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Bakr Salah\OneDrive\Desktop\"/>
    </mc:Choice>
  </mc:AlternateContent>
  <bookViews>
    <workbookView xWindow="0" yWindow="0" windowWidth="20490" windowHeight="7620" activeTab="2"/>
  </bookViews>
  <sheets>
    <sheet name="عمليات" sheetId="8" r:id="rId1"/>
    <sheet name="وارد-صادر" sheetId="5" r:id="rId2"/>
    <sheet name="الربح" sheetId="15" r:id="rId3"/>
  </sheets>
  <definedNames>
    <definedName name="_xlnm._FilterDatabase" localSheetId="0" hidden="1">عمليات!$A$1:$O$875</definedName>
    <definedName name="_xlnm._FilterDatabase" localSheetId="1" hidden="1">'وارد-صادر'!$A$2:$F$100</definedName>
    <definedName name="Clients">#REF!</definedName>
    <definedName name="General_and_Administrative_Expenses">#REF!</definedName>
    <definedName name="N">#REF!</definedName>
    <definedName name="Production_and_Operation_Expenses">#REF!</definedName>
    <definedName name="Selling_and_Marketing_Expenses">#REF!</definedName>
    <definedName name="Sub1_">#REF!</definedName>
    <definedName name="Sub2_">#REF!</definedName>
    <definedName name="Sub3_">#REF!</definedName>
    <definedName name="Sub4_">#REF!</definedName>
    <definedName name="Sub5_">#REF!</definedName>
    <definedName name="Sub6_">#REF!</definedName>
    <definedName name="Sub7_">#REF!</definedName>
    <definedName name="Sub8_">#REF!</definedName>
    <definedName name="Sub9_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5" l="1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" i="15"/>
  <c r="F4" i="15"/>
  <c r="F5" i="15"/>
  <c r="F6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4" i="15"/>
  <c r="E3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4" i="15"/>
  <c r="D3" i="15"/>
  <c r="H4" i="15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" i="15"/>
  <c r="I29" i="15"/>
  <c r="I25" i="15"/>
  <c r="I21" i="15"/>
  <c r="I12" i="15"/>
  <c r="I8" i="15"/>
  <c r="I7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" i="15"/>
  <c r="J34" i="15"/>
  <c r="K34" i="15"/>
  <c r="L34" i="15"/>
  <c r="M34" i="15"/>
  <c r="N34" i="15"/>
  <c r="I34" i="15" l="1"/>
  <c r="H34" i="15" l="1"/>
  <c r="N699" i="8"/>
  <c r="N698" i="8"/>
  <c r="N697" i="8"/>
  <c r="M697" i="8"/>
  <c r="O697" i="8" s="1"/>
  <c r="M699" i="8"/>
  <c r="M698" i="8"/>
  <c r="O434" i="8"/>
  <c r="C13" i="15"/>
  <c r="C32" i="15" l="1"/>
  <c r="C3" i="15"/>
  <c r="C4" i="15"/>
  <c r="C5" i="15"/>
  <c r="C6" i="15"/>
  <c r="C7" i="15"/>
  <c r="C8" i="15"/>
  <c r="C9" i="15"/>
  <c r="C10" i="15"/>
  <c r="C11" i="15"/>
  <c r="C12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3" i="15"/>
  <c r="M695" i="8" l="1"/>
  <c r="M694" i="8"/>
  <c r="M693" i="8"/>
  <c r="M692" i="8"/>
  <c r="M691" i="8" l="1"/>
  <c r="M689" i="8" l="1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9" i="5"/>
  <c r="F100" i="5"/>
  <c r="M685" i="8" l="1"/>
  <c r="M686" i="8"/>
  <c r="M684" i="8"/>
  <c r="M683" i="8"/>
  <c r="M682" i="8"/>
  <c r="M681" i="8"/>
  <c r="M680" i="8"/>
  <c r="M679" i="8"/>
  <c r="M678" i="8"/>
  <c r="M677" i="8"/>
  <c r="M676" i="8"/>
  <c r="M675" i="8"/>
  <c r="M674" i="8"/>
  <c r="M672" i="8" l="1"/>
  <c r="M671" i="8"/>
  <c r="M670" i="8"/>
  <c r="M669" i="8"/>
  <c r="M667" i="8"/>
  <c r="M666" i="8"/>
  <c r="M665" i="8"/>
  <c r="M664" i="8"/>
  <c r="M663" i="8"/>
  <c r="M661" i="8"/>
  <c r="M673" i="8" l="1"/>
  <c r="N658" i="8"/>
  <c r="M658" i="8"/>
  <c r="O658" i="8" l="1"/>
  <c r="M659" i="8"/>
  <c r="M657" i="8"/>
  <c r="M656" i="8"/>
  <c r="M655" i="8"/>
  <c r="M654" i="8"/>
  <c r="M653" i="8"/>
  <c r="B869" i="8" l="1"/>
  <c r="M650" i="8"/>
  <c r="M648" i="8"/>
  <c r="M647" i="8"/>
  <c r="M646" i="8"/>
  <c r="M644" i="8"/>
  <c r="M642" i="8" l="1"/>
  <c r="M641" i="8"/>
  <c r="M639" i="8" l="1"/>
  <c r="M638" i="8"/>
  <c r="M637" i="8"/>
  <c r="M636" i="8"/>
  <c r="K623" i="8" l="1"/>
  <c r="M633" i="8"/>
  <c r="M632" i="8"/>
  <c r="M631" i="8"/>
  <c r="M630" i="8"/>
  <c r="M629" i="8"/>
  <c r="M628" i="8"/>
  <c r="M627" i="8"/>
  <c r="N867" i="8"/>
  <c r="N866" i="8"/>
  <c r="N865" i="8"/>
  <c r="N864" i="8"/>
  <c r="N863" i="8"/>
  <c r="N862" i="8"/>
  <c r="N861" i="8"/>
  <c r="N860" i="8"/>
  <c r="N859" i="8"/>
  <c r="N858" i="8"/>
  <c r="N857" i="8"/>
  <c r="N856" i="8"/>
  <c r="N855" i="8"/>
  <c r="N854" i="8"/>
  <c r="N853" i="8"/>
  <c r="N852" i="8"/>
  <c r="N851" i="8"/>
  <c r="N850" i="8"/>
  <c r="N849" i="8"/>
  <c r="N848" i="8"/>
  <c r="N846" i="8"/>
  <c r="N845" i="8"/>
  <c r="N844" i="8"/>
  <c r="N843" i="8"/>
  <c r="N842" i="8"/>
  <c r="N841" i="8"/>
  <c r="N840" i="8"/>
  <c r="N839" i="8"/>
  <c r="N838" i="8"/>
  <c r="N837" i="8"/>
  <c r="N836" i="8"/>
  <c r="N835" i="8"/>
  <c r="N834" i="8"/>
  <c r="N833" i="8"/>
  <c r="N832" i="8"/>
  <c r="N831" i="8"/>
  <c r="N830" i="8"/>
  <c r="N829" i="8"/>
  <c r="N828" i="8"/>
  <c r="N827" i="8"/>
  <c r="N825" i="8"/>
  <c r="N824" i="8"/>
  <c r="N823" i="8"/>
  <c r="N822" i="8"/>
  <c r="N821" i="8"/>
  <c r="N820" i="8"/>
  <c r="N819" i="8"/>
  <c r="N818" i="8"/>
  <c r="N817" i="8"/>
  <c r="N816" i="8"/>
  <c r="N815" i="8"/>
  <c r="N814" i="8"/>
  <c r="N813" i="8"/>
  <c r="N812" i="8"/>
  <c r="N811" i="8"/>
  <c r="N810" i="8"/>
  <c r="N809" i="8"/>
  <c r="N808" i="8"/>
  <c r="N807" i="8"/>
  <c r="N806" i="8"/>
  <c r="N804" i="8"/>
  <c r="N803" i="8"/>
  <c r="N802" i="8"/>
  <c r="N801" i="8"/>
  <c r="N800" i="8"/>
  <c r="N799" i="8"/>
  <c r="N798" i="8"/>
  <c r="N797" i="8"/>
  <c r="N796" i="8"/>
  <c r="N795" i="8"/>
  <c r="N794" i="8"/>
  <c r="N793" i="8"/>
  <c r="N792" i="8"/>
  <c r="N791" i="8"/>
  <c r="N790" i="8"/>
  <c r="N789" i="8"/>
  <c r="N788" i="8"/>
  <c r="N787" i="8"/>
  <c r="N786" i="8"/>
  <c r="N785" i="8"/>
  <c r="N783" i="8"/>
  <c r="N782" i="8"/>
  <c r="N781" i="8"/>
  <c r="N780" i="8"/>
  <c r="N779" i="8"/>
  <c r="N778" i="8"/>
  <c r="N777" i="8"/>
  <c r="N776" i="8"/>
  <c r="N775" i="8"/>
  <c r="N774" i="8"/>
  <c r="N773" i="8"/>
  <c r="N772" i="8"/>
  <c r="N771" i="8"/>
  <c r="N770" i="8"/>
  <c r="N769" i="8"/>
  <c r="N768" i="8"/>
  <c r="N767" i="8"/>
  <c r="N766" i="8"/>
  <c r="N765" i="8"/>
  <c r="N764" i="8"/>
  <c r="K763" i="8"/>
  <c r="N762" i="8"/>
  <c r="N761" i="8"/>
  <c r="N760" i="8"/>
  <c r="N759" i="8"/>
  <c r="N758" i="8"/>
  <c r="N757" i="8"/>
  <c r="N756" i="8"/>
  <c r="N755" i="8"/>
  <c r="N754" i="8"/>
  <c r="N753" i="8"/>
  <c r="N752" i="8"/>
  <c r="N751" i="8"/>
  <c r="N750" i="8"/>
  <c r="N749" i="8"/>
  <c r="N748" i="8"/>
  <c r="N747" i="8"/>
  <c r="N746" i="8"/>
  <c r="N745" i="8"/>
  <c r="N744" i="8"/>
  <c r="N743" i="8"/>
  <c r="N741" i="8"/>
  <c r="N740" i="8"/>
  <c r="N739" i="8"/>
  <c r="N738" i="8"/>
  <c r="N737" i="8"/>
  <c r="N736" i="8"/>
  <c r="N735" i="8"/>
  <c r="N734" i="8"/>
  <c r="N733" i="8"/>
  <c r="N732" i="8"/>
  <c r="N731" i="8"/>
  <c r="N730" i="8"/>
  <c r="N729" i="8"/>
  <c r="N728" i="8"/>
  <c r="N727" i="8"/>
  <c r="N726" i="8"/>
  <c r="N725" i="8"/>
  <c r="N724" i="8"/>
  <c r="N723" i="8"/>
  <c r="N722" i="8"/>
  <c r="N720" i="8"/>
  <c r="N719" i="8"/>
  <c r="N718" i="8"/>
  <c r="N717" i="8"/>
  <c r="N716" i="8"/>
  <c r="N715" i="8"/>
  <c r="N714" i="8"/>
  <c r="N713" i="8"/>
  <c r="N712" i="8"/>
  <c r="N711" i="8"/>
  <c r="N710" i="8"/>
  <c r="N709" i="8"/>
  <c r="N708" i="8"/>
  <c r="N707" i="8"/>
  <c r="N706" i="8"/>
  <c r="N705" i="8"/>
  <c r="N704" i="8"/>
  <c r="N703" i="8"/>
  <c r="N702" i="8"/>
  <c r="N701" i="8"/>
  <c r="N695" i="8"/>
  <c r="N694" i="8"/>
  <c r="N693" i="8"/>
  <c r="N692" i="8"/>
  <c r="N691" i="8"/>
  <c r="N689" i="8"/>
  <c r="N688" i="8"/>
  <c r="N686" i="8"/>
  <c r="N685" i="8"/>
  <c r="N684" i="8"/>
  <c r="N683" i="8"/>
  <c r="N682" i="8"/>
  <c r="N681" i="8"/>
  <c r="N680" i="8"/>
  <c r="N679" i="8"/>
  <c r="N678" i="8"/>
  <c r="N677" i="8"/>
  <c r="N676" i="8"/>
  <c r="N675" i="8"/>
  <c r="N674" i="8"/>
  <c r="N672" i="8"/>
  <c r="N671" i="8"/>
  <c r="N670" i="8"/>
  <c r="N669" i="8"/>
  <c r="N668" i="8"/>
  <c r="N667" i="8"/>
  <c r="N666" i="8"/>
  <c r="N665" i="8"/>
  <c r="N664" i="8"/>
  <c r="N663" i="8"/>
  <c r="N662" i="8"/>
  <c r="N661" i="8"/>
  <c r="N659" i="8"/>
  <c r="N657" i="8"/>
  <c r="N656" i="8"/>
  <c r="N655" i="8"/>
  <c r="N654" i="8"/>
  <c r="N653" i="8"/>
  <c r="N652" i="8"/>
  <c r="N650" i="8"/>
  <c r="N649" i="8"/>
  <c r="N648" i="8"/>
  <c r="N647" i="8"/>
  <c r="N646" i="8"/>
  <c r="N645" i="8"/>
  <c r="N644" i="8"/>
  <c r="N642" i="8"/>
  <c r="N641" i="8"/>
  <c r="N639" i="8"/>
  <c r="N638" i="8"/>
  <c r="N637" i="8"/>
  <c r="N636" i="8"/>
  <c r="N635" i="8"/>
  <c r="N633" i="8"/>
  <c r="N632" i="8"/>
  <c r="N631" i="8"/>
  <c r="N630" i="8"/>
  <c r="N629" i="8"/>
  <c r="N628" i="8"/>
  <c r="N627" i="8"/>
  <c r="N626" i="8"/>
  <c r="N625" i="8"/>
  <c r="N624" i="8"/>
  <c r="M634" i="8" l="1"/>
  <c r="M615" i="8"/>
  <c r="M616" i="8"/>
  <c r="M618" i="8"/>
  <c r="M620" i="8"/>
  <c r="M621" i="8"/>
  <c r="M622" i="8"/>
  <c r="M614" i="8"/>
  <c r="N613" i="8"/>
  <c r="N614" i="8"/>
  <c r="N615" i="8"/>
  <c r="N616" i="8"/>
  <c r="N617" i="8"/>
  <c r="N618" i="8"/>
  <c r="N619" i="8"/>
  <c r="N620" i="8"/>
  <c r="N621" i="8"/>
  <c r="N622" i="8"/>
  <c r="N612" i="8"/>
  <c r="N611" i="8"/>
  <c r="N610" i="8"/>
  <c r="M868" i="8"/>
  <c r="K868" i="8"/>
  <c r="J868" i="8"/>
  <c r="I868" i="8"/>
  <c r="H868" i="8"/>
  <c r="G868" i="8"/>
  <c r="F868" i="8"/>
  <c r="E868" i="8"/>
  <c r="D868" i="8"/>
  <c r="O867" i="8"/>
  <c r="O866" i="8"/>
  <c r="O865" i="8"/>
  <c r="O864" i="8"/>
  <c r="O863" i="8"/>
  <c r="O862" i="8"/>
  <c r="O861" i="8"/>
  <c r="O860" i="8"/>
  <c r="O859" i="8"/>
  <c r="O858" i="8"/>
  <c r="O857" i="8"/>
  <c r="O856" i="8"/>
  <c r="O855" i="8"/>
  <c r="O854" i="8"/>
  <c r="O853" i="8"/>
  <c r="O852" i="8"/>
  <c r="O851" i="8"/>
  <c r="O850" i="8"/>
  <c r="O849" i="8"/>
  <c r="M847" i="8"/>
  <c r="K847" i="8"/>
  <c r="J847" i="8"/>
  <c r="I847" i="8"/>
  <c r="H847" i="8"/>
  <c r="G847" i="8"/>
  <c r="F847" i="8"/>
  <c r="E847" i="8"/>
  <c r="D847" i="8"/>
  <c r="O846" i="8"/>
  <c r="O845" i="8"/>
  <c r="O844" i="8"/>
  <c r="O843" i="8"/>
  <c r="O842" i="8"/>
  <c r="O841" i="8"/>
  <c r="O840" i="8"/>
  <c r="O839" i="8"/>
  <c r="O838" i="8"/>
  <c r="O837" i="8"/>
  <c r="O836" i="8"/>
  <c r="O835" i="8"/>
  <c r="O834" i="8"/>
  <c r="O833" i="8"/>
  <c r="O832" i="8"/>
  <c r="O831" i="8"/>
  <c r="O830" i="8"/>
  <c r="O829" i="8"/>
  <c r="O828" i="8"/>
  <c r="M826" i="8"/>
  <c r="K826" i="8"/>
  <c r="J826" i="8"/>
  <c r="I826" i="8"/>
  <c r="H826" i="8"/>
  <c r="G826" i="8"/>
  <c r="F826" i="8"/>
  <c r="E826" i="8"/>
  <c r="D826" i="8"/>
  <c r="O825" i="8"/>
  <c r="O824" i="8"/>
  <c r="O823" i="8"/>
  <c r="O822" i="8"/>
  <c r="O821" i="8"/>
  <c r="O820" i="8"/>
  <c r="O819" i="8"/>
  <c r="O818" i="8"/>
  <c r="O817" i="8"/>
  <c r="O816" i="8"/>
  <c r="O815" i="8"/>
  <c r="O814" i="8"/>
  <c r="O813" i="8"/>
  <c r="O812" i="8"/>
  <c r="O811" i="8"/>
  <c r="O810" i="8"/>
  <c r="O809" i="8"/>
  <c r="O808" i="8"/>
  <c r="O807" i="8"/>
  <c r="M805" i="8"/>
  <c r="K805" i="8"/>
  <c r="J805" i="8"/>
  <c r="I805" i="8"/>
  <c r="H805" i="8"/>
  <c r="G805" i="8"/>
  <c r="F805" i="8"/>
  <c r="E805" i="8"/>
  <c r="D805" i="8"/>
  <c r="O804" i="8"/>
  <c r="O803" i="8"/>
  <c r="O802" i="8"/>
  <c r="O801" i="8"/>
  <c r="O800" i="8"/>
  <c r="O799" i="8"/>
  <c r="O798" i="8"/>
  <c r="O797" i="8"/>
  <c r="O796" i="8"/>
  <c r="O795" i="8"/>
  <c r="O794" i="8"/>
  <c r="O793" i="8"/>
  <c r="O792" i="8"/>
  <c r="O791" i="8"/>
  <c r="O790" i="8"/>
  <c r="O789" i="8"/>
  <c r="O788" i="8"/>
  <c r="O787" i="8"/>
  <c r="O786" i="8"/>
  <c r="M784" i="8"/>
  <c r="K784" i="8"/>
  <c r="J784" i="8"/>
  <c r="I784" i="8"/>
  <c r="H784" i="8"/>
  <c r="G784" i="8"/>
  <c r="F784" i="8"/>
  <c r="E784" i="8"/>
  <c r="D784" i="8"/>
  <c r="O783" i="8"/>
  <c r="O782" i="8"/>
  <c r="O781" i="8"/>
  <c r="O780" i="8"/>
  <c r="O779" i="8"/>
  <c r="O778" i="8"/>
  <c r="O777" i="8"/>
  <c r="O776" i="8"/>
  <c r="O775" i="8"/>
  <c r="O774" i="8"/>
  <c r="O773" i="8"/>
  <c r="O772" i="8"/>
  <c r="O771" i="8"/>
  <c r="O770" i="8"/>
  <c r="O769" i="8"/>
  <c r="O768" i="8"/>
  <c r="O767" i="8"/>
  <c r="O766" i="8"/>
  <c r="O765" i="8"/>
  <c r="M763" i="8"/>
  <c r="J763" i="8"/>
  <c r="I763" i="8"/>
  <c r="H763" i="8"/>
  <c r="G763" i="8"/>
  <c r="F763" i="8"/>
  <c r="E763" i="8"/>
  <c r="D763" i="8"/>
  <c r="O762" i="8"/>
  <c r="O761" i="8"/>
  <c r="O760" i="8"/>
  <c r="O759" i="8"/>
  <c r="O758" i="8"/>
  <c r="O757" i="8"/>
  <c r="O756" i="8"/>
  <c r="O755" i="8"/>
  <c r="O754" i="8"/>
  <c r="O753" i="8"/>
  <c r="O752" i="8"/>
  <c r="O751" i="8"/>
  <c r="O750" i="8"/>
  <c r="O749" i="8"/>
  <c r="O748" i="8"/>
  <c r="O747" i="8"/>
  <c r="O746" i="8"/>
  <c r="O745" i="8"/>
  <c r="O744" i="8"/>
  <c r="M742" i="8"/>
  <c r="K742" i="8"/>
  <c r="J742" i="8"/>
  <c r="I742" i="8"/>
  <c r="H742" i="8"/>
  <c r="G742" i="8"/>
  <c r="F742" i="8"/>
  <c r="E742" i="8"/>
  <c r="D742" i="8"/>
  <c r="O741" i="8"/>
  <c r="O740" i="8"/>
  <c r="O739" i="8"/>
  <c r="O738" i="8"/>
  <c r="O737" i="8"/>
  <c r="O736" i="8"/>
  <c r="O735" i="8"/>
  <c r="O734" i="8"/>
  <c r="O733" i="8"/>
  <c r="O732" i="8"/>
  <c r="O731" i="8"/>
  <c r="O730" i="8"/>
  <c r="O729" i="8"/>
  <c r="O728" i="8"/>
  <c r="O727" i="8"/>
  <c r="O726" i="8"/>
  <c r="O725" i="8"/>
  <c r="O724" i="8"/>
  <c r="O723" i="8"/>
  <c r="O722" i="8"/>
  <c r="M721" i="8"/>
  <c r="K721" i="8"/>
  <c r="J721" i="8"/>
  <c r="I721" i="8"/>
  <c r="H721" i="8"/>
  <c r="G721" i="8"/>
  <c r="F721" i="8"/>
  <c r="E721" i="8"/>
  <c r="D721" i="8"/>
  <c r="O720" i="8"/>
  <c r="O719" i="8"/>
  <c r="O718" i="8"/>
  <c r="O717" i="8"/>
  <c r="O716" i="8"/>
  <c r="O715" i="8"/>
  <c r="O714" i="8"/>
  <c r="O713" i="8"/>
  <c r="O712" i="8"/>
  <c r="O711" i="8"/>
  <c r="O710" i="8"/>
  <c r="O709" i="8"/>
  <c r="O708" i="8"/>
  <c r="O707" i="8"/>
  <c r="O706" i="8"/>
  <c r="O705" i="8"/>
  <c r="O704" i="8"/>
  <c r="O703" i="8"/>
  <c r="O702" i="8"/>
  <c r="M700" i="8"/>
  <c r="K700" i="8"/>
  <c r="J700" i="8"/>
  <c r="I700" i="8"/>
  <c r="H700" i="8"/>
  <c r="G700" i="8"/>
  <c r="F700" i="8"/>
  <c r="E700" i="8"/>
  <c r="D700" i="8"/>
  <c r="O699" i="8"/>
  <c r="M696" i="8"/>
  <c r="K696" i="8"/>
  <c r="J696" i="8"/>
  <c r="I696" i="8"/>
  <c r="H696" i="8"/>
  <c r="G696" i="8"/>
  <c r="F696" i="8"/>
  <c r="E696" i="8"/>
  <c r="D696" i="8"/>
  <c r="O695" i="8"/>
  <c r="O694" i="8"/>
  <c r="O693" i="8"/>
  <c r="O692" i="8"/>
  <c r="O691" i="8"/>
  <c r="M623" i="8" l="1"/>
  <c r="N784" i="8"/>
  <c r="N826" i="8"/>
  <c r="N868" i="8"/>
  <c r="N805" i="8"/>
  <c r="O742" i="8"/>
  <c r="O696" i="8"/>
  <c r="O806" i="8"/>
  <c r="O826" i="8" s="1"/>
  <c r="N700" i="8"/>
  <c r="N742" i="8"/>
  <c r="O764" i="8"/>
  <c r="O784" i="8" s="1"/>
  <c r="N696" i="8"/>
  <c r="N847" i="8"/>
  <c r="O827" i="8"/>
  <c r="O847" i="8" s="1"/>
  <c r="O698" i="8"/>
  <c r="O700" i="8" s="1"/>
  <c r="N721" i="8"/>
  <c r="O701" i="8"/>
  <c r="O721" i="8" s="1"/>
  <c r="N763" i="8"/>
  <c r="O743" i="8"/>
  <c r="O763" i="8" s="1"/>
  <c r="O848" i="8"/>
  <c r="O868" i="8" s="1"/>
  <c r="O785" i="8"/>
  <c r="O805" i="8" s="1"/>
  <c r="N602" i="8"/>
  <c r="N601" i="8"/>
  <c r="N600" i="8"/>
  <c r="M602" i="8" l="1"/>
  <c r="M601" i="8"/>
  <c r="M600" i="8"/>
  <c r="N599" i="8"/>
  <c r="N598" i="8"/>
  <c r="M597" i="8"/>
  <c r="M599" i="8"/>
  <c r="M598" i="8"/>
  <c r="N597" i="8"/>
  <c r="O598" i="8" l="1"/>
  <c r="K596" i="8"/>
  <c r="J596" i="8"/>
  <c r="I596" i="8"/>
  <c r="H596" i="8"/>
  <c r="G596" i="8"/>
  <c r="F596" i="8"/>
  <c r="E596" i="8"/>
  <c r="N595" i="8"/>
  <c r="M595" i="8"/>
  <c r="D596" i="8"/>
  <c r="O595" i="8" l="1"/>
  <c r="M594" i="8" l="1"/>
  <c r="M592" i="8"/>
  <c r="M591" i="8"/>
  <c r="M590" i="8"/>
  <c r="M589" i="8"/>
  <c r="M587" i="8"/>
  <c r="M586" i="8"/>
  <c r="M585" i="8"/>
  <c r="M584" i="8"/>
  <c r="M583" i="8"/>
  <c r="N593" i="8"/>
  <c r="N591" i="8"/>
  <c r="N592" i="8"/>
  <c r="N594" i="8"/>
  <c r="N590" i="8"/>
  <c r="N589" i="8"/>
  <c r="M596" i="8" l="1"/>
  <c r="N596" i="8"/>
  <c r="M690" i="8"/>
  <c r="K690" i="8"/>
  <c r="J690" i="8"/>
  <c r="I690" i="8"/>
  <c r="H690" i="8"/>
  <c r="G690" i="8"/>
  <c r="F690" i="8"/>
  <c r="E690" i="8"/>
  <c r="D690" i="8"/>
  <c r="O689" i="8"/>
  <c r="M687" i="8"/>
  <c r="K687" i="8"/>
  <c r="J687" i="8"/>
  <c r="I687" i="8"/>
  <c r="H687" i="8"/>
  <c r="G687" i="8"/>
  <c r="F687" i="8"/>
  <c r="E687" i="8"/>
  <c r="D687" i="8"/>
  <c r="O686" i="8"/>
  <c r="O685" i="8"/>
  <c r="O684" i="8"/>
  <c r="O683" i="8"/>
  <c r="O682" i="8"/>
  <c r="O681" i="8"/>
  <c r="O680" i="8"/>
  <c r="O679" i="8"/>
  <c r="O678" i="8"/>
  <c r="O677" i="8"/>
  <c r="O676" i="8"/>
  <c r="O675" i="8"/>
  <c r="O674" i="8"/>
  <c r="K673" i="8"/>
  <c r="J673" i="8"/>
  <c r="I673" i="8"/>
  <c r="H673" i="8"/>
  <c r="G673" i="8"/>
  <c r="F673" i="8"/>
  <c r="E673" i="8"/>
  <c r="D673" i="8"/>
  <c r="O672" i="8"/>
  <c r="O671" i="8"/>
  <c r="O670" i="8"/>
  <c r="O669" i="8"/>
  <c r="O668" i="8"/>
  <c r="O667" i="8"/>
  <c r="O666" i="8"/>
  <c r="O665" i="8"/>
  <c r="O664" i="8"/>
  <c r="O663" i="8"/>
  <c r="O662" i="8"/>
  <c r="O661" i="8"/>
  <c r="M660" i="8"/>
  <c r="K660" i="8"/>
  <c r="J660" i="8"/>
  <c r="I660" i="8"/>
  <c r="H660" i="8"/>
  <c r="G660" i="8"/>
  <c r="F660" i="8"/>
  <c r="E660" i="8"/>
  <c r="D660" i="8"/>
  <c r="O659" i="8"/>
  <c r="O657" i="8"/>
  <c r="O656" i="8"/>
  <c r="O655" i="8"/>
  <c r="O654" i="8"/>
  <c r="O653" i="8"/>
  <c r="M651" i="8"/>
  <c r="K651" i="8"/>
  <c r="J651" i="8"/>
  <c r="I651" i="8"/>
  <c r="H651" i="8"/>
  <c r="G651" i="8"/>
  <c r="F651" i="8"/>
  <c r="E651" i="8"/>
  <c r="D651" i="8"/>
  <c r="O650" i="8"/>
  <c r="O649" i="8"/>
  <c r="O648" i="8"/>
  <c r="O647" i="8"/>
  <c r="O646" i="8"/>
  <c r="O645" i="8"/>
  <c r="N587" i="8"/>
  <c r="O587" i="8" s="1"/>
  <c r="M582" i="8"/>
  <c r="N581" i="8"/>
  <c r="N582" i="8"/>
  <c r="N583" i="8"/>
  <c r="N584" i="8"/>
  <c r="N585" i="8"/>
  <c r="N586" i="8"/>
  <c r="N580" i="8"/>
  <c r="N660" i="8" l="1"/>
  <c r="O652" i="8"/>
  <c r="O660" i="8" s="1"/>
  <c r="O673" i="8"/>
  <c r="O687" i="8"/>
  <c r="N687" i="8"/>
  <c r="N673" i="8"/>
  <c r="N651" i="8"/>
  <c r="O644" i="8"/>
  <c r="O651" i="8" s="1"/>
  <c r="N690" i="8"/>
  <c r="O688" i="8"/>
  <c r="O690" i="8" s="1"/>
  <c r="K607" i="8"/>
  <c r="K605" i="8"/>
  <c r="K603" i="8"/>
  <c r="K643" i="8"/>
  <c r="K640" i="8"/>
  <c r="K634" i="8"/>
  <c r="M643" i="8"/>
  <c r="J643" i="8"/>
  <c r="I643" i="8"/>
  <c r="H643" i="8"/>
  <c r="G643" i="8"/>
  <c r="F643" i="8"/>
  <c r="E643" i="8"/>
  <c r="D643" i="8"/>
  <c r="O642" i="8"/>
  <c r="O641" i="8"/>
  <c r="M640" i="8"/>
  <c r="J640" i="8"/>
  <c r="I640" i="8"/>
  <c r="H640" i="8"/>
  <c r="G640" i="8"/>
  <c r="F640" i="8"/>
  <c r="E640" i="8"/>
  <c r="D640" i="8"/>
  <c r="O639" i="8"/>
  <c r="O638" i="8"/>
  <c r="O637" i="8"/>
  <c r="O636" i="8"/>
  <c r="O635" i="8"/>
  <c r="J634" i="8"/>
  <c r="I634" i="8"/>
  <c r="H634" i="8"/>
  <c r="G634" i="8"/>
  <c r="F634" i="8"/>
  <c r="E634" i="8"/>
  <c r="D634" i="8"/>
  <c r="O633" i="8"/>
  <c r="O632" i="8"/>
  <c r="O631" i="8"/>
  <c r="O630" i="8"/>
  <c r="O629" i="8"/>
  <c r="O628" i="8"/>
  <c r="O627" i="8"/>
  <c r="O626" i="8"/>
  <c r="O625" i="8"/>
  <c r="O624" i="8"/>
  <c r="J623" i="8"/>
  <c r="I623" i="8"/>
  <c r="H623" i="8"/>
  <c r="G623" i="8"/>
  <c r="F623" i="8"/>
  <c r="E623" i="8"/>
  <c r="D623" i="8"/>
  <c r="O622" i="8"/>
  <c r="O621" i="8"/>
  <c r="O620" i="8"/>
  <c r="O618" i="8"/>
  <c r="O617" i="8"/>
  <c r="O616" i="8"/>
  <c r="O615" i="8"/>
  <c r="O614" i="8"/>
  <c r="O613" i="8"/>
  <c r="O612" i="8"/>
  <c r="O611" i="8"/>
  <c r="M609" i="8"/>
  <c r="K609" i="8"/>
  <c r="J609" i="8"/>
  <c r="I609" i="8"/>
  <c r="H609" i="8"/>
  <c r="G609" i="8"/>
  <c r="F609" i="8"/>
  <c r="E609" i="8"/>
  <c r="D609" i="8"/>
  <c r="N608" i="8"/>
  <c r="O608" i="8" s="1"/>
  <c r="N606" i="8"/>
  <c r="O606" i="8" s="1"/>
  <c r="N604" i="8"/>
  <c r="O604" i="8" s="1"/>
  <c r="O602" i="8"/>
  <c r="O601" i="8"/>
  <c r="O600" i="8"/>
  <c r="O599" i="8"/>
  <c r="O597" i="8"/>
  <c r="O594" i="8"/>
  <c r="O593" i="8"/>
  <c r="O592" i="8"/>
  <c r="O591" i="8"/>
  <c r="O590" i="8"/>
  <c r="O589" i="8"/>
  <c r="O634" i="8" l="1"/>
  <c r="O596" i="8"/>
  <c r="O640" i="8"/>
  <c r="O643" i="8"/>
  <c r="O609" i="8"/>
  <c r="N609" i="8"/>
  <c r="O610" i="8"/>
  <c r="O623" i="8" s="1"/>
  <c r="N623" i="8"/>
  <c r="N634" i="8"/>
  <c r="N640" i="8"/>
  <c r="N643" i="8"/>
  <c r="M578" i="8"/>
  <c r="N576" i="8"/>
  <c r="M576" i="8"/>
  <c r="N575" i="8"/>
  <c r="M575" i="8"/>
  <c r="N574" i="8"/>
  <c r="M574" i="8"/>
  <c r="N573" i="8"/>
  <c r="M573" i="8"/>
  <c r="N572" i="8"/>
  <c r="M572" i="8"/>
  <c r="N571" i="8"/>
  <c r="M571" i="8"/>
  <c r="N570" i="8"/>
  <c r="M570" i="8"/>
  <c r="M577" i="8"/>
  <c r="M569" i="8"/>
  <c r="M568" i="8"/>
  <c r="M567" i="8"/>
  <c r="M566" i="8"/>
  <c r="M565" i="8"/>
  <c r="M564" i="8"/>
  <c r="M563" i="8"/>
  <c r="M562" i="8"/>
  <c r="M561" i="8"/>
  <c r="N555" i="8"/>
  <c r="O555" i="8" s="1"/>
  <c r="M560" i="8"/>
  <c r="M559" i="8"/>
  <c r="M558" i="8"/>
  <c r="M557" i="8"/>
  <c r="N557" i="8"/>
  <c r="N558" i="8"/>
  <c r="N559" i="8"/>
  <c r="N560" i="8"/>
  <c r="N561" i="8"/>
  <c r="N562" i="8"/>
  <c r="N563" i="8"/>
  <c r="N564" i="8"/>
  <c r="N565" i="8"/>
  <c r="N566" i="8"/>
  <c r="N567" i="8"/>
  <c r="N568" i="8"/>
  <c r="N569" i="8"/>
  <c r="N577" i="8"/>
  <c r="N578" i="8"/>
  <c r="N556" i="8"/>
  <c r="M556" i="8"/>
  <c r="N554" i="8"/>
  <c r="M554" i="8"/>
  <c r="O571" i="8" l="1"/>
  <c r="O573" i="8"/>
  <c r="O575" i="8"/>
  <c r="O574" i="8"/>
  <c r="O570" i="8"/>
  <c r="O572" i="8"/>
  <c r="O576" i="8"/>
  <c r="E34" i="5" l="1"/>
  <c r="M550" i="8" l="1"/>
  <c r="M551" i="8"/>
  <c r="M552" i="8"/>
  <c r="M549" i="8"/>
  <c r="N549" i="8"/>
  <c r="N550" i="8"/>
  <c r="N551" i="8"/>
  <c r="N552" i="8"/>
  <c r="N548" i="8"/>
  <c r="M548" i="8"/>
  <c r="M553" i="8" l="1"/>
  <c r="K547" i="8"/>
  <c r="K553" i="8"/>
  <c r="D33" i="5"/>
  <c r="I547" i="8"/>
  <c r="M546" i="8"/>
  <c r="N544" i="8"/>
  <c r="N542" i="8"/>
  <c r="M545" i="8"/>
  <c r="M544" i="8"/>
  <c r="M543" i="8"/>
  <c r="M542" i="8"/>
  <c r="M541" i="8"/>
  <c r="M540" i="8"/>
  <c r="K534" i="8"/>
  <c r="K530" i="8"/>
  <c r="K528" i="8"/>
  <c r="K524" i="8"/>
  <c r="M534" i="8"/>
  <c r="E607" i="8"/>
  <c r="M607" i="8"/>
  <c r="J607" i="8"/>
  <c r="I607" i="8"/>
  <c r="H607" i="8"/>
  <c r="G607" i="8"/>
  <c r="F607" i="8"/>
  <c r="D607" i="8"/>
  <c r="M605" i="8"/>
  <c r="J605" i="8"/>
  <c r="I605" i="8"/>
  <c r="H605" i="8"/>
  <c r="G605" i="8"/>
  <c r="F605" i="8"/>
  <c r="E605" i="8"/>
  <c r="D605" i="8"/>
  <c r="M603" i="8"/>
  <c r="J603" i="8"/>
  <c r="I603" i="8"/>
  <c r="H603" i="8"/>
  <c r="G603" i="8"/>
  <c r="F603" i="8"/>
  <c r="E603" i="8"/>
  <c r="D603" i="8"/>
  <c r="M588" i="8"/>
  <c r="K588" i="8"/>
  <c r="J588" i="8"/>
  <c r="I588" i="8"/>
  <c r="H588" i="8"/>
  <c r="G588" i="8"/>
  <c r="F588" i="8"/>
  <c r="E588" i="8"/>
  <c r="D588" i="8"/>
  <c r="O586" i="8"/>
  <c r="O585" i="8"/>
  <c r="O584" i="8"/>
  <c r="O583" i="8"/>
  <c r="O582" i="8"/>
  <c r="O581" i="8"/>
  <c r="O580" i="8" l="1"/>
  <c r="O588" i="8" s="1"/>
  <c r="N588" i="8"/>
  <c r="N605" i="8"/>
  <c r="N603" i="8"/>
  <c r="O603" i="8"/>
  <c r="N607" i="8"/>
  <c r="O605" i="8"/>
  <c r="O607" i="8"/>
  <c r="D101" i="5" l="1"/>
  <c r="M521" i="8" l="1"/>
  <c r="M522" i="8"/>
  <c r="M523" i="8"/>
  <c r="M520" i="8"/>
  <c r="M519" i="8"/>
  <c r="O559" i="8"/>
  <c r="O560" i="8"/>
  <c r="O561" i="8"/>
  <c r="O562" i="8"/>
  <c r="O563" i="8"/>
  <c r="O564" i="8"/>
  <c r="O565" i="8"/>
  <c r="O566" i="8"/>
  <c r="O567" i="8"/>
  <c r="O568" i="8"/>
  <c r="O569" i="8"/>
  <c r="O577" i="8"/>
  <c r="O578" i="8"/>
  <c r="N546" i="8"/>
  <c r="O546" i="8" s="1"/>
  <c r="O558" i="8"/>
  <c r="O557" i="8"/>
  <c r="O556" i="8"/>
  <c r="O554" i="8"/>
  <c r="O552" i="8"/>
  <c r="O551" i="8"/>
  <c r="O550" i="8"/>
  <c r="O549" i="8"/>
  <c r="O548" i="8"/>
  <c r="N545" i="8"/>
  <c r="O545" i="8" s="1"/>
  <c r="O544" i="8"/>
  <c r="N543" i="8"/>
  <c r="O543" i="8" s="1"/>
  <c r="O542" i="8"/>
  <c r="N541" i="8"/>
  <c r="O541" i="8" s="1"/>
  <c r="N540" i="8"/>
  <c r="O540" i="8" s="1"/>
  <c r="N539" i="8"/>
  <c r="O539" i="8" s="1"/>
  <c r="N538" i="8"/>
  <c r="O538" i="8" s="1"/>
  <c r="N537" i="8"/>
  <c r="O537" i="8" s="1"/>
  <c r="N536" i="8"/>
  <c r="O536" i="8" s="1"/>
  <c r="N535" i="8"/>
  <c r="O535" i="8" s="1"/>
  <c r="N527" i="8"/>
  <c r="O527" i="8" s="1"/>
  <c r="N533" i="8"/>
  <c r="O533" i="8" s="1"/>
  <c r="N531" i="8"/>
  <c r="N529" i="8"/>
  <c r="O529" i="8" s="1"/>
  <c r="N526" i="8"/>
  <c r="O526" i="8" s="1"/>
  <c r="N525" i="8"/>
  <c r="O525" i="8" s="1"/>
  <c r="N523" i="8"/>
  <c r="N517" i="8"/>
  <c r="N522" i="8"/>
  <c r="N521" i="8"/>
  <c r="N520" i="8"/>
  <c r="N519" i="8"/>
  <c r="O531" i="8" l="1"/>
  <c r="M524" i="8"/>
  <c r="O521" i="8"/>
  <c r="O522" i="8"/>
  <c r="O523" i="8"/>
  <c r="M579" i="8" l="1"/>
  <c r="J579" i="8"/>
  <c r="I579" i="8"/>
  <c r="H579" i="8"/>
  <c r="G579" i="8"/>
  <c r="F579" i="8"/>
  <c r="E579" i="8"/>
  <c r="D579" i="8"/>
  <c r="J553" i="8"/>
  <c r="I553" i="8"/>
  <c r="H553" i="8"/>
  <c r="G553" i="8"/>
  <c r="F553" i="8"/>
  <c r="E553" i="8"/>
  <c r="D553" i="8"/>
  <c r="M547" i="8"/>
  <c r="J547" i="8"/>
  <c r="H547" i="8"/>
  <c r="G547" i="8"/>
  <c r="F547" i="8"/>
  <c r="E547" i="8"/>
  <c r="D547" i="8"/>
  <c r="J534" i="8"/>
  <c r="I534" i="8"/>
  <c r="H534" i="8"/>
  <c r="G534" i="8"/>
  <c r="F534" i="8"/>
  <c r="E534" i="8"/>
  <c r="D534" i="8"/>
  <c r="O534" i="8"/>
  <c r="M532" i="8"/>
  <c r="K532" i="8"/>
  <c r="J532" i="8"/>
  <c r="I532" i="8"/>
  <c r="H532" i="8"/>
  <c r="G532" i="8"/>
  <c r="F532" i="8"/>
  <c r="E532" i="8"/>
  <c r="D532" i="8"/>
  <c r="O579" i="8" l="1"/>
  <c r="N532" i="8"/>
  <c r="N547" i="8"/>
  <c r="N553" i="8"/>
  <c r="O532" i="8"/>
  <c r="O547" i="8"/>
  <c r="O553" i="8"/>
  <c r="N534" i="8"/>
  <c r="N579" i="8"/>
  <c r="N508" i="8" l="1"/>
  <c r="O508" i="8" s="1"/>
  <c r="N506" i="8"/>
  <c r="N504" i="8" l="1"/>
  <c r="M504" i="8"/>
  <c r="M503" i="8"/>
  <c r="M530" i="8"/>
  <c r="J530" i="8"/>
  <c r="I530" i="8"/>
  <c r="H530" i="8"/>
  <c r="G530" i="8"/>
  <c r="F530" i="8"/>
  <c r="E530" i="8"/>
  <c r="D530" i="8"/>
  <c r="M528" i="8"/>
  <c r="J528" i="8"/>
  <c r="I528" i="8"/>
  <c r="H528" i="8"/>
  <c r="G528" i="8"/>
  <c r="F528" i="8"/>
  <c r="E528" i="8"/>
  <c r="D528" i="8"/>
  <c r="J524" i="8"/>
  <c r="I524" i="8"/>
  <c r="H524" i="8"/>
  <c r="G524" i="8"/>
  <c r="F524" i="8"/>
  <c r="E524" i="8"/>
  <c r="D524" i="8"/>
  <c r="O520" i="8"/>
  <c r="O519" i="8"/>
  <c r="M518" i="8"/>
  <c r="J518" i="8"/>
  <c r="I518" i="8"/>
  <c r="H518" i="8"/>
  <c r="G518" i="8"/>
  <c r="F518" i="8"/>
  <c r="E518" i="8"/>
  <c r="D518" i="8"/>
  <c r="O517" i="8"/>
  <c r="M516" i="8"/>
  <c r="K516" i="8"/>
  <c r="J516" i="8"/>
  <c r="I516" i="8"/>
  <c r="H516" i="8"/>
  <c r="G516" i="8"/>
  <c r="F516" i="8"/>
  <c r="E516" i="8"/>
  <c r="D516" i="8"/>
  <c r="N515" i="8"/>
  <c r="O515" i="8" s="1"/>
  <c r="N514" i="8"/>
  <c r="N516" i="8" l="1"/>
  <c r="O518" i="8"/>
  <c r="N528" i="8"/>
  <c r="O514" i="8"/>
  <c r="O516" i="8" s="1"/>
  <c r="O530" i="8"/>
  <c r="N524" i="8"/>
  <c r="O524" i="8"/>
  <c r="O528" i="8"/>
  <c r="N518" i="8"/>
  <c r="N530" i="8"/>
  <c r="M499" i="8" l="1"/>
  <c r="M498" i="8" l="1"/>
  <c r="M496" i="8" l="1"/>
  <c r="M495" i="8"/>
  <c r="M494" i="8"/>
  <c r="M489" i="8" l="1"/>
  <c r="M490" i="8"/>
  <c r="M492" i="8"/>
  <c r="M491" i="8"/>
  <c r="N496" i="8"/>
  <c r="O496" i="8" s="1"/>
  <c r="N495" i="8"/>
  <c r="O495" i="8" s="1"/>
  <c r="N494" i="8"/>
  <c r="O494" i="8" s="1"/>
  <c r="N489" i="8"/>
  <c r="N501" i="8" l="1"/>
  <c r="O501" i="8" s="1"/>
  <c r="O504" i="8"/>
  <c r="N503" i="8"/>
  <c r="O503" i="8" s="1"/>
  <c r="M513" i="8"/>
  <c r="J513" i="8"/>
  <c r="I513" i="8"/>
  <c r="H513" i="8"/>
  <c r="G513" i="8"/>
  <c r="F513" i="8"/>
  <c r="E513" i="8"/>
  <c r="D513" i="8"/>
  <c r="N512" i="8"/>
  <c r="O512" i="8" s="1"/>
  <c r="M511" i="8"/>
  <c r="J511" i="8"/>
  <c r="I511" i="8"/>
  <c r="H511" i="8"/>
  <c r="G511" i="8"/>
  <c r="F511" i="8"/>
  <c r="E511" i="8"/>
  <c r="D511" i="8"/>
  <c r="N510" i="8"/>
  <c r="M509" i="8"/>
  <c r="J509" i="8"/>
  <c r="I509" i="8"/>
  <c r="H509" i="8"/>
  <c r="G509" i="8"/>
  <c r="F509" i="8"/>
  <c r="E509" i="8"/>
  <c r="D509" i="8"/>
  <c r="N507" i="8"/>
  <c r="O507" i="8" s="1"/>
  <c r="O506" i="8"/>
  <c r="M505" i="8"/>
  <c r="J505" i="8"/>
  <c r="I505" i="8"/>
  <c r="H505" i="8"/>
  <c r="G505" i="8"/>
  <c r="F505" i="8"/>
  <c r="E505" i="8"/>
  <c r="D505" i="8"/>
  <c r="K502" i="8"/>
  <c r="J502" i="8"/>
  <c r="I502" i="8"/>
  <c r="H502" i="8"/>
  <c r="G502" i="8"/>
  <c r="F502" i="8"/>
  <c r="E502" i="8"/>
  <c r="D502" i="8"/>
  <c r="M502" i="8"/>
  <c r="D500" i="8"/>
  <c r="D497" i="8"/>
  <c r="D493" i="8"/>
  <c r="D488" i="8"/>
  <c r="D475" i="8"/>
  <c r="D454" i="8"/>
  <c r="D450" i="8"/>
  <c r="D435" i="8"/>
  <c r="D421" i="8"/>
  <c r="D412" i="8"/>
  <c r="D406" i="8"/>
  <c r="D404" i="8"/>
  <c r="D402" i="8"/>
  <c r="D399" i="8"/>
  <c r="D397" i="8"/>
  <c r="D395" i="8"/>
  <c r="D393" i="8"/>
  <c r="D391" i="8"/>
  <c r="D389" i="8"/>
  <c r="D387" i="8"/>
  <c r="D385" i="8"/>
  <c r="D379" i="8"/>
  <c r="D375" i="8"/>
  <c r="D360" i="8"/>
  <c r="D358" i="8"/>
  <c r="D354" i="8"/>
  <c r="D349" i="8"/>
  <c r="D345" i="8"/>
  <c r="D339" i="8"/>
  <c r="D331" i="8"/>
  <c r="D329" i="8"/>
  <c r="D326" i="8"/>
  <c r="D324" i="8"/>
  <c r="D322" i="8"/>
  <c r="D319" i="8"/>
  <c r="D316" i="8"/>
  <c r="D314" i="8"/>
  <c r="D308" i="8"/>
  <c r="D305" i="8"/>
  <c r="D300" i="8"/>
  <c r="D288" i="8"/>
  <c r="D281" i="8"/>
  <c r="D286" i="8"/>
  <c r="D279" i="8"/>
  <c r="D277" i="8"/>
  <c r="D275" i="8"/>
  <c r="D273" i="8"/>
  <c r="D264" i="8"/>
  <c r="D261" i="8"/>
  <c r="D257" i="8"/>
  <c r="D252" i="8"/>
  <c r="D250" i="8"/>
  <c r="D234" i="8"/>
  <c r="D231" i="8"/>
  <c r="D229" i="8"/>
  <c r="D227" i="8"/>
  <c r="D222" i="8"/>
  <c r="D212" i="8"/>
  <c r="D205" i="8"/>
  <c r="D191" i="8"/>
  <c r="D169" i="8"/>
  <c r="D159" i="8"/>
  <c r="D135" i="8"/>
  <c r="D121" i="8"/>
  <c r="D97" i="8"/>
  <c r="D76" i="8"/>
  <c r="D51" i="8"/>
  <c r="D36" i="8"/>
  <c r="D20" i="8"/>
  <c r="N487" i="8"/>
  <c r="O487" i="8" s="1"/>
  <c r="N486" i="8"/>
  <c r="O486" i="8" s="1"/>
  <c r="N485" i="8"/>
  <c r="O485" i="8" s="1"/>
  <c r="N484" i="8"/>
  <c r="O484" i="8" s="1"/>
  <c r="N483" i="8"/>
  <c r="O483" i="8" s="1"/>
  <c r="N482" i="8"/>
  <c r="O482" i="8" s="1"/>
  <c r="N481" i="8"/>
  <c r="O481" i="8" s="1"/>
  <c r="E11" i="5"/>
  <c r="E101" i="5" s="1"/>
  <c r="N480" i="8"/>
  <c r="O480" i="8" s="1"/>
  <c r="N479" i="8"/>
  <c r="O479" i="8" s="1"/>
  <c r="N478" i="8"/>
  <c r="O478" i="8" s="1"/>
  <c r="N477" i="8"/>
  <c r="O477" i="8" s="1"/>
  <c r="N476" i="8"/>
  <c r="O476" i="8" s="1"/>
  <c r="D869" i="8" l="1"/>
  <c r="N502" i="8"/>
  <c r="O513" i="8"/>
  <c r="O505" i="8"/>
  <c r="N505" i="8"/>
  <c r="O509" i="8"/>
  <c r="N509" i="8"/>
  <c r="O502" i="8"/>
  <c r="N511" i="8"/>
  <c r="O510" i="8"/>
  <c r="O511" i="8" s="1"/>
  <c r="N513" i="8"/>
  <c r="K475" i="8"/>
  <c r="N474" i="8" l="1"/>
  <c r="O474" i="8" s="1"/>
  <c r="N473" i="8"/>
  <c r="N472" i="8"/>
  <c r="O472" i="8" s="1"/>
  <c r="N471" i="8"/>
  <c r="O471" i="8" s="1"/>
  <c r="N470" i="8"/>
  <c r="O470" i="8" s="1"/>
  <c r="N469" i="8"/>
  <c r="O469" i="8" s="1"/>
  <c r="N468" i="8"/>
  <c r="O468" i="8" s="1"/>
  <c r="N467" i="8"/>
  <c r="O467" i="8" s="1"/>
  <c r="N466" i="8"/>
  <c r="O466" i="8" s="1"/>
  <c r="N465" i="8"/>
  <c r="O465" i="8" s="1"/>
  <c r="N464" i="8"/>
  <c r="O464" i="8" s="1"/>
  <c r="N463" i="8"/>
  <c r="O463" i="8" s="1"/>
  <c r="N462" i="8"/>
  <c r="O462" i="8" s="1"/>
  <c r="N461" i="8"/>
  <c r="O461" i="8" s="1"/>
  <c r="N457" i="8"/>
  <c r="O457" i="8" s="1"/>
  <c r="N460" i="8"/>
  <c r="O460" i="8" s="1"/>
  <c r="N459" i="8"/>
  <c r="O459" i="8" s="1"/>
  <c r="M473" i="8"/>
  <c r="N458" i="8"/>
  <c r="O458" i="8" s="1"/>
  <c r="N456" i="8"/>
  <c r="O456" i="8" s="1"/>
  <c r="N455" i="8"/>
  <c r="O455" i="8" s="1"/>
  <c r="O473" i="8" l="1"/>
  <c r="O475" i="8" s="1"/>
  <c r="M500" i="8"/>
  <c r="J500" i="8"/>
  <c r="I500" i="8"/>
  <c r="H500" i="8"/>
  <c r="G500" i="8"/>
  <c r="F500" i="8"/>
  <c r="E500" i="8"/>
  <c r="N499" i="8"/>
  <c r="O499" i="8" s="1"/>
  <c r="N498" i="8"/>
  <c r="M497" i="8"/>
  <c r="J497" i="8"/>
  <c r="I497" i="8"/>
  <c r="H497" i="8"/>
  <c r="G497" i="8"/>
  <c r="F497" i="8"/>
  <c r="E497" i="8"/>
  <c r="M493" i="8"/>
  <c r="J493" i="8"/>
  <c r="I493" i="8"/>
  <c r="H493" i="8"/>
  <c r="G493" i="8"/>
  <c r="F493" i="8"/>
  <c r="E493" i="8"/>
  <c r="N492" i="8"/>
  <c r="O492" i="8" s="1"/>
  <c r="N491" i="8"/>
  <c r="O491" i="8" s="1"/>
  <c r="N490" i="8"/>
  <c r="O490" i="8" s="1"/>
  <c r="J488" i="8"/>
  <c r="I488" i="8"/>
  <c r="H488" i="8"/>
  <c r="G488" i="8"/>
  <c r="F488" i="8"/>
  <c r="E488" i="8"/>
  <c r="M488" i="8"/>
  <c r="J475" i="8"/>
  <c r="I475" i="8"/>
  <c r="H475" i="8"/>
  <c r="G475" i="8"/>
  <c r="F475" i="8"/>
  <c r="E475" i="8"/>
  <c r="M475" i="8"/>
  <c r="N475" i="8" l="1"/>
  <c r="O497" i="8"/>
  <c r="N500" i="8"/>
  <c r="N493" i="8"/>
  <c r="N488" i="8"/>
  <c r="O489" i="8"/>
  <c r="O493" i="8" s="1"/>
  <c r="N497" i="8"/>
  <c r="O488" i="8"/>
  <c r="O498" i="8"/>
  <c r="O500" i="8" s="1"/>
  <c r="N453" i="8"/>
  <c r="O453" i="8" s="1"/>
  <c r="N452" i="8"/>
  <c r="O452" i="8" s="1"/>
  <c r="N451" i="8"/>
  <c r="O451" i="8" s="1"/>
  <c r="O454" i="8" l="1"/>
  <c r="N449" i="8"/>
  <c r="O449" i="8" s="1"/>
  <c r="N448" i="8"/>
  <c r="O448" i="8" s="1"/>
  <c r="N447" i="8"/>
  <c r="O447" i="8" s="1"/>
  <c r="N414" i="8"/>
  <c r="N446" i="8"/>
  <c r="O446" i="8" s="1"/>
  <c r="N445" i="8"/>
  <c r="O445" i="8" s="1"/>
  <c r="N444" i="8"/>
  <c r="O444" i="8" s="1"/>
  <c r="N443" i="8"/>
  <c r="O443" i="8" s="1"/>
  <c r="N442" i="8"/>
  <c r="O442" i="8" s="1"/>
  <c r="N441" i="8"/>
  <c r="O441" i="8" s="1"/>
  <c r="N440" i="8"/>
  <c r="O440" i="8" s="1"/>
  <c r="N439" i="8"/>
  <c r="O439" i="8" s="1"/>
  <c r="N438" i="8"/>
  <c r="M438" i="8"/>
  <c r="N437" i="8"/>
  <c r="O437" i="8" s="1"/>
  <c r="N436" i="8"/>
  <c r="O436" i="8" s="1"/>
  <c r="O438" i="8" l="1"/>
  <c r="O450" i="8" s="1"/>
  <c r="N433" i="8"/>
  <c r="O433" i="8" s="1"/>
  <c r="N432" i="8"/>
  <c r="O432" i="8" s="1"/>
  <c r="N431" i="8"/>
  <c r="O431" i="8" s="1"/>
  <c r="N430" i="8"/>
  <c r="O430" i="8" s="1"/>
  <c r="N429" i="8"/>
  <c r="O429" i="8" s="1"/>
  <c r="N428" i="8"/>
  <c r="O428" i="8" s="1"/>
  <c r="N427" i="8"/>
  <c r="O427" i="8" s="1"/>
  <c r="N426" i="8"/>
  <c r="O426" i="8" s="1"/>
  <c r="N425" i="8"/>
  <c r="O425" i="8" s="1"/>
  <c r="N424" i="8"/>
  <c r="O424" i="8" s="1"/>
  <c r="N423" i="8"/>
  <c r="O423" i="8" s="1"/>
  <c r="N422" i="8"/>
  <c r="O422" i="8" s="1"/>
  <c r="N420" i="8" l="1"/>
  <c r="O420" i="8" s="1"/>
  <c r="N419" i="8"/>
  <c r="O419" i="8" s="1"/>
  <c r="N418" i="8"/>
  <c r="O418" i="8" s="1"/>
  <c r="N416" i="8"/>
  <c r="N415" i="8"/>
  <c r="O415" i="8" s="1"/>
  <c r="N328" i="8"/>
  <c r="O328" i="8" s="1"/>
  <c r="N417" i="8"/>
  <c r="O417" i="8" s="1"/>
  <c r="M416" i="8"/>
  <c r="O414" i="8"/>
  <c r="N413" i="8"/>
  <c r="O413" i="8" s="1"/>
  <c r="O416" i="8" l="1"/>
  <c r="N411" i="8"/>
  <c r="O411" i="8" s="1"/>
  <c r="N410" i="8"/>
  <c r="O410" i="8" s="1"/>
  <c r="N409" i="8"/>
  <c r="O409" i="8" s="1"/>
  <c r="N408" i="8"/>
  <c r="M408" i="8"/>
  <c r="O407" i="8"/>
  <c r="O408" i="8" l="1"/>
  <c r="N405" i="8"/>
  <c r="N403" i="8"/>
  <c r="O403" i="8" s="1"/>
  <c r="O405" i="8" l="1"/>
  <c r="N401" i="8"/>
  <c r="O401" i="8" s="1"/>
  <c r="N400" i="8"/>
  <c r="M400" i="8" l="1"/>
  <c r="O400" i="8" s="1"/>
  <c r="N396" i="8" l="1"/>
  <c r="O396" i="8" s="1"/>
  <c r="N454" i="8"/>
  <c r="M454" i="8"/>
  <c r="J454" i="8"/>
  <c r="I454" i="8"/>
  <c r="H454" i="8"/>
  <c r="G454" i="8"/>
  <c r="F454" i="8"/>
  <c r="E454" i="8"/>
  <c r="N450" i="8"/>
  <c r="J450" i="8"/>
  <c r="I450" i="8"/>
  <c r="H450" i="8"/>
  <c r="G450" i="8"/>
  <c r="F450" i="8"/>
  <c r="E450" i="8"/>
  <c r="O435" i="8"/>
  <c r="N435" i="8"/>
  <c r="M435" i="8"/>
  <c r="M450" i="8" s="1"/>
  <c r="J435" i="8"/>
  <c r="I435" i="8"/>
  <c r="H435" i="8"/>
  <c r="G435" i="8"/>
  <c r="F435" i="8"/>
  <c r="E435" i="8"/>
  <c r="O421" i="8"/>
  <c r="N421" i="8"/>
  <c r="M421" i="8"/>
  <c r="J421" i="8"/>
  <c r="I421" i="8"/>
  <c r="H421" i="8"/>
  <c r="G421" i="8"/>
  <c r="F421" i="8"/>
  <c r="E421" i="8"/>
  <c r="O412" i="8"/>
  <c r="N412" i="8"/>
  <c r="M412" i="8"/>
  <c r="J412" i="8"/>
  <c r="I412" i="8"/>
  <c r="H412" i="8"/>
  <c r="G412" i="8"/>
  <c r="F412" i="8"/>
  <c r="E412" i="8"/>
  <c r="N392" i="8" l="1"/>
  <c r="O392" i="8" s="1"/>
  <c r="F51" i="8" l="1"/>
  <c r="G51" i="8"/>
  <c r="H51" i="8"/>
  <c r="I51" i="8"/>
  <c r="J51" i="8"/>
  <c r="M51" i="8"/>
  <c r="E51" i="8"/>
  <c r="F36" i="8"/>
  <c r="G36" i="8"/>
  <c r="H36" i="8"/>
  <c r="I36" i="8"/>
  <c r="J36" i="8"/>
  <c r="E36" i="8"/>
  <c r="J20" i="8"/>
  <c r="I20" i="8"/>
  <c r="H20" i="8"/>
  <c r="G20" i="8"/>
  <c r="F20" i="8"/>
  <c r="E20" i="8"/>
  <c r="N124" i="8" l="1"/>
  <c r="N125" i="8"/>
  <c r="N126" i="8"/>
  <c r="N127" i="8"/>
  <c r="N128" i="8"/>
  <c r="N129" i="8"/>
  <c r="N130" i="8"/>
  <c r="N131" i="8"/>
  <c r="N327" i="8"/>
  <c r="N320" i="8"/>
  <c r="N317" i="8"/>
  <c r="N315" i="8"/>
  <c r="N313" i="8"/>
  <c r="N312" i="8"/>
  <c r="N311" i="8"/>
  <c r="N310" i="8"/>
  <c r="N309" i="8"/>
  <c r="N307" i="8"/>
  <c r="N306" i="8"/>
  <c r="N304" i="8"/>
  <c r="N303" i="8"/>
  <c r="N302" i="8"/>
  <c r="N301" i="8"/>
  <c r="N299" i="8"/>
  <c r="N298" i="8"/>
  <c r="N296" i="8"/>
  <c r="N295" i="8"/>
  <c r="N294" i="8"/>
  <c r="N293" i="8"/>
  <c r="N292" i="8"/>
  <c r="N291" i="8"/>
  <c r="N290" i="8"/>
  <c r="N289" i="8"/>
  <c r="N284" i="8"/>
  <c r="N283" i="8"/>
  <c r="N282" i="8"/>
  <c r="N276" i="8"/>
  <c r="N274" i="8"/>
  <c r="N272" i="8"/>
  <c r="N271" i="8"/>
  <c r="N270" i="8"/>
  <c r="N269" i="8"/>
  <c r="N268" i="8"/>
  <c r="N267" i="8"/>
  <c r="N266" i="8"/>
  <c r="N263" i="8"/>
  <c r="N262" i="8"/>
  <c r="N260" i="8"/>
  <c r="N259" i="8"/>
  <c r="N258" i="8"/>
  <c r="N254" i="8"/>
  <c r="N255" i="8"/>
  <c r="N256" i="8"/>
  <c r="N253" i="8"/>
  <c r="N251" i="8"/>
  <c r="N249" i="8"/>
  <c r="N248" i="8"/>
  <c r="N247" i="8"/>
  <c r="N245" i="8"/>
  <c r="N244" i="8"/>
  <c r="N238" i="8"/>
  <c r="N239" i="8"/>
  <c r="N240" i="8"/>
  <c r="N241" i="8"/>
  <c r="N242" i="8"/>
  <c r="N237" i="8"/>
  <c r="N236" i="8"/>
  <c r="N235" i="8"/>
  <c r="N233" i="8"/>
  <c r="N232" i="8"/>
  <c r="N228" i="8"/>
  <c r="N226" i="8"/>
  <c r="N225" i="8"/>
  <c r="N223" i="8"/>
  <c r="N221" i="8"/>
  <c r="N220" i="8"/>
  <c r="N219" i="8"/>
  <c r="N218" i="8"/>
  <c r="N217" i="8"/>
  <c r="N213" i="8"/>
  <c r="N211" i="8"/>
  <c r="N210" i="8"/>
  <c r="N209" i="8"/>
  <c r="N207" i="8"/>
  <c r="N204" i="8"/>
  <c r="N195" i="8"/>
  <c r="N196" i="8"/>
  <c r="N197" i="8"/>
  <c r="N198" i="8"/>
  <c r="N199" i="8"/>
  <c r="N200" i="8"/>
  <c r="N201" i="8"/>
  <c r="N194" i="8"/>
  <c r="N190" i="8"/>
  <c r="N189" i="8"/>
  <c r="N188" i="8"/>
  <c r="N187" i="8"/>
  <c r="N186" i="8"/>
  <c r="N180" i="8"/>
  <c r="N177" i="8"/>
  <c r="N176" i="8"/>
  <c r="N175" i="8"/>
  <c r="N173" i="8"/>
  <c r="N172" i="8"/>
  <c r="N170" i="8"/>
  <c r="N165" i="8"/>
  <c r="N164" i="8"/>
  <c r="N162" i="8"/>
  <c r="N161" i="8"/>
  <c r="N160" i="8"/>
  <c r="N157" i="8"/>
  <c r="N155" i="8"/>
  <c r="N154" i="8"/>
  <c r="N153" i="8"/>
  <c r="N151" i="8"/>
  <c r="N150" i="8"/>
  <c r="N148" i="8"/>
  <c r="N144" i="8"/>
  <c r="N143" i="8"/>
  <c r="N139" i="8"/>
  <c r="N140" i="8"/>
  <c r="N141" i="8"/>
  <c r="N138" i="8"/>
  <c r="N136" i="8"/>
  <c r="N134" i="8"/>
  <c r="N133" i="8"/>
  <c r="N123" i="8"/>
  <c r="N117" i="8"/>
  <c r="N115" i="8"/>
  <c r="N114" i="8"/>
  <c r="N113" i="8"/>
  <c r="N112" i="8"/>
  <c r="N108" i="8"/>
  <c r="N107" i="8"/>
  <c r="N104" i="8"/>
  <c r="N102" i="8"/>
  <c r="N101" i="8"/>
  <c r="N100" i="8"/>
  <c r="N98" i="8"/>
  <c r="N96" i="8"/>
  <c r="N95" i="8"/>
  <c r="N93" i="8"/>
  <c r="N92" i="8"/>
  <c r="N91" i="8"/>
  <c r="N90" i="8"/>
  <c r="N89" i="8"/>
  <c r="N88" i="8"/>
  <c r="N87" i="8"/>
  <c r="N85" i="8"/>
  <c r="N84" i="8"/>
  <c r="N83" i="8"/>
  <c r="N82" i="8"/>
  <c r="N81" i="8"/>
  <c r="N80" i="8"/>
  <c r="N79" i="8"/>
  <c r="N78" i="8"/>
  <c r="N77" i="8"/>
  <c r="N73" i="8"/>
  <c r="N72" i="8"/>
  <c r="N71" i="8"/>
  <c r="N70" i="8"/>
  <c r="N69" i="8"/>
  <c r="N68" i="8"/>
  <c r="N67" i="8"/>
  <c r="N64" i="8"/>
  <c r="N63" i="8"/>
  <c r="N62" i="8"/>
  <c r="N60" i="8"/>
  <c r="N59" i="8"/>
  <c r="N58" i="8"/>
  <c r="N57" i="8"/>
  <c r="N56" i="8"/>
  <c r="N55" i="8"/>
  <c r="N54" i="8"/>
  <c r="N47" i="8"/>
  <c r="N44" i="8"/>
  <c r="N41" i="8"/>
  <c r="N40" i="8"/>
  <c r="N35" i="8"/>
  <c r="N33" i="8"/>
  <c r="N32" i="8"/>
  <c r="N31" i="8"/>
  <c r="N29" i="8"/>
  <c r="N28" i="8"/>
  <c r="N27" i="8"/>
  <c r="N26" i="8"/>
  <c r="N25" i="8"/>
  <c r="N19" i="8"/>
  <c r="N17" i="8"/>
  <c r="N15" i="8"/>
  <c r="N14" i="8"/>
  <c r="N13" i="8"/>
  <c r="N12" i="8"/>
  <c r="N11" i="8"/>
  <c r="N8" i="8"/>
  <c r="N5" i="8"/>
  <c r="N4" i="8"/>
  <c r="N3" i="8"/>
  <c r="B36" i="8" l="1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B20" i="8"/>
  <c r="A19" i="8"/>
  <c r="A18" i="8"/>
  <c r="A17" i="8"/>
  <c r="A16" i="8"/>
  <c r="A15" i="8"/>
  <c r="A14" i="8"/>
  <c r="M56" i="8"/>
  <c r="O56" i="8" s="1"/>
  <c r="O61" i="8"/>
  <c r="O65" i="8"/>
  <c r="O66" i="8"/>
  <c r="N74" i="8"/>
  <c r="O74" i="8" s="1"/>
  <c r="O75" i="8"/>
  <c r="O109" i="8"/>
  <c r="O113" i="8"/>
  <c r="N116" i="8"/>
  <c r="O116" i="8" s="1"/>
  <c r="N163" i="8"/>
  <c r="O163" i="8" s="1"/>
  <c r="O177" i="8"/>
  <c r="O176" i="8"/>
  <c r="O173" i="8"/>
  <c r="O172" i="8"/>
  <c r="O170" i="8"/>
  <c r="O117" i="8"/>
  <c r="O104" i="8"/>
  <c r="O96" i="8"/>
  <c r="O95" i="8"/>
  <c r="O92" i="8"/>
  <c r="O72" i="8"/>
  <c r="O70" i="8"/>
  <c r="O69" i="8"/>
  <c r="O68" i="8"/>
  <c r="O67" i="8"/>
  <c r="O64" i="8"/>
  <c r="O63" i="8"/>
  <c r="O62" i="8"/>
  <c r="O60" i="8"/>
  <c r="O58" i="8"/>
  <c r="O57" i="8"/>
  <c r="O55" i="8"/>
  <c r="O54" i="8"/>
  <c r="N53" i="8"/>
  <c r="O53" i="8" s="1"/>
  <c r="N52" i="8"/>
  <c r="O52" i="8" s="1"/>
  <c r="N103" i="8"/>
  <c r="O103" i="8" s="1"/>
  <c r="N105" i="8"/>
  <c r="O105" i="8" s="1"/>
  <c r="N111" i="8"/>
  <c r="O111" i="8" s="1"/>
  <c r="N168" i="8"/>
  <c r="O168" i="8" s="1"/>
  <c r="N167" i="8"/>
  <c r="O167" i="8" s="1"/>
  <c r="N185" i="8"/>
  <c r="O185" i="8" s="1"/>
  <c r="N184" i="8"/>
  <c r="O184" i="8" s="1"/>
  <c r="O178" i="8"/>
  <c r="O171" i="8"/>
  <c r="O166" i="8"/>
  <c r="O156" i="8"/>
  <c r="O149" i="8"/>
  <c r="O147" i="8"/>
  <c r="O146" i="8"/>
  <c r="O145" i="8"/>
  <c r="O142" i="8"/>
  <c r="O137" i="8"/>
  <c r="O132" i="8"/>
  <c r="O122" i="8"/>
  <c r="O119" i="8"/>
  <c r="O110" i="8"/>
  <c r="O106" i="8"/>
  <c r="O99" i="8"/>
  <c r="O86" i="8"/>
  <c r="O85" i="8"/>
  <c r="O84" i="8"/>
  <c r="O83" i="8"/>
  <c r="O81" i="8"/>
  <c r="O80" i="8"/>
  <c r="O79" i="8"/>
  <c r="O78" i="8"/>
  <c r="O77" i="8"/>
  <c r="O89" i="8"/>
  <c r="O88" i="8"/>
  <c r="O87" i="8"/>
  <c r="O90" i="8"/>
  <c r="O91" i="8"/>
  <c r="O93" i="8"/>
  <c r="O102" i="8"/>
  <c r="O101" i="8"/>
  <c r="O100" i="8"/>
  <c r="O108" i="8"/>
  <c r="O107" i="8"/>
  <c r="O112" i="8"/>
  <c r="O114" i="8"/>
  <c r="O115" i="8"/>
  <c r="O134" i="8"/>
  <c r="O133" i="8"/>
  <c r="O131" i="8"/>
  <c r="O130" i="8"/>
  <c r="O129" i="8"/>
  <c r="O128" i="8"/>
  <c r="O127" i="8"/>
  <c r="O126" i="8"/>
  <c r="O125" i="8"/>
  <c r="O124" i="8"/>
  <c r="O123" i="8"/>
  <c r="O141" i="8"/>
  <c r="O140" i="8"/>
  <c r="O139" i="8"/>
  <c r="O138" i="8"/>
  <c r="O136" i="8"/>
  <c r="O143" i="8"/>
  <c r="O148" i="8"/>
  <c r="O150" i="8"/>
  <c r="O151" i="8"/>
  <c r="O153" i="8"/>
  <c r="O154" i="8"/>
  <c r="O157" i="8"/>
  <c r="O162" i="8"/>
  <c r="O161" i="8"/>
  <c r="O165" i="8"/>
  <c r="O164" i="8"/>
  <c r="O180" i="8"/>
  <c r="O190" i="8"/>
  <c r="O198" i="8"/>
  <c r="O197" i="8"/>
  <c r="O196" i="8"/>
  <c r="O195" i="8"/>
  <c r="O194" i="8"/>
  <c r="O199" i="8"/>
  <c r="O200" i="8"/>
  <c r="O201" i="8"/>
  <c r="O204" i="8"/>
  <c r="O214" i="8"/>
  <c r="O213" i="8"/>
  <c r="O220" i="8"/>
  <c r="O219" i="8"/>
  <c r="O218" i="8"/>
  <c r="O217" i="8"/>
  <c r="O221" i="8"/>
  <c r="O223" i="8"/>
  <c r="O225" i="8"/>
  <c r="O226" i="8"/>
  <c r="O228" i="8"/>
  <c r="O287" i="8"/>
  <c r="O251" i="8"/>
  <c r="O246" i="8"/>
  <c r="O243" i="8"/>
  <c r="O230" i="8"/>
  <c r="O233" i="8"/>
  <c r="O232" i="8"/>
  <c r="O247" i="8"/>
  <c r="O245" i="8"/>
  <c r="O244" i="8"/>
  <c r="O242" i="8"/>
  <c r="O241" i="8"/>
  <c r="O240" i="8"/>
  <c r="O239" i="8"/>
  <c r="O238" i="8"/>
  <c r="O237" i="8"/>
  <c r="O236" i="8"/>
  <c r="O235" i="8"/>
  <c r="O256" i="8"/>
  <c r="O255" i="8"/>
  <c r="O254" i="8"/>
  <c r="O253" i="8"/>
  <c r="O258" i="8"/>
  <c r="O259" i="8"/>
  <c r="O260" i="8"/>
  <c r="O262" i="8"/>
  <c r="O263" i="8"/>
  <c r="O265" i="8"/>
  <c r="O271" i="8"/>
  <c r="O270" i="8"/>
  <c r="O269" i="8"/>
  <c r="O267" i="8"/>
  <c r="O266" i="8"/>
  <c r="O272" i="8"/>
  <c r="O274" i="8"/>
  <c r="O276" i="8"/>
  <c r="O278" i="8"/>
  <c r="O280" i="8"/>
  <c r="O281" i="8" s="1"/>
  <c r="O285" i="8"/>
  <c r="N281" i="8"/>
  <c r="O282" i="8"/>
  <c r="O283" i="8"/>
  <c r="O284" i="8"/>
  <c r="O296" i="8"/>
  <c r="O295" i="8"/>
  <c r="O294" i="8"/>
  <c r="O293" i="8"/>
  <c r="O292" i="8"/>
  <c r="O291" i="8"/>
  <c r="O290" i="8"/>
  <c r="O289" i="8"/>
  <c r="O299" i="8"/>
  <c r="O298" i="8"/>
  <c r="O304" i="8"/>
  <c r="O302" i="8"/>
  <c r="O301" i="8"/>
  <c r="O318" i="8"/>
  <c r="O321" i="8"/>
  <c r="O320" i="8"/>
  <c r="O317" i="8"/>
  <c r="O313" i="8"/>
  <c r="O312" i="8"/>
  <c r="O311" i="8"/>
  <c r="O310" i="8"/>
  <c r="O309" i="8"/>
  <c r="N330" i="8"/>
  <c r="O337" i="8"/>
  <c r="N332" i="8"/>
  <c r="O332" i="8" s="1"/>
  <c r="N333" i="8"/>
  <c r="O333" i="8" s="1"/>
  <c r="N334" i="8"/>
  <c r="O334" i="8" s="1"/>
  <c r="N335" i="8"/>
  <c r="O335" i="8" s="1"/>
  <c r="N336" i="8"/>
  <c r="O336" i="8" s="1"/>
  <c r="N338" i="8"/>
  <c r="O338" i="8" s="1"/>
  <c r="N340" i="8"/>
  <c r="O340" i="8" s="1"/>
  <c r="N341" i="8"/>
  <c r="O341" i="8" s="1"/>
  <c r="N344" i="8"/>
  <c r="O344" i="8" s="1"/>
  <c r="N343" i="8"/>
  <c r="O343" i="8" s="1"/>
  <c r="N342" i="8"/>
  <c r="O342" i="8" s="1"/>
  <c r="O348" i="8"/>
  <c r="O347" i="8"/>
  <c r="N346" i="8"/>
  <c r="O346" i="8" s="1"/>
  <c r="N350" i="8"/>
  <c r="O350" i="8" s="1"/>
  <c r="N351" i="8"/>
  <c r="O351" i="8" s="1"/>
  <c r="N352" i="8"/>
  <c r="O352" i="8" s="1"/>
  <c r="N353" i="8"/>
  <c r="O353" i="8" s="1"/>
  <c r="N356" i="8"/>
  <c r="O356" i="8" s="1"/>
  <c r="N355" i="8"/>
  <c r="O357" i="8"/>
  <c r="N362" i="8"/>
  <c r="O362" i="8" s="1"/>
  <c r="N363" i="8"/>
  <c r="O363" i="8" s="1"/>
  <c r="N364" i="8"/>
  <c r="O364" i="8" s="1"/>
  <c r="N365" i="8"/>
  <c r="O365" i="8" s="1"/>
  <c r="N366" i="8"/>
  <c r="O366" i="8" s="1"/>
  <c r="N368" i="8"/>
  <c r="O368" i="8" s="1"/>
  <c r="N369" i="8"/>
  <c r="O369" i="8" s="1"/>
  <c r="N370" i="8"/>
  <c r="O370" i="8" s="1"/>
  <c r="N372" i="8"/>
  <c r="O372" i="8" s="1"/>
  <c r="N373" i="8"/>
  <c r="O373" i="8" s="1"/>
  <c r="N374" i="8"/>
  <c r="O374" i="8" s="1"/>
  <c r="N378" i="8"/>
  <c r="O378" i="8" s="1"/>
  <c r="N376" i="8"/>
  <c r="O376" i="8" s="1"/>
  <c r="N377" i="8"/>
  <c r="O377" i="8" s="1"/>
  <c r="N388" i="8"/>
  <c r="O388" i="8" s="1"/>
  <c r="N384" i="8"/>
  <c r="O384" i="8" s="1"/>
  <c r="N383" i="8"/>
  <c r="O383" i="8" s="1"/>
  <c r="N382" i="8"/>
  <c r="O382" i="8" s="1"/>
  <c r="N381" i="8"/>
  <c r="O381" i="8" s="1"/>
  <c r="N380" i="8"/>
  <c r="O380" i="8" s="1"/>
  <c r="O45" i="8"/>
  <c r="N50" i="8"/>
  <c r="O50" i="8" s="1"/>
  <c r="O44" i="8"/>
  <c r="O47" i="8"/>
  <c r="N46" i="8"/>
  <c r="O46" i="8" s="1"/>
  <c r="O49" i="8"/>
  <c r="O48" i="8"/>
  <c r="O43" i="8"/>
  <c r="O42" i="8"/>
  <c r="O41" i="8"/>
  <c r="O40" i="8"/>
  <c r="N39" i="8"/>
  <c r="O39" i="8" s="1"/>
  <c r="N38" i="8"/>
  <c r="O37" i="8"/>
  <c r="N30" i="8"/>
  <c r="O30" i="8" s="1"/>
  <c r="N24" i="8"/>
  <c r="O24" i="8" s="1"/>
  <c r="N23" i="8"/>
  <c r="O23" i="8" s="1"/>
  <c r="N22" i="8"/>
  <c r="O34" i="8"/>
  <c r="O31" i="8"/>
  <c r="O28" i="8"/>
  <c r="O27" i="8"/>
  <c r="O26" i="8"/>
  <c r="O17" i="8"/>
  <c r="O35" i="8"/>
  <c r="O32" i="8"/>
  <c r="O25" i="8"/>
  <c r="O13" i="8"/>
  <c r="O11" i="8"/>
  <c r="N10" i="8"/>
  <c r="O10" i="8" s="1"/>
  <c r="N9" i="8"/>
  <c r="O9" i="8" s="1"/>
  <c r="O8" i="8"/>
  <c r="O7" i="8"/>
  <c r="N6" i="8"/>
  <c r="O3" i="8"/>
  <c r="N20" i="8" l="1"/>
  <c r="O22" i="8"/>
  <c r="N36" i="8"/>
  <c r="O38" i="8"/>
  <c r="O51" i="8" s="1"/>
  <c r="N51" i="8"/>
  <c r="O379" i="8"/>
  <c r="O406" i="8"/>
  <c r="N406" i="8"/>
  <c r="M406" i="8"/>
  <c r="J406" i="8"/>
  <c r="I406" i="8"/>
  <c r="H406" i="8"/>
  <c r="G406" i="8"/>
  <c r="F406" i="8"/>
  <c r="E406" i="8"/>
  <c r="O404" i="8"/>
  <c r="N404" i="8"/>
  <c r="M404" i="8"/>
  <c r="J404" i="8"/>
  <c r="I404" i="8"/>
  <c r="H404" i="8"/>
  <c r="G404" i="8"/>
  <c r="F404" i="8"/>
  <c r="E404" i="8"/>
  <c r="O402" i="8"/>
  <c r="N402" i="8"/>
  <c r="M402" i="8"/>
  <c r="J402" i="8"/>
  <c r="I402" i="8"/>
  <c r="H402" i="8"/>
  <c r="G402" i="8"/>
  <c r="F402" i="8"/>
  <c r="E402" i="8"/>
  <c r="O399" i="8"/>
  <c r="N399" i="8"/>
  <c r="M399" i="8"/>
  <c r="J399" i="8"/>
  <c r="I399" i="8"/>
  <c r="H399" i="8"/>
  <c r="G399" i="8"/>
  <c r="F399" i="8"/>
  <c r="E399" i="8"/>
  <c r="O397" i="8"/>
  <c r="N397" i="8"/>
  <c r="M397" i="8"/>
  <c r="J397" i="8"/>
  <c r="I397" i="8"/>
  <c r="H397" i="8"/>
  <c r="G397" i="8"/>
  <c r="F397" i="8"/>
  <c r="E397" i="8"/>
  <c r="M355" i="8" l="1"/>
  <c r="O355" i="8" s="1"/>
  <c r="O395" i="8"/>
  <c r="N395" i="8"/>
  <c r="M395" i="8"/>
  <c r="J395" i="8"/>
  <c r="I395" i="8"/>
  <c r="H395" i="8"/>
  <c r="G395" i="8"/>
  <c r="F395" i="8"/>
  <c r="E395" i="8"/>
  <c r="O393" i="8"/>
  <c r="N393" i="8"/>
  <c r="M393" i="8"/>
  <c r="J393" i="8"/>
  <c r="I393" i="8"/>
  <c r="H393" i="8"/>
  <c r="G393" i="8"/>
  <c r="F393" i="8"/>
  <c r="E393" i="8"/>
  <c r="O391" i="8"/>
  <c r="N391" i="8"/>
  <c r="M391" i="8"/>
  <c r="J391" i="8"/>
  <c r="I391" i="8"/>
  <c r="H391" i="8"/>
  <c r="G391" i="8"/>
  <c r="F391" i="8"/>
  <c r="E391" i="8"/>
  <c r="O389" i="8"/>
  <c r="N389" i="8"/>
  <c r="M389" i="8"/>
  <c r="J389" i="8"/>
  <c r="I389" i="8"/>
  <c r="H389" i="8"/>
  <c r="G389" i="8"/>
  <c r="F389" i="8"/>
  <c r="E389" i="8"/>
  <c r="O387" i="8"/>
  <c r="N387" i="8"/>
  <c r="J387" i="8"/>
  <c r="I387" i="8"/>
  <c r="H387" i="8"/>
  <c r="G387" i="8"/>
  <c r="F387" i="8"/>
  <c r="E387" i="8"/>
  <c r="M387" i="8"/>
  <c r="M345" i="8" l="1"/>
  <c r="M330" i="8" l="1"/>
  <c r="O330" i="8" s="1"/>
  <c r="O385" i="8"/>
  <c r="N385" i="8"/>
  <c r="M385" i="8"/>
  <c r="J385" i="8"/>
  <c r="I385" i="8"/>
  <c r="H385" i="8"/>
  <c r="G385" i="8"/>
  <c r="F385" i="8"/>
  <c r="E385" i="8"/>
  <c r="N379" i="8"/>
  <c r="M379" i="8"/>
  <c r="J379" i="8"/>
  <c r="I379" i="8"/>
  <c r="H379" i="8"/>
  <c r="G379" i="8"/>
  <c r="F379" i="8"/>
  <c r="E379" i="8"/>
  <c r="O375" i="8"/>
  <c r="N375" i="8"/>
  <c r="M375" i="8"/>
  <c r="J375" i="8"/>
  <c r="I375" i="8"/>
  <c r="H375" i="8"/>
  <c r="G375" i="8"/>
  <c r="F375" i="8"/>
  <c r="E375" i="8"/>
  <c r="O360" i="8"/>
  <c r="N360" i="8"/>
  <c r="M360" i="8"/>
  <c r="J360" i="8"/>
  <c r="I360" i="8"/>
  <c r="H360" i="8"/>
  <c r="G360" i="8"/>
  <c r="F360" i="8"/>
  <c r="E360" i="8"/>
  <c r="O358" i="8"/>
  <c r="N358" i="8"/>
  <c r="M358" i="8"/>
  <c r="J358" i="8"/>
  <c r="I358" i="8"/>
  <c r="H358" i="8"/>
  <c r="G358" i="8"/>
  <c r="F358" i="8"/>
  <c r="E358" i="8"/>
  <c r="M327" i="8" l="1"/>
  <c r="O327" i="8" s="1"/>
  <c r="O354" i="8" l="1"/>
  <c r="N354" i="8"/>
  <c r="M354" i="8"/>
  <c r="J354" i="8"/>
  <c r="I354" i="8"/>
  <c r="H354" i="8"/>
  <c r="G354" i="8"/>
  <c r="F354" i="8"/>
  <c r="E354" i="8"/>
  <c r="O349" i="8"/>
  <c r="N349" i="8"/>
  <c r="M349" i="8"/>
  <c r="J349" i="8"/>
  <c r="I349" i="8"/>
  <c r="H349" i="8"/>
  <c r="G349" i="8"/>
  <c r="F349" i="8"/>
  <c r="E349" i="8"/>
  <c r="O345" i="8"/>
  <c r="N345" i="8"/>
  <c r="J345" i="8"/>
  <c r="I345" i="8"/>
  <c r="H345" i="8"/>
  <c r="G345" i="8"/>
  <c r="F345" i="8"/>
  <c r="E345" i="8"/>
  <c r="O339" i="8"/>
  <c r="N339" i="8"/>
  <c r="M339" i="8"/>
  <c r="J339" i="8"/>
  <c r="I339" i="8"/>
  <c r="H339" i="8"/>
  <c r="G339" i="8"/>
  <c r="F339" i="8"/>
  <c r="E339" i="8"/>
  <c r="O331" i="8"/>
  <c r="N331" i="8"/>
  <c r="M331" i="8"/>
  <c r="J331" i="8"/>
  <c r="I331" i="8"/>
  <c r="H331" i="8"/>
  <c r="G331" i="8"/>
  <c r="F331" i="8"/>
  <c r="E331" i="8"/>
  <c r="M315" i="8" l="1"/>
  <c r="O315" i="8" s="1"/>
  <c r="O307" i="8" l="1"/>
  <c r="M306" i="8" l="1"/>
  <c r="O306" i="8" s="1"/>
  <c r="M303" i="8" l="1"/>
  <c r="O303" i="8" s="1"/>
  <c r="O329" i="8" l="1"/>
  <c r="N329" i="8"/>
  <c r="M329" i="8"/>
  <c r="J329" i="8"/>
  <c r="I329" i="8"/>
  <c r="H329" i="8"/>
  <c r="G329" i="8"/>
  <c r="F329" i="8"/>
  <c r="E329" i="8"/>
  <c r="O326" i="8"/>
  <c r="N326" i="8"/>
  <c r="M326" i="8"/>
  <c r="J326" i="8"/>
  <c r="I326" i="8"/>
  <c r="H326" i="8"/>
  <c r="G326" i="8"/>
  <c r="F326" i="8"/>
  <c r="E326" i="8"/>
  <c r="O324" i="8"/>
  <c r="N324" i="8"/>
  <c r="M324" i="8"/>
  <c r="J324" i="8"/>
  <c r="I324" i="8"/>
  <c r="H324" i="8"/>
  <c r="G324" i="8"/>
  <c r="F324" i="8"/>
  <c r="E324" i="8"/>
  <c r="O322" i="8"/>
  <c r="N322" i="8"/>
  <c r="M322" i="8"/>
  <c r="J322" i="8"/>
  <c r="I322" i="8"/>
  <c r="H322" i="8"/>
  <c r="G322" i="8"/>
  <c r="F322" i="8"/>
  <c r="E322" i="8"/>
  <c r="O319" i="8"/>
  <c r="N319" i="8"/>
  <c r="M319" i="8"/>
  <c r="J319" i="8"/>
  <c r="I319" i="8"/>
  <c r="H319" i="8"/>
  <c r="G319" i="8"/>
  <c r="F319" i="8"/>
  <c r="E319" i="8"/>
  <c r="F305" i="8" l="1"/>
  <c r="G316" i="8"/>
  <c r="O316" i="8"/>
  <c r="N316" i="8"/>
  <c r="M316" i="8"/>
  <c r="J316" i="8"/>
  <c r="I316" i="8"/>
  <c r="H316" i="8"/>
  <c r="F316" i="8"/>
  <c r="E316" i="8"/>
  <c r="O314" i="8"/>
  <c r="N314" i="8"/>
  <c r="M314" i="8"/>
  <c r="J314" i="8"/>
  <c r="I314" i="8"/>
  <c r="H314" i="8"/>
  <c r="G314" i="8"/>
  <c r="F314" i="8"/>
  <c r="E314" i="8"/>
  <c r="O308" i="8"/>
  <c r="N308" i="8"/>
  <c r="M308" i="8"/>
  <c r="J308" i="8"/>
  <c r="I308" i="8"/>
  <c r="H308" i="8"/>
  <c r="G308" i="8"/>
  <c r="F308" i="8"/>
  <c r="E308" i="8"/>
  <c r="O305" i="8"/>
  <c r="N305" i="8"/>
  <c r="M305" i="8"/>
  <c r="J305" i="8"/>
  <c r="I305" i="8"/>
  <c r="H305" i="8"/>
  <c r="G305" i="8"/>
  <c r="E305" i="8"/>
  <c r="O300" i="8"/>
  <c r="N300" i="8"/>
  <c r="M300" i="8"/>
  <c r="J300" i="8"/>
  <c r="I300" i="8"/>
  <c r="H300" i="8"/>
  <c r="G300" i="8"/>
  <c r="F300" i="8"/>
  <c r="E300" i="8"/>
  <c r="M268" i="8" l="1"/>
  <c r="O268" i="8" s="1"/>
  <c r="O288" i="8" l="1"/>
  <c r="N288" i="8"/>
  <c r="M288" i="8"/>
  <c r="J288" i="8"/>
  <c r="I288" i="8"/>
  <c r="H288" i="8"/>
  <c r="G288" i="8"/>
  <c r="F288" i="8"/>
  <c r="O286" i="8"/>
  <c r="N286" i="8"/>
  <c r="M286" i="8"/>
  <c r="J286" i="8"/>
  <c r="I286" i="8"/>
  <c r="H286" i="8"/>
  <c r="G286" i="8"/>
  <c r="F286" i="8"/>
  <c r="E286" i="8"/>
  <c r="I281" i="8"/>
  <c r="H281" i="8"/>
  <c r="G281" i="8"/>
  <c r="F281" i="8"/>
  <c r="E281" i="8"/>
  <c r="G279" i="8"/>
  <c r="F279" i="8"/>
  <c r="E279" i="8"/>
  <c r="M281" i="8"/>
  <c r="J281" i="8"/>
  <c r="O279" i="8"/>
  <c r="N279" i="8"/>
  <c r="M279" i="8"/>
  <c r="J279" i="8"/>
  <c r="I279" i="8"/>
  <c r="H279" i="8"/>
  <c r="M277" i="8"/>
  <c r="J277" i="8"/>
  <c r="I277" i="8"/>
  <c r="H277" i="8"/>
  <c r="G277" i="8"/>
  <c r="F277" i="8"/>
  <c r="E277" i="8"/>
  <c r="O277" i="8"/>
  <c r="N277" i="8"/>
  <c r="M257" i="8" l="1"/>
  <c r="N252" i="8" l="1"/>
  <c r="M252" i="8"/>
  <c r="J252" i="8"/>
  <c r="I252" i="8"/>
  <c r="H252" i="8"/>
  <c r="G252" i="8"/>
  <c r="F252" i="8"/>
  <c r="E252" i="8"/>
  <c r="G250" i="8" l="1"/>
  <c r="M249" i="8" l="1"/>
  <c r="O249" i="8" s="1"/>
  <c r="M248" i="8"/>
  <c r="O248" i="8" s="1"/>
  <c r="M250" i="8" l="1"/>
  <c r="E275" i="8"/>
  <c r="O275" i="8"/>
  <c r="N275" i="8"/>
  <c r="M275" i="8"/>
  <c r="J275" i="8"/>
  <c r="I275" i="8"/>
  <c r="H275" i="8"/>
  <c r="G275" i="8"/>
  <c r="F275" i="8"/>
  <c r="F273" i="8"/>
  <c r="G273" i="8"/>
  <c r="H273" i="8"/>
  <c r="I273" i="8"/>
  <c r="J273" i="8"/>
  <c r="M273" i="8"/>
  <c r="N273" i="8"/>
  <c r="O273" i="8"/>
  <c r="E273" i="8"/>
  <c r="F264" i="8"/>
  <c r="G264" i="8"/>
  <c r="H264" i="8"/>
  <c r="I264" i="8"/>
  <c r="J264" i="8"/>
  <c r="M264" i="8"/>
  <c r="N264" i="8"/>
  <c r="O264" i="8"/>
  <c r="F261" i="8"/>
  <c r="G261" i="8"/>
  <c r="H261" i="8"/>
  <c r="I261" i="8"/>
  <c r="J261" i="8"/>
  <c r="M261" i="8"/>
  <c r="N261" i="8"/>
  <c r="O261" i="8"/>
  <c r="F257" i="8"/>
  <c r="G257" i="8"/>
  <c r="H257" i="8"/>
  <c r="I257" i="8"/>
  <c r="J257" i="8"/>
  <c r="N257" i="8"/>
  <c r="O257" i="8"/>
  <c r="O252" i="8"/>
  <c r="E257" i="8"/>
  <c r="E261" i="8"/>
  <c r="E264" i="8"/>
  <c r="B229" i="8"/>
  <c r="A229" i="8" s="1"/>
  <c r="B231" i="8"/>
  <c r="F250" i="8"/>
  <c r="H250" i="8"/>
  <c r="I250" i="8"/>
  <c r="J250" i="8"/>
  <c r="N250" i="8"/>
  <c r="O250" i="8"/>
  <c r="F234" i="8"/>
  <c r="G234" i="8"/>
  <c r="H234" i="8"/>
  <c r="I234" i="8"/>
  <c r="J234" i="8"/>
  <c r="M234" i="8"/>
  <c r="N234" i="8"/>
  <c r="O234" i="8"/>
  <c r="E250" i="8"/>
  <c r="E234" i="8"/>
  <c r="F231" i="8"/>
  <c r="G231" i="8"/>
  <c r="H231" i="8"/>
  <c r="I231" i="8"/>
  <c r="J231" i="8"/>
  <c r="M231" i="8"/>
  <c r="N231" i="8"/>
  <c r="O231" i="8"/>
  <c r="E231" i="8"/>
  <c r="F229" i="8"/>
  <c r="G229" i="8"/>
  <c r="H229" i="8"/>
  <c r="I229" i="8"/>
  <c r="J229" i="8"/>
  <c r="M229" i="8"/>
  <c r="N229" i="8"/>
  <c r="O229" i="8"/>
  <c r="E229" i="8"/>
  <c r="B232" i="8"/>
  <c r="A230" i="8"/>
  <c r="B233" i="8" l="1"/>
  <c r="B235" i="8" s="1"/>
  <c r="B248" i="8" s="1"/>
  <c r="B234" i="8"/>
  <c r="A228" i="8"/>
  <c r="B227" i="8"/>
  <c r="A227" i="8" s="1"/>
  <c r="B237" i="8" l="1"/>
  <c r="B244" i="8"/>
  <c r="B247" i="8"/>
  <c r="B240" i="8"/>
  <c r="B239" i="8"/>
  <c r="A235" i="8"/>
  <c r="B245" i="8"/>
  <c r="B246" i="8"/>
  <c r="B236" i="8"/>
  <c r="A236" i="8" s="1"/>
  <c r="B242" i="8"/>
  <c r="B241" i="8"/>
  <c r="B243" i="8"/>
  <c r="B238" i="8"/>
  <c r="B250" i="8"/>
  <c r="B249" i="8"/>
  <c r="B222" i="8"/>
  <c r="A237" i="8" l="1"/>
  <c r="B251" i="8"/>
  <c r="B253" i="8" s="1"/>
  <c r="B254" i="8" s="1"/>
  <c r="A248" i="8"/>
  <c r="A245" i="8"/>
  <c r="A240" i="8"/>
  <c r="A242" i="8"/>
  <c r="A238" i="8"/>
  <c r="A244" i="8"/>
  <c r="A246" i="8"/>
  <c r="A239" i="8"/>
  <c r="A243" i="8"/>
  <c r="A247" i="8"/>
  <c r="A241" i="8"/>
  <c r="A249" i="8"/>
  <c r="A225" i="8"/>
  <c r="A226" i="8"/>
  <c r="A224" i="8"/>
  <c r="A223" i="8"/>
  <c r="A251" i="8" l="1"/>
  <c r="B256" i="8"/>
  <c r="B252" i="8"/>
  <c r="B255" i="8"/>
  <c r="B97" i="8"/>
  <c r="B258" i="8" l="1"/>
  <c r="A253" i="8"/>
  <c r="B257" i="8"/>
  <c r="B212" i="8"/>
  <c r="B260" i="8" l="1"/>
  <c r="A258" i="8"/>
  <c r="B259" i="8"/>
  <c r="B261" i="8"/>
  <c r="O211" i="8"/>
  <c r="A259" i="8" l="1"/>
  <c r="B262" i="8"/>
  <c r="A260" i="8"/>
  <c r="O210" i="8"/>
  <c r="M209" i="8"/>
  <c r="B263" i="8" l="1"/>
  <c r="A263" i="8" s="1"/>
  <c r="B265" i="8"/>
  <c r="B264" i="8"/>
  <c r="A262" i="8"/>
  <c r="O209" i="8"/>
  <c r="M207" i="8"/>
  <c r="E205" i="8"/>
  <c r="B205" i="8"/>
  <c r="B274" i="8" l="1"/>
  <c r="B276" i="8" s="1"/>
  <c r="B278" i="8" s="1"/>
  <c r="B268" i="8"/>
  <c r="B272" i="8"/>
  <c r="B267" i="8"/>
  <c r="B269" i="8"/>
  <c r="B266" i="8"/>
  <c r="A266" i="8" s="1"/>
  <c r="A265" i="8"/>
  <c r="B273" i="8"/>
  <c r="B270" i="8"/>
  <c r="B271" i="8"/>
  <c r="O207" i="8"/>
  <c r="M203" i="8"/>
  <c r="O203" i="8" s="1"/>
  <c r="M193" i="8"/>
  <c r="O193" i="8" s="1"/>
  <c r="M192" i="8"/>
  <c r="O192" i="8" s="1"/>
  <c r="M181" i="8"/>
  <c r="O181" i="8" s="1"/>
  <c r="A276" i="8" l="1"/>
  <c r="B277" i="8"/>
  <c r="A277" i="8" s="1"/>
  <c r="A270" i="8"/>
  <c r="A267" i="8"/>
  <c r="A268" i="8"/>
  <c r="A271" i="8"/>
  <c r="B275" i="8"/>
  <c r="A275" i="8" s="1"/>
  <c r="A274" i="8"/>
  <c r="A269" i="8"/>
  <c r="A272" i="8"/>
  <c r="M186" i="8"/>
  <c r="O186" i="8" s="1"/>
  <c r="M187" i="8"/>
  <c r="O187" i="8" s="1"/>
  <c r="M188" i="8"/>
  <c r="O188" i="8" s="1"/>
  <c r="M189" i="8"/>
  <c r="O189" i="8" s="1"/>
  <c r="B279" i="8" l="1"/>
  <c r="A279" i="8" s="1"/>
  <c r="A278" i="8"/>
  <c r="B280" i="8"/>
  <c r="M183" i="8"/>
  <c r="O183" i="8" s="1"/>
  <c r="M182" i="8"/>
  <c r="O182" i="8" s="1"/>
  <c r="M179" i="8"/>
  <c r="O179" i="8" s="1"/>
  <c r="M175" i="8"/>
  <c r="O175" i="8" s="1"/>
  <c r="M174" i="8"/>
  <c r="O174" i="8" s="1"/>
  <c r="A215" i="8"/>
  <c r="A216" i="8"/>
  <c r="A217" i="8"/>
  <c r="A218" i="8"/>
  <c r="A219" i="8"/>
  <c r="A220" i="8"/>
  <c r="A221" i="8"/>
  <c r="A214" i="8"/>
  <c r="A213" i="8"/>
  <c r="A208" i="8"/>
  <c r="A209" i="8"/>
  <c r="A210" i="8"/>
  <c r="A211" i="8"/>
  <c r="A207" i="8"/>
  <c r="A206" i="8"/>
  <c r="A194" i="8"/>
  <c r="A195" i="8"/>
  <c r="A196" i="8"/>
  <c r="A197" i="8"/>
  <c r="A198" i="8"/>
  <c r="A199" i="8"/>
  <c r="A200" i="8"/>
  <c r="A201" i="8"/>
  <c r="A202" i="8"/>
  <c r="A203" i="8"/>
  <c r="A204" i="8"/>
  <c r="A193" i="8"/>
  <c r="A192" i="8"/>
  <c r="O222" i="8"/>
  <c r="N222" i="8"/>
  <c r="M222" i="8"/>
  <c r="J222" i="8"/>
  <c r="I222" i="8"/>
  <c r="H222" i="8"/>
  <c r="G222" i="8"/>
  <c r="F222" i="8"/>
  <c r="E222" i="8"/>
  <c r="O212" i="8"/>
  <c r="N212" i="8"/>
  <c r="M212" i="8"/>
  <c r="J212" i="8"/>
  <c r="I212" i="8"/>
  <c r="H212" i="8"/>
  <c r="G212" i="8"/>
  <c r="F212" i="8"/>
  <c r="E212" i="8"/>
  <c r="O205" i="8"/>
  <c r="N205" i="8"/>
  <c r="M205" i="8"/>
  <c r="J205" i="8"/>
  <c r="I205" i="8"/>
  <c r="H205" i="8"/>
  <c r="G205" i="8"/>
  <c r="F205" i="8"/>
  <c r="A205" i="8"/>
  <c r="G191" i="8"/>
  <c r="H191" i="8"/>
  <c r="I191" i="8"/>
  <c r="J191" i="8"/>
  <c r="N191" i="8"/>
  <c r="E191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72" i="8"/>
  <c r="A171" i="8"/>
  <c r="A170" i="8"/>
  <c r="B169" i="8"/>
  <c r="A169" i="8" s="1"/>
  <c r="O191" i="8" l="1"/>
  <c r="B281" i="8"/>
  <c r="A281" i="8" s="1"/>
  <c r="B282" i="8"/>
  <c r="A280" i="8"/>
  <c r="G227" i="8"/>
  <c r="M227" i="8"/>
  <c r="F227" i="8"/>
  <c r="J227" i="8"/>
  <c r="H227" i="8"/>
  <c r="N227" i="8"/>
  <c r="E227" i="8"/>
  <c r="I227" i="8"/>
  <c r="O227" i="8"/>
  <c r="M191" i="8"/>
  <c r="A222" i="8"/>
  <c r="A212" i="8"/>
  <c r="B159" i="8"/>
  <c r="B285" i="8" l="1"/>
  <c r="B284" i="8"/>
  <c r="B283" i="8"/>
  <c r="A283" i="8" s="1"/>
  <c r="B287" i="8"/>
  <c r="B289" i="8" s="1"/>
  <c r="A289" i="8" s="1"/>
  <c r="A282" i="8"/>
  <c r="B286" i="8"/>
  <c r="A286" i="8" s="1"/>
  <c r="A231" i="8"/>
  <c r="F159" i="8"/>
  <c r="F169" i="8" s="1"/>
  <c r="G159" i="8"/>
  <c r="G169" i="8" s="1"/>
  <c r="H159" i="8"/>
  <c r="H169" i="8" s="1"/>
  <c r="I159" i="8"/>
  <c r="I169" i="8" s="1"/>
  <c r="J159" i="8"/>
  <c r="J169" i="8" s="1"/>
  <c r="N159" i="8"/>
  <c r="N169" i="8" s="1"/>
  <c r="E159" i="8"/>
  <c r="E169" i="8" s="1"/>
  <c r="M160" i="8"/>
  <c r="O160" i="8" s="1"/>
  <c r="A285" i="8" l="1"/>
  <c r="A284" i="8"/>
  <c r="A287" i="8"/>
  <c r="B288" i="8"/>
  <c r="A288" i="8" s="1"/>
  <c r="A232" i="8"/>
  <c r="M155" i="8"/>
  <c r="O155" i="8" s="1"/>
  <c r="M152" i="8"/>
  <c r="O152" i="8" s="1"/>
  <c r="B300" i="8" l="1"/>
  <c r="A300" i="8" s="1"/>
  <c r="B292" i="8"/>
  <c r="B301" i="8"/>
  <c r="B296" i="8"/>
  <c r="B294" i="8"/>
  <c r="B291" i="8"/>
  <c r="B298" i="8"/>
  <c r="B299" i="8"/>
  <c r="B293" i="8"/>
  <c r="B295" i="8"/>
  <c r="B290" i="8"/>
  <c r="A290" i="8" s="1"/>
  <c r="B297" i="8"/>
  <c r="A233" i="8"/>
  <c r="M144" i="8"/>
  <c r="M159" i="8" l="1"/>
  <c r="M169" i="8" s="1"/>
  <c r="O144" i="8"/>
  <c r="O159" i="8" s="1"/>
  <c r="O169" i="8" s="1"/>
  <c r="A291" i="8"/>
  <c r="A295" i="8"/>
  <c r="A293" i="8"/>
  <c r="A297" i="8"/>
  <c r="A294" i="8"/>
  <c r="A299" i="8"/>
  <c r="A296" i="8"/>
  <c r="A292" i="8"/>
  <c r="A298" i="8"/>
  <c r="B305" i="8"/>
  <c r="A305" i="8" s="1"/>
  <c r="B306" i="8"/>
  <c r="A301" i="8"/>
  <c r="B304" i="8"/>
  <c r="B302" i="8"/>
  <c r="A302" i="8" s="1"/>
  <c r="B303" i="8"/>
  <c r="F135" i="8"/>
  <c r="G135" i="8"/>
  <c r="H135" i="8"/>
  <c r="I135" i="8"/>
  <c r="J135" i="8"/>
  <c r="M135" i="8"/>
  <c r="N135" i="8"/>
  <c r="O135" i="8"/>
  <c r="E135" i="8"/>
  <c r="A304" i="8" l="1"/>
  <c r="B309" i="8"/>
  <c r="B307" i="8"/>
  <c r="A307" i="8" s="1"/>
  <c r="A306" i="8"/>
  <c r="B308" i="8"/>
  <c r="A308" i="8" s="1"/>
  <c r="A303" i="8"/>
  <c r="B191" i="8"/>
  <c r="B135" i="8"/>
  <c r="A157" i="8"/>
  <c r="A158" i="8"/>
  <c r="A160" i="8"/>
  <c r="A161" i="8"/>
  <c r="A162" i="8"/>
  <c r="A163" i="8"/>
  <c r="A164" i="8"/>
  <c r="A165" i="8"/>
  <c r="A166" i="8"/>
  <c r="A167" i="8"/>
  <c r="A168" i="8"/>
  <c r="B311" i="8" l="1"/>
  <c r="B310" i="8"/>
  <c r="A310" i="8" s="1"/>
  <c r="A309" i="8"/>
  <c r="B315" i="8"/>
  <c r="B317" i="8" s="1"/>
  <c r="A317" i="8" s="1"/>
  <c r="B313" i="8"/>
  <c r="B312" i="8"/>
  <c r="B314" i="8"/>
  <c r="A314" i="8" s="1"/>
  <c r="A313" i="8" l="1"/>
  <c r="A315" i="8"/>
  <c r="B316" i="8"/>
  <c r="A316" i="8" s="1"/>
  <c r="A311" i="8"/>
  <c r="A312" i="8"/>
  <c r="B121" i="8"/>
  <c r="B320" i="8" l="1"/>
  <c r="M120" i="8"/>
  <c r="O120" i="8" s="1"/>
  <c r="A119" i="8"/>
  <c r="A118" i="8"/>
  <c r="A117" i="8"/>
  <c r="A116" i="8"/>
  <c r="A115" i="8"/>
  <c r="A120" i="8"/>
  <c r="B319" i="8" l="1"/>
  <c r="A319" i="8" s="1"/>
  <c r="B318" i="8"/>
  <c r="A318" i="8" s="1"/>
  <c r="A320" i="8"/>
  <c r="B323" i="8"/>
  <c r="B321" i="8"/>
  <c r="A321" i="8" s="1"/>
  <c r="B322" i="8"/>
  <c r="A322" i="8" s="1"/>
  <c r="M98" i="8"/>
  <c r="O98" i="8" s="1"/>
  <c r="A323" i="8" l="1"/>
  <c r="B325" i="8"/>
  <c r="B324" i="8"/>
  <c r="A324" i="8" s="1"/>
  <c r="F121" i="8"/>
  <c r="G121" i="8"/>
  <c r="H121" i="8"/>
  <c r="I121" i="8"/>
  <c r="J121" i="8"/>
  <c r="M121" i="8"/>
  <c r="N121" i="8"/>
  <c r="O121" i="8"/>
  <c r="F97" i="8"/>
  <c r="G97" i="8"/>
  <c r="H97" i="8"/>
  <c r="J97" i="8"/>
  <c r="N97" i="8"/>
  <c r="E97" i="8"/>
  <c r="F76" i="8"/>
  <c r="G76" i="8"/>
  <c r="H76" i="8"/>
  <c r="I76" i="8"/>
  <c r="J76" i="8"/>
  <c r="N76" i="8"/>
  <c r="E76" i="8"/>
  <c r="N869" i="8" l="1"/>
  <c r="N870" i="8" s="1"/>
  <c r="A325" i="8"/>
  <c r="B326" i="8"/>
  <c r="A326" i="8" s="1"/>
  <c r="B327" i="8"/>
  <c r="B330" i="8" s="1"/>
  <c r="A330" i="8" s="1"/>
  <c r="A327" i="8" l="1"/>
  <c r="B329" i="8"/>
  <c r="A329" i="8" s="1"/>
  <c r="B328" i="8"/>
  <c r="A328" i="8" s="1"/>
  <c r="A191" i="8"/>
  <c r="A159" i="8"/>
  <c r="A135" i="8"/>
  <c r="E121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38" i="8"/>
  <c r="A137" i="8"/>
  <c r="A136" i="8"/>
  <c r="A125" i="8"/>
  <c r="A126" i="8"/>
  <c r="A127" i="8"/>
  <c r="A128" i="8"/>
  <c r="A129" i="8"/>
  <c r="A130" i="8"/>
  <c r="A131" i="8"/>
  <c r="A132" i="8"/>
  <c r="A133" i="8"/>
  <c r="A134" i="8"/>
  <c r="A124" i="8"/>
  <c r="A123" i="8"/>
  <c r="A122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99" i="8"/>
  <c r="A98" i="8"/>
  <c r="A121" i="8"/>
  <c r="I97" i="8"/>
  <c r="M94" i="8"/>
  <c r="O94" i="8" s="1"/>
  <c r="B331" i="8" l="1"/>
  <c r="A331" i="8" s="1"/>
  <c r="B332" i="8"/>
  <c r="M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M97" i="8" l="1"/>
  <c r="O82" i="8"/>
  <c r="O97" i="8" s="1"/>
  <c r="A332" i="8"/>
  <c r="B340" i="8"/>
  <c r="A340" i="8" s="1"/>
  <c r="B339" i="8"/>
  <c r="A339" i="8" s="1"/>
  <c r="B334" i="8"/>
  <c r="B333" i="8"/>
  <c r="A333" i="8" s="1"/>
  <c r="B336" i="8"/>
  <c r="B338" i="8"/>
  <c r="B335" i="8"/>
  <c r="B337" i="8"/>
  <c r="A336" i="8" l="1"/>
  <c r="A337" i="8"/>
  <c r="A334" i="8"/>
  <c r="A335" i="8"/>
  <c r="A338" i="8"/>
  <c r="B346" i="8"/>
  <c r="A346" i="8" s="1"/>
  <c r="B341" i="8"/>
  <c r="A341" i="8" s="1"/>
  <c r="B345" i="8"/>
  <c r="A345" i="8" s="1"/>
  <c r="B342" i="8"/>
  <c r="B343" i="8"/>
  <c r="B344" i="8"/>
  <c r="A343" i="8" l="1"/>
  <c r="A344" i="8"/>
  <c r="A342" i="8"/>
  <c r="B349" i="8"/>
  <c r="A349" i="8" s="1"/>
  <c r="B350" i="8"/>
  <c r="B348" i="8"/>
  <c r="B347" i="8"/>
  <c r="A347" i="8" s="1"/>
  <c r="M73" i="8"/>
  <c r="O73" i="8" s="1"/>
  <c r="M71" i="8"/>
  <c r="O71" i="8" s="1"/>
  <c r="A67" i="8"/>
  <c r="A68" i="8"/>
  <c r="A69" i="8"/>
  <c r="A70" i="8"/>
  <c r="A71" i="8"/>
  <c r="A72" i="8"/>
  <c r="A73" i="8"/>
  <c r="A74" i="8"/>
  <c r="A75" i="8"/>
  <c r="M59" i="8"/>
  <c r="O59" i="8" s="1"/>
  <c r="O76" i="8" l="1"/>
  <c r="A350" i="8"/>
  <c r="B355" i="8"/>
  <c r="B359" i="8" s="1"/>
  <c r="A359" i="8" s="1"/>
  <c r="A348" i="8"/>
  <c r="B353" i="8"/>
  <c r="B352" i="8"/>
  <c r="B351" i="8"/>
  <c r="A351" i="8" s="1"/>
  <c r="B354" i="8"/>
  <c r="A354" i="8" s="1"/>
  <c r="M76" i="8"/>
  <c r="A59" i="8"/>
  <c r="A60" i="8"/>
  <c r="A61" i="8"/>
  <c r="A62" i="8"/>
  <c r="A63" i="8"/>
  <c r="A64" i="8"/>
  <c r="A65" i="8"/>
  <c r="A66" i="8"/>
  <c r="A54" i="8"/>
  <c r="A55" i="8"/>
  <c r="A56" i="8"/>
  <c r="A57" i="8"/>
  <c r="A58" i="8"/>
  <c r="A53" i="8"/>
  <c r="A52" i="8"/>
  <c r="B51" i="8"/>
  <c r="A51" i="8" s="1"/>
  <c r="B76" i="8"/>
  <c r="A40" i="8"/>
  <c r="A41" i="8"/>
  <c r="A42" i="8"/>
  <c r="A43" i="8"/>
  <c r="A44" i="8"/>
  <c r="A45" i="8"/>
  <c r="A46" i="8"/>
  <c r="A47" i="8"/>
  <c r="A48" i="8"/>
  <c r="A49" i="8"/>
  <c r="A50" i="8"/>
  <c r="A97" i="8"/>
  <c r="A80" i="8"/>
  <c r="A81" i="8"/>
  <c r="A82" i="8"/>
  <c r="A79" i="8"/>
  <c r="A78" i="8"/>
  <c r="A77" i="8"/>
  <c r="A355" i="8" l="1"/>
  <c r="A352" i="8"/>
  <c r="A353" i="8"/>
  <c r="A234" i="8"/>
  <c r="A39" i="8"/>
  <c r="A38" i="8"/>
  <c r="A37" i="8"/>
  <c r="A76" i="8"/>
  <c r="M33" i="8"/>
  <c r="O33" i="8" s="1"/>
  <c r="M5" i="8"/>
  <c r="O5" i="8" s="1"/>
  <c r="M29" i="8"/>
  <c r="O29" i="8" s="1"/>
  <c r="M21" i="8"/>
  <c r="M19" i="8"/>
  <c r="O19" i="8" s="1"/>
  <c r="M18" i="8"/>
  <c r="O18" i="8" s="1"/>
  <c r="M14" i="8"/>
  <c r="O14" i="8" s="1"/>
  <c r="M15" i="8"/>
  <c r="O15" i="8" s="1"/>
  <c r="O21" i="8" l="1"/>
  <c r="O36" i="8" s="1"/>
  <c r="M36" i="8"/>
  <c r="B358" i="8"/>
  <c r="A358" i="8" s="1"/>
  <c r="B356" i="8"/>
  <c r="A356" i="8" s="1"/>
  <c r="B357" i="8"/>
  <c r="B360" i="8" l="1"/>
  <c r="A360" i="8" s="1"/>
  <c r="B361" i="8"/>
  <c r="A357" i="8"/>
  <c r="M12" i="8"/>
  <c r="O12" i="8" s="1"/>
  <c r="B374" i="8" l="1"/>
  <c r="B370" i="8"/>
  <c r="B366" i="8"/>
  <c r="B369" i="8"/>
  <c r="B365" i="8"/>
  <c r="B372" i="8"/>
  <c r="B368" i="8"/>
  <c r="B371" i="8"/>
  <c r="B367" i="8"/>
  <c r="B373" i="8"/>
  <c r="A361" i="8"/>
  <c r="B376" i="8"/>
  <c r="B364" i="8"/>
  <c r="B363" i="8"/>
  <c r="B362" i="8"/>
  <c r="A362" i="8" s="1"/>
  <c r="B375" i="8"/>
  <c r="A375" i="8" s="1"/>
  <c r="M6" i="8"/>
  <c r="O6" i="8" s="1"/>
  <c r="A368" i="8" l="1"/>
  <c r="A369" i="8"/>
  <c r="A373" i="8"/>
  <c r="A372" i="8"/>
  <c r="A366" i="8"/>
  <c r="A370" i="8"/>
  <c r="A371" i="8"/>
  <c r="A374" i="8"/>
  <c r="A363" i="8"/>
  <c r="A365" i="8"/>
  <c r="A376" i="8"/>
  <c r="B379" i="8"/>
  <c r="A379" i="8" s="1"/>
  <c r="B380" i="8"/>
  <c r="B386" i="8" s="1"/>
  <c r="B377" i="8"/>
  <c r="A377" i="8" s="1"/>
  <c r="B378" i="8"/>
  <c r="A364" i="8"/>
  <c r="A367" i="8"/>
  <c r="M4" i="8"/>
  <c r="M20" i="8" s="1"/>
  <c r="M869" i="8" s="1"/>
  <c r="O4" i="8" l="1"/>
  <c r="A386" i="8"/>
  <c r="A378" i="8"/>
  <c r="A380" i="8"/>
  <c r="B385" i="8"/>
  <c r="A385" i="8" s="1"/>
  <c r="B383" i="8"/>
  <c r="B381" i="8"/>
  <c r="A381" i="8" s="1"/>
  <c r="B384" i="8"/>
  <c r="B382" i="8"/>
  <c r="O20" i="8" l="1"/>
  <c r="O869" i="8" s="1"/>
  <c r="O870" i="8" s="1"/>
  <c r="B387" i="8"/>
  <c r="A387" i="8" s="1"/>
  <c r="B388" i="8"/>
  <c r="A382" i="8"/>
  <c r="A383" i="8"/>
  <c r="A384" i="8"/>
  <c r="A388" i="8" l="1"/>
  <c r="B389" i="8"/>
  <c r="A389" i="8" s="1"/>
  <c r="B390" i="8"/>
  <c r="A390" i="8" s="1"/>
  <c r="B391" i="8" l="1"/>
  <c r="A391" i="8" s="1"/>
  <c r="B392" i="8"/>
  <c r="A392" i="8" s="1"/>
  <c r="A20" i="8"/>
  <c r="A6" i="8"/>
  <c r="A7" i="8"/>
  <c r="A8" i="8"/>
  <c r="A9" i="8"/>
  <c r="A10" i="8"/>
  <c r="A11" i="8"/>
  <c r="A12" i="8"/>
  <c r="A13" i="8"/>
  <c r="A5" i="8"/>
  <c r="A4" i="8"/>
  <c r="A3" i="8"/>
  <c r="A2" i="8"/>
  <c r="B394" i="8" l="1"/>
  <c r="B396" i="8" s="1"/>
  <c r="B393" i="8"/>
  <c r="A393" i="8" s="1"/>
  <c r="A36" i="8"/>
  <c r="A394" i="8" l="1"/>
  <c r="B395" i="8"/>
  <c r="A395" i="8" s="1"/>
  <c r="B397" i="8" l="1"/>
  <c r="A397" i="8" s="1"/>
  <c r="A396" i="8"/>
  <c r="B398" i="8"/>
  <c r="A398" i="8" l="1"/>
  <c r="B399" i="8"/>
  <c r="A399" i="8" s="1"/>
  <c r="B400" i="8"/>
  <c r="A400" i="8" l="1"/>
  <c r="B403" i="8"/>
  <c r="B405" i="8" s="1"/>
  <c r="B407" i="8" s="1"/>
  <c r="B402" i="8"/>
  <c r="A402" i="8" s="1"/>
  <c r="B401" i="8"/>
  <c r="A401" i="8" s="1"/>
  <c r="A407" i="8" l="1"/>
  <c r="B411" i="8"/>
  <c r="B409" i="8"/>
  <c r="B408" i="8"/>
  <c r="B410" i="8"/>
  <c r="A403" i="8"/>
  <c r="B404" i="8"/>
  <c r="A404" i="8" s="1"/>
  <c r="A405" i="8" l="1"/>
  <c r="B406" i="8"/>
  <c r="A406" i="8" s="1"/>
  <c r="A408" i="8" l="1"/>
  <c r="B412" i="8"/>
  <c r="A412" i="8" s="1"/>
  <c r="B413" i="8"/>
  <c r="A413" i="8" s="1"/>
  <c r="A411" i="8"/>
  <c r="A250" i="8"/>
  <c r="F3" i="5"/>
  <c r="F4" i="5" l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A410" i="8"/>
  <c r="A409" i="8"/>
  <c r="B422" i="8"/>
  <c r="A422" i="8" s="1"/>
  <c r="B415" i="8"/>
  <c r="B420" i="8" s="1"/>
  <c r="B414" i="8"/>
  <c r="B417" i="8"/>
  <c r="B418" i="8"/>
  <c r="B421" i="8"/>
  <c r="A421" i="8" s="1"/>
  <c r="B416" i="8"/>
  <c r="F20" i="5" l="1"/>
  <c r="F21" i="5" s="1"/>
  <c r="F22" i="5" s="1"/>
  <c r="F23" i="5" s="1"/>
  <c r="F24" i="5" s="1"/>
  <c r="F25" i="5" s="1"/>
  <c r="A414" i="8"/>
  <c r="B419" i="8"/>
  <c r="A419" i="8" s="1"/>
  <c r="A417" i="8"/>
  <c r="A416" i="8"/>
  <c r="A415" i="8"/>
  <c r="A418" i="8"/>
  <c r="B434" i="8"/>
  <c r="B433" i="8"/>
  <c r="B425" i="8"/>
  <c r="B424" i="8"/>
  <c r="B436" i="8"/>
  <c r="A436" i="8" s="1"/>
  <c r="B429" i="8"/>
  <c r="B435" i="8"/>
  <c r="A435" i="8" s="1"/>
  <c r="B430" i="8"/>
  <c r="B428" i="8"/>
  <c r="B431" i="8"/>
  <c r="B423" i="8"/>
  <c r="A423" i="8" s="1"/>
  <c r="B427" i="8"/>
  <c r="B432" i="8"/>
  <c r="B426" i="8"/>
  <c r="F26" i="5" l="1"/>
  <c r="F27" i="5" s="1"/>
  <c r="F28" i="5" s="1"/>
  <c r="F29" i="5" s="1"/>
  <c r="F30" i="5" s="1"/>
  <c r="F31" i="5" s="1"/>
  <c r="F32" i="5" s="1"/>
  <c r="A420" i="8"/>
  <c r="A426" i="8"/>
  <c r="A432" i="8"/>
  <c r="A427" i="8"/>
  <c r="A430" i="8"/>
  <c r="A434" i="8"/>
  <c r="A424" i="8"/>
  <c r="A431" i="8"/>
  <c r="A429" i="8"/>
  <c r="A425" i="8"/>
  <c r="A428" i="8"/>
  <c r="A433" i="8"/>
  <c r="B448" i="8"/>
  <c r="B440" i="8"/>
  <c r="B450" i="8"/>
  <c r="A450" i="8" s="1"/>
  <c r="B451" i="8"/>
  <c r="B455" i="8" s="1"/>
  <c r="A455" i="8" s="1"/>
  <c r="B447" i="8"/>
  <c r="B439" i="8"/>
  <c r="B444" i="8" s="1"/>
  <c r="B437" i="8"/>
  <c r="B438" i="8"/>
  <c r="B443" i="8" s="1"/>
  <c r="B449" i="8"/>
  <c r="B441" i="8"/>
  <c r="B445" i="8"/>
  <c r="F33" i="5" l="1"/>
  <c r="A437" i="8"/>
  <c r="B442" i="8"/>
  <c r="A445" i="8" s="1"/>
  <c r="B446" i="8"/>
  <c r="A451" i="8"/>
  <c r="A438" i="8"/>
  <c r="A439" i="8"/>
  <c r="A441" i="8"/>
  <c r="A440" i="8"/>
  <c r="B452" i="8"/>
  <c r="A452" i="8" s="1"/>
  <c r="B453" i="8"/>
  <c r="B454" i="8"/>
  <c r="A454" i="8" s="1"/>
  <c r="B470" i="8"/>
  <c r="F191" i="8"/>
  <c r="F34" i="5" l="1"/>
  <c r="F35" i="5" s="1"/>
  <c r="F36" i="5" s="1"/>
  <c r="F37" i="5" s="1"/>
  <c r="F38" i="5" s="1"/>
  <c r="A449" i="8"/>
  <c r="A442" i="8"/>
  <c r="A444" i="8"/>
  <c r="A447" i="8"/>
  <c r="A448" i="8"/>
  <c r="A446" i="8"/>
  <c r="B476" i="8"/>
  <c r="A476" i="8" s="1"/>
  <c r="B456" i="8"/>
  <c r="B471" i="8" s="1"/>
  <c r="B475" i="8"/>
  <c r="A475" i="8" s="1"/>
  <c r="B457" i="8"/>
  <c r="B472" i="8" s="1"/>
  <c r="B458" i="8"/>
  <c r="B473" i="8" s="1"/>
  <c r="A443" i="8"/>
  <c r="A453" i="8"/>
  <c r="A252" i="8"/>
  <c r="F39" i="5" l="1"/>
  <c r="F40" i="5" s="1"/>
  <c r="F41" i="5" s="1"/>
  <c r="A458" i="8"/>
  <c r="B461" i="8"/>
  <c r="A457" i="8"/>
  <c r="B460" i="8"/>
  <c r="A456" i="8"/>
  <c r="B459" i="8"/>
  <c r="B477" i="8"/>
  <c r="B489" i="8"/>
  <c r="B488" i="8"/>
  <c r="A488" i="8" s="1"/>
  <c r="A257" i="8"/>
  <c r="F42" i="5" l="1"/>
  <c r="F43" i="5" s="1"/>
  <c r="A489" i="8"/>
  <c r="B494" i="8"/>
  <c r="B474" i="8"/>
  <c r="B463" i="8"/>
  <c r="A460" i="8"/>
  <c r="A459" i="8"/>
  <c r="B462" i="8"/>
  <c r="B464" i="8"/>
  <c r="A461" i="8"/>
  <c r="B478" i="8"/>
  <c r="A477" i="8"/>
  <c r="B490" i="8"/>
  <c r="B492" i="8"/>
  <c r="B493" i="8"/>
  <c r="A493" i="8" s="1"/>
  <c r="B491" i="8"/>
  <c r="A261" i="8"/>
  <c r="F44" i="5" l="1"/>
  <c r="F45" i="5" s="1"/>
  <c r="F46" i="5" s="1"/>
  <c r="A494" i="8"/>
  <c r="B496" i="8"/>
  <c r="B495" i="8"/>
  <c r="A490" i="8"/>
  <c r="A491" i="8"/>
  <c r="A492" i="8"/>
  <c r="B465" i="8"/>
  <c r="A462" i="8"/>
  <c r="A478" i="8"/>
  <c r="B479" i="8"/>
  <c r="A464" i="8"/>
  <c r="B467" i="8"/>
  <c r="B466" i="8"/>
  <c r="A463" i="8"/>
  <c r="B497" i="8"/>
  <c r="A497" i="8" s="1"/>
  <c r="A264" i="8"/>
  <c r="F47" i="5" l="1"/>
  <c r="F48" i="5" s="1"/>
  <c r="F49" i="5" s="1"/>
  <c r="A495" i="8"/>
  <c r="B498" i="8"/>
  <c r="B501" i="8" s="1"/>
  <c r="A501" i="8" s="1"/>
  <c r="A496" i="8"/>
  <c r="A467" i="8"/>
  <c r="B480" i="8"/>
  <c r="A479" i="8"/>
  <c r="A466" i="8"/>
  <c r="B469" i="8"/>
  <c r="B468" i="8"/>
  <c r="A465" i="8"/>
  <c r="A273" i="8"/>
  <c r="A254" i="8"/>
  <c r="A255" i="8"/>
  <c r="A256" i="8"/>
  <c r="E288" i="8"/>
  <c r="F50" i="5" l="1"/>
  <c r="B500" i="8"/>
  <c r="A500" i="8" s="1"/>
  <c r="A498" i="8"/>
  <c r="B499" i="8"/>
  <c r="A472" i="8"/>
  <c r="A474" i="8"/>
  <c r="A471" i="8"/>
  <c r="A473" i="8"/>
  <c r="A469" i="8"/>
  <c r="A468" i="8"/>
  <c r="A470" i="8"/>
  <c r="B481" i="8"/>
  <c r="A480" i="8"/>
  <c r="F51" i="5" l="1"/>
  <c r="B502" i="8"/>
  <c r="A502" i="8" s="1"/>
  <c r="B503" i="8"/>
  <c r="A499" i="8"/>
  <c r="A481" i="8"/>
  <c r="B482" i="8"/>
  <c r="F52" i="5" l="1"/>
  <c r="F53" i="5" s="1"/>
  <c r="F54" i="5" s="1"/>
  <c r="B505" i="8"/>
  <c r="A505" i="8" s="1"/>
  <c r="A503" i="8"/>
  <c r="B506" i="8"/>
  <c r="B504" i="8"/>
  <c r="A504" i="8" s="1"/>
  <c r="A482" i="8"/>
  <c r="B483" i="8"/>
  <c r="F55" i="5" l="1"/>
  <c r="B509" i="8"/>
  <c r="A509" i="8" s="1"/>
  <c r="A506" i="8"/>
  <c r="B508" i="8"/>
  <c r="B507" i="8"/>
  <c r="A507" i="8" s="1"/>
  <c r="B510" i="8"/>
  <c r="B484" i="8"/>
  <c r="A483" i="8"/>
  <c r="F56" i="5" l="1"/>
  <c r="F57" i="5" s="1"/>
  <c r="F58" i="5" s="1"/>
  <c r="B512" i="8"/>
  <c r="A510" i="8"/>
  <c r="A508" i="8"/>
  <c r="B511" i="8"/>
  <c r="A511" i="8" s="1"/>
  <c r="A484" i="8"/>
  <c r="B485" i="8"/>
  <c r="F59" i="5" l="1"/>
  <c r="F60" i="5" s="1"/>
  <c r="B514" i="8"/>
  <c r="B516" i="8" s="1"/>
  <c r="A516" i="8" s="1"/>
  <c r="A512" i="8"/>
  <c r="A485" i="8"/>
  <c r="B486" i="8"/>
  <c r="F61" i="5" l="1"/>
  <c r="F62" i="5" s="1"/>
  <c r="A514" i="8"/>
  <c r="B513" i="8"/>
  <c r="A513" i="8" s="1"/>
  <c r="A486" i="8"/>
  <c r="B487" i="8"/>
  <c r="F63" i="5" l="1"/>
  <c r="F64" i="5" s="1"/>
  <c r="A487" i="8"/>
  <c r="F65" i="5" l="1"/>
  <c r="F66" i="5" s="1"/>
  <c r="F67" i="5" s="1"/>
  <c r="F68" i="5" s="1"/>
  <c r="F69" i="5" s="1"/>
  <c r="B517" i="8"/>
  <c r="B515" i="8"/>
  <c r="A515" i="8" s="1"/>
  <c r="A517" i="8" l="1"/>
  <c r="B519" i="8"/>
  <c r="A519" i="8" s="1"/>
  <c r="B518" i="8"/>
  <c r="A518" i="8" s="1"/>
  <c r="B520" i="8" l="1"/>
  <c r="A520" i="8" s="1"/>
  <c r="B522" i="8"/>
  <c r="B523" i="8"/>
  <c r="B521" i="8"/>
  <c r="B524" i="8"/>
  <c r="A524" i="8" s="1"/>
  <c r="B525" i="8"/>
  <c r="A525" i="8" s="1"/>
  <c r="A521" i="8" l="1"/>
  <c r="A522" i="8"/>
  <c r="B526" i="8"/>
  <c r="A526" i="8" s="1"/>
  <c r="B527" i="8"/>
  <c r="B528" i="8"/>
  <c r="A528" i="8" s="1"/>
  <c r="A523" i="8"/>
  <c r="B529" i="8" l="1"/>
  <c r="B531" i="8" s="1"/>
  <c r="B533" i="8" s="1"/>
  <c r="A533" i="8" s="1"/>
  <c r="A527" i="8"/>
  <c r="B530" i="8" l="1"/>
  <c r="A530" i="8" s="1"/>
  <c r="A529" i="8"/>
  <c r="A531" i="8"/>
  <c r="B532" i="8"/>
  <c r="A532" i="8" s="1"/>
  <c r="B535" i="8" l="1"/>
  <c r="B534" i="8"/>
  <c r="A534" i="8" s="1"/>
  <c r="B539" i="8" l="1"/>
  <c r="A535" i="8"/>
  <c r="B548" i="8"/>
  <c r="B540" i="8"/>
  <c r="B545" i="8"/>
  <c r="B537" i="8"/>
  <c r="B547" i="8"/>
  <c r="A547" i="8" s="1"/>
  <c r="B538" i="8"/>
  <c r="B543" i="8"/>
  <c r="B536" i="8"/>
  <c r="B546" i="8" s="1"/>
  <c r="B544" i="8"/>
  <c r="B541" i="8"/>
  <c r="B542" i="8"/>
  <c r="A541" i="8" l="1"/>
  <c r="A542" i="8"/>
  <c r="A548" i="8"/>
  <c r="B552" i="8"/>
  <c r="B553" i="8"/>
  <c r="A553" i="8" s="1"/>
  <c r="B551" i="8"/>
  <c r="B550" i="8"/>
  <c r="B549" i="8"/>
  <c r="A544" i="8"/>
  <c r="A536" i="8"/>
  <c r="A546" i="8"/>
  <c r="A537" i="8"/>
  <c r="A539" i="8"/>
  <c r="A543" i="8"/>
  <c r="A545" i="8"/>
  <c r="A538" i="8"/>
  <c r="A540" i="8"/>
  <c r="A550" i="8" l="1"/>
  <c r="A549" i="8"/>
  <c r="B554" i="8"/>
  <c r="A552" i="8"/>
  <c r="A551" i="8"/>
  <c r="B577" i="8" l="1"/>
  <c r="B566" i="8"/>
  <c r="B562" i="8"/>
  <c r="B568" i="8"/>
  <c r="B560" i="8"/>
  <c r="B575" i="8" s="1"/>
  <c r="B567" i="8"/>
  <c r="B555" i="8"/>
  <c r="B570" i="8" s="1"/>
  <c r="B569" i="8"/>
  <c r="B565" i="8"/>
  <c r="B561" i="8"/>
  <c r="B576" i="8" s="1"/>
  <c r="B580" i="8"/>
  <c r="B564" i="8"/>
  <c r="B578" i="8"/>
  <c r="B563" i="8"/>
  <c r="A554" i="8"/>
  <c r="B579" i="8"/>
  <c r="A579" i="8" s="1"/>
  <c r="B556" i="8"/>
  <c r="B571" i="8" s="1"/>
  <c r="B558" i="8"/>
  <c r="B573" i="8" s="1"/>
  <c r="B559" i="8"/>
  <c r="B574" i="8" s="1"/>
  <c r="B557" i="8"/>
  <c r="B572" i="8" s="1"/>
  <c r="A572" i="8" l="1"/>
  <c r="B587" i="8"/>
  <c r="A574" i="8"/>
  <c r="A570" i="8"/>
  <c r="A573" i="8"/>
  <c r="A576" i="8"/>
  <c r="A571" i="8"/>
  <c r="A575" i="8"/>
  <c r="B581" i="8"/>
  <c r="A581" i="8" s="1"/>
  <c r="B585" i="8"/>
  <c r="B586" i="8"/>
  <c r="A580" i="8"/>
  <c r="B584" i="8"/>
  <c r="B582" i="8"/>
  <c r="B588" i="8"/>
  <c r="A588" i="8" s="1"/>
  <c r="B583" i="8"/>
  <c r="B589" i="8"/>
  <c r="A555" i="8"/>
  <c r="A556" i="8"/>
  <c r="A561" i="8"/>
  <c r="A559" i="8"/>
  <c r="A557" i="8"/>
  <c r="A562" i="8"/>
  <c r="A558" i="8"/>
  <c r="A587" i="8" l="1"/>
  <c r="A582" i="8"/>
  <c r="A584" i="8"/>
  <c r="A583" i="8"/>
  <c r="A585" i="8"/>
  <c r="B594" i="8"/>
  <c r="B590" i="8"/>
  <c r="A589" i="8"/>
  <c r="B592" i="8"/>
  <c r="B593" i="8"/>
  <c r="B591" i="8"/>
  <c r="B597" i="8"/>
  <c r="B596" i="8"/>
  <c r="A596" i="8" s="1"/>
  <c r="A586" i="8"/>
  <c r="A563" i="8"/>
  <c r="A560" i="8"/>
  <c r="A578" i="8"/>
  <c r="A564" i="8"/>
  <c r="A566" i="8"/>
  <c r="A590" i="8" l="1"/>
  <c r="B595" i="8"/>
  <c r="A595" i="8" s="1"/>
  <c r="A591" i="8"/>
  <c r="A594" i="8"/>
  <c r="A593" i="8"/>
  <c r="A592" i="8"/>
  <c r="A597" i="8"/>
  <c r="B598" i="8"/>
  <c r="A598" i="8" s="1"/>
  <c r="B600" i="8"/>
  <c r="B604" i="8"/>
  <c r="B606" i="8" s="1"/>
  <c r="A606" i="8" s="1"/>
  <c r="B599" i="8"/>
  <c r="B602" i="8"/>
  <c r="B601" i="8"/>
  <c r="B603" i="8"/>
  <c r="A603" i="8" s="1"/>
  <c r="A577" i="8"/>
  <c r="A567" i="8"/>
  <c r="A565" i="8"/>
  <c r="A568" i="8"/>
  <c r="A569" i="8"/>
  <c r="A599" i="8" l="1"/>
  <c r="A600" i="8"/>
  <c r="A601" i="8"/>
  <c r="A602" i="8"/>
  <c r="A604" i="8"/>
  <c r="B605" i="8"/>
  <c r="A605" i="8" s="1"/>
  <c r="B608" i="8" l="1"/>
  <c r="B610" i="8" s="1"/>
  <c r="B624" i="8" s="1"/>
  <c r="B609" i="8" l="1"/>
  <c r="A609" i="8" s="1"/>
  <c r="A608" i="8"/>
  <c r="A610" i="8"/>
  <c r="B619" i="8"/>
  <c r="B615" i="8"/>
  <c r="B611" i="8"/>
  <c r="A611" i="8" s="1"/>
  <c r="B623" i="8"/>
  <c r="A623" i="8" s="1"/>
  <c r="B622" i="8"/>
  <c r="B618" i="8"/>
  <c r="B614" i="8"/>
  <c r="B621" i="8"/>
  <c r="B617" i="8"/>
  <c r="B613" i="8"/>
  <c r="B620" i="8"/>
  <c r="B616" i="8"/>
  <c r="B612" i="8"/>
  <c r="B607" i="8"/>
  <c r="A607" i="8" s="1"/>
  <c r="A620" i="8" l="1"/>
  <c r="A617" i="8"/>
  <c r="A614" i="8"/>
  <c r="A621" i="8"/>
  <c r="A618" i="8"/>
  <c r="A612" i="8"/>
  <c r="A622" i="8"/>
  <c r="A615" i="8"/>
  <c r="A616" i="8"/>
  <c r="A613" i="8"/>
  <c r="A619" i="8"/>
  <c r="A624" i="8"/>
  <c r="B634" i="8"/>
  <c r="A634" i="8" s="1"/>
  <c r="B632" i="8"/>
  <c r="B628" i="8"/>
  <c r="B631" i="8"/>
  <c r="B627" i="8"/>
  <c r="B630" i="8"/>
  <c r="B626" i="8"/>
  <c r="B635" i="8"/>
  <c r="B641" i="8" s="1"/>
  <c r="B644" i="8" s="1"/>
  <c r="B633" i="8"/>
  <c r="B629" i="8"/>
  <c r="B625" i="8"/>
  <c r="A625" i="8" s="1"/>
  <c r="A626" i="8" l="1"/>
  <c r="A629" i="8"/>
  <c r="A632" i="8"/>
  <c r="A633" i="8"/>
  <c r="A630" i="8"/>
  <c r="A627" i="8"/>
  <c r="A631" i="8"/>
  <c r="A628" i="8"/>
  <c r="A635" i="8"/>
  <c r="B638" i="8"/>
  <c r="B637" i="8"/>
  <c r="B636" i="8"/>
  <c r="B640" i="8"/>
  <c r="A640" i="8" s="1"/>
  <c r="B639" i="8"/>
  <c r="A637" i="8" l="1"/>
  <c r="A638" i="8"/>
  <c r="A639" i="8"/>
  <c r="A636" i="8"/>
  <c r="B652" i="8" l="1"/>
  <c r="B648" i="8"/>
  <c r="B645" i="8"/>
  <c r="A645" i="8" s="1"/>
  <c r="B651" i="8"/>
  <c r="B650" i="8"/>
  <c r="A644" i="8"/>
  <c r="B649" i="8"/>
  <c r="B647" i="8"/>
  <c r="B646" i="8"/>
  <c r="A641" i="8"/>
  <c r="B643" i="8"/>
  <c r="A643" i="8" s="1"/>
  <c r="B642" i="8"/>
  <c r="A642" i="8" s="1"/>
  <c r="A651" i="8" l="1"/>
  <c r="A647" i="8"/>
  <c r="A646" i="8"/>
  <c r="A648" i="8"/>
  <c r="A649" i="8"/>
  <c r="A650" i="8"/>
  <c r="A652" i="8"/>
  <c r="B661" i="8"/>
  <c r="B653" i="8"/>
  <c r="A653" i="8" s="1"/>
  <c r="B657" i="8"/>
  <c r="B660" i="8"/>
  <c r="A660" i="8" s="1"/>
  <c r="B654" i="8"/>
  <c r="B659" i="8"/>
  <c r="B655" i="8"/>
  <c r="B656" i="8"/>
  <c r="A656" i="8" l="1"/>
  <c r="A655" i="8"/>
  <c r="A654" i="8"/>
  <c r="A659" i="8"/>
  <c r="A657" i="8"/>
  <c r="A661" i="8"/>
  <c r="B673" i="8"/>
  <c r="A673" i="8" s="1"/>
  <c r="B669" i="8"/>
  <c r="B665" i="8"/>
  <c r="B674" i="8"/>
  <c r="B688" i="8" s="1"/>
  <c r="B672" i="8"/>
  <c r="B668" i="8"/>
  <c r="B664" i="8"/>
  <c r="B671" i="8"/>
  <c r="B667" i="8"/>
  <c r="B663" i="8"/>
  <c r="B670" i="8"/>
  <c r="B666" i="8"/>
  <c r="B662" i="8"/>
  <c r="A662" i="8" s="1"/>
  <c r="A671" i="8" l="1"/>
  <c r="A668" i="8"/>
  <c r="A674" i="8"/>
  <c r="B681" i="8"/>
  <c r="B686" i="8"/>
  <c r="B676" i="8"/>
  <c r="B687" i="8"/>
  <c r="A687" i="8" s="1"/>
  <c r="B677" i="8"/>
  <c r="B682" i="8"/>
  <c r="B683" i="8"/>
  <c r="B684" i="8"/>
  <c r="B678" i="8"/>
  <c r="B679" i="8"/>
  <c r="B685" i="8"/>
  <c r="B675" i="8"/>
  <c r="B680" i="8"/>
  <c r="A665" i="8"/>
  <c r="A666" i="8"/>
  <c r="A663" i="8"/>
  <c r="A669" i="8"/>
  <c r="A672" i="8"/>
  <c r="A670" i="8"/>
  <c r="A667" i="8"/>
  <c r="A664" i="8"/>
  <c r="A679" i="8" l="1"/>
  <c r="A686" i="8"/>
  <c r="A675" i="8"/>
  <c r="B691" i="8"/>
  <c r="A691" i="8" s="1"/>
  <c r="A678" i="8"/>
  <c r="A682" i="8"/>
  <c r="A676" i="8"/>
  <c r="A681" i="8"/>
  <c r="A683" i="8"/>
  <c r="A680" i="8"/>
  <c r="A685" i="8"/>
  <c r="A684" i="8"/>
  <c r="A677" i="8"/>
  <c r="B697" i="8" l="1"/>
  <c r="A697" i="8" s="1"/>
  <c r="B695" i="8"/>
  <c r="B696" i="8"/>
  <c r="A696" i="8" s="1"/>
  <c r="B692" i="8"/>
  <c r="A692" i="8" s="1"/>
  <c r="B694" i="8"/>
  <c r="B693" i="8"/>
  <c r="A688" i="8"/>
  <c r="B690" i="8"/>
  <c r="A690" i="8" s="1"/>
  <c r="B689" i="8"/>
  <c r="A689" i="8" s="1"/>
  <c r="A693" i="8" l="1"/>
  <c r="A695" i="8"/>
  <c r="A694" i="8"/>
  <c r="B698" i="8"/>
  <c r="A698" i="8" s="1"/>
  <c r="B700" i="8"/>
  <c r="A700" i="8" s="1"/>
  <c r="B701" i="8"/>
  <c r="A701" i="8" s="1"/>
  <c r="B699" i="8"/>
  <c r="A699" i="8" l="1"/>
  <c r="B718" i="8"/>
  <c r="B710" i="8"/>
  <c r="B702" i="8"/>
  <c r="A702" i="8" s="1"/>
  <c r="B715" i="8"/>
  <c r="B707" i="8"/>
  <c r="B716" i="8"/>
  <c r="B708" i="8"/>
  <c r="B721" i="8"/>
  <c r="A721" i="8" s="1"/>
  <c r="B713" i="8"/>
  <c r="B705" i="8"/>
  <c r="B722" i="8"/>
  <c r="B714" i="8"/>
  <c r="B706" i="8"/>
  <c r="B719" i="8"/>
  <c r="B711" i="8"/>
  <c r="B703" i="8"/>
  <c r="A703" i="8" s="1"/>
  <c r="B720" i="8"/>
  <c r="B712" i="8"/>
  <c r="B704" i="8"/>
  <c r="B717" i="8"/>
  <c r="B709" i="8"/>
  <c r="A712" i="8" l="1"/>
  <c r="A719" i="8"/>
  <c r="A705" i="8"/>
  <c r="A716" i="8"/>
  <c r="A710" i="8"/>
  <c r="A709" i="8"/>
  <c r="A720" i="8"/>
  <c r="A706" i="8"/>
  <c r="A713" i="8"/>
  <c r="A707" i="8"/>
  <c r="A718" i="8"/>
  <c r="A715" i="8"/>
  <c r="A717" i="8"/>
  <c r="A714" i="8"/>
  <c r="A704" i="8"/>
  <c r="A711" i="8"/>
  <c r="A708" i="8"/>
  <c r="B743" i="8"/>
  <c r="A743" i="8" s="1"/>
  <c r="A722" i="8"/>
  <c r="B739" i="8"/>
  <c r="B735" i="8"/>
  <c r="B731" i="8"/>
  <c r="B727" i="8"/>
  <c r="B723" i="8"/>
  <c r="A723" i="8" s="1"/>
  <c r="B742" i="8"/>
  <c r="A742" i="8" s="1"/>
  <c r="B738" i="8"/>
  <c r="B734" i="8"/>
  <c r="B730" i="8"/>
  <c r="B726" i="8"/>
  <c r="B741" i="8"/>
  <c r="B737" i="8"/>
  <c r="B733" i="8"/>
  <c r="B729" i="8"/>
  <c r="B725" i="8"/>
  <c r="B740" i="8"/>
  <c r="B736" i="8"/>
  <c r="B732" i="8"/>
  <c r="B728" i="8"/>
  <c r="B724" i="8"/>
  <c r="A724" i="8" l="1"/>
  <c r="A740" i="8"/>
  <c r="A734" i="8"/>
  <c r="A728" i="8"/>
  <c r="A725" i="8"/>
  <c r="A741" i="8"/>
  <c r="A738" i="8"/>
  <c r="A731" i="8"/>
  <c r="A735" i="8"/>
  <c r="A737" i="8"/>
  <c r="A727" i="8"/>
  <c r="A732" i="8"/>
  <c r="A729" i="8"/>
  <c r="A726" i="8"/>
  <c r="A736" i="8"/>
  <c r="A733" i="8"/>
  <c r="A730" i="8"/>
  <c r="A739" i="8"/>
  <c r="B762" i="8"/>
  <c r="B746" i="8"/>
  <c r="B751" i="8"/>
  <c r="B753" i="8"/>
  <c r="B764" i="8"/>
  <c r="A764" i="8" s="1"/>
  <c r="B748" i="8"/>
  <c r="B755" i="8"/>
  <c r="B758" i="8"/>
  <c r="B763" i="8"/>
  <c r="A763" i="8" s="1"/>
  <c r="B747" i="8"/>
  <c r="B749" i="8"/>
  <c r="B760" i="8"/>
  <c r="B744" i="8"/>
  <c r="A744" i="8" s="1"/>
  <c r="B754" i="8"/>
  <c r="B759" i="8"/>
  <c r="B761" i="8"/>
  <c r="B745" i="8"/>
  <c r="B756" i="8"/>
  <c r="B750" i="8"/>
  <c r="B757" i="8"/>
  <c r="B752" i="8"/>
  <c r="A745" i="8" l="1"/>
  <c r="A752" i="8"/>
  <c r="A761" i="8"/>
  <c r="A758" i="8"/>
  <c r="A750" i="8"/>
  <c r="A759" i="8"/>
  <c r="A749" i="8"/>
  <c r="A755" i="8"/>
  <c r="A751" i="8"/>
  <c r="A757" i="8"/>
  <c r="A760" i="8"/>
  <c r="A753" i="8"/>
  <c r="A756" i="8"/>
  <c r="A754" i="8"/>
  <c r="A747" i="8"/>
  <c r="A748" i="8"/>
  <c r="A746" i="8"/>
  <c r="A762" i="8"/>
  <c r="B778" i="8"/>
  <c r="B783" i="8"/>
  <c r="B767" i="8"/>
  <c r="B777" i="8"/>
  <c r="B781" i="8"/>
  <c r="B774" i="8"/>
  <c r="B779" i="8"/>
  <c r="B784" i="8"/>
  <c r="A784" i="8" s="1"/>
  <c r="B769" i="8"/>
  <c r="B773" i="8"/>
  <c r="B785" i="8"/>
  <c r="A785" i="8" s="1"/>
  <c r="B770" i="8"/>
  <c r="B775" i="8"/>
  <c r="B776" i="8"/>
  <c r="B780" i="8"/>
  <c r="B765" i="8"/>
  <c r="A765" i="8" s="1"/>
  <c r="B782" i="8"/>
  <c r="B766" i="8"/>
  <c r="B771" i="8"/>
  <c r="B768" i="8"/>
  <c r="B772" i="8"/>
  <c r="G34" i="15" l="1"/>
  <c r="F34" i="15"/>
  <c r="E34" i="15"/>
  <c r="D34" i="15"/>
  <c r="A768" i="8"/>
  <c r="A773" i="8"/>
  <c r="A771" i="8"/>
  <c r="A780" i="8"/>
  <c r="A779" i="8"/>
  <c r="A767" i="8"/>
  <c r="A774" i="8"/>
  <c r="A783" i="8"/>
  <c r="A770" i="8"/>
  <c r="A777" i="8"/>
  <c r="A766" i="8"/>
  <c r="A776" i="8"/>
  <c r="A772" i="8"/>
  <c r="A782" i="8"/>
  <c r="A775" i="8"/>
  <c r="A769" i="8"/>
  <c r="A781" i="8"/>
  <c r="A778" i="8"/>
  <c r="B803" i="8"/>
  <c r="B799" i="8"/>
  <c r="B795" i="8"/>
  <c r="B791" i="8"/>
  <c r="B787" i="8"/>
  <c r="B806" i="8"/>
  <c r="A806" i="8" s="1"/>
  <c r="B802" i="8"/>
  <c r="B798" i="8"/>
  <c r="B794" i="8"/>
  <c r="B790" i="8"/>
  <c r="B786" i="8"/>
  <c r="A786" i="8" s="1"/>
  <c r="B805" i="8"/>
  <c r="A805" i="8" s="1"/>
  <c r="B801" i="8"/>
  <c r="B797" i="8"/>
  <c r="B793" i="8"/>
  <c r="B789" i="8"/>
  <c r="B804" i="8"/>
  <c r="B800" i="8"/>
  <c r="B796" i="8"/>
  <c r="B792" i="8"/>
  <c r="B788" i="8"/>
  <c r="A792" i="8" l="1"/>
  <c r="A789" i="8"/>
  <c r="A788" i="8"/>
  <c r="A798" i="8"/>
  <c r="A791" i="8"/>
  <c r="A796" i="8"/>
  <c r="A793" i="8"/>
  <c r="A802" i="8"/>
  <c r="A795" i="8"/>
  <c r="A800" i="8"/>
  <c r="A797" i="8"/>
  <c r="A790" i="8"/>
  <c r="A799" i="8"/>
  <c r="A804" i="8"/>
  <c r="A801" i="8"/>
  <c r="A794" i="8"/>
  <c r="A787" i="8"/>
  <c r="A803" i="8"/>
  <c r="B826" i="8"/>
  <c r="A826" i="8" s="1"/>
  <c r="B822" i="8"/>
  <c r="B818" i="8"/>
  <c r="B814" i="8"/>
  <c r="B810" i="8"/>
  <c r="B825" i="8"/>
  <c r="B821" i="8"/>
  <c r="B817" i="8"/>
  <c r="B813" i="8"/>
  <c r="B809" i="8"/>
  <c r="B824" i="8"/>
  <c r="B820" i="8"/>
  <c r="B816" i="8"/>
  <c r="B812" i="8"/>
  <c r="B808" i="8"/>
  <c r="B827" i="8"/>
  <c r="B823" i="8"/>
  <c r="B819" i="8"/>
  <c r="B815" i="8"/>
  <c r="B811" i="8"/>
  <c r="B807" i="8"/>
  <c r="A807" i="8" s="1"/>
  <c r="A815" i="8" l="1"/>
  <c r="A808" i="8"/>
  <c r="A824" i="8"/>
  <c r="A821" i="8"/>
  <c r="A818" i="8"/>
  <c r="A823" i="8"/>
  <c r="A816" i="8"/>
  <c r="A813" i="8"/>
  <c r="A810" i="8"/>
  <c r="A811" i="8"/>
  <c r="A820" i="8"/>
  <c r="A817" i="8"/>
  <c r="A814" i="8"/>
  <c r="A819" i="8"/>
  <c r="A812" i="8"/>
  <c r="A809" i="8"/>
  <c r="A825" i="8"/>
  <c r="A822" i="8"/>
  <c r="B848" i="8"/>
  <c r="A827" i="8"/>
  <c r="B847" i="8"/>
  <c r="A847" i="8" s="1"/>
  <c r="B843" i="8"/>
  <c r="B839" i="8"/>
  <c r="B835" i="8"/>
  <c r="B831" i="8"/>
  <c r="B846" i="8"/>
  <c r="B842" i="8"/>
  <c r="B838" i="8"/>
  <c r="B834" i="8"/>
  <c r="B830" i="8"/>
  <c r="B845" i="8"/>
  <c r="B841" i="8"/>
  <c r="B837" i="8"/>
  <c r="B833" i="8"/>
  <c r="B829" i="8"/>
  <c r="B844" i="8"/>
  <c r="B840" i="8"/>
  <c r="B836" i="8"/>
  <c r="B832" i="8"/>
  <c r="B828" i="8"/>
  <c r="A828" i="8" s="1"/>
  <c r="A832" i="8" l="1"/>
  <c r="A829" i="8"/>
  <c r="A845" i="8"/>
  <c r="A842" i="8"/>
  <c r="A839" i="8"/>
  <c r="A836" i="8"/>
  <c r="A833" i="8"/>
  <c r="A830" i="8"/>
  <c r="A846" i="8"/>
  <c r="A843" i="8"/>
  <c r="A844" i="8"/>
  <c r="A841" i="8"/>
  <c r="A838" i="8"/>
  <c r="A835" i="8"/>
  <c r="A840" i="8"/>
  <c r="A837" i="8"/>
  <c r="A834" i="8"/>
  <c r="A831" i="8"/>
  <c r="B868" i="8"/>
  <c r="A868" i="8" s="1"/>
  <c r="A848" i="8"/>
  <c r="B862" i="8"/>
  <c r="B854" i="8"/>
  <c r="B855" i="8"/>
  <c r="B867" i="8"/>
  <c r="B853" i="8"/>
  <c r="B860" i="8"/>
  <c r="B852" i="8"/>
  <c r="B865" i="8"/>
  <c r="B859" i="8"/>
  <c r="B866" i="8"/>
  <c r="B858" i="8"/>
  <c r="B850" i="8"/>
  <c r="B857" i="8"/>
  <c r="B851" i="8"/>
  <c r="B864" i="8"/>
  <c r="B856" i="8"/>
  <c r="B863" i="8"/>
  <c r="B849" i="8"/>
  <c r="A849" i="8" s="1"/>
  <c r="B861" i="8"/>
  <c r="A854" i="8" l="1"/>
  <c r="A861" i="8"/>
  <c r="A858" i="8"/>
  <c r="A852" i="8"/>
  <c r="A864" i="8"/>
  <c r="A867" i="8"/>
  <c r="A851" i="8"/>
  <c r="A866" i="8"/>
  <c r="A860" i="8"/>
  <c r="A855" i="8"/>
  <c r="A863" i="8"/>
  <c r="A857" i="8"/>
  <c r="A859" i="8"/>
  <c r="A856" i="8"/>
  <c r="A850" i="8"/>
  <c r="A865" i="8"/>
  <c r="A853" i="8"/>
  <c r="A862" i="8"/>
</calcChain>
</file>

<file path=xl/comments1.xml><?xml version="1.0" encoding="utf-8"?>
<comments xmlns="http://schemas.openxmlformats.org/spreadsheetml/2006/main">
  <authors>
    <author>AboBakr Salah</author>
  </authors>
  <commentList>
    <comment ref="M120" authorId="0" shapeId="0">
      <text>
        <r>
          <rPr>
            <b/>
            <sz val="9"/>
            <color indexed="81"/>
            <rFont val="Tahoma"/>
            <family val="2"/>
          </rPr>
          <t>AboBakr Salah:</t>
        </r>
        <r>
          <rPr>
            <sz val="9"/>
            <color indexed="81"/>
            <rFont val="Tahoma"/>
            <family val="2"/>
          </rPr>
          <t xml:space="preserve">
2716.00</t>
        </r>
      </text>
    </comment>
  </commentList>
</comments>
</file>

<file path=xl/sharedStrings.xml><?xml version="1.0" encoding="utf-8"?>
<sst xmlns="http://schemas.openxmlformats.org/spreadsheetml/2006/main" count="240" uniqueCount="27">
  <si>
    <t>Date</t>
  </si>
  <si>
    <t>S</t>
  </si>
  <si>
    <t>Total</t>
  </si>
  <si>
    <t>Balance</t>
  </si>
  <si>
    <t>Cost</t>
  </si>
  <si>
    <t>Pages</t>
  </si>
  <si>
    <t>Paid EG</t>
  </si>
  <si>
    <t>Profit</t>
  </si>
  <si>
    <t>QNB</t>
  </si>
  <si>
    <t>Green</t>
  </si>
  <si>
    <t>Emirates NBD</t>
  </si>
  <si>
    <t>Bank Misr</t>
  </si>
  <si>
    <t>NBE Ayman</t>
  </si>
  <si>
    <t>NBE Hany</t>
  </si>
  <si>
    <t>Dubai Islamic</t>
  </si>
  <si>
    <t>Specifications</t>
  </si>
  <si>
    <t>3200-</t>
  </si>
  <si>
    <t>Expenses</t>
  </si>
  <si>
    <t>HSBC</t>
  </si>
  <si>
    <t>Type</t>
  </si>
  <si>
    <t>InCome</t>
  </si>
  <si>
    <t>Expenses Value</t>
  </si>
  <si>
    <t>Expenses SUMIF Formula</t>
  </si>
  <si>
    <t>Expenses Vlookup Formula</t>
  </si>
  <si>
    <t>Opening Balance</t>
  </si>
  <si>
    <t>Other</t>
  </si>
  <si>
    <t>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</si>
</sst>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_-* #,##0.00\-;_-* &quot;-&quot;??_-;_-@_-"/>
    <numFmt numFmtId="165" formatCode="_-* #,##0.00\ _د_._إ_._‏_-;\-* #,##0.00\ _د_._إ_._‏_-;_-* &quot;-&quot;??\ _د_._إ_._‏_-;_-@_-"/>
  </numFmts>
  <fonts count="15" x14ac:knownFonts="1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2"/>
      <charset val="178"/>
    </font>
    <font>
      <sz val="11"/>
      <color theme="1"/>
      <name val="Times New Roman"/>
      <family val="1"/>
    </font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rgb="FF00B05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6">
    <xf numFmtId="0" fontId="0" fillId="0" borderId="0"/>
    <xf numFmtId="165" fontId="3" fillId="0" borderId="0" applyFont="0" applyFill="0" applyBorder="0" applyAlignment="0" applyProtection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6" fillId="3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1" applyNumberFormat="1" applyFont="1" applyBorder="1" applyAlignment="1">
      <alignment horizontal="right"/>
    </xf>
    <xf numFmtId="2" fontId="8" fillId="3" borderId="16" xfId="1" applyNumberFormat="1" applyFont="1" applyFill="1" applyBorder="1" applyAlignment="1">
      <alignment horizontal="right"/>
    </xf>
    <xf numFmtId="0" fontId="5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1" applyNumberFormat="1" applyFont="1" applyFill="1" applyBorder="1" applyAlignment="1">
      <alignment horizontal="right"/>
    </xf>
    <xf numFmtId="14" fontId="6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8" fillId="5" borderId="16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right"/>
    </xf>
    <xf numFmtId="2" fontId="8" fillId="5" borderId="16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right"/>
    </xf>
    <xf numFmtId="2" fontId="2" fillId="5" borderId="18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2" fontId="2" fillId="0" borderId="19" xfId="1" applyNumberFormat="1" applyFont="1" applyBorder="1" applyAlignment="1">
      <alignment horizontal="right"/>
    </xf>
    <xf numFmtId="0" fontId="8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right"/>
    </xf>
    <xf numFmtId="2" fontId="8" fillId="3" borderId="17" xfId="1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right"/>
    </xf>
    <xf numFmtId="2" fontId="11" fillId="5" borderId="1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readingOrder="2"/>
    </xf>
    <xf numFmtId="0" fontId="5" fillId="4" borderId="5" xfId="0" applyFont="1" applyFill="1" applyBorder="1" applyAlignment="1">
      <alignment horizontal="center" readingOrder="2"/>
    </xf>
    <xf numFmtId="0" fontId="5" fillId="4" borderId="6" xfId="0" applyFont="1" applyFill="1" applyBorder="1" applyAlignment="1">
      <alignment horizontal="center" readingOrder="2"/>
    </xf>
    <xf numFmtId="0" fontId="4" fillId="0" borderId="7" xfId="0" applyFont="1" applyBorder="1" applyAlignment="1">
      <alignment readingOrder="2"/>
    </xf>
    <xf numFmtId="0" fontId="4" fillId="0" borderId="8" xfId="0" applyFont="1" applyBorder="1" applyAlignment="1">
      <alignment readingOrder="2"/>
    </xf>
    <xf numFmtId="14" fontId="4" fillId="0" borderId="3" xfId="0" applyNumberFormat="1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0" borderId="3" xfId="0" applyFont="1" applyBorder="1" applyAlignment="1">
      <alignment readingOrder="2"/>
    </xf>
    <xf numFmtId="0" fontId="4" fillId="0" borderId="11" xfId="0" applyFont="1" applyBorder="1" applyAlignment="1">
      <alignment readingOrder="2"/>
    </xf>
    <xf numFmtId="0" fontId="4" fillId="0" borderId="12" xfId="0" applyFont="1" applyBorder="1" applyAlignment="1">
      <alignment readingOrder="2"/>
    </xf>
    <xf numFmtId="43" fontId="2" fillId="0" borderId="8" xfId="5" applyNumberFormat="1" applyFont="1" applyBorder="1" applyAlignment="1">
      <alignment readingOrder="2"/>
    </xf>
    <xf numFmtId="43" fontId="2" fillId="4" borderId="9" xfId="5" applyNumberFormat="1" applyFont="1" applyFill="1" applyBorder="1" applyAlignment="1">
      <alignment vertical="center" readingOrder="2"/>
    </xf>
    <xf numFmtId="43" fontId="2" fillId="0" borderId="1" xfId="5" applyNumberFormat="1" applyFont="1" applyBorder="1" applyAlignment="1">
      <alignment readingOrder="2"/>
    </xf>
    <xf numFmtId="43" fontId="2" fillId="4" borderId="10" xfId="5" applyNumberFormat="1" applyFont="1" applyFill="1" applyBorder="1" applyAlignment="1">
      <alignment vertical="center" readingOrder="2"/>
    </xf>
    <xf numFmtId="43" fontId="2" fillId="0" borderId="12" xfId="5" applyNumberFormat="1" applyFont="1" applyBorder="1" applyAlignment="1">
      <alignment readingOrder="2"/>
    </xf>
    <xf numFmtId="43" fontId="12" fillId="0" borderId="13" xfId="5" applyNumberFormat="1" applyFont="1" applyBorder="1" applyAlignment="1">
      <alignment vertical="center" readingOrder="2"/>
    </xf>
    <xf numFmtId="0" fontId="4" fillId="0" borderId="14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2" fillId="0" borderId="22" xfId="0" applyFont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/>
    </xf>
    <xf numFmtId="0" fontId="2" fillId="0" borderId="22" xfId="0" applyFont="1" applyBorder="1"/>
    <xf numFmtId="2" fontId="2" fillId="0" borderId="22" xfId="1" applyNumberFormat="1" applyFont="1" applyBorder="1" applyAlignment="1">
      <alignment horizontal="right"/>
    </xf>
    <xf numFmtId="2" fontId="2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readingOrder="2"/>
    </xf>
    <xf numFmtId="0" fontId="4" fillId="0" borderId="24" xfId="0" applyFont="1" applyBorder="1" applyAlignment="1">
      <alignment readingOrder="2"/>
    </xf>
    <xf numFmtId="4" fontId="8" fillId="3" borderId="16" xfId="1" applyNumberFormat="1" applyFont="1" applyFill="1" applyBorder="1" applyAlignment="1">
      <alignment horizontal="right"/>
    </xf>
    <xf numFmtId="3" fontId="8" fillId="3" borderId="16" xfId="1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2" fontId="2" fillId="0" borderId="23" xfId="1" applyNumberFormat="1" applyFont="1" applyBorder="1" applyAlignment="1">
      <alignment horizontal="right"/>
    </xf>
    <xf numFmtId="2" fontId="2" fillId="5" borderId="23" xfId="1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2" fillId="0" borderId="27" xfId="0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right"/>
    </xf>
    <xf numFmtId="43" fontId="2" fillId="0" borderId="1" xfId="5" applyNumberFormat="1" applyFont="1" applyBorder="1" applyAlignment="1">
      <alignment vertical="top" readingOrder="2"/>
    </xf>
    <xf numFmtId="0" fontId="4" fillId="0" borderId="23" xfId="0" applyFont="1" applyBorder="1" applyAlignment="1">
      <alignment vertical="top" readingOrder="2"/>
    </xf>
    <xf numFmtId="14" fontId="4" fillId="0" borderId="3" xfId="0" applyNumberFormat="1" applyFont="1" applyBorder="1" applyAlignment="1">
      <alignment vertical="top" readingOrder="2"/>
    </xf>
    <xf numFmtId="0" fontId="2" fillId="0" borderId="1" xfId="0" applyFont="1" applyBorder="1" applyAlignment="1">
      <alignment vertical="top" wrapText="1" readingOrder="2"/>
    </xf>
    <xf numFmtId="0" fontId="2" fillId="2" borderId="22" xfId="0" applyFont="1" applyFill="1" applyBorder="1"/>
    <xf numFmtId="2" fontId="2" fillId="2" borderId="22" xfId="1" applyNumberFormat="1" applyFont="1" applyFill="1" applyBorder="1" applyAlignment="1">
      <alignment horizontal="right"/>
    </xf>
    <xf numFmtId="0" fontId="2" fillId="2" borderId="28" xfId="0" applyFont="1" applyFill="1" applyBorder="1"/>
    <xf numFmtId="2" fontId="2" fillId="2" borderId="28" xfId="1" applyNumberFormat="1" applyFont="1" applyFill="1" applyBorder="1" applyAlignment="1">
      <alignment horizontal="right"/>
    </xf>
    <xf numFmtId="2" fontId="2" fillId="2" borderId="29" xfId="1" applyNumberFormat="1" applyFont="1" applyFill="1" applyBorder="1" applyAlignment="1">
      <alignment horizontal="right"/>
    </xf>
    <xf numFmtId="2" fontId="2" fillId="2" borderId="30" xfId="1" applyNumberFormat="1" applyFont="1" applyFill="1" applyBorder="1" applyAlignment="1">
      <alignment horizontal="right"/>
    </xf>
    <xf numFmtId="14" fontId="13" fillId="2" borderId="22" xfId="0" applyNumberFormat="1" applyFont="1" applyFill="1" applyBorder="1" applyAlignment="1">
      <alignment horizontal="center" vertical="center"/>
    </xf>
    <xf numFmtId="14" fontId="13" fillId="2" borderId="28" xfId="0" applyNumberFormat="1" applyFont="1" applyFill="1" applyBorder="1" applyAlignment="1">
      <alignment horizontal="center" vertical="center"/>
    </xf>
    <xf numFmtId="4" fontId="2" fillId="2" borderId="22" xfId="1" applyNumberFormat="1" applyFont="1" applyFill="1" applyBorder="1" applyAlignment="1">
      <alignment horizontal="right"/>
    </xf>
    <xf numFmtId="4" fontId="2" fillId="2" borderId="28" xfId="1" applyNumberFormat="1" applyFont="1" applyFill="1" applyBorder="1" applyAlignment="1">
      <alignment horizontal="right"/>
    </xf>
    <xf numFmtId="14" fontId="2" fillId="2" borderId="28" xfId="0" applyNumberFormat="1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2" fontId="2" fillId="0" borderId="28" xfId="1" applyNumberFormat="1" applyFont="1" applyBorder="1" applyAlignment="1">
      <alignment horizontal="right"/>
    </xf>
    <xf numFmtId="2" fontId="2" fillId="0" borderId="29" xfId="1" applyNumberFormat="1" applyFont="1" applyBorder="1" applyAlignment="1">
      <alignment horizontal="right"/>
    </xf>
    <xf numFmtId="2" fontId="11" fillId="0" borderId="28" xfId="1" applyNumberFormat="1" applyFont="1" applyBorder="1" applyAlignment="1">
      <alignment horizontal="right"/>
    </xf>
    <xf numFmtId="4" fontId="2" fillId="6" borderId="22" xfId="1" applyNumberFormat="1" applyFont="1" applyFill="1" applyBorder="1" applyAlignment="1">
      <alignment horizontal="right"/>
    </xf>
    <xf numFmtId="4" fontId="2" fillId="6" borderId="28" xfId="1" applyNumberFormat="1" applyFont="1" applyFill="1" applyBorder="1" applyAlignment="1">
      <alignment horizontal="right"/>
    </xf>
    <xf numFmtId="4" fontId="2" fillId="6" borderId="30" xfId="1" applyNumberFormat="1" applyFont="1" applyFill="1" applyBorder="1" applyAlignment="1">
      <alignment horizontal="right"/>
    </xf>
    <xf numFmtId="4" fontId="2" fillId="6" borderId="29" xfId="1" applyNumberFormat="1" applyFont="1" applyFill="1" applyBorder="1" applyAlignment="1">
      <alignment horizontal="right"/>
    </xf>
    <xf numFmtId="4" fontId="2" fillId="6" borderId="31" xfId="1" applyNumberFormat="1" applyFont="1" applyFill="1" applyBorder="1" applyAlignment="1">
      <alignment horizontal="right"/>
    </xf>
    <xf numFmtId="0" fontId="4" fillId="0" borderId="28" xfId="0" applyFont="1" applyBorder="1" applyAlignment="1">
      <alignment readingOrder="2"/>
    </xf>
    <xf numFmtId="43" fontId="2" fillId="0" borderId="28" xfId="5" applyNumberFormat="1" applyFont="1" applyBorder="1" applyAlignment="1">
      <alignment readingOrder="2"/>
    </xf>
    <xf numFmtId="0" fontId="14" fillId="3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4"/>
    <cellStyle name="Currency" xfId="5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0000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71"/>
  <sheetViews>
    <sheetView zoomScale="82" zoomScaleNormal="82" workbookViewId="0">
      <pane ySplit="1" topLeftCell="A2" activePane="bottomLeft" state="frozen"/>
      <selection pane="bottomLeft" activeCell="N3" sqref="N3"/>
    </sheetView>
  </sheetViews>
  <sheetFormatPr defaultRowHeight="15" x14ac:dyDescent="0.25"/>
  <cols>
    <col min="1" max="1" width="5.28515625" style="1" customWidth="1"/>
    <col min="2" max="2" width="11.28515625" style="10" bestFit="1" customWidth="1"/>
    <col min="3" max="3" width="30.85546875" style="1" customWidth="1"/>
    <col min="4" max="4" width="6.5703125" style="3" customWidth="1"/>
    <col min="5" max="5" width="9.28515625" style="3" customWidth="1"/>
    <col min="6" max="6" width="10.85546875" style="3" customWidth="1"/>
    <col min="7" max="7" width="8.85546875" style="1" customWidth="1"/>
    <col min="8" max="8" width="7.7109375" style="1" customWidth="1"/>
    <col min="9" max="9" width="7.85546875" style="1" customWidth="1"/>
    <col min="10" max="10" width="7.7109375" style="1" customWidth="1"/>
    <col min="11" max="12" width="8.42578125" style="1" customWidth="1"/>
    <col min="13" max="13" width="13.140625" style="1" bestFit="1" customWidth="1"/>
    <col min="14" max="14" width="13.140625" style="1" customWidth="1"/>
    <col min="15" max="15" width="11.28515625" style="1" customWidth="1"/>
    <col min="16" max="16384" width="9.140625" style="1"/>
  </cols>
  <sheetData>
    <row r="1" spans="1:15" ht="31.5" customHeight="1" x14ac:dyDescent="0.25">
      <c r="A1" s="37" t="s">
        <v>1</v>
      </c>
      <c r="B1" s="14" t="s">
        <v>0</v>
      </c>
      <c r="C1" s="14" t="s">
        <v>15</v>
      </c>
      <c r="D1" s="14" t="s">
        <v>5</v>
      </c>
      <c r="E1" s="14" t="s">
        <v>8</v>
      </c>
      <c r="F1" s="14" t="s">
        <v>12</v>
      </c>
      <c r="G1" s="14" t="s">
        <v>10</v>
      </c>
      <c r="H1" s="14" t="s">
        <v>11</v>
      </c>
      <c r="I1" s="14" t="s">
        <v>14</v>
      </c>
      <c r="J1" s="14" t="s">
        <v>9</v>
      </c>
      <c r="K1" s="37" t="s">
        <v>13</v>
      </c>
      <c r="L1" s="37" t="s">
        <v>18</v>
      </c>
      <c r="M1" s="14" t="s">
        <v>6</v>
      </c>
      <c r="N1" s="24" t="s">
        <v>4</v>
      </c>
      <c r="O1" s="24" t="s">
        <v>7</v>
      </c>
    </row>
    <row r="2" spans="1:15" x14ac:dyDescent="0.25">
      <c r="A2" s="32">
        <f>+IF(B2="","",SUBTOTAL(3,B$2:B2))</f>
        <v>1</v>
      </c>
      <c r="B2" s="8">
        <v>44199</v>
      </c>
      <c r="C2" s="7"/>
      <c r="D2" s="6">
        <v>1</v>
      </c>
      <c r="E2" s="11"/>
      <c r="F2" s="11"/>
      <c r="G2" s="11"/>
      <c r="H2" s="11"/>
      <c r="I2" s="11"/>
      <c r="J2" s="11"/>
      <c r="K2" s="11"/>
      <c r="L2" s="98"/>
      <c r="M2" s="11">
        <v>150</v>
      </c>
      <c r="N2" s="25"/>
      <c r="O2" s="25">
        <v>150</v>
      </c>
    </row>
    <row r="3" spans="1:15" x14ac:dyDescent="0.25">
      <c r="A3" s="38">
        <f>+IF(B3="","",SUBTOTAL(3,B$2:B3))</f>
        <v>2</v>
      </c>
      <c r="B3" s="16">
        <v>44199</v>
      </c>
      <c r="C3" s="17"/>
      <c r="D3" s="15">
        <v>1</v>
      </c>
      <c r="E3" s="18"/>
      <c r="F3" s="18"/>
      <c r="G3" s="18">
        <v>156.06</v>
      </c>
      <c r="H3" s="18"/>
      <c r="I3" s="18"/>
      <c r="J3" s="18"/>
      <c r="K3" s="18"/>
      <c r="L3" s="89"/>
      <c r="M3" s="18">
        <v>865</v>
      </c>
      <c r="N3" s="25">
        <f>G3*4.26</f>
        <v>664.81560000000002</v>
      </c>
      <c r="O3" s="25">
        <f>M3-N3</f>
        <v>200.18439999999998</v>
      </c>
    </row>
    <row r="4" spans="1:15" x14ac:dyDescent="0.25">
      <c r="A4" s="32">
        <f>+IF(B4="","",SUBTOTAL(3,B$2:B4))</f>
        <v>3</v>
      </c>
      <c r="B4" s="16">
        <v>44199</v>
      </c>
      <c r="C4" s="7"/>
      <c r="D4" s="6">
        <v>3</v>
      </c>
      <c r="E4" s="11"/>
      <c r="F4" s="11"/>
      <c r="G4" s="11">
        <v>462.06</v>
      </c>
      <c r="H4" s="11"/>
      <c r="I4" s="11"/>
      <c r="J4" s="11"/>
      <c r="K4" s="11"/>
      <c r="L4" s="98"/>
      <c r="M4" s="11">
        <f>865*3</f>
        <v>2595</v>
      </c>
      <c r="N4" s="25">
        <f>G4*4.26</f>
        <v>1968.3755999999998</v>
      </c>
      <c r="O4" s="25">
        <f>M4-N4</f>
        <v>626.62440000000015</v>
      </c>
    </row>
    <row r="5" spans="1:15" x14ac:dyDescent="0.25">
      <c r="A5" s="32">
        <f>+IF(B5="","",SUBTOTAL(3,B$2:B5))</f>
        <v>4</v>
      </c>
      <c r="B5" s="16">
        <v>44199</v>
      </c>
      <c r="C5" s="7"/>
      <c r="D5" s="6">
        <v>10</v>
      </c>
      <c r="E5" s="11"/>
      <c r="F5" s="11"/>
      <c r="G5" s="11"/>
      <c r="H5" s="11"/>
      <c r="I5" s="11">
        <v>1533.06</v>
      </c>
      <c r="J5" s="11"/>
      <c r="K5" s="11"/>
      <c r="L5" s="98"/>
      <c r="M5" s="11">
        <f>5*75+8650</f>
        <v>9025</v>
      </c>
      <c r="N5" s="25">
        <f>I5*4.2</f>
        <v>6438.8519999999999</v>
      </c>
      <c r="O5" s="25">
        <f>M5-N5</f>
        <v>2586.1480000000001</v>
      </c>
    </row>
    <row r="6" spans="1:15" x14ac:dyDescent="0.25">
      <c r="A6" s="32">
        <f>+IF(B6="","",SUBTOTAL(3,B$2:B6))</f>
        <v>5</v>
      </c>
      <c r="B6" s="16">
        <v>44199</v>
      </c>
      <c r="C6" s="7"/>
      <c r="D6" s="6">
        <v>3</v>
      </c>
      <c r="E6" s="11"/>
      <c r="F6" s="11"/>
      <c r="G6" s="11"/>
      <c r="H6" s="11">
        <v>462.06</v>
      </c>
      <c r="I6" s="11"/>
      <c r="J6" s="11"/>
      <c r="K6" s="11"/>
      <c r="L6" s="98"/>
      <c r="M6" s="11">
        <f>865*3+75</f>
        <v>2670</v>
      </c>
      <c r="N6" s="25">
        <f>D6*691</f>
        <v>2073</v>
      </c>
      <c r="O6" s="25">
        <f>M6-N6</f>
        <v>597</v>
      </c>
    </row>
    <row r="7" spans="1:15" x14ac:dyDescent="0.25">
      <c r="A7" s="32">
        <f>+IF(B7="","",SUBTOTAL(3,B$2:B7))</f>
        <v>6</v>
      </c>
      <c r="B7" s="16">
        <v>44199</v>
      </c>
      <c r="C7" s="7"/>
      <c r="D7" s="6">
        <v>1</v>
      </c>
      <c r="E7" s="11"/>
      <c r="F7" s="11"/>
      <c r="G7" s="11"/>
      <c r="H7" s="11"/>
      <c r="I7" s="11"/>
      <c r="J7" s="11"/>
      <c r="K7" s="11"/>
      <c r="L7" s="98"/>
      <c r="M7" s="11">
        <v>65</v>
      </c>
      <c r="N7" s="25"/>
      <c r="O7" s="25">
        <f>M7</f>
        <v>65</v>
      </c>
    </row>
    <row r="8" spans="1:15" x14ac:dyDescent="0.25">
      <c r="A8" s="32">
        <f>+IF(B8="","",SUBTOTAL(3,B$2:B8))</f>
        <v>7</v>
      </c>
      <c r="B8" s="16">
        <v>44199</v>
      </c>
      <c r="C8" s="7"/>
      <c r="D8" s="6">
        <v>1</v>
      </c>
      <c r="E8" s="11"/>
      <c r="F8" s="11"/>
      <c r="G8" s="11">
        <v>156.06</v>
      </c>
      <c r="H8" s="11"/>
      <c r="I8" s="11"/>
      <c r="J8" s="11"/>
      <c r="K8" s="11"/>
      <c r="L8" s="98"/>
      <c r="M8" s="11">
        <v>865</v>
      </c>
      <c r="N8" s="25">
        <f>G8*4.26</f>
        <v>664.81560000000002</v>
      </c>
      <c r="O8" s="25">
        <f t="shared" ref="O8:O15" si="0">M8-N8</f>
        <v>200.18439999999998</v>
      </c>
    </row>
    <row r="9" spans="1:15" x14ac:dyDescent="0.25">
      <c r="A9" s="32">
        <f>+IF(B9="","",SUBTOTAL(3,B$2:B9))</f>
        <v>8</v>
      </c>
      <c r="B9" s="16">
        <v>44199</v>
      </c>
      <c r="C9" s="7"/>
      <c r="D9" s="6">
        <v>1</v>
      </c>
      <c r="E9" s="11"/>
      <c r="F9" s="11"/>
      <c r="G9" s="11"/>
      <c r="H9" s="11">
        <v>156.06</v>
      </c>
      <c r="I9" s="11"/>
      <c r="J9" s="11"/>
      <c r="K9" s="11"/>
      <c r="L9" s="98"/>
      <c r="M9" s="11">
        <v>865</v>
      </c>
      <c r="N9" s="25">
        <f>D9*691</f>
        <v>691</v>
      </c>
      <c r="O9" s="25">
        <f t="shared" si="0"/>
        <v>174</v>
      </c>
    </row>
    <row r="10" spans="1:15" x14ac:dyDescent="0.25">
      <c r="A10" s="32">
        <f>+IF(B10="","",SUBTOTAL(3,B$2:B10))</f>
        <v>9</v>
      </c>
      <c r="B10" s="16">
        <v>44199</v>
      </c>
      <c r="C10" s="7"/>
      <c r="D10" s="6">
        <v>1</v>
      </c>
      <c r="E10" s="11"/>
      <c r="F10" s="11"/>
      <c r="G10" s="11"/>
      <c r="H10" s="11">
        <v>156.06</v>
      </c>
      <c r="I10" s="11"/>
      <c r="J10" s="11"/>
      <c r="K10" s="11"/>
      <c r="L10" s="98"/>
      <c r="M10" s="11">
        <v>865</v>
      </c>
      <c r="N10" s="25">
        <f>D10*691</f>
        <v>691</v>
      </c>
      <c r="O10" s="25">
        <f t="shared" si="0"/>
        <v>174</v>
      </c>
    </row>
    <row r="11" spans="1:15" x14ac:dyDescent="0.25">
      <c r="A11" s="32">
        <f>+IF(B11="","",SUBTOTAL(3,B$2:B11))</f>
        <v>10</v>
      </c>
      <c r="B11" s="16">
        <v>44199</v>
      </c>
      <c r="C11" s="7"/>
      <c r="D11" s="6">
        <v>1</v>
      </c>
      <c r="E11" s="11"/>
      <c r="F11" s="11"/>
      <c r="G11" s="11"/>
      <c r="H11" s="11"/>
      <c r="I11" s="11">
        <v>156.06</v>
      </c>
      <c r="J11" s="11"/>
      <c r="K11" s="11"/>
      <c r="L11" s="98"/>
      <c r="M11" s="11">
        <v>865</v>
      </c>
      <c r="N11" s="25">
        <f>I11*4.26</f>
        <v>664.81560000000002</v>
      </c>
      <c r="O11" s="25">
        <f t="shared" si="0"/>
        <v>200.18439999999998</v>
      </c>
    </row>
    <row r="12" spans="1:15" x14ac:dyDescent="0.25">
      <c r="A12" s="32">
        <f>+IF(B12="","",SUBTOTAL(3,B$2:B12))</f>
        <v>11</v>
      </c>
      <c r="B12" s="16">
        <v>44199</v>
      </c>
      <c r="C12" s="7"/>
      <c r="D12" s="6">
        <v>3</v>
      </c>
      <c r="E12" s="11"/>
      <c r="F12" s="11"/>
      <c r="G12" s="11">
        <v>462.06</v>
      </c>
      <c r="H12" s="11"/>
      <c r="I12" s="11"/>
      <c r="J12" s="11"/>
      <c r="K12" s="11"/>
      <c r="L12" s="98"/>
      <c r="M12" s="11">
        <f>865*3</f>
        <v>2595</v>
      </c>
      <c r="N12" s="25">
        <f>G12*4.26</f>
        <v>1968.3755999999998</v>
      </c>
      <c r="O12" s="25">
        <f t="shared" si="0"/>
        <v>626.62440000000015</v>
      </c>
    </row>
    <row r="13" spans="1:15" x14ac:dyDescent="0.25">
      <c r="A13" s="32">
        <f>+IF(B13="","",SUBTOTAL(3,B$2:B13))</f>
        <v>12</v>
      </c>
      <c r="B13" s="16">
        <v>44199</v>
      </c>
      <c r="C13" s="7"/>
      <c r="D13" s="6">
        <v>1</v>
      </c>
      <c r="E13" s="11"/>
      <c r="F13" s="11"/>
      <c r="G13" s="11">
        <v>165.06</v>
      </c>
      <c r="H13" s="11"/>
      <c r="I13" s="11"/>
      <c r="J13" s="11"/>
      <c r="K13" s="11"/>
      <c r="L13" s="98"/>
      <c r="M13" s="11">
        <v>865</v>
      </c>
      <c r="N13" s="25">
        <f>G13*4.26</f>
        <v>703.15559999999994</v>
      </c>
      <c r="O13" s="25">
        <f t="shared" si="0"/>
        <v>161.84440000000006</v>
      </c>
    </row>
    <row r="14" spans="1:15" x14ac:dyDescent="0.25">
      <c r="A14" s="32">
        <f>+IF(B14="","",SUBTOTAL(3,B$2:B14))</f>
        <v>13</v>
      </c>
      <c r="B14" s="16">
        <v>44199</v>
      </c>
      <c r="C14" s="7"/>
      <c r="D14" s="6">
        <v>14</v>
      </c>
      <c r="E14" s="11"/>
      <c r="F14" s="11"/>
      <c r="G14" s="11"/>
      <c r="H14" s="11"/>
      <c r="I14" s="11">
        <v>2145.06</v>
      </c>
      <c r="J14" s="11"/>
      <c r="K14" s="11"/>
      <c r="L14" s="98"/>
      <c r="M14" s="11">
        <f>865*14</f>
        <v>12110</v>
      </c>
      <c r="N14" s="25">
        <f>I14*4.26</f>
        <v>9137.9555999999993</v>
      </c>
      <c r="O14" s="25">
        <f t="shared" si="0"/>
        <v>2972.0444000000007</v>
      </c>
    </row>
    <row r="15" spans="1:15" x14ac:dyDescent="0.25">
      <c r="A15" s="32">
        <f>+IF(B15="","",SUBTOTAL(3,B$2:B15))</f>
        <v>14</v>
      </c>
      <c r="B15" s="16">
        <v>44199</v>
      </c>
      <c r="C15" s="7"/>
      <c r="D15" s="6">
        <v>5</v>
      </c>
      <c r="E15" s="11"/>
      <c r="F15" s="11"/>
      <c r="G15" s="11"/>
      <c r="H15" s="11"/>
      <c r="I15" s="11">
        <v>768.06</v>
      </c>
      <c r="J15" s="11"/>
      <c r="K15" s="11"/>
      <c r="L15" s="98"/>
      <c r="M15" s="11">
        <f>865*5</f>
        <v>4325</v>
      </c>
      <c r="N15" s="25">
        <f>I15*4.26</f>
        <v>3271.9355999999998</v>
      </c>
      <c r="O15" s="25">
        <f t="shared" si="0"/>
        <v>1053.0644000000002</v>
      </c>
    </row>
    <row r="16" spans="1:15" x14ac:dyDescent="0.25">
      <c r="A16" s="32">
        <f>+IF(B16="","",SUBTOTAL(3,B$2:B16))</f>
        <v>15</v>
      </c>
      <c r="B16" s="16">
        <v>44199</v>
      </c>
      <c r="C16" s="7"/>
      <c r="D16" s="6">
        <v>3</v>
      </c>
      <c r="E16" s="11"/>
      <c r="F16" s="11"/>
      <c r="G16" s="11"/>
      <c r="H16" s="11"/>
      <c r="I16" s="11"/>
      <c r="J16" s="11"/>
      <c r="K16" s="11"/>
      <c r="L16" s="98"/>
      <c r="M16" s="11">
        <v>0</v>
      </c>
      <c r="N16" s="25"/>
      <c r="O16" s="25"/>
    </row>
    <row r="17" spans="1:15" x14ac:dyDescent="0.25">
      <c r="A17" s="32">
        <f>+IF(B17="","",SUBTOTAL(3,B$2:B17))</f>
        <v>16</v>
      </c>
      <c r="B17" s="16">
        <v>44199</v>
      </c>
      <c r="C17" s="7"/>
      <c r="D17" s="6">
        <v>1</v>
      </c>
      <c r="E17" s="11"/>
      <c r="F17" s="11"/>
      <c r="G17" s="11">
        <v>156.06</v>
      </c>
      <c r="H17" s="11"/>
      <c r="I17" s="11"/>
      <c r="J17" s="11"/>
      <c r="K17" s="11"/>
      <c r="L17" s="98"/>
      <c r="M17" s="11">
        <v>865</v>
      </c>
      <c r="N17" s="25">
        <f>G17*4.26</f>
        <v>664.81560000000002</v>
      </c>
      <c r="O17" s="25">
        <f>M17-N17</f>
        <v>200.18439999999998</v>
      </c>
    </row>
    <row r="18" spans="1:15" x14ac:dyDescent="0.25">
      <c r="A18" s="32">
        <f>+IF(B18="","",SUBTOTAL(3,B$2:B18))</f>
        <v>17</v>
      </c>
      <c r="B18" s="16">
        <v>44199</v>
      </c>
      <c r="C18" s="7"/>
      <c r="D18" s="6">
        <v>3</v>
      </c>
      <c r="E18" s="11"/>
      <c r="F18" s="11"/>
      <c r="G18" s="11"/>
      <c r="H18" s="11"/>
      <c r="I18" s="11"/>
      <c r="J18" s="11"/>
      <c r="K18" s="11"/>
      <c r="L18" s="98"/>
      <c r="M18" s="11">
        <f>65*3</f>
        <v>195</v>
      </c>
      <c r="N18" s="25"/>
      <c r="O18" s="25">
        <f>M18</f>
        <v>195</v>
      </c>
    </row>
    <row r="19" spans="1:15" x14ac:dyDescent="0.25">
      <c r="A19" s="32">
        <f>+IF(B19="","",SUBTOTAL(3,B$2:B19))</f>
        <v>18</v>
      </c>
      <c r="B19" s="16">
        <v>44199</v>
      </c>
      <c r="C19" s="7"/>
      <c r="D19" s="6">
        <v>2</v>
      </c>
      <c r="E19" s="11"/>
      <c r="F19" s="11"/>
      <c r="G19" s="11"/>
      <c r="H19" s="11"/>
      <c r="I19" s="11">
        <v>309.06</v>
      </c>
      <c r="J19" s="11"/>
      <c r="K19" s="11"/>
      <c r="L19" s="98"/>
      <c r="M19" s="11">
        <f>865*2</f>
        <v>1730</v>
      </c>
      <c r="N19" s="25">
        <f>I19*4.26</f>
        <v>1316.5955999999999</v>
      </c>
      <c r="O19" s="25">
        <f>M19-N19</f>
        <v>413.40440000000012</v>
      </c>
    </row>
    <row r="20" spans="1:15" x14ac:dyDescent="0.25">
      <c r="A20" s="39" t="str">
        <f>TEXT(B20,"DDD")</f>
        <v>Sun</v>
      </c>
      <c r="B20" s="9">
        <f>B2</f>
        <v>44199</v>
      </c>
      <c r="C20" s="5" t="s">
        <v>2</v>
      </c>
      <c r="D20" s="4">
        <f>SUM(D2:D19)</f>
        <v>55</v>
      </c>
      <c r="E20" s="12">
        <f t="shared" ref="E20:O20" si="1">SUM(E2:E19)</f>
        <v>0</v>
      </c>
      <c r="F20" s="12">
        <f t="shared" si="1"/>
        <v>0</v>
      </c>
      <c r="G20" s="12">
        <f t="shared" si="1"/>
        <v>1557.36</v>
      </c>
      <c r="H20" s="12">
        <f t="shared" si="1"/>
        <v>774.18000000000006</v>
      </c>
      <c r="I20" s="12">
        <f t="shared" si="1"/>
        <v>4911.3</v>
      </c>
      <c r="J20" s="12">
        <f t="shared" si="1"/>
        <v>0</v>
      </c>
      <c r="K20" s="40"/>
      <c r="L20" s="40"/>
      <c r="M20" s="12">
        <f t="shared" si="1"/>
        <v>41515</v>
      </c>
      <c r="N20" s="26">
        <f t="shared" si="1"/>
        <v>30919.507999999998</v>
      </c>
      <c r="O20" s="26">
        <f t="shared" si="1"/>
        <v>10595.492</v>
      </c>
    </row>
    <row r="21" spans="1:15" x14ac:dyDescent="0.25">
      <c r="A21" s="32">
        <f>+IF(B21="","",SUBTOTAL(3,B$21:B21))</f>
        <v>1</v>
      </c>
      <c r="B21" s="8">
        <v>44200</v>
      </c>
      <c r="C21" s="7"/>
      <c r="D21" s="6">
        <v>2</v>
      </c>
      <c r="E21" s="11"/>
      <c r="F21" s="11"/>
      <c r="G21" s="11"/>
      <c r="H21" s="11"/>
      <c r="I21" s="11"/>
      <c r="J21" s="11"/>
      <c r="K21" s="11"/>
      <c r="L21" s="98"/>
      <c r="M21" s="11">
        <f>65*2</f>
        <v>130</v>
      </c>
      <c r="N21" s="25"/>
      <c r="O21" s="25">
        <f>M21</f>
        <v>130</v>
      </c>
    </row>
    <row r="22" spans="1:15" x14ac:dyDescent="0.25">
      <c r="A22" s="32">
        <f>+IF(B22="","",SUBTOTAL(3,B$21:B22))</f>
        <v>2</v>
      </c>
      <c r="B22" s="16">
        <v>44200</v>
      </c>
      <c r="C22" s="7"/>
      <c r="D22" s="6">
        <v>1</v>
      </c>
      <c r="E22" s="11"/>
      <c r="F22" s="11"/>
      <c r="G22" s="11"/>
      <c r="H22" s="11">
        <v>156.06</v>
      </c>
      <c r="I22" s="11"/>
      <c r="J22" s="11"/>
      <c r="K22" s="11"/>
      <c r="L22" s="98"/>
      <c r="M22" s="11">
        <v>865</v>
      </c>
      <c r="N22" s="25">
        <f>D22*691</f>
        <v>691</v>
      </c>
      <c r="O22" s="25">
        <f t="shared" ref="O22:O33" si="2">M22-N22</f>
        <v>174</v>
      </c>
    </row>
    <row r="23" spans="1:15" x14ac:dyDescent="0.25">
      <c r="A23" s="32">
        <f>+IF(B23="","",SUBTOTAL(3,B$21:B23))</f>
        <v>3</v>
      </c>
      <c r="B23" s="16">
        <v>44200</v>
      </c>
      <c r="C23" s="7"/>
      <c r="D23" s="6">
        <v>1</v>
      </c>
      <c r="E23" s="11"/>
      <c r="F23" s="11"/>
      <c r="G23" s="11"/>
      <c r="H23" s="11">
        <v>156.06</v>
      </c>
      <c r="I23" s="11"/>
      <c r="J23" s="11"/>
      <c r="K23" s="11"/>
      <c r="L23" s="98"/>
      <c r="M23" s="11">
        <v>865</v>
      </c>
      <c r="N23" s="25">
        <f>D23*691</f>
        <v>691</v>
      </c>
      <c r="O23" s="25">
        <f t="shared" si="2"/>
        <v>174</v>
      </c>
    </row>
    <row r="24" spans="1:15" x14ac:dyDescent="0.25">
      <c r="A24" s="32">
        <f>+IF(B24="","",SUBTOTAL(3,B$21:B24))</f>
        <v>4</v>
      </c>
      <c r="B24" s="16">
        <v>44200</v>
      </c>
      <c r="C24" s="7"/>
      <c r="D24" s="6">
        <v>1</v>
      </c>
      <c r="E24" s="11"/>
      <c r="F24" s="11"/>
      <c r="G24" s="11"/>
      <c r="H24" s="11">
        <v>156.06</v>
      </c>
      <c r="I24" s="11"/>
      <c r="J24" s="11"/>
      <c r="K24" s="11"/>
      <c r="L24" s="98"/>
      <c r="M24" s="11">
        <v>865</v>
      </c>
      <c r="N24" s="25">
        <f>D24*691</f>
        <v>691</v>
      </c>
      <c r="O24" s="25">
        <f t="shared" si="2"/>
        <v>174</v>
      </c>
    </row>
    <row r="25" spans="1:15" x14ac:dyDescent="0.25">
      <c r="A25" s="32">
        <f>+IF(B25="","",SUBTOTAL(3,B$21:B25))</f>
        <v>5</v>
      </c>
      <c r="B25" s="16">
        <v>44200</v>
      </c>
      <c r="C25" s="7"/>
      <c r="D25" s="6">
        <v>1</v>
      </c>
      <c r="E25" s="11"/>
      <c r="F25" s="11"/>
      <c r="G25" s="11"/>
      <c r="H25" s="11"/>
      <c r="I25" s="11">
        <v>156.06</v>
      </c>
      <c r="J25" s="11"/>
      <c r="K25" s="11"/>
      <c r="L25" s="98"/>
      <c r="M25" s="11">
        <v>865</v>
      </c>
      <c r="N25" s="25">
        <f>I25*4.26</f>
        <v>664.81560000000002</v>
      </c>
      <c r="O25" s="25">
        <f t="shared" si="2"/>
        <v>200.18439999999998</v>
      </c>
    </row>
    <row r="26" spans="1:15" x14ac:dyDescent="0.25">
      <c r="A26" s="32">
        <f>+IF(B26="","",SUBTOTAL(3,B$21:B26))</f>
        <v>6</v>
      </c>
      <c r="B26" s="16">
        <v>44200</v>
      </c>
      <c r="C26" s="7"/>
      <c r="D26" s="6">
        <v>1</v>
      </c>
      <c r="E26" s="11"/>
      <c r="F26" s="11"/>
      <c r="G26" s="11">
        <v>156.06</v>
      </c>
      <c r="H26" s="11"/>
      <c r="I26" s="11"/>
      <c r="J26" s="11"/>
      <c r="K26" s="11"/>
      <c r="L26" s="98"/>
      <c r="M26" s="11">
        <v>865</v>
      </c>
      <c r="N26" s="25">
        <f>G26*4.26</f>
        <v>664.81560000000002</v>
      </c>
      <c r="O26" s="25">
        <f t="shared" si="2"/>
        <v>200.18439999999998</v>
      </c>
    </row>
    <row r="27" spans="1:15" x14ac:dyDescent="0.25">
      <c r="A27" s="32">
        <f>+IF(B27="","",SUBTOTAL(3,B$21:B27))</f>
        <v>7</v>
      </c>
      <c r="B27" s="16">
        <v>44200</v>
      </c>
      <c r="C27" s="7"/>
      <c r="D27" s="6">
        <v>1</v>
      </c>
      <c r="E27" s="11"/>
      <c r="F27" s="11"/>
      <c r="G27" s="11">
        <v>156.06</v>
      </c>
      <c r="H27" s="11"/>
      <c r="I27" s="11"/>
      <c r="J27" s="11"/>
      <c r="K27" s="11"/>
      <c r="L27" s="98"/>
      <c r="M27" s="11">
        <v>865</v>
      </c>
      <c r="N27" s="25">
        <f>G27*4.26</f>
        <v>664.81560000000002</v>
      </c>
      <c r="O27" s="25">
        <f t="shared" si="2"/>
        <v>200.18439999999998</v>
      </c>
    </row>
    <row r="28" spans="1:15" x14ac:dyDescent="0.25">
      <c r="A28" s="32">
        <f>+IF(B28="","",SUBTOTAL(3,B$21:B28))</f>
        <v>8</v>
      </c>
      <c r="B28" s="16">
        <v>44200</v>
      </c>
      <c r="C28" s="7"/>
      <c r="D28" s="6">
        <v>1</v>
      </c>
      <c r="E28" s="11"/>
      <c r="F28" s="11"/>
      <c r="G28" s="11">
        <v>156.06</v>
      </c>
      <c r="H28" s="11"/>
      <c r="I28" s="11"/>
      <c r="J28" s="11"/>
      <c r="K28" s="11"/>
      <c r="L28" s="98"/>
      <c r="M28" s="11">
        <v>865</v>
      </c>
      <c r="N28" s="25">
        <f>G28*4.26</f>
        <v>664.81560000000002</v>
      </c>
      <c r="O28" s="25">
        <f t="shared" si="2"/>
        <v>200.18439999999998</v>
      </c>
    </row>
    <row r="29" spans="1:15" x14ac:dyDescent="0.25">
      <c r="A29" s="32">
        <f>+IF(B29="","",SUBTOTAL(3,B$21:B29))</f>
        <v>9</v>
      </c>
      <c r="B29" s="16">
        <v>44200</v>
      </c>
      <c r="C29" s="7"/>
      <c r="D29" s="6">
        <v>3</v>
      </c>
      <c r="E29" s="11"/>
      <c r="F29" s="11"/>
      <c r="G29" s="11"/>
      <c r="H29" s="11"/>
      <c r="I29" s="11">
        <v>462.06</v>
      </c>
      <c r="J29" s="11"/>
      <c r="K29" s="11"/>
      <c r="L29" s="98"/>
      <c r="M29" s="11">
        <f>865*3</f>
        <v>2595</v>
      </c>
      <c r="N29" s="25">
        <f>I29*4.26</f>
        <v>1968.3755999999998</v>
      </c>
      <c r="O29" s="25">
        <f t="shared" si="2"/>
        <v>626.62440000000015</v>
      </c>
    </row>
    <row r="30" spans="1:15" x14ac:dyDescent="0.25">
      <c r="A30" s="32">
        <f>+IF(B30="","",SUBTOTAL(3,B$21:B30))</f>
        <v>10</v>
      </c>
      <c r="B30" s="16">
        <v>44200</v>
      </c>
      <c r="C30" s="7"/>
      <c r="D30" s="6">
        <v>1</v>
      </c>
      <c r="E30" s="11">
        <v>156.06</v>
      </c>
      <c r="F30" s="11"/>
      <c r="G30" s="11"/>
      <c r="H30" s="11"/>
      <c r="I30" s="11"/>
      <c r="J30" s="11"/>
      <c r="K30" s="11"/>
      <c r="L30" s="98"/>
      <c r="M30" s="11">
        <v>865</v>
      </c>
      <c r="N30" s="25">
        <f>D30*688</f>
        <v>688</v>
      </c>
      <c r="O30" s="25">
        <f t="shared" si="2"/>
        <v>177</v>
      </c>
    </row>
    <row r="31" spans="1:15" x14ac:dyDescent="0.25">
      <c r="A31" s="32">
        <f>+IF(B31="","",SUBTOTAL(3,B$21:B31))</f>
        <v>11</v>
      </c>
      <c r="B31" s="16">
        <v>44200</v>
      </c>
      <c r="C31" s="7"/>
      <c r="D31" s="6">
        <v>2</v>
      </c>
      <c r="E31" s="11"/>
      <c r="F31" s="11"/>
      <c r="G31" s="11">
        <v>309.06</v>
      </c>
      <c r="H31" s="11"/>
      <c r="I31" s="11"/>
      <c r="J31" s="11"/>
      <c r="K31" s="11"/>
      <c r="L31" s="98"/>
      <c r="M31" s="11">
        <v>1730</v>
      </c>
      <c r="N31" s="25">
        <f>G31*4.26</f>
        <v>1316.5955999999999</v>
      </c>
      <c r="O31" s="25">
        <f t="shared" si="2"/>
        <v>413.40440000000012</v>
      </c>
    </row>
    <row r="32" spans="1:15" x14ac:dyDescent="0.25">
      <c r="A32" s="32">
        <f>+IF(B32="","",SUBTOTAL(3,B$21:B32))</f>
        <v>12</v>
      </c>
      <c r="B32" s="16">
        <v>44200</v>
      </c>
      <c r="C32" s="7"/>
      <c r="D32" s="6">
        <v>1</v>
      </c>
      <c r="E32" s="11"/>
      <c r="F32" s="11"/>
      <c r="G32" s="11"/>
      <c r="H32" s="11"/>
      <c r="I32" s="11">
        <v>2043.06</v>
      </c>
      <c r="J32" s="11"/>
      <c r="K32" s="11"/>
      <c r="L32" s="98"/>
      <c r="M32" s="11">
        <v>9800</v>
      </c>
      <c r="N32" s="25">
        <f>I32*4.26</f>
        <v>8703.4355999999989</v>
      </c>
      <c r="O32" s="25">
        <f t="shared" si="2"/>
        <v>1096.5644000000011</v>
      </c>
    </row>
    <row r="33" spans="1:15" x14ac:dyDescent="0.25">
      <c r="A33" s="32">
        <f>+IF(B33="","",SUBTOTAL(3,B$21:B33))</f>
        <v>13</v>
      </c>
      <c r="B33" s="16">
        <v>44200</v>
      </c>
      <c r="C33" s="7"/>
      <c r="D33" s="6">
        <v>3</v>
      </c>
      <c r="E33" s="11"/>
      <c r="F33" s="11"/>
      <c r="G33" s="11"/>
      <c r="H33" s="11"/>
      <c r="I33" s="11">
        <v>462.06</v>
      </c>
      <c r="J33" s="11"/>
      <c r="K33" s="11"/>
      <c r="L33" s="98"/>
      <c r="M33" s="11">
        <f>865*3</f>
        <v>2595</v>
      </c>
      <c r="N33" s="25">
        <f>I33*4.26</f>
        <v>1968.3755999999998</v>
      </c>
      <c r="O33" s="25">
        <f t="shared" si="2"/>
        <v>626.62440000000015</v>
      </c>
    </row>
    <row r="34" spans="1:15" x14ac:dyDescent="0.25">
      <c r="A34" s="32">
        <f>+IF(B34="","",SUBTOTAL(3,B$21:B34))</f>
        <v>14</v>
      </c>
      <c r="B34" s="16">
        <v>44200</v>
      </c>
      <c r="C34" s="7"/>
      <c r="D34" s="6">
        <v>1</v>
      </c>
      <c r="E34" s="11"/>
      <c r="F34" s="11"/>
      <c r="G34" s="11"/>
      <c r="H34" s="11"/>
      <c r="I34" s="11"/>
      <c r="J34" s="11"/>
      <c r="K34" s="11"/>
      <c r="L34" s="98"/>
      <c r="M34" s="11">
        <v>65</v>
      </c>
      <c r="N34" s="25"/>
      <c r="O34" s="25">
        <f>M34</f>
        <v>65</v>
      </c>
    </row>
    <row r="35" spans="1:15" x14ac:dyDescent="0.25">
      <c r="A35" s="32">
        <f>+IF(B35="","",SUBTOTAL(3,B$21:B35))</f>
        <v>15</v>
      </c>
      <c r="B35" s="16">
        <v>44200</v>
      </c>
      <c r="C35" s="7"/>
      <c r="D35" s="6">
        <v>1</v>
      </c>
      <c r="E35" s="11"/>
      <c r="F35" s="11"/>
      <c r="G35" s="11"/>
      <c r="H35" s="11"/>
      <c r="I35" s="11">
        <v>156.06</v>
      </c>
      <c r="J35" s="11"/>
      <c r="K35" s="11"/>
      <c r="L35" s="98"/>
      <c r="M35" s="11">
        <v>865</v>
      </c>
      <c r="N35" s="25">
        <f>I35*4.26</f>
        <v>664.81560000000002</v>
      </c>
      <c r="O35" s="25">
        <f>M35-N35</f>
        <v>200.18439999999998</v>
      </c>
    </row>
    <row r="36" spans="1:15" x14ac:dyDescent="0.25">
      <c r="A36" s="39" t="str">
        <f>TEXT(B36,"DDD")</f>
        <v>Mon</v>
      </c>
      <c r="B36" s="19">
        <f>B21</f>
        <v>44200</v>
      </c>
      <c r="C36" s="20" t="s">
        <v>2</v>
      </c>
      <c r="D36" s="4">
        <f>SUM(D21:D35)</f>
        <v>21</v>
      </c>
      <c r="E36" s="21">
        <f>SUM(E21:E35)</f>
        <v>156.06</v>
      </c>
      <c r="F36" s="21">
        <f t="shared" ref="F36:O36" si="3">SUM(F21:F35)</f>
        <v>0</v>
      </c>
      <c r="G36" s="21">
        <f t="shared" si="3"/>
        <v>777.24</v>
      </c>
      <c r="H36" s="21">
        <f t="shared" si="3"/>
        <v>468.18</v>
      </c>
      <c r="I36" s="21">
        <f t="shared" si="3"/>
        <v>3279.2999999999997</v>
      </c>
      <c r="J36" s="21">
        <f t="shared" si="3"/>
        <v>0</v>
      </c>
      <c r="K36" s="41"/>
      <c r="L36" s="41"/>
      <c r="M36" s="21">
        <f t="shared" si="3"/>
        <v>24700</v>
      </c>
      <c r="N36" s="21">
        <f t="shared" si="3"/>
        <v>20041.860399999998</v>
      </c>
      <c r="O36" s="21">
        <f t="shared" si="3"/>
        <v>4658.1396000000022</v>
      </c>
    </row>
    <row r="37" spans="1:15" x14ac:dyDescent="0.25">
      <c r="A37" s="32">
        <f>+IF(B37="","",SUBTOTAL(3,B37:B$37))</f>
        <v>1</v>
      </c>
      <c r="B37" s="16">
        <v>44201</v>
      </c>
      <c r="C37" s="7"/>
      <c r="D37" s="6">
        <v>1</v>
      </c>
      <c r="E37" s="11"/>
      <c r="F37" s="11"/>
      <c r="G37" s="11"/>
      <c r="H37" s="11"/>
      <c r="I37" s="11"/>
      <c r="J37" s="11"/>
      <c r="K37" s="11"/>
      <c r="L37" s="98"/>
      <c r="M37" s="11">
        <v>65</v>
      </c>
      <c r="N37" s="25"/>
      <c r="O37" s="25">
        <f>M37</f>
        <v>65</v>
      </c>
    </row>
    <row r="38" spans="1:15" x14ac:dyDescent="0.25">
      <c r="A38" s="32">
        <f>+IF(B38="","",SUBTOTAL(3,B37:B$38))</f>
        <v>2</v>
      </c>
      <c r="B38" s="16">
        <v>44201</v>
      </c>
      <c r="C38" s="7"/>
      <c r="D38" s="6">
        <v>2</v>
      </c>
      <c r="E38" s="11"/>
      <c r="F38" s="11"/>
      <c r="G38" s="11"/>
      <c r="H38" s="11">
        <v>309.06</v>
      </c>
      <c r="I38" s="11"/>
      <c r="J38" s="11"/>
      <c r="K38" s="11"/>
      <c r="L38" s="98"/>
      <c r="M38" s="11">
        <v>1730</v>
      </c>
      <c r="N38" s="25">
        <f>D38*691</f>
        <v>1382</v>
      </c>
      <c r="O38" s="25">
        <f>M38-N38</f>
        <v>348</v>
      </c>
    </row>
    <row r="39" spans="1:15" x14ac:dyDescent="0.25">
      <c r="A39" s="32">
        <f>+IF(B39="","",SUBTOTAL(3,B37:B$39))</f>
        <v>3</v>
      </c>
      <c r="B39" s="16">
        <v>44201</v>
      </c>
      <c r="C39" s="7"/>
      <c r="D39" s="6">
        <v>3</v>
      </c>
      <c r="E39" s="11"/>
      <c r="F39" s="11"/>
      <c r="G39" s="11"/>
      <c r="H39" s="11"/>
      <c r="I39" s="11"/>
      <c r="J39" s="11">
        <v>462.06</v>
      </c>
      <c r="K39" s="11"/>
      <c r="L39" s="98"/>
      <c r="M39" s="11">
        <v>2595</v>
      </c>
      <c r="N39" s="25">
        <f>D39*691</f>
        <v>2073</v>
      </c>
      <c r="O39" s="25">
        <f>M39-N39</f>
        <v>522</v>
      </c>
    </row>
    <row r="40" spans="1:15" x14ac:dyDescent="0.25">
      <c r="A40" s="32">
        <f>+IF(B40="","",SUBTOTAL(3,B37:B$39))</f>
        <v>3</v>
      </c>
      <c r="B40" s="16">
        <v>44201</v>
      </c>
      <c r="C40" s="7"/>
      <c r="D40" s="6">
        <v>1</v>
      </c>
      <c r="E40" s="11"/>
      <c r="F40" s="11"/>
      <c r="G40" s="11">
        <v>156.06</v>
      </c>
      <c r="H40" s="11"/>
      <c r="I40" s="11"/>
      <c r="J40" s="11"/>
      <c r="K40" s="11"/>
      <c r="L40" s="98"/>
      <c r="M40" s="11">
        <v>865</v>
      </c>
      <c r="N40" s="25">
        <f>G40*4.26</f>
        <v>664.81560000000002</v>
      </c>
      <c r="O40" s="25">
        <f>M40-N40</f>
        <v>200.18439999999998</v>
      </c>
    </row>
    <row r="41" spans="1:15" x14ac:dyDescent="0.25">
      <c r="A41" s="32">
        <f>+IF(B41="","",SUBTOTAL(3,B39:B$39))</f>
        <v>1</v>
      </c>
      <c r="B41" s="16">
        <v>44201</v>
      </c>
      <c r="C41" s="7"/>
      <c r="D41" s="6">
        <v>1</v>
      </c>
      <c r="E41" s="11"/>
      <c r="F41" s="11"/>
      <c r="G41" s="11">
        <v>156.06</v>
      </c>
      <c r="H41" s="11"/>
      <c r="I41" s="11"/>
      <c r="J41" s="11"/>
      <c r="K41" s="11"/>
      <c r="L41" s="98"/>
      <c r="M41" s="11">
        <v>865</v>
      </c>
      <c r="N41" s="25">
        <f>G41*4.26</f>
        <v>664.81560000000002</v>
      </c>
      <c r="O41" s="25">
        <f>M41-N41</f>
        <v>200.18439999999998</v>
      </c>
    </row>
    <row r="42" spans="1:15" x14ac:dyDescent="0.25">
      <c r="A42" s="32">
        <f>+IF(B42="","",SUBTOTAL(3,B$39:B40))</f>
        <v>2</v>
      </c>
      <c r="B42" s="16">
        <v>44201</v>
      </c>
      <c r="C42" s="7"/>
      <c r="D42" s="6">
        <v>1</v>
      </c>
      <c r="E42" s="11"/>
      <c r="F42" s="11"/>
      <c r="G42" s="11"/>
      <c r="H42" s="11"/>
      <c r="I42" s="11"/>
      <c r="J42" s="11"/>
      <c r="K42" s="11"/>
      <c r="L42" s="98"/>
      <c r="M42" s="11">
        <v>65</v>
      </c>
      <c r="N42" s="25"/>
      <c r="O42" s="25">
        <f>M42</f>
        <v>65</v>
      </c>
    </row>
    <row r="43" spans="1:15" x14ac:dyDescent="0.25">
      <c r="A43" s="32">
        <f>+IF(B43="","",SUBTOTAL(3,B$39:B41))</f>
        <v>3</v>
      </c>
      <c r="B43" s="16">
        <v>44201</v>
      </c>
      <c r="C43" s="7"/>
      <c r="D43" s="6">
        <v>1</v>
      </c>
      <c r="E43" s="11"/>
      <c r="F43" s="11"/>
      <c r="G43" s="11"/>
      <c r="H43" s="11"/>
      <c r="I43" s="11"/>
      <c r="J43" s="11"/>
      <c r="K43" s="11"/>
      <c r="L43" s="98"/>
      <c r="M43" s="11">
        <v>65</v>
      </c>
      <c r="N43" s="25"/>
      <c r="O43" s="25">
        <f>M43</f>
        <v>65</v>
      </c>
    </row>
    <row r="44" spans="1:15" x14ac:dyDescent="0.25">
      <c r="A44" s="32">
        <f>+IF(B44="","",SUBTOTAL(3,B$39:B42))</f>
        <v>4</v>
      </c>
      <c r="B44" s="16">
        <v>44201</v>
      </c>
      <c r="C44" s="7"/>
      <c r="D44" s="6">
        <v>2</v>
      </c>
      <c r="E44" s="11"/>
      <c r="F44" s="11"/>
      <c r="G44" s="11"/>
      <c r="H44" s="11"/>
      <c r="I44" s="11">
        <v>4083.06</v>
      </c>
      <c r="J44" s="11"/>
      <c r="K44" s="11"/>
      <c r="L44" s="98"/>
      <c r="M44" s="11">
        <v>20000</v>
      </c>
      <c r="N44" s="25">
        <f>I44*4.26</f>
        <v>17393.835599999999</v>
      </c>
      <c r="O44" s="25">
        <f>M44-N44</f>
        <v>2606.1644000000015</v>
      </c>
    </row>
    <row r="45" spans="1:15" x14ac:dyDescent="0.25">
      <c r="A45" s="32">
        <f>+IF(B45="","",SUBTOTAL(3,B$39:B43))</f>
        <v>5</v>
      </c>
      <c r="B45" s="16">
        <v>44201</v>
      </c>
      <c r="C45" s="7"/>
      <c r="D45" s="6">
        <v>1</v>
      </c>
      <c r="E45" s="11"/>
      <c r="F45" s="11"/>
      <c r="G45" s="11"/>
      <c r="H45" s="11"/>
      <c r="I45" s="11"/>
      <c r="J45" s="11"/>
      <c r="K45" s="11"/>
      <c r="L45" s="98"/>
      <c r="M45" s="11">
        <v>150</v>
      </c>
      <c r="N45" s="25"/>
      <c r="O45" s="25">
        <f>M45</f>
        <v>150</v>
      </c>
    </row>
    <row r="46" spans="1:15" x14ac:dyDescent="0.25">
      <c r="A46" s="32">
        <f>+IF(B46="","",SUBTOTAL(3,B$39:B44))</f>
        <v>6</v>
      </c>
      <c r="B46" s="16">
        <v>44201</v>
      </c>
      <c r="C46" s="7"/>
      <c r="D46" s="6">
        <v>1</v>
      </c>
      <c r="E46" s="11"/>
      <c r="F46" s="11"/>
      <c r="G46" s="11"/>
      <c r="H46" s="11">
        <v>156.06</v>
      </c>
      <c r="I46" s="11"/>
      <c r="J46" s="11"/>
      <c r="K46" s="11"/>
      <c r="L46" s="98"/>
      <c r="M46" s="11">
        <v>865</v>
      </c>
      <c r="N46" s="25">
        <f>D46*691</f>
        <v>691</v>
      </c>
      <c r="O46" s="25">
        <f>M46-N46</f>
        <v>174</v>
      </c>
    </row>
    <row r="47" spans="1:15" x14ac:dyDescent="0.25">
      <c r="A47" s="32">
        <f>+IF(B47="","",SUBTOTAL(3,B$39:B45))</f>
        <v>7</v>
      </c>
      <c r="B47" s="16">
        <v>44201</v>
      </c>
      <c r="C47" s="7"/>
      <c r="D47" s="6">
        <v>1</v>
      </c>
      <c r="E47" s="11"/>
      <c r="F47" s="11"/>
      <c r="G47" s="11"/>
      <c r="H47" s="11"/>
      <c r="I47" s="11">
        <v>156.06</v>
      </c>
      <c r="J47" s="11"/>
      <c r="K47" s="11"/>
      <c r="L47" s="98"/>
      <c r="M47" s="11">
        <v>865</v>
      </c>
      <c r="N47" s="25">
        <f>I47*4.26</f>
        <v>664.81560000000002</v>
      </c>
      <c r="O47" s="25">
        <f>M47-N47</f>
        <v>200.18439999999998</v>
      </c>
    </row>
    <row r="48" spans="1:15" x14ac:dyDescent="0.25">
      <c r="A48" s="32">
        <f>+IF(B48="","",SUBTOTAL(3,B$39:B46))</f>
        <v>8</v>
      </c>
      <c r="B48" s="16">
        <v>44201</v>
      </c>
      <c r="C48" s="7"/>
      <c r="D48" s="6">
        <v>1</v>
      </c>
      <c r="E48" s="11"/>
      <c r="F48" s="11"/>
      <c r="G48" s="11"/>
      <c r="H48" s="11"/>
      <c r="I48" s="11"/>
      <c r="J48" s="11"/>
      <c r="K48" s="11"/>
      <c r="L48" s="98"/>
      <c r="M48" s="11">
        <v>65</v>
      </c>
      <c r="N48" s="25"/>
      <c r="O48" s="25">
        <f>M48</f>
        <v>65</v>
      </c>
    </row>
    <row r="49" spans="1:15" x14ac:dyDescent="0.25">
      <c r="A49" s="32">
        <f>+IF(B49="","",SUBTOTAL(3,B$39:B47))</f>
        <v>9</v>
      </c>
      <c r="B49" s="16">
        <v>44201</v>
      </c>
      <c r="C49" s="7"/>
      <c r="D49" s="6">
        <v>1</v>
      </c>
      <c r="E49" s="11"/>
      <c r="F49" s="11"/>
      <c r="G49" s="11"/>
      <c r="H49" s="11"/>
      <c r="I49" s="11"/>
      <c r="J49" s="11"/>
      <c r="K49" s="11"/>
      <c r="L49" s="98"/>
      <c r="M49" s="11">
        <v>65</v>
      </c>
      <c r="N49" s="25"/>
      <c r="O49" s="25">
        <f>M49</f>
        <v>65</v>
      </c>
    </row>
    <row r="50" spans="1:15" x14ac:dyDescent="0.25">
      <c r="A50" s="32">
        <f>+IF(B50="","",SUBTOTAL(3,B$39:B48))</f>
        <v>10</v>
      </c>
      <c r="B50" s="16">
        <v>44201</v>
      </c>
      <c r="C50" s="7"/>
      <c r="D50" s="6">
        <v>1</v>
      </c>
      <c r="E50" s="11"/>
      <c r="F50" s="11">
        <v>156.06</v>
      </c>
      <c r="G50" s="11"/>
      <c r="H50" s="11"/>
      <c r="I50" s="11"/>
      <c r="J50" s="11"/>
      <c r="K50" s="11"/>
      <c r="L50" s="98"/>
      <c r="M50" s="11">
        <v>865</v>
      </c>
      <c r="N50" s="25">
        <f>D50*691</f>
        <v>691</v>
      </c>
      <c r="O50" s="25">
        <f>M50-N50</f>
        <v>174</v>
      </c>
    </row>
    <row r="51" spans="1:15" x14ac:dyDescent="0.25">
      <c r="A51" s="39" t="str">
        <f>TEXT(B51,"DDD")</f>
        <v>Sun</v>
      </c>
      <c r="B51" s="9">
        <f>B86</f>
        <v>44206</v>
      </c>
      <c r="C51" s="5" t="s">
        <v>2</v>
      </c>
      <c r="D51" s="4">
        <f>SUM(D37:D50)</f>
        <v>18</v>
      </c>
      <c r="E51" s="12">
        <f>SUM(E37:E50)</f>
        <v>0</v>
      </c>
      <c r="F51" s="12">
        <f t="shared" ref="F51:O51" si="4">SUM(F37:F50)</f>
        <v>156.06</v>
      </c>
      <c r="G51" s="12">
        <f t="shared" si="4"/>
        <v>312.12</v>
      </c>
      <c r="H51" s="12">
        <f t="shared" si="4"/>
        <v>465.12</v>
      </c>
      <c r="I51" s="12">
        <f t="shared" si="4"/>
        <v>4239.12</v>
      </c>
      <c r="J51" s="12">
        <f t="shared" si="4"/>
        <v>462.06</v>
      </c>
      <c r="K51" s="40"/>
      <c r="L51" s="40"/>
      <c r="M51" s="12">
        <f t="shared" si="4"/>
        <v>29125</v>
      </c>
      <c r="N51" s="12">
        <f t="shared" si="4"/>
        <v>24225.2824</v>
      </c>
      <c r="O51" s="12">
        <f t="shared" si="4"/>
        <v>4899.7176000000018</v>
      </c>
    </row>
    <row r="52" spans="1:15" x14ac:dyDescent="0.25">
      <c r="A52" s="32">
        <f>+IF(B52="","",SUBTOTAL(3,B$52:B52))</f>
        <v>1</v>
      </c>
      <c r="B52" s="16">
        <v>44202</v>
      </c>
      <c r="C52" s="7"/>
      <c r="D52" s="6">
        <v>1</v>
      </c>
      <c r="E52" s="11"/>
      <c r="F52" s="11"/>
      <c r="G52" s="11"/>
      <c r="H52" s="11">
        <v>156.06</v>
      </c>
      <c r="I52" s="11"/>
      <c r="J52" s="11"/>
      <c r="K52" s="11"/>
      <c r="L52" s="98"/>
      <c r="M52" s="11">
        <v>865</v>
      </c>
      <c r="N52" s="25">
        <f>D52*691</f>
        <v>691</v>
      </c>
      <c r="O52" s="25">
        <f t="shared" ref="O52:O60" si="5">M52-N52</f>
        <v>174</v>
      </c>
    </row>
    <row r="53" spans="1:15" x14ac:dyDescent="0.25">
      <c r="A53" s="32">
        <f>+IF(B53="","",SUBTOTAL(3,B$52:B53))</f>
        <v>2</v>
      </c>
      <c r="B53" s="16">
        <v>44202</v>
      </c>
      <c r="C53" s="7"/>
      <c r="D53" s="6">
        <v>1</v>
      </c>
      <c r="E53" s="11"/>
      <c r="F53" s="11"/>
      <c r="G53" s="11"/>
      <c r="H53" s="11">
        <v>156.06</v>
      </c>
      <c r="I53" s="11"/>
      <c r="J53" s="11"/>
      <c r="K53" s="11"/>
      <c r="L53" s="98"/>
      <c r="M53" s="11">
        <v>850</v>
      </c>
      <c r="N53" s="25">
        <f>D53*691</f>
        <v>691</v>
      </c>
      <c r="O53" s="25">
        <f t="shared" si="5"/>
        <v>159</v>
      </c>
    </row>
    <row r="54" spans="1:15" x14ac:dyDescent="0.25">
      <c r="A54" s="32">
        <f>+IF(B54="","",SUBTOTAL(3,B$52:B54))</f>
        <v>3</v>
      </c>
      <c r="B54" s="16">
        <v>44202</v>
      </c>
      <c r="C54" s="7"/>
      <c r="D54" s="6">
        <v>1</v>
      </c>
      <c r="E54" s="11"/>
      <c r="F54" s="11"/>
      <c r="G54" s="11"/>
      <c r="H54" s="11"/>
      <c r="I54" s="11">
        <v>156.06</v>
      </c>
      <c r="J54" s="11"/>
      <c r="K54" s="11"/>
      <c r="L54" s="98"/>
      <c r="M54" s="11">
        <v>865</v>
      </c>
      <c r="N54" s="25">
        <f t="shared" ref="N54:N60" si="6">I54*4.26</f>
        <v>664.81560000000002</v>
      </c>
      <c r="O54" s="25">
        <f t="shared" si="5"/>
        <v>200.18439999999998</v>
      </c>
    </row>
    <row r="55" spans="1:15" x14ac:dyDescent="0.25">
      <c r="A55" s="32">
        <f>+IF(B55="","",SUBTOTAL(3,B$52:B55))</f>
        <v>4</v>
      </c>
      <c r="B55" s="16">
        <v>44202</v>
      </c>
      <c r="C55" s="7"/>
      <c r="D55" s="6">
        <v>1</v>
      </c>
      <c r="E55" s="11"/>
      <c r="F55" s="11"/>
      <c r="G55" s="11"/>
      <c r="H55" s="11"/>
      <c r="I55" s="11">
        <v>156.06</v>
      </c>
      <c r="J55" s="11"/>
      <c r="K55" s="11"/>
      <c r="L55" s="98"/>
      <c r="M55" s="11">
        <v>865</v>
      </c>
      <c r="N55" s="25">
        <f t="shared" si="6"/>
        <v>664.81560000000002</v>
      </c>
      <c r="O55" s="25">
        <f t="shared" si="5"/>
        <v>200.18439999999998</v>
      </c>
    </row>
    <row r="56" spans="1:15" x14ac:dyDescent="0.25">
      <c r="A56" s="32">
        <f>+IF(B56="","",SUBTOTAL(3,B$52:B56))</f>
        <v>5</v>
      </c>
      <c r="B56" s="16">
        <v>44202</v>
      </c>
      <c r="C56" s="7"/>
      <c r="D56" s="6">
        <v>2</v>
      </c>
      <c r="E56" s="11"/>
      <c r="F56" s="11"/>
      <c r="G56" s="11"/>
      <c r="H56" s="11"/>
      <c r="I56" s="11">
        <v>309.06</v>
      </c>
      <c r="J56" s="11"/>
      <c r="K56" s="11"/>
      <c r="L56" s="98"/>
      <c r="M56" s="11">
        <f>865*2</f>
        <v>1730</v>
      </c>
      <c r="N56" s="25">
        <f t="shared" si="6"/>
        <v>1316.5955999999999</v>
      </c>
      <c r="O56" s="25">
        <f t="shared" si="5"/>
        <v>413.40440000000012</v>
      </c>
    </row>
    <row r="57" spans="1:15" x14ac:dyDescent="0.25">
      <c r="A57" s="32">
        <f>+IF(B57="","",SUBTOTAL(3,B$52:B57))</f>
        <v>6</v>
      </c>
      <c r="B57" s="16">
        <v>44202</v>
      </c>
      <c r="C57" s="7"/>
      <c r="D57" s="6">
        <v>1</v>
      </c>
      <c r="E57" s="11"/>
      <c r="F57" s="11"/>
      <c r="G57" s="11"/>
      <c r="H57" s="11"/>
      <c r="I57" s="11">
        <v>156.06</v>
      </c>
      <c r="J57" s="11"/>
      <c r="K57" s="11"/>
      <c r="L57" s="98"/>
      <c r="M57" s="11">
        <v>865</v>
      </c>
      <c r="N57" s="25">
        <f t="shared" si="6"/>
        <v>664.81560000000002</v>
      </c>
      <c r="O57" s="25">
        <f t="shared" si="5"/>
        <v>200.18439999999998</v>
      </c>
    </row>
    <row r="58" spans="1:15" x14ac:dyDescent="0.25">
      <c r="A58" s="32">
        <f>+IF(B58="","",SUBTOTAL(3,B$52:B58))</f>
        <v>7</v>
      </c>
      <c r="B58" s="16">
        <v>44202</v>
      </c>
      <c r="C58" s="7"/>
      <c r="D58" s="6">
        <v>1</v>
      </c>
      <c r="E58" s="11"/>
      <c r="F58" s="11"/>
      <c r="G58" s="11"/>
      <c r="H58" s="11"/>
      <c r="I58" s="11">
        <v>156.06</v>
      </c>
      <c r="J58" s="11"/>
      <c r="K58" s="11"/>
      <c r="L58" s="98"/>
      <c r="M58" s="11">
        <v>865</v>
      </c>
      <c r="N58" s="25">
        <f t="shared" si="6"/>
        <v>664.81560000000002</v>
      </c>
      <c r="O58" s="25">
        <f t="shared" si="5"/>
        <v>200.18439999999998</v>
      </c>
    </row>
    <row r="59" spans="1:15" x14ac:dyDescent="0.25">
      <c r="A59" s="32">
        <f>+IF(B59="","",SUBTOTAL(3,B$52:B59))</f>
        <v>8</v>
      </c>
      <c r="B59" s="16">
        <v>44202</v>
      </c>
      <c r="C59" s="7"/>
      <c r="D59" s="6">
        <v>4</v>
      </c>
      <c r="E59" s="11"/>
      <c r="F59" s="11"/>
      <c r="G59" s="11"/>
      <c r="H59" s="11"/>
      <c r="I59" s="11">
        <v>615.05999999999995</v>
      </c>
      <c r="J59" s="11"/>
      <c r="K59" s="11"/>
      <c r="L59" s="98"/>
      <c r="M59" s="11">
        <f>865*4</f>
        <v>3460</v>
      </c>
      <c r="N59" s="25">
        <f t="shared" si="6"/>
        <v>2620.1555999999996</v>
      </c>
      <c r="O59" s="25">
        <f t="shared" si="5"/>
        <v>839.84440000000041</v>
      </c>
    </row>
    <row r="60" spans="1:15" x14ac:dyDescent="0.25">
      <c r="A60" s="32">
        <f>+IF(B60="","",SUBTOTAL(3,B$52:B60))</f>
        <v>9</v>
      </c>
      <c r="B60" s="16">
        <v>44202</v>
      </c>
      <c r="C60" s="7"/>
      <c r="D60" s="6">
        <v>1</v>
      </c>
      <c r="E60" s="11"/>
      <c r="F60" s="11"/>
      <c r="G60" s="11"/>
      <c r="H60" s="11"/>
      <c r="I60" s="11">
        <v>156.06</v>
      </c>
      <c r="J60" s="11"/>
      <c r="K60" s="11"/>
      <c r="L60" s="98"/>
      <c r="M60" s="11">
        <v>865</v>
      </c>
      <c r="N60" s="25">
        <f t="shared" si="6"/>
        <v>664.81560000000002</v>
      </c>
      <c r="O60" s="25">
        <f t="shared" si="5"/>
        <v>200.18439999999998</v>
      </c>
    </row>
    <row r="61" spans="1:15" x14ac:dyDescent="0.25">
      <c r="A61" s="32">
        <f>+IF(B61="","",SUBTOTAL(3,B$52:B61))</f>
        <v>10</v>
      </c>
      <c r="B61" s="16">
        <v>44202</v>
      </c>
      <c r="C61" s="7"/>
      <c r="D61" s="6">
        <v>1</v>
      </c>
      <c r="E61" s="11"/>
      <c r="F61" s="11"/>
      <c r="G61" s="11"/>
      <c r="H61" s="11"/>
      <c r="I61" s="11"/>
      <c r="J61" s="11"/>
      <c r="K61" s="11"/>
      <c r="L61" s="98"/>
      <c r="M61" s="11">
        <v>65</v>
      </c>
      <c r="N61" s="25"/>
      <c r="O61" s="25">
        <f>M61</f>
        <v>65</v>
      </c>
    </row>
    <row r="62" spans="1:15" x14ac:dyDescent="0.25">
      <c r="A62" s="32">
        <f>+IF(B62="","",SUBTOTAL(3,B$52:B62))</f>
        <v>11</v>
      </c>
      <c r="B62" s="16">
        <v>44202</v>
      </c>
      <c r="C62" s="7"/>
      <c r="D62" s="6">
        <v>1</v>
      </c>
      <c r="E62" s="11"/>
      <c r="F62" s="11"/>
      <c r="G62" s="11"/>
      <c r="H62" s="11"/>
      <c r="I62" s="11">
        <v>156.06</v>
      </c>
      <c r="J62" s="11"/>
      <c r="K62" s="11"/>
      <c r="L62" s="98"/>
      <c r="M62" s="11">
        <v>865</v>
      </c>
      <c r="N62" s="25">
        <f>I62*4.26</f>
        <v>664.81560000000002</v>
      </c>
      <c r="O62" s="25">
        <f>M62-N62</f>
        <v>200.18439999999998</v>
      </c>
    </row>
    <row r="63" spans="1:15" x14ac:dyDescent="0.25">
      <c r="A63" s="32">
        <f>+IF(B63="","",SUBTOTAL(3,B$52:B63))</f>
        <v>12</v>
      </c>
      <c r="B63" s="16">
        <v>44202</v>
      </c>
      <c r="C63" s="7"/>
      <c r="D63" s="6">
        <v>1</v>
      </c>
      <c r="E63" s="11"/>
      <c r="F63" s="11"/>
      <c r="G63" s="11"/>
      <c r="H63" s="11"/>
      <c r="I63" s="11">
        <v>156.06</v>
      </c>
      <c r="J63" s="11"/>
      <c r="K63" s="11"/>
      <c r="L63" s="98"/>
      <c r="M63" s="11">
        <v>865</v>
      </c>
      <c r="N63" s="25">
        <f>I63*4.26</f>
        <v>664.81560000000002</v>
      </c>
      <c r="O63" s="25">
        <f>M63-N63</f>
        <v>200.18439999999998</v>
      </c>
    </row>
    <row r="64" spans="1:15" x14ac:dyDescent="0.25">
      <c r="A64" s="32">
        <f>+IF(B64="","",SUBTOTAL(3,B$52:B64))</f>
        <v>13</v>
      </c>
      <c r="B64" s="16">
        <v>44202</v>
      </c>
      <c r="C64" s="7"/>
      <c r="D64" s="6">
        <v>1</v>
      </c>
      <c r="E64" s="11"/>
      <c r="F64" s="11"/>
      <c r="G64" s="11"/>
      <c r="H64" s="11"/>
      <c r="I64" s="11">
        <v>156.06</v>
      </c>
      <c r="J64" s="11"/>
      <c r="K64" s="11"/>
      <c r="L64" s="98"/>
      <c r="M64" s="11">
        <v>865</v>
      </c>
      <c r="N64" s="25">
        <f>I64*4.26</f>
        <v>664.81560000000002</v>
      </c>
      <c r="O64" s="25">
        <f>M64-N64</f>
        <v>200.18439999999998</v>
      </c>
    </row>
    <row r="65" spans="1:15" x14ac:dyDescent="0.25">
      <c r="A65" s="32">
        <f>+IF(B65="","",SUBTOTAL(3,B$52:B65))</f>
        <v>14</v>
      </c>
      <c r="B65" s="16">
        <v>44202</v>
      </c>
      <c r="C65" s="7"/>
      <c r="D65" s="6">
        <v>1</v>
      </c>
      <c r="E65" s="11"/>
      <c r="F65" s="11"/>
      <c r="G65" s="11"/>
      <c r="H65" s="11"/>
      <c r="I65" s="11"/>
      <c r="J65" s="11"/>
      <c r="K65" s="11"/>
      <c r="L65" s="98"/>
      <c r="M65" s="11">
        <v>65</v>
      </c>
      <c r="N65" s="25"/>
      <c r="O65" s="25">
        <f>M65</f>
        <v>65</v>
      </c>
    </row>
    <row r="66" spans="1:15" x14ac:dyDescent="0.25">
      <c r="A66" s="32">
        <f>+IF(B66="","",SUBTOTAL(3,B$52:B66))</f>
        <v>15</v>
      </c>
      <c r="B66" s="16">
        <v>44202</v>
      </c>
      <c r="C66" s="7"/>
      <c r="D66" s="6">
        <v>2</v>
      </c>
      <c r="E66" s="11"/>
      <c r="F66" s="11"/>
      <c r="G66" s="11"/>
      <c r="H66" s="11"/>
      <c r="I66" s="11"/>
      <c r="J66" s="11"/>
      <c r="K66" s="11"/>
      <c r="L66" s="98"/>
      <c r="M66" s="11">
        <v>130</v>
      </c>
      <c r="N66" s="25"/>
      <c r="O66" s="25">
        <f>M66</f>
        <v>130</v>
      </c>
    </row>
    <row r="67" spans="1:15" x14ac:dyDescent="0.25">
      <c r="A67" s="32">
        <f>+IF(B67="","",SUBTOTAL(3,B$52:B67))</f>
        <v>16</v>
      </c>
      <c r="B67" s="16">
        <v>44202</v>
      </c>
      <c r="C67" s="7"/>
      <c r="D67" s="6">
        <v>1</v>
      </c>
      <c r="E67" s="11"/>
      <c r="F67" s="11"/>
      <c r="G67" s="11"/>
      <c r="H67" s="11"/>
      <c r="I67" s="11">
        <v>156.06</v>
      </c>
      <c r="J67" s="11"/>
      <c r="K67" s="11"/>
      <c r="L67" s="98"/>
      <c r="M67" s="11">
        <v>865</v>
      </c>
      <c r="N67" s="25">
        <f t="shared" ref="N67:N73" si="7">I67*4.26</f>
        <v>664.81560000000002</v>
      </c>
      <c r="O67" s="25">
        <f t="shared" ref="O67:O74" si="8">M67-N67</f>
        <v>200.18439999999998</v>
      </c>
    </row>
    <row r="68" spans="1:15" x14ac:dyDescent="0.25">
      <c r="A68" s="32">
        <f>+IF(B68="","",SUBTOTAL(3,B$52:B68))</f>
        <v>17</v>
      </c>
      <c r="B68" s="16">
        <v>44202</v>
      </c>
      <c r="C68" s="7"/>
      <c r="D68" s="6">
        <v>1</v>
      </c>
      <c r="E68" s="11"/>
      <c r="F68" s="11"/>
      <c r="G68" s="11"/>
      <c r="H68" s="11"/>
      <c r="I68" s="11">
        <v>156.06</v>
      </c>
      <c r="J68" s="11"/>
      <c r="K68" s="11"/>
      <c r="L68" s="98"/>
      <c r="M68" s="11">
        <v>865</v>
      </c>
      <c r="N68" s="25">
        <f t="shared" si="7"/>
        <v>664.81560000000002</v>
      </c>
      <c r="O68" s="25">
        <f t="shared" si="8"/>
        <v>200.18439999999998</v>
      </c>
    </row>
    <row r="69" spans="1:15" x14ac:dyDescent="0.25">
      <c r="A69" s="32">
        <f>+IF(B69="","",SUBTOTAL(3,B$52:B69))</f>
        <v>18</v>
      </c>
      <c r="B69" s="16">
        <v>44202</v>
      </c>
      <c r="C69" s="7"/>
      <c r="D69" s="6">
        <v>1</v>
      </c>
      <c r="E69" s="11"/>
      <c r="F69" s="11"/>
      <c r="G69" s="11"/>
      <c r="H69" s="11"/>
      <c r="I69" s="11">
        <v>156.06</v>
      </c>
      <c r="J69" s="11"/>
      <c r="K69" s="11"/>
      <c r="L69" s="98"/>
      <c r="M69" s="11">
        <v>865</v>
      </c>
      <c r="N69" s="25">
        <f t="shared" si="7"/>
        <v>664.81560000000002</v>
      </c>
      <c r="O69" s="25">
        <f t="shared" si="8"/>
        <v>200.18439999999998</v>
      </c>
    </row>
    <row r="70" spans="1:15" x14ac:dyDescent="0.25">
      <c r="A70" s="32">
        <f>+IF(B70="","",SUBTOTAL(3,B$52:B70))</f>
        <v>19</v>
      </c>
      <c r="B70" s="16">
        <v>44202</v>
      </c>
      <c r="C70" s="7"/>
      <c r="D70" s="6">
        <v>1</v>
      </c>
      <c r="E70" s="11"/>
      <c r="F70" s="11"/>
      <c r="G70" s="11"/>
      <c r="H70" s="11"/>
      <c r="I70" s="11">
        <v>156.06</v>
      </c>
      <c r="J70" s="11"/>
      <c r="K70" s="11"/>
      <c r="L70" s="98"/>
      <c r="M70" s="11">
        <v>865</v>
      </c>
      <c r="N70" s="25">
        <f t="shared" si="7"/>
        <v>664.81560000000002</v>
      </c>
      <c r="O70" s="25">
        <f t="shared" si="8"/>
        <v>200.18439999999998</v>
      </c>
    </row>
    <row r="71" spans="1:15" x14ac:dyDescent="0.25">
      <c r="A71" s="32">
        <f>+IF(B71="","",SUBTOTAL(3,B$52:B71))</f>
        <v>20</v>
      </c>
      <c r="B71" s="16">
        <v>44202</v>
      </c>
      <c r="C71" s="7"/>
      <c r="D71" s="6">
        <v>3</v>
      </c>
      <c r="E71" s="11"/>
      <c r="F71" s="11"/>
      <c r="G71" s="11"/>
      <c r="H71" s="11"/>
      <c r="I71" s="11">
        <v>462.06</v>
      </c>
      <c r="J71" s="11"/>
      <c r="K71" s="11"/>
      <c r="L71" s="98"/>
      <c r="M71" s="11">
        <f>865*3</f>
        <v>2595</v>
      </c>
      <c r="N71" s="25">
        <f t="shared" si="7"/>
        <v>1968.3755999999998</v>
      </c>
      <c r="O71" s="25">
        <f t="shared" si="8"/>
        <v>626.62440000000015</v>
      </c>
    </row>
    <row r="72" spans="1:15" x14ac:dyDescent="0.25">
      <c r="A72" s="32">
        <f>+IF(B72="","",SUBTOTAL(3,B$52:B72))</f>
        <v>21</v>
      </c>
      <c r="B72" s="16">
        <v>44202</v>
      </c>
      <c r="C72" s="7"/>
      <c r="D72" s="6">
        <v>1</v>
      </c>
      <c r="E72" s="11"/>
      <c r="F72" s="11"/>
      <c r="G72" s="11"/>
      <c r="H72" s="11"/>
      <c r="I72" s="11">
        <v>156.06</v>
      </c>
      <c r="J72" s="11"/>
      <c r="K72" s="11"/>
      <c r="L72" s="98"/>
      <c r="M72" s="11">
        <v>865</v>
      </c>
      <c r="N72" s="25">
        <f t="shared" si="7"/>
        <v>664.81560000000002</v>
      </c>
      <c r="O72" s="25">
        <f t="shared" si="8"/>
        <v>200.18439999999998</v>
      </c>
    </row>
    <row r="73" spans="1:15" x14ac:dyDescent="0.25">
      <c r="A73" s="32">
        <f>+IF(B73="","",SUBTOTAL(3,B$52:B73))</f>
        <v>22</v>
      </c>
      <c r="B73" s="16">
        <v>44202</v>
      </c>
      <c r="C73" s="7"/>
      <c r="D73" s="6">
        <v>3</v>
      </c>
      <c r="E73" s="11"/>
      <c r="F73" s="11"/>
      <c r="G73" s="11"/>
      <c r="H73" s="11"/>
      <c r="I73" s="11">
        <v>462.06</v>
      </c>
      <c r="J73" s="11"/>
      <c r="K73" s="11"/>
      <c r="L73" s="98"/>
      <c r="M73" s="11">
        <f>3*865</f>
        <v>2595</v>
      </c>
      <c r="N73" s="25">
        <f t="shared" si="7"/>
        <v>1968.3755999999998</v>
      </c>
      <c r="O73" s="25">
        <f t="shared" si="8"/>
        <v>626.62440000000015</v>
      </c>
    </row>
    <row r="74" spans="1:15" x14ac:dyDescent="0.25">
      <c r="A74" s="32">
        <f>+IF(B74="","",SUBTOTAL(3,B$52:B74))</f>
        <v>23</v>
      </c>
      <c r="B74" s="16">
        <v>44202</v>
      </c>
      <c r="C74" s="7"/>
      <c r="D74" s="6">
        <v>1</v>
      </c>
      <c r="E74" s="11">
        <v>156.06</v>
      </c>
      <c r="F74" s="11"/>
      <c r="G74" s="11"/>
      <c r="H74" s="11"/>
      <c r="I74" s="11"/>
      <c r="J74" s="11"/>
      <c r="K74" s="11"/>
      <c r="L74" s="98"/>
      <c r="M74" s="11">
        <v>865</v>
      </c>
      <c r="N74" s="25">
        <f>D74*688</f>
        <v>688</v>
      </c>
      <c r="O74" s="25">
        <f t="shared" si="8"/>
        <v>177</v>
      </c>
    </row>
    <row r="75" spans="1:15" x14ac:dyDescent="0.25">
      <c r="A75" s="32">
        <f>+IF(B75="","",SUBTOTAL(3,B$52:B75))</f>
        <v>24</v>
      </c>
      <c r="B75" s="16">
        <v>44202</v>
      </c>
      <c r="C75" s="7"/>
      <c r="D75" s="6">
        <v>1</v>
      </c>
      <c r="E75" s="11"/>
      <c r="F75" s="11"/>
      <c r="G75" s="11"/>
      <c r="H75" s="11"/>
      <c r="I75" s="11"/>
      <c r="J75" s="11"/>
      <c r="K75" s="11"/>
      <c r="L75" s="98"/>
      <c r="M75" s="11">
        <v>65</v>
      </c>
      <c r="N75" s="25"/>
      <c r="O75" s="25">
        <f>M75</f>
        <v>65</v>
      </c>
    </row>
    <row r="76" spans="1:15" x14ac:dyDescent="0.25">
      <c r="A76" s="39" t="str">
        <f>TEXT(B76,"DDD")</f>
        <v>Sun</v>
      </c>
      <c r="B76" s="9">
        <f>B88</f>
        <v>44206</v>
      </c>
      <c r="C76" s="5" t="s">
        <v>2</v>
      </c>
      <c r="D76" s="4">
        <f>SUM(D52:D75)</f>
        <v>33</v>
      </c>
      <c r="E76" s="12">
        <f>SUM(E52:E75)</f>
        <v>156.06</v>
      </c>
      <c r="F76" s="12">
        <f t="shared" ref="F76:O76" si="9">SUM(F52:F75)</f>
        <v>0</v>
      </c>
      <c r="G76" s="12">
        <f t="shared" si="9"/>
        <v>0</v>
      </c>
      <c r="H76" s="12">
        <f t="shared" si="9"/>
        <v>312.12</v>
      </c>
      <c r="I76" s="12">
        <f t="shared" si="9"/>
        <v>3877.0199999999995</v>
      </c>
      <c r="J76" s="12">
        <f t="shared" si="9"/>
        <v>0</v>
      </c>
      <c r="K76" s="40"/>
      <c r="L76" s="40"/>
      <c r="M76" s="12">
        <f t="shared" si="9"/>
        <v>24530</v>
      </c>
      <c r="N76" s="26">
        <f t="shared" si="9"/>
        <v>18586.105199999998</v>
      </c>
      <c r="O76" s="26">
        <f t="shared" si="9"/>
        <v>5943.8948000000019</v>
      </c>
    </row>
    <row r="77" spans="1:15" x14ac:dyDescent="0.25">
      <c r="A77" s="32">
        <f>+IF(B77="","",SUBTOTAL(3,B$77:B77))</f>
        <v>1</v>
      </c>
      <c r="B77" s="16">
        <v>44206</v>
      </c>
      <c r="C77" s="7"/>
      <c r="D77" s="6">
        <v>1</v>
      </c>
      <c r="E77" s="11"/>
      <c r="F77" s="11"/>
      <c r="G77" s="11">
        <v>156.06</v>
      </c>
      <c r="H77" s="11"/>
      <c r="I77" s="11"/>
      <c r="J77" s="11"/>
      <c r="K77" s="11"/>
      <c r="L77" s="98"/>
      <c r="M77" s="11">
        <v>865</v>
      </c>
      <c r="N77" s="25">
        <f t="shared" ref="N77:N85" si="10">G77*4.26</f>
        <v>664.81560000000002</v>
      </c>
      <c r="O77" s="25">
        <f t="shared" ref="O77:O85" si="11">M77-N77</f>
        <v>200.18439999999998</v>
      </c>
    </row>
    <row r="78" spans="1:15" x14ac:dyDescent="0.25">
      <c r="A78" s="32">
        <f>+IF(B78="","",SUBTOTAL(3,B$77:B78))</f>
        <v>2</v>
      </c>
      <c r="B78" s="16">
        <v>44206</v>
      </c>
      <c r="C78" s="7"/>
      <c r="D78" s="6">
        <v>2</v>
      </c>
      <c r="E78" s="11"/>
      <c r="F78" s="11"/>
      <c r="G78" s="11">
        <v>309.06</v>
      </c>
      <c r="H78" s="11"/>
      <c r="I78" s="11"/>
      <c r="J78" s="11"/>
      <c r="K78" s="11"/>
      <c r="L78" s="98"/>
      <c r="M78" s="11">
        <v>1700</v>
      </c>
      <c r="N78" s="25">
        <f t="shared" si="10"/>
        <v>1316.5955999999999</v>
      </c>
      <c r="O78" s="25">
        <f t="shared" si="11"/>
        <v>383.40440000000012</v>
      </c>
    </row>
    <row r="79" spans="1:15" x14ac:dyDescent="0.25">
      <c r="A79" s="32">
        <f>+IF(B79="","",SUBTOTAL(3,B$77:B79))</f>
        <v>3</v>
      </c>
      <c r="B79" s="16">
        <v>44206</v>
      </c>
      <c r="C79" s="7"/>
      <c r="D79" s="6">
        <v>1</v>
      </c>
      <c r="E79" s="11"/>
      <c r="F79" s="11"/>
      <c r="G79" s="11">
        <v>156.06</v>
      </c>
      <c r="H79" s="11"/>
      <c r="I79" s="11"/>
      <c r="J79" s="11"/>
      <c r="K79" s="11"/>
      <c r="L79" s="98"/>
      <c r="M79" s="11">
        <v>865</v>
      </c>
      <c r="N79" s="25">
        <f t="shared" si="10"/>
        <v>664.81560000000002</v>
      </c>
      <c r="O79" s="25">
        <f t="shared" si="11"/>
        <v>200.18439999999998</v>
      </c>
    </row>
    <row r="80" spans="1:15" x14ac:dyDescent="0.25">
      <c r="A80" s="32">
        <f>+IF(B80="","",SUBTOTAL(3,B$77:B80))</f>
        <v>4</v>
      </c>
      <c r="B80" s="16">
        <v>44206</v>
      </c>
      <c r="C80" s="7"/>
      <c r="D80" s="6">
        <v>1</v>
      </c>
      <c r="E80" s="11"/>
      <c r="F80" s="11"/>
      <c r="G80" s="11">
        <v>156.06</v>
      </c>
      <c r="H80" s="11"/>
      <c r="I80" s="11"/>
      <c r="J80" s="11"/>
      <c r="K80" s="11"/>
      <c r="L80" s="98"/>
      <c r="M80" s="11">
        <v>865</v>
      </c>
      <c r="N80" s="25">
        <f t="shared" si="10"/>
        <v>664.81560000000002</v>
      </c>
      <c r="O80" s="25">
        <f t="shared" si="11"/>
        <v>200.18439999999998</v>
      </c>
    </row>
    <row r="81" spans="1:15" x14ac:dyDescent="0.25">
      <c r="A81" s="32">
        <f>+IF(B81="","",SUBTOTAL(3,B$77:B81))</f>
        <v>5</v>
      </c>
      <c r="B81" s="16">
        <v>44206</v>
      </c>
      <c r="C81" s="7"/>
      <c r="D81" s="6">
        <v>1</v>
      </c>
      <c r="E81" s="11"/>
      <c r="F81" s="11"/>
      <c r="G81" s="11">
        <v>156.06</v>
      </c>
      <c r="H81" s="11"/>
      <c r="I81" s="11"/>
      <c r="J81" s="11"/>
      <c r="K81" s="11"/>
      <c r="L81" s="98"/>
      <c r="M81" s="11">
        <v>865</v>
      </c>
      <c r="N81" s="25">
        <f t="shared" si="10"/>
        <v>664.81560000000002</v>
      </c>
      <c r="O81" s="25">
        <f t="shared" si="11"/>
        <v>200.18439999999998</v>
      </c>
    </row>
    <row r="82" spans="1:15" x14ac:dyDescent="0.25">
      <c r="A82" s="32">
        <f>+IF(B82="","",SUBTOTAL(3,B$77:B82))</f>
        <v>6</v>
      </c>
      <c r="B82" s="16">
        <v>44206</v>
      </c>
      <c r="C82" s="7"/>
      <c r="D82" s="6">
        <v>3</v>
      </c>
      <c r="E82" s="11"/>
      <c r="F82" s="11"/>
      <c r="G82" s="11">
        <v>462.06</v>
      </c>
      <c r="H82" s="11"/>
      <c r="I82" s="11"/>
      <c r="J82" s="11"/>
      <c r="K82" s="11"/>
      <c r="L82" s="98"/>
      <c r="M82" s="11">
        <f>865*3</f>
        <v>2595</v>
      </c>
      <c r="N82" s="25">
        <f t="shared" si="10"/>
        <v>1968.3755999999998</v>
      </c>
      <c r="O82" s="25">
        <f t="shared" si="11"/>
        <v>626.62440000000015</v>
      </c>
    </row>
    <row r="83" spans="1:15" x14ac:dyDescent="0.25">
      <c r="A83" s="32">
        <f>+IF(B83="","",SUBTOTAL(3,B$77:B83))</f>
        <v>7</v>
      </c>
      <c r="B83" s="16">
        <v>44206</v>
      </c>
      <c r="C83" s="7"/>
      <c r="D83" s="6">
        <v>1</v>
      </c>
      <c r="E83" s="11"/>
      <c r="F83" s="11"/>
      <c r="G83" s="11">
        <v>156.06</v>
      </c>
      <c r="H83" s="11"/>
      <c r="I83" s="11"/>
      <c r="J83" s="11"/>
      <c r="K83" s="11"/>
      <c r="L83" s="98"/>
      <c r="M83" s="11">
        <v>865</v>
      </c>
      <c r="N83" s="25">
        <f t="shared" si="10"/>
        <v>664.81560000000002</v>
      </c>
      <c r="O83" s="25">
        <f t="shared" si="11"/>
        <v>200.18439999999998</v>
      </c>
    </row>
    <row r="84" spans="1:15" x14ac:dyDescent="0.25">
      <c r="A84" s="32">
        <f>+IF(B84="","",SUBTOTAL(3,B$77:B84))</f>
        <v>8</v>
      </c>
      <c r="B84" s="16">
        <v>44206</v>
      </c>
      <c r="C84" s="7"/>
      <c r="D84" s="6">
        <v>1</v>
      </c>
      <c r="E84" s="11"/>
      <c r="F84" s="11"/>
      <c r="G84" s="11">
        <v>156.06</v>
      </c>
      <c r="H84" s="11"/>
      <c r="I84" s="11"/>
      <c r="J84" s="11"/>
      <c r="K84" s="11"/>
      <c r="L84" s="98"/>
      <c r="M84" s="11">
        <v>700</v>
      </c>
      <c r="N84" s="25">
        <f t="shared" si="10"/>
        <v>664.81560000000002</v>
      </c>
      <c r="O84" s="25">
        <f t="shared" si="11"/>
        <v>35.184399999999982</v>
      </c>
    </row>
    <row r="85" spans="1:15" x14ac:dyDescent="0.25">
      <c r="A85" s="32">
        <f>+IF(B85="","",SUBTOTAL(3,B$77:B85))</f>
        <v>9</v>
      </c>
      <c r="B85" s="16">
        <v>44206</v>
      </c>
      <c r="C85" s="7"/>
      <c r="D85" s="6">
        <v>2</v>
      </c>
      <c r="E85" s="11"/>
      <c r="F85" s="11"/>
      <c r="G85" s="11">
        <v>309.06</v>
      </c>
      <c r="H85" s="11"/>
      <c r="I85" s="11"/>
      <c r="J85" s="11"/>
      <c r="K85" s="11"/>
      <c r="L85" s="98"/>
      <c r="M85" s="11">
        <v>1730</v>
      </c>
      <c r="N85" s="25">
        <f t="shared" si="10"/>
        <v>1316.5955999999999</v>
      </c>
      <c r="O85" s="25">
        <f t="shared" si="11"/>
        <v>413.40440000000012</v>
      </c>
    </row>
    <row r="86" spans="1:15" x14ac:dyDescent="0.25">
      <c r="A86" s="32">
        <f>+IF(B86="","",SUBTOTAL(3,B$77:B86))</f>
        <v>10</v>
      </c>
      <c r="B86" s="16">
        <v>44206</v>
      </c>
      <c r="C86" s="7"/>
      <c r="D86" s="6">
        <v>1</v>
      </c>
      <c r="E86" s="11"/>
      <c r="F86" s="11"/>
      <c r="G86" s="11"/>
      <c r="H86" s="11"/>
      <c r="I86" s="11"/>
      <c r="J86" s="11"/>
      <c r="K86" s="11"/>
      <c r="L86" s="98"/>
      <c r="M86" s="11">
        <v>65</v>
      </c>
      <c r="N86" s="25"/>
      <c r="O86" s="25">
        <f>M86</f>
        <v>65</v>
      </c>
    </row>
    <row r="87" spans="1:15" x14ac:dyDescent="0.25">
      <c r="A87" s="32">
        <f>+IF(B87="","",SUBTOTAL(3,B$77:B87))</f>
        <v>11</v>
      </c>
      <c r="B87" s="16">
        <v>44206</v>
      </c>
      <c r="C87" s="7"/>
      <c r="D87" s="6">
        <v>1</v>
      </c>
      <c r="E87" s="11"/>
      <c r="F87" s="11"/>
      <c r="G87" s="11">
        <v>156.06</v>
      </c>
      <c r="H87" s="11"/>
      <c r="I87" s="11"/>
      <c r="J87" s="11"/>
      <c r="K87" s="11"/>
      <c r="L87" s="98"/>
      <c r="M87" s="11">
        <v>865</v>
      </c>
      <c r="N87" s="25">
        <f>G87*4.26</f>
        <v>664.81560000000002</v>
      </c>
      <c r="O87" s="25">
        <f t="shared" ref="O87:O93" si="12">M87-N87</f>
        <v>200.18439999999998</v>
      </c>
    </row>
    <row r="88" spans="1:15" x14ac:dyDescent="0.25">
      <c r="A88" s="32">
        <f>+IF(B88="","",SUBTOTAL(3,B$77:B88))</f>
        <v>12</v>
      </c>
      <c r="B88" s="16">
        <v>44206</v>
      </c>
      <c r="C88" s="7"/>
      <c r="D88" s="6">
        <v>2</v>
      </c>
      <c r="E88" s="11"/>
      <c r="F88" s="11"/>
      <c r="G88" s="11">
        <v>309.06</v>
      </c>
      <c r="H88" s="11"/>
      <c r="I88" s="11"/>
      <c r="J88" s="11"/>
      <c r="K88" s="11"/>
      <c r="L88" s="98"/>
      <c r="M88" s="11">
        <v>1730</v>
      </c>
      <c r="N88" s="25">
        <f>G88*4.26</f>
        <v>1316.5955999999999</v>
      </c>
      <c r="O88" s="25">
        <f t="shared" si="12"/>
        <v>413.40440000000012</v>
      </c>
    </row>
    <row r="89" spans="1:15" x14ac:dyDescent="0.25">
      <c r="A89" s="32">
        <f>+IF(B89="","",SUBTOTAL(3,B$77:B89))</f>
        <v>13</v>
      </c>
      <c r="B89" s="16">
        <v>44206</v>
      </c>
      <c r="C89" s="7"/>
      <c r="D89" s="6">
        <v>1</v>
      </c>
      <c r="E89" s="11"/>
      <c r="F89" s="11"/>
      <c r="G89" s="11">
        <v>156.06</v>
      </c>
      <c r="H89" s="11"/>
      <c r="I89" s="11"/>
      <c r="J89" s="11"/>
      <c r="K89" s="11"/>
      <c r="L89" s="98"/>
      <c r="M89" s="11">
        <v>865</v>
      </c>
      <c r="N89" s="25">
        <f>G89*4.2</f>
        <v>655.452</v>
      </c>
      <c r="O89" s="25">
        <f t="shared" si="12"/>
        <v>209.548</v>
      </c>
    </row>
    <row r="90" spans="1:15" x14ac:dyDescent="0.25">
      <c r="A90" s="32">
        <f>+IF(B90="","",SUBTOTAL(3,B$77:B90))</f>
        <v>14</v>
      </c>
      <c r="B90" s="16">
        <v>44206</v>
      </c>
      <c r="C90" s="7"/>
      <c r="D90" s="6">
        <v>1</v>
      </c>
      <c r="E90" s="11"/>
      <c r="F90" s="11"/>
      <c r="G90" s="11">
        <v>156.06</v>
      </c>
      <c r="H90" s="11"/>
      <c r="I90" s="11"/>
      <c r="J90" s="11"/>
      <c r="K90" s="11"/>
      <c r="L90" s="98"/>
      <c r="M90" s="11">
        <v>865</v>
      </c>
      <c r="N90" s="25">
        <f>G90*4.26</f>
        <v>664.81560000000002</v>
      </c>
      <c r="O90" s="25">
        <f t="shared" si="12"/>
        <v>200.18439999999998</v>
      </c>
    </row>
    <row r="91" spans="1:15" x14ac:dyDescent="0.25">
      <c r="A91" s="32">
        <f>+IF(B91="","",SUBTOTAL(3,B$77:B91))</f>
        <v>15</v>
      </c>
      <c r="B91" s="16">
        <v>44206</v>
      </c>
      <c r="C91" s="7"/>
      <c r="D91" s="6">
        <v>1</v>
      </c>
      <c r="E91" s="11"/>
      <c r="F91" s="11"/>
      <c r="G91" s="11">
        <v>156.06</v>
      </c>
      <c r="H91" s="11"/>
      <c r="I91" s="11"/>
      <c r="J91" s="11"/>
      <c r="K91" s="11"/>
      <c r="L91" s="98"/>
      <c r="M91" s="11">
        <v>865</v>
      </c>
      <c r="N91" s="25">
        <f>G91*4.26</f>
        <v>664.81560000000002</v>
      </c>
      <c r="O91" s="25">
        <f t="shared" si="12"/>
        <v>200.18439999999998</v>
      </c>
    </row>
    <row r="92" spans="1:15" x14ac:dyDescent="0.25">
      <c r="A92" s="32">
        <f>+IF(B92="","",SUBTOTAL(3,B$77:B92))</f>
        <v>16</v>
      </c>
      <c r="B92" s="16">
        <v>44206</v>
      </c>
      <c r="C92" s="7"/>
      <c r="D92" s="6">
        <v>1</v>
      </c>
      <c r="E92" s="11"/>
      <c r="F92" s="11"/>
      <c r="G92" s="11"/>
      <c r="H92" s="11"/>
      <c r="I92" s="11">
        <v>2043.06</v>
      </c>
      <c r="J92" s="11"/>
      <c r="K92" s="11"/>
      <c r="L92" s="98"/>
      <c r="M92" s="11">
        <v>10000</v>
      </c>
      <c r="N92" s="25">
        <f>I92*4.26</f>
        <v>8703.4355999999989</v>
      </c>
      <c r="O92" s="25">
        <f t="shared" si="12"/>
        <v>1296.5644000000011</v>
      </c>
    </row>
    <row r="93" spans="1:15" x14ac:dyDescent="0.25">
      <c r="A93" s="32">
        <f>+IF(B93="","",SUBTOTAL(3,B$77:B93))</f>
        <v>17</v>
      </c>
      <c r="B93" s="16">
        <v>44206</v>
      </c>
      <c r="C93" s="7"/>
      <c r="D93" s="6">
        <v>1</v>
      </c>
      <c r="E93" s="11"/>
      <c r="F93" s="11"/>
      <c r="G93" s="11">
        <v>156.06</v>
      </c>
      <c r="H93" s="11"/>
      <c r="I93" s="11"/>
      <c r="J93" s="11"/>
      <c r="K93" s="11"/>
      <c r="L93" s="98"/>
      <c r="M93" s="11">
        <v>865</v>
      </c>
      <c r="N93" s="25">
        <f>G93*4.26</f>
        <v>664.81560000000002</v>
      </c>
      <c r="O93" s="25">
        <f t="shared" si="12"/>
        <v>200.18439999999998</v>
      </c>
    </row>
    <row r="94" spans="1:15" x14ac:dyDescent="0.25">
      <c r="A94" s="32">
        <f>+IF(B94="","",SUBTOTAL(3,B$77:B94))</f>
        <v>18</v>
      </c>
      <c r="B94" s="16">
        <v>44206</v>
      </c>
      <c r="C94" s="7"/>
      <c r="D94" s="6">
        <v>5</v>
      </c>
      <c r="E94" s="11"/>
      <c r="F94" s="11"/>
      <c r="G94" s="11"/>
      <c r="H94" s="11"/>
      <c r="I94" s="11"/>
      <c r="J94" s="11"/>
      <c r="K94" s="11"/>
      <c r="L94" s="98"/>
      <c r="M94" s="11">
        <f>65*5</f>
        <v>325</v>
      </c>
      <c r="N94" s="25"/>
      <c r="O94" s="25">
        <f>M94</f>
        <v>325</v>
      </c>
    </row>
    <row r="95" spans="1:15" x14ac:dyDescent="0.25">
      <c r="A95" s="32">
        <f>+IF(B95="","",SUBTOTAL(3,B$77:B95))</f>
        <v>19</v>
      </c>
      <c r="B95" s="16">
        <v>44206</v>
      </c>
      <c r="C95" s="7"/>
      <c r="D95" s="6">
        <v>1</v>
      </c>
      <c r="E95" s="11"/>
      <c r="F95" s="11"/>
      <c r="G95" s="11"/>
      <c r="H95" s="11"/>
      <c r="I95" s="11">
        <v>156.06</v>
      </c>
      <c r="J95" s="11"/>
      <c r="K95" s="11"/>
      <c r="L95" s="98"/>
      <c r="M95" s="11">
        <v>865</v>
      </c>
      <c r="N95" s="25">
        <f>I95*4.26</f>
        <v>664.81560000000002</v>
      </c>
      <c r="O95" s="25">
        <f>M95-N95</f>
        <v>200.18439999999998</v>
      </c>
    </row>
    <row r="96" spans="1:15" x14ac:dyDescent="0.25">
      <c r="A96" s="32">
        <f>+IF(B96="","",SUBTOTAL(3,B$77:B96))</f>
        <v>20</v>
      </c>
      <c r="B96" s="16">
        <v>44206</v>
      </c>
      <c r="C96" s="7"/>
      <c r="D96" s="6">
        <v>1</v>
      </c>
      <c r="E96" s="11"/>
      <c r="F96" s="11"/>
      <c r="G96" s="11"/>
      <c r="H96" s="11"/>
      <c r="I96" s="11">
        <v>156.06</v>
      </c>
      <c r="J96" s="11"/>
      <c r="K96" s="11"/>
      <c r="L96" s="98"/>
      <c r="M96" s="11">
        <v>865</v>
      </c>
      <c r="N96" s="25">
        <f>I96*4.26</f>
        <v>664.81560000000002</v>
      </c>
      <c r="O96" s="25">
        <f>M96-N96</f>
        <v>200.18439999999998</v>
      </c>
    </row>
    <row r="97" spans="1:15" x14ac:dyDescent="0.25">
      <c r="A97" s="39" t="str">
        <f>TEXT(B97,"DDD")</f>
        <v>Sun</v>
      </c>
      <c r="B97" s="9">
        <f>B96</f>
        <v>44206</v>
      </c>
      <c r="C97" s="5" t="s">
        <v>2</v>
      </c>
      <c r="D97" s="4">
        <f>SUM(D77:D96)</f>
        <v>29</v>
      </c>
      <c r="E97" s="12">
        <f>SUM(E77:E96)</f>
        <v>0</v>
      </c>
      <c r="F97" s="12">
        <f t="shared" ref="F97:O97" si="13">SUM(F77:F96)</f>
        <v>0</v>
      </c>
      <c r="G97" s="12">
        <f t="shared" si="13"/>
        <v>3105.8999999999996</v>
      </c>
      <c r="H97" s="12">
        <f t="shared" si="13"/>
        <v>0</v>
      </c>
      <c r="I97" s="12">
        <f t="shared" si="13"/>
        <v>2355.1799999999998</v>
      </c>
      <c r="J97" s="12">
        <f t="shared" si="13"/>
        <v>0</v>
      </c>
      <c r="K97" s="40"/>
      <c r="L97" s="40"/>
      <c r="M97" s="12">
        <f t="shared" si="13"/>
        <v>29225</v>
      </c>
      <c r="N97" s="26">
        <f t="shared" si="13"/>
        <v>23254.837200000002</v>
      </c>
      <c r="O97" s="26">
        <f t="shared" si="13"/>
        <v>5970.1628000000019</v>
      </c>
    </row>
    <row r="98" spans="1:15" x14ac:dyDescent="0.25">
      <c r="A98" s="32">
        <f>+IF(B98="","",SUBTOTAL(3,B$98:B98))</f>
        <v>1</v>
      </c>
      <c r="B98" s="16">
        <v>44207</v>
      </c>
      <c r="C98" s="7"/>
      <c r="D98" s="6">
        <v>2</v>
      </c>
      <c r="E98" s="11"/>
      <c r="F98" s="11"/>
      <c r="G98" s="11"/>
      <c r="H98" s="11"/>
      <c r="I98" s="11">
        <v>309.06</v>
      </c>
      <c r="J98" s="11"/>
      <c r="K98" s="11"/>
      <c r="L98" s="98"/>
      <c r="M98" s="11">
        <f>865*2</f>
        <v>1730</v>
      </c>
      <c r="N98" s="25">
        <f>I98*4.26</f>
        <v>1316.5955999999999</v>
      </c>
      <c r="O98" s="25">
        <f>M98-N98</f>
        <v>413.40440000000012</v>
      </c>
    </row>
    <row r="99" spans="1:15" x14ac:dyDescent="0.25">
      <c r="A99" s="32">
        <f>+IF(B99="","",SUBTOTAL(3,B$98:B99))</f>
        <v>2</v>
      </c>
      <c r="B99" s="16">
        <v>44207</v>
      </c>
      <c r="C99" s="7"/>
      <c r="D99" s="6">
        <v>1</v>
      </c>
      <c r="E99" s="11"/>
      <c r="F99" s="11"/>
      <c r="G99" s="11"/>
      <c r="H99" s="11"/>
      <c r="I99" s="11"/>
      <c r="J99" s="11"/>
      <c r="K99" s="11"/>
      <c r="L99" s="98"/>
      <c r="M99" s="11">
        <v>65</v>
      </c>
      <c r="N99" s="25"/>
      <c r="O99" s="25">
        <f>M99</f>
        <v>65</v>
      </c>
    </row>
    <row r="100" spans="1:15" x14ac:dyDescent="0.25">
      <c r="A100" s="32">
        <f>+IF(B100="","",SUBTOTAL(3,B$98:B100))</f>
        <v>3</v>
      </c>
      <c r="B100" s="16">
        <v>44207</v>
      </c>
      <c r="C100" s="7"/>
      <c r="D100" s="6">
        <v>1</v>
      </c>
      <c r="E100" s="11"/>
      <c r="F100" s="11"/>
      <c r="G100" s="11">
        <v>156.06</v>
      </c>
      <c r="H100" s="11"/>
      <c r="I100" s="11"/>
      <c r="J100" s="11"/>
      <c r="K100" s="11"/>
      <c r="L100" s="98"/>
      <c r="M100" s="11">
        <v>865</v>
      </c>
      <c r="N100" s="25">
        <f>G100*4.26</f>
        <v>664.81560000000002</v>
      </c>
      <c r="O100" s="25">
        <f t="shared" ref="O100:O105" si="14">M100-N100</f>
        <v>200.18439999999998</v>
      </c>
    </row>
    <row r="101" spans="1:15" x14ac:dyDescent="0.25">
      <c r="A101" s="32">
        <f>+IF(B101="","",SUBTOTAL(3,B$98:B101))</f>
        <v>4</v>
      </c>
      <c r="B101" s="16">
        <v>44207</v>
      </c>
      <c r="C101" s="7"/>
      <c r="D101" s="6">
        <v>1</v>
      </c>
      <c r="E101" s="11"/>
      <c r="F101" s="11"/>
      <c r="G101" s="11">
        <v>156.06</v>
      </c>
      <c r="H101" s="11"/>
      <c r="I101" s="11"/>
      <c r="J101" s="11"/>
      <c r="K101" s="11"/>
      <c r="L101" s="98"/>
      <c r="M101" s="11">
        <v>865</v>
      </c>
      <c r="N101" s="25">
        <f>G101*4.26</f>
        <v>664.81560000000002</v>
      </c>
      <c r="O101" s="25">
        <f t="shared" si="14"/>
        <v>200.18439999999998</v>
      </c>
    </row>
    <row r="102" spans="1:15" x14ac:dyDescent="0.25">
      <c r="A102" s="32">
        <f>+IF(B102="","",SUBTOTAL(3,B$98:B102))</f>
        <v>5</v>
      </c>
      <c r="B102" s="16">
        <v>44207</v>
      </c>
      <c r="C102" s="7"/>
      <c r="D102" s="6">
        <v>1</v>
      </c>
      <c r="E102" s="11"/>
      <c r="F102" s="11"/>
      <c r="G102" s="11">
        <v>156.06</v>
      </c>
      <c r="H102" s="11"/>
      <c r="I102" s="11"/>
      <c r="J102" s="11"/>
      <c r="K102" s="11"/>
      <c r="L102" s="98"/>
      <c r="M102" s="11">
        <v>865</v>
      </c>
      <c r="N102" s="25">
        <f>G102*4.26</f>
        <v>664.81560000000002</v>
      </c>
      <c r="O102" s="25">
        <f t="shared" si="14"/>
        <v>200.18439999999998</v>
      </c>
    </row>
    <row r="103" spans="1:15" x14ac:dyDescent="0.25">
      <c r="A103" s="32">
        <f>+IF(B103="","",SUBTOTAL(3,B$98:B103))</f>
        <v>6</v>
      </c>
      <c r="B103" s="16">
        <v>44207</v>
      </c>
      <c r="C103" s="7"/>
      <c r="D103" s="6">
        <v>2</v>
      </c>
      <c r="E103" s="11"/>
      <c r="F103" s="11"/>
      <c r="G103" s="11"/>
      <c r="H103" s="11">
        <v>309.06</v>
      </c>
      <c r="I103" s="11"/>
      <c r="J103" s="11"/>
      <c r="K103" s="11"/>
      <c r="L103" s="98"/>
      <c r="M103" s="11">
        <v>1600</v>
      </c>
      <c r="N103" s="25">
        <f>D103*691</f>
        <v>1382</v>
      </c>
      <c r="O103" s="25">
        <f t="shared" si="14"/>
        <v>218</v>
      </c>
    </row>
    <row r="104" spans="1:15" x14ac:dyDescent="0.25">
      <c r="A104" s="32">
        <f>+IF(B104="","",SUBTOTAL(3,B$98:B104))</f>
        <v>7</v>
      </c>
      <c r="B104" s="16">
        <v>44207</v>
      </c>
      <c r="C104" s="7"/>
      <c r="D104" s="6">
        <v>1</v>
      </c>
      <c r="E104" s="11"/>
      <c r="F104" s="11"/>
      <c r="G104" s="11"/>
      <c r="H104" s="11"/>
      <c r="I104" s="11">
        <v>156.06</v>
      </c>
      <c r="J104" s="11"/>
      <c r="K104" s="11"/>
      <c r="L104" s="98"/>
      <c r="M104" s="11">
        <v>865</v>
      </c>
      <c r="N104" s="25">
        <f>I104*4.26</f>
        <v>664.81560000000002</v>
      </c>
      <c r="O104" s="25">
        <f t="shared" si="14"/>
        <v>200.18439999999998</v>
      </c>
    </row>
    <row r="105" spans="1:15" x14ac:dyDescent="0.25">
      <c r="A105" s="32">
        <f>+IF(B105="","",SUBTOTAL(3,B$98:B105))</f>
        <v>8</v>
      </c>
      <c r="B105" s="16">
        <v>44207</v>
      </c>
      <c r="C105" s="7"/>
      <c r="D105" s="6">
        <v>2</v>
      </c>
      <c r="E105" s="11"/>
      <c r="F105" s="11"/>
      <c r="G105" s="11"/>
      <c r="H105" s="11">
        <v>309.06</v>
      </c>
      <c r="I105" s="11"/>
      <c r="J105" s="11"/>
      <c r="K105" s="11"/>
      <c r="L105" s="98"/>
      <c r="M105" s="11">
        <v>1730</v>
      </c>
      <c r="N105" s="25">
        <f>D105*691</f>
        <v>1382</v>
      </c>
      <c r="O105" s="25">
        <f t="shared" si="14"/>
        <v>348</v>
      </c>
    </row>
    <row r="106" spans="1:15" x14ac:dyDescent="0.25">
      <c r="A106" s="32">
        <f>+IF(B106="","",SUBTOTAL(3,B$98:B106))</f>
        <v>9</v>
      </c>
      <c r="B106" s="16">
        <v>44207</v>
      </c>
      <c r="C106" s="7"/>
      <c r="D106" s="6">
        <v>1</v>
      </c>
      <c r="E106" s="11"/>
      <c r="F106" s="11"/>
      <c r="G106" s="11"/>
      <c r="H106" s="11"/>
      <c r="I106" s="11"/>
      <c r="J106" s="11"/>
      <c r="K106" s="11"/>
      <c r="L106" s="98"/>
      <c r="M106" s="11">
        <v>65</v>
      </c>
      <c r="N106" s="25"/>
      <c r="O106" s="25">
        <f>M106</f>
        <v>65</v>
      </c>
    </row>
    <row r="107" spans="1:15" x14ac:dyDescent="0.25">
      <c r="A107" s="32">
        <f>+IF(B107="","",SUBTOTAL(3,B$98:B107))</f>
        <v>10</v>
      </c>
      <c r="B107" s="16">
        <v>44207</v>
      </c>
      <c r="C107" s="7"/>
      <c r="D107" s="6">
        <v>1</v>
      </c>
      <c r="E107" s="11"/>
      <c r="F107" s="11"/>
      <c r="G107" s="11">
        <v>156.06</v>
      </c>
      <c r="H107" s="11"/>
      <c r="I107" s="11"/>
      <c r="J107" s="11"/>
      <c r="K107" s="11"/>
      <c r="L107" s="98"/>
      <c r="M107" s="11">
        <v>865</v>
      </c>
      <c r="N107" s="25">
        <f>G107*4.26</f>
        <v>664.81560000000002</v>
      </c>
      <c r="O107" s="25">
        <f>M107-N107</f>
        <v>200.18439999999998</v>
      </c>
    </row>
    <row r="108" spans="1:15" x14ac:dyDescent="0.25">
      <c r="A108" s="32">
        <f>+IF(B108="","",SUBTOTAL(3,B$98:B108))</f>
        <v>11</v>
      </c>
      <c r="B108" s="16">
        <v>44207</v>
      </c>
      <c r="C108" s="7"/>
      <c r="D108" s="6">
        <v>1</v>
      </c>
      <c r="E108" s="11"/>
      <c r="F108" s="11"/>
      <c r="G108" s="11">
        <v>156.06</v>
      </c>
      <c r="H108" s="11"/>
      <c r="I108" s="11"/>
      <c r="J108" s="11"/>
      <c r="K108" s="11"/>
      <c r="L108" s="98"/>
      <c r="M108" s="11">
        <v>865</v>
      </c>
      <c r="N108" s="25">
        <f>G108*4.26</f>
        <v>664.81560000000002</v>
      </c>
      <c r="O108" s="25">
        <f>M108-N108</f>
        <v>200.18439999999998</v>
      </c>
    </row>
    <row r="109" spans="1:15" x14ac:dyDescent="0.25">
      <c r="A109" s="32">
        <f>+IF(B109="","",SUBTOTAL(3,B$98:B109))</f>
        <v>12</v>
      </c>
      <c r="B109" s="16">
        <v>44207</v>
      </c>
      <c r="C109" s="7"/>
      <c r="D109" s="6">
        <v>2</v>
      </c>
      <c r="E109" s="11"/>
      <c r="F109" s="11"/>
      <c r="G109" s="11"/>
      <c r="H109" s="11"/>
      <c r="I109" s="11"/>
      <c r="J109" s="11"/>
      <c r="K109" s="11"/>
      <c r="L109" s="98"/>
      <c r="M109" s="11">
        <v>130</v>
      </c>
      <c r="N109" s="25"/>
      <c r="O109" s="25">
        <f>M109</f>
        <v>130</v>
      </c>
    </row>
    <row r="110" spans="1:15" x14ac:dyDescent="0.25">
      <c r="A110" s="32">
        <f>+IF(B110="","",SUBTOTAL(3,B$98:B110))</f>
        <v>13</v>
      </c>
      <c r="B110" s="16">
        <v>44207</v>
      </c>
      <c r="C110" s="7"/>
      <c r="D110" s="6">
        <v>1</v>
      </c>
      <c r="E110" s="11"/>
      <c r="F110" s="11"/>
      <c r="G110" s="11"/>
      <c r="H110" s="11"/>
      <c r="I110" s="11"/>
      <c r="J110" s="11"/>
      <c r="K110" s="11"/>
      <c r="L110" s="98"/>
      <c r="M110" s="11">
        <v>65</v>
      </c>
      <c r="N110" s="25"/>
      <c r="O110" s="25">
        <f>M110</f>
        <v>65</v>
      </c>
    </row>
    <row r="111" spans="1:15" x14ac:dyDescent="0.25">
      <c r="A111" s="32">
        <f>+IF(B111="","",SUBTOTAL(3,B$98:B111))</f>
        <v>14</v>
      </c>
      <c r="B111" s="16">
        <v>44207</v>
      </c>
      <c r="C111" s="7"/>
      <c r="D111" s="6">
        <v>2</v>
      </c>
      <c r="E111" s="11"/>
      <c r="F111" s="11"/>
      <c r="G111" s="11"/>
      <c r="H111" s="11">
        <v>309.06</v>
      </c>
      <c r="I111" s="11"/>
      <c r="J111" s="11"/>
      <c r="K111" s="11"/>
      <c r="L111" s="98"/>
      <c r="M111" s="11">
        <v>1730</v>
      </c>
      <c r="N111" s="25">
        <f>D111*691</f>
        <v>1382</v>
      </c>
      <c r="O111" s="25">
        <f t="shared" ref="O111:O117" si="15">M111-N111</f>
        <v>348</v>
      </c>
    </row>
    <row r="112" spans="1:15" x14ac:dyDescent="0.25">
      <c r="A112" s="32">
        <f>+IF(B112="","",SUBTOTAL(3,B$98:B112))</f>
        <v>15</v>
      </c>
      <c r="B112" s="16">
        <v>44207</v>
      </c>
      <c r="C112" s="7"/>
      <c r="D112" s="6">
        <v>1</v>
      </c>
      <c r="E112" s="11"/>
      <c r="F112" s="11"/>
      <c r="G112" s="11">
        <v>156.06</v>
      </c>
      <c r="H112" s="11"/>
      <c r="I112" s="11"/>
      <c r="J112" s="11"/>
      <c r="K112" s="11"/>
      <c r="L112" s="98"/>
      <c r="M112" s="11">
        <v>865</v>
      </c>
      <c r="N112" s="25">
        <f>G112*4.26</f>
        <v>664.81560000000002</v>
      </c>
      <c r="O112" s="25">
        <f t="shared" si="15"/>
        <v>200.18439999999998</v>
      </c>
    </row>
    <row r="113" spans="1:15" x14ac:dyDescent="0.25">
      <c r="A113" s="32">
        <f>+IF(B113="","",SUBTOTAL(3,B$98:B113))</f>
        <v>16</v>
      </c>
      <c r="B113" s="16">
        <v>44207</v>
      </c>
      <c r="C113" s="7"/>
      <c r="D113" s="6">
        <v>1</v>
      </c>
      <c r="E113" s="11"/>
      <c r="F113" s="11"/>
      <c r="G113" s="11">
        <v>156.06</v>
      </c>
      <c r="H113" s="11"/>
      <c r="I113" s="11"/>
      <c r="J113" s="11"/>
      <c r="K113" s="11"/>
      <c r="L113" s="98"/>
      <c r="M113" s="11">
        <v>865</v>
      </c>
      <c r="N113" s="25">
        <f>G113*4.26</f>
        <v>664.81560000000002</v>
      </c>
      <c r="O113" s="25">
        <f t="shared" si="15"/>
        <v>200.18439999999998</v>
      </c>
    </row>
    <row r="114" spans="1:15" x14ac:dyDescent="0.25">
      <c r="A114" s="32">
        <f>+IF(B114="","",SUBTOTAL(3,B$98:B114))</f>
        <v>17</v>
      </c>
      <c r="B114" s="16">
        <v>44207</v>
      </c>
      <c r="C114" s="7"/>
      <c r="D114" s="6">
        <v>1</v>
      </c>
      <c r="E114" s="11"/>
      <c r="F114" s="11"/>
      <c r="G114" s="11">
        <v>156.06</v>
      </c>
      <c r="H114" s="11"/>
      <c r="I114" s="11"/>
      <c r="J114" s="11"/>
      <c r="K114" s="11"/>
      <c r="L114" s="98"/>
      <c r="M114" s="11">
        <v>865</v>
      </c>
      <c r="N114" s="25">
        <f>G114*4.26</f>
        <v>664.81560000000002</v>
      </c>
      <c r="O114" s="25">
        <f t="shared" si="15"/>
        <v>200.18439999999998</v>
      </c>
    </row>
    <row r="115" spans="1:15" x14ac:dyDescent="0.25">
      <c r="A115" s="32">
        <f>+IF(B115="","",SUBTOTAL(3,B$98:B115))</f>
        <v>18</v>
      </c>
      <c r="B115" s="16">
        <v>44207</v>
      </c>
      <c r="C115" s="7"/>
      <c r="D115" s="6">
        <v>1</v>
      </c>
      <c r="E115" s="11"/>
      <c r="F115" s="11"/>
      <c r="G115" s="11">
        <v>156.06</v>
      </c>
      <c r="H115" s="11"/>
      <c r="I115" s="11"/>
      <c r="J115" s="11"/>
      <c r="K115" s="11"/>
      <c r="L115" s="98"/>
      <c r="M115" s="11">
        <v>865</v>
      </c>
      <c r="N115" s="25">
        <f>G115*4.26</f>
        <v>664.81560000000002</v>
      </c>
      <c r="O115" s="25">
        <f t="shared" si="15"/>
        <v>200.18439999999998</v>
      </c>
    </row>
    <row r="116" spans="1:15" x14ac:dyDescent="0.25">
      <c r="A116" s="32">
        <f>+IF(B116="","",SUBTOTAL(3,B$98:B116))</f>
        <v>19</v>
      </c>
      <c r="B116" s="16">
        <v>44207</v>
      </c>
      <c r="C116" s="7"/>
      <c r="D116" s="6">
        <v>2</v>
      </c>
      <c r="E116" s="11"/>
      <c r="F116" s="11">
        <v>309.06</v>
      </c>
      <c r="G116" s="11"/>
      <c r="H116" s="11"/>
      <c r="I116" s="11"/>
      <c r="J116" s="11"/>
      <c r="K116" s="11"/>
      <c r="L116" s="98"/>
      <c r="M116" s="11">
        <v>1730</v>
      </c>
      <c r="N116" s="25">
        <f>D116*691</f>
        <v>1382</v>
      </c>
      <c r="O116" s="25">
        <f t="shared" si="15"/>
        <v>348</v>
      </c>
    </row>
    <row r="117" spans="1:15" x14ac:dyDescent="0.25">
      <c r="A117" s="32">
        <f>+IF(B117="","",SUBTOTAL(3,B$98:B117))</f>
        <v>20</v>
      </c>
      <c r="B117" s="16">
        <v>44207</v>
      </c>
      <c r="C117" s="7"/>
      <c r="D117" s="6">
        <v>1</v>
      </c>
      <c r="E117" s="11"/>
      <c r="F117" s="11"/>
      <c r="G117" s="11"/>
      <c r="H117" s="11"/>
      <c r="I117" s="11">
        <v>156.06</v>
      </c>
      <c r="J117" s="11"/>
      <c r="K117" s="11"/>
      <c r="L117" s="98"/>
      <c r="M117" s="11">
        <v>865</v>
      </c>
      <c r="N117" s="25">
        <f>I117*4.26</f>
        <v>664.81560000000002</v>
      </c>
      <c r="O117" s="25">
        <f t="shared" si="15"/>
        <v>200.18439999999998</v>
      </c>
    </row>
    <row r="118" spans="1:15" x14ac:dyDescent="0.25">
      <c r="A118" s="32">
        <f>+IF(B118="","",SUBTOTAL(3,B$98:B118))</f>
        <v>21</v>
      </c>
      <c r="B118" s="16">
        <v>44207</v>
      </c>
      <c r="C118" s="7"/>
      <c r="D118" s="6">
        <v>1</v>
      </c>
      <c r="E118" s="11"/>
      <c r="F118" s="11"/>
      <c r="G118" s="11"/>
      <c r="H118" s="11"/>
      <c r="I118" s="11"/>
      <c r="J118" s="11"/>
      <c r="K118" s="11"/>
      <c r="L118" s="98"/>
      <c r="M118" s="11"/>
      <c r="N118" s="25"/>
      <c r="O118" s="25">
        <v>0</v>
      </c>
    </row>
    <row r="119" spans="1:15" x14ac:dyDescent="0.25">
      <c r="A119" s="32">
        <f>+IF(B119="","",SUBTOTAL(3,B$98:B119))</f>
        <v>22</v>
      </c>
      <c r="B119" s="16">
        <v>44207</v>
      </c>
      <c r="C119" s="7"/>
      <c r="D119" s="6">
        <v>1</v>
      </c>
      <c r="E119" s="11"/>
      <c r="F119" s="11"/>
      <c r="G119" s="11"/>
      <c r="H119" s="11"/>
      <c r="I119" s="11"/>
      <c r="J119" s="11"/>
      <c r="K119" s="11"/>
      <c r="L119" s="98"/>
      <c r="M119" s="11">
        <v>65</v>
      </c>
      <c r="N119" s="25"/>
      <c r="O119" s="25">
        <f>M119</f>
        <v>65</v>
      </c>
    </row>
    <row r="120" spans="1:15" x14ac:dyDescent="0.25">
      <c r="A120" s="32">
        <f>+IF(B120="","",SUBTOTAL(3,B$98:B120))</f>
        <v>23</v>
      </c>
      <c r="B120" s="16">
        <v>44207</v>
      </c>
      <c r="C120" s="7"/>
      <c r="D120" s="6">
        <v>4</v>
      </c>
      <c r="E120" s="11"/>
      <c r="F120" s="11"/>
      <c r="G120" s="11"/>
      <c r="H120" s="11"/>
      <c r="I120" s="11"/>
      <c r="J120" s="11"/>
      <c r="K120" s="11"/>
      <c r="L120" s="98"/>
      <c r="M120" s="11">
        <f>65*4</f>
        <v>260</v>
      </c>
      <c r="N120" s="25"/>
      <c r="O120" s="25">
        <f>M120</f>
        <v>260</v>
      </c>
    </row>
    <row r="121" spans="1:15" x14ac:dyDescent="0.25">
      <c r="A121" s="39" t="str">
        <f>TEXT(B121,"DDD")</f>
        <v>Mon</v>
      </c>
      <c r="B121" s="9">
        <f>B120</f>
        <v>44207</v>
      </c>
      <c r="C121" s="5" t="s">
        <v>2</v>
      </c>
      <c r="D121" s="4">
        <f>SUM(D98:D120)</f>
        <v>32</v>
      </c>
      <c r="E121" s="12">
        <f t="shared" ref="E121:O121" si="16">SUM(E98:E120)</f>
        <v>0</v>
      </c>
      <c r="F121" s="12">
        <f t="shared" si="16"/>
        <v>309.06</v>
      </c>
      <c r="G121" s="12">
        <f t="shared" si="16"/>
        <v>1404.5399999999997</v>
      </c>
      <c r="H121" s="12">
        <f t="shared" si="16"/>
        <v>927.18000000000006</v>
      </c>
      <c r="I121" s="12">
        <f t="shared" si="16"/>
        <v>621.18000000000006</v>
      </c>
      <c r="J121" s="12">
        <f t="shared" si="16"/>
        <v>0</v>
      </c>
      <c r="K121" s="40"/>
      <c r="L121" s="40"/>
      <c r="M121" s="12">
        <f t="shared" si="16"/>
        <v>18685</v>
      </c>
      <c r="N121" s="26">
        <f t="shared" si="16"/>
        <v>14157.5672</v>
      </c>
      <c r="O121" s="26">
        <f t="shared" si="16"/>
        <v>4527.4328000000005</v>
      </c>
    </row>
    <row r="122" spans="1:15" x14ac:dyDescent="0.25">
      <c r="A122" s="32">
        <f>+IF(B122="","",SUBTOTAL(3,B$122:B122))</f>
        <v>1</v>
      </c>
      <c r="B122" s="16">
        <v>44208</v>
      </c>
      <c r="C122" s="7"/>
      <c r="D122" s="6">
        <v>1</v>
      </c>
      <c r="E122" s="11"/>
      <c r="F122" s="11"/>
      <c r="G122" s="11"/>
      <c r="H122" s="11"/>
      <c r="I122" s="11"/>
      <c r="J122" s="11"/>
      <c r="K122" s="11"/>
      <c r="L122" s="98"/>
      <c r="M122" s="11">
        <v>65</v>
      </c>
      <c r="N122" s="25"/>
      <c r="O122" s="25">
        <f>M122</f>
        <v>65</v>
      </c>
    </row>
    <row r="123" spans="1:15" x14ac:dyDescent="0.25">
      <c r="A123" s="32">
        <f>+IF(B123="","",SUBTOTAL(3,B$122:B123))</f>
        <v>2</v>
      </c>
      <c r="B123" s="16">
        <v>44208</v>
      </c>
      <c r="C123" s="7"/>
      <c r="D123" s="6">
        <v>1</v>
      </c>
      <c r="E123" s="11"/>
      <c r="F123" s="11"/>
      <c r="G123" s="11">
        <v>156.06</v>
      </c>
      <c r="H123" s="11"/>
      <c r="I123" s="11"/>
      <c r="J123" s="11"/>
      <c r="K123" s="11"/>
      <c r="L123" s="98"/>
      <c r="M123" s="11">
        <v>865</v>
      </c>
      <c r="N123" s="25">
        <f t="shared" ref="N123:N131" si="17">G123*4.26</f>
        <v>664.81560000000002</v>
      </c>
      <c r="O123" s="25">
        <f t="shared" ref="O123:O131" si="18">M123-N123</f>
        <v>200.18439999999998</v>
      </c>
    </row>
    <row r="124" spans="1:15" x14ac:dyDescent="0.25">
      <c r="A124" s="32">
        <f>+IF(B124="","",SUBTOTAL(3,B$122:B124))</f>
        <v>3</v>
      </c>
      <c r="B124" s="16">
        <v>44208</v>
      </c>
      <c r="C124" s="7"/>
      <c r="D124" s="6">
        <v>1</v>
      </c>
      <c r="E124" s="11"/>
      <c r="F124" s="11"/>
      <c r="G124" s="11">
        <v>156.06</v>
      </c>
      <c r="H124" s="11"/>
      <c r="I124" s="11"/>
      <c r="J124" s="11"/>
      <c r="K124" s="11"/>
      <c r="L124" s="98"/>
      <c r="M124" s="11">
        <v>865</v>
      </c>
      <c r="N124" s="25">
        <f t="shared" si="17"/>
        <v>664.81560000000002</v>
      </c>
      <c r="O124" s="25">
        <f t="shared" si="18"/>
        <v>200.18439999999998</v>
      </c>
    </row>
    <row r="125" spans="1:15" x14ac:dyDescent="0.25">
      <c r="A125" s="32">
        <f>+IF(B125="","",SUBTOTAL(3,B$122:B125))</f>
        <v>4</v>
      </c>
      <c r="B125" s="16">
        <v>44208</v>
      </c>
      <c r="C125" s="7"/>
      <c r="D125" s="6">
        <v>1</v>
      </c>
      <c r="E125" s="11"/>
      <c r="F125" s="11"/>
      <c r="G125" s="11">
        <v>156.06</v>
      </c>
      <c r="H125" s="11"/>
      <c r="I125" s="11"/>
      <c r="J125" s="11"/>
      <c r="K125" s="11"/>
      <c r="L125" s="98"/>
      <c r="M125" s="11">
        <v>865</v>
      </c>
      <c r="N125" s="25">
        <f t="shared" si="17"/>
        <v>664.81560000000002</v>
      </c>
      <c r="O125" s="25">
        <f t="shared" si="18"/>
        <v>200.18439999999998</v>
      </c>
    </row>
    <row r="126" spans="1:15" x14ac:dyDescent="0.25">
      <c r="A126" s="32">
        <f>+IF(B126="","",SUBTOTAL(3,B$122:B126))</f>
        <v>5</v>
      </c>
      <c r="B126" s="16">
        <v>44208</v>
      </c>
      <c r="C126" s="7"/>
      <c r="D126" s="6">
        <v>1</v>
      </c>
      <c r="E126" s="11"/>
      <c r="F126" s="11"/>
      <c r="G126" s="11">
        <v>156.06</v>
      </c>
      <c r="H126" s="11"/>
      <c r="I126" s="11"/>
      <c r="J126" s="11"/>
      <c r="K126" s="11"/>
      <c r="L126" s="98"/>
      <c r="M126" s="11">
        <v>865</v>
      </c>
      <c r="N126" s="25">
        <f t="shared" si="17"/>
        <v>664.81560000000002</v>
      </c>
      <c r="O126" s="25">
        <f t="shared" si="18"/>
        <v>200.18439999999998</v>
      </c>
    </row>
    <row r="127" spans="1:15" x14ac:dyDescent="0.25">
      <c r="A127" s="32">
        <f>+IF(B127="","",SUBTOTAL(3,B$122:B127))</f>
        <v>6</v>
      </c>
      <c r="B127" s="16">
        <v>44208</v>
      </c>
      <c r="C127" s="7"/>
      <c r="D127" s="6">
        <v>1</v>
      </c>
      <c r="E127" s="11"/>
      <c r="F127" s="11"/>
      <c r="G127" s="11">
        <v>156.06</v>
      </c>
      <c r="H127" s="11"/>
      <c r="I127" s="11"/>
      <c r="J127" s="11"/>
      <c r="K127" s="11"/>
      <c r="L127" s="98"/>
      <c r="M127" s="11">
        <v>865</v>
      </c>
      <c r="N127" s="25">
        <f t="shared" si="17"/>
        <v>664.81560000000002</v>
      </c>
      <c r="O127" s="25">
        <f t="shared" si="18"/>
        <v>200.18439999999998</v>
      </c>
    </row>
    <row r="128" spans="1:15" x14ac:dyDescent="0.25">
      <c r="A128" s="32">
        <f>+IF(B128="","",SUBTOTAL(3,B$122:B128))</f>
        <v>7</v>
      </c>
      <c r="B128" s="16">
        <v>44208</v>
      </c>
      <c r="C128" s="7"/>
      <c r="D128" s="6">
        <v>1</v>
      </c>
      <c r="E128" s="11"/>
      <c r="F128" s="11"/>
      <c r="G128" s="11">
        <v>156.06</v>
      </c>
      <c r="H128" s="11"/>
      <c r="I128" s="11"/>
      <c r="J128" s="11"/>
      <c r="K128" s="11"/>
      <c r="L128" s="98"/>
      <c r="M128" s="11">
        <v>865</v>
      </c>
      <c r="N128" s="25">
        <f t="shared" si="17"/>
        <v>664.81560000000002</v>
      </c>
      <c r="O128" s="25">
        <f t="shared" si="18"/>
        <v>200.18439999999998</v>
      </c>
    </row>
    <row r="129" spans="1:15" x14ac:dyDescent="0.25">
      <c r="A129" s="32">
        <f>+IF(B129="","",SUBTOTAL(3,B$122:B129))</f>
        <v>8</v>
      </c>
      <c r="B129" s="16">
        <v>44208</v>
      </c>
      <c r="C129" s="7"/>
      <c r="D129" s="6">
        <v>1</v>
      </c>
      <c r="E129" s="11"/>
      <c r="F129" s="11"/>
      <c r="G129" s="11">
        <v>156.06</v>
      </c>
      <c r="H129" s="11"/>
      <c r="I129" s="11"/>
      <c r="J129" s="11"/>
      <c r="K129" s="11"/>
      <c r="L129" s="98"/>
      <c r="M129" s="11">
        <v>865</v>
      </c>
      <c r="N129" s="25">
        <f t="shared" si="17"/>
        <v>664.81560000000002</v>
      </c>
      <c r="O129" s="25">
        <f t="shared" si="18"/>
        <v>200.18439999999998</v>
      </c>
    </row>
    <row r="130" spans="1:15" x14ac:dyDescent="0.25">
      <c r="A130" s="32">
        <f>+IF(B130="","",SUBTOTAL(3,B$122:B130))</f>
        <v>9</v>
      </c>
      <c r="B130" s="16">
        <v>44208</v>
      </c>
      <c r="C130" s="7"/>
      <c r="D130" s="6">
        <v>1</v>
      </c>
      <c r="E130" s="11"/>
      <c r="F130" s="11"/>
      <c r="G130" s="11">
        <v>156.06</v>
      </c>
      <c r="H130" s="11"/>
      <c r="I130" s="11"/>
      <c r="J130" s="11"/>
      <c r="K130" s="11"/>
      <c r="L130" s="98"/>
      <c r="M130" s="11">
        <v>865</v>
      </c>
      <c r="N130" s="25">
        <f t="shared" si="17"/>
        <v>664.81560000000002</v>
      </c>
      <c r="O130" s="25">
        <f t="shared" si="18"/>
        <v>200.18439999999998</v>
      </c>
    </row>
    <row r="131" spans="1:15" x14ac:dyDescent="0.25">
      <c r="A131" s="32">
        <f>+IF(B131="","",SUBTOTAL(3,B$122:B131))</f>
        <v>10</v>
      </c>
      <c r="B131" s="16">
        <v>44208</v>
      </c>
      <c r="C131" s="7"/>
      <c r="D131" s="6">
        <v>1</v>
      </c>
      <c r="E131" s="11"/>
      <c r="F131" s="11"/>
      <c r="G131" s="11">
        <v>156.06</v>
      </c>
      <c r="H131" s="11"/>
      <c r="I131" s="11"/>
      <c r="J131" s="11"/>
      <c r="K131" s="11"/>
      <c r="L131" s="98"/>
      <c r="M131" s="11">
        <v>865</v>
      </c>
      <c r="N131" s="25">
        <f t="shared" si="17"/>
        <v>664.81560000000002</v>
      </c>
      <c r="O131" s="25">
        <f t="shared" si="18"/>
        <v>200.18439999999998</v>
      </c>
    </row>
    <row r="132" spans="1:15" x14ac:dyDescent="0.25">
      <c r="A132" s="32">
        <f>+IF(B132="","",SUBTOTAL(3,B$122:B132))</f>
        <v>11</v>
      </c>
      <c r="B132" s="16">
        <v>44208</v>
      </c>
      <c r="C132" s="7"/>
      <c r="D132" s="6">
        <v>1</v>
      </c>
      <c r="E132" s="11"/>
      <c r="F132" s="11"/>
      <c r="G132" s="11"/>
      <c r="H132" s="11"/>
      <c r="I132" s="11"/>
      <c r="J132" s="11"/>
      <c r="K132" s="11"/>
      <c r="L132" s="98"/>
      <c r="M132" s="11">
        <v>65</v>
      </c>
      <c r="N132" s="25"/>
      <c r="O132" s="25">
        <f>M132</f>
        <v>65</v>
      </c>
    </row>
    <row r="133" spans="1:15" x14ac:dyDescent="0.25">
      <c r="A133" s="32">
        <f>+IF(B133="","",SUBTOTAL(3,B$122:B133))</f>
        <v>12</v>
      </c>
      <c r="B133" s="16">
        <v>44208</v>
      </c>
      <c r="C133" s="7"/>
      <c r="D133" s="6">
        <v>1</v>
      </c>
      <c r="E133" s="11"/>
      <c r="F133" s="11"/>
      <c r="G133" s="11">
        <v>156.06</v>
      </c>
      <c r="H133" s="11"/>
      <c r="I133" s="11"/>
      <c r="J133" s="11"/>
      <c r="K133" s="11"/>
      <c r="L133" s="98"/>
      <c r="M133" s="11">
        <v>865</v>
      </c>
      <c r="N133" s="25">
        <f>G133*4.26</f>
        <v>664.81560000000002</v>
      </c>
      <c r="O133" s="25">
        <f>M133-N133</f>
        <v>200.18439999999998</v>
      </c>
    </row>
    <row r="134" spans="1:15" x14ac:dyDescent="0.25">
      <c r="A134" s="32">
        <f>+IF(B134="","",SUBTOTAL(3,B$122:B134))</f>
        <v>13</v>
      </c>
      <c r="B134" s="16">
        <v>44208</v>
      </c>
      <c r="C134" s="7"/>
      <c r="D134" s="6">
        <v>1</v>
      </c>
      <c r="E134" s="11"/>
      <c r="F134" s="11"/>
      <c r="G134" s="11">
        <v>156.06</v>
      </c>
      <c r="H134" s="11"/>
      <c r="I134" s="11"/>
      <c r="J134" s="11"/>
      <c r="K134" s="11"/>
      <c r="L134" s="98"/>
      <c r="M134" s="11">
        <v>865</v>
      </c>
      <c r="N134" s="25">
        <f>G134*4.26</f>
        <v>664.81560000000002</v>
      </c>
      <c r="O134" s="25">
        <f>M134-N134</f>
        <v>200.18439999999998</v>
      </c>
    </row>
    <row r="135" spans="1:15" x14ac:dyDescent="0.25">
      <c r="A135" s="39" t="str">
        <f>TEXT(B135,"DDD")</f>
        <v>Tue</v>
      </c>
      <c r="B135" s="9">
        <f>B134</f>
        <v>44208</v>
      </c>
      <c r="C135" s="5" t="s">
        <v>2</v>
      </c>
      <c r="D135" s="4">
        <f>SUM(D122:D134)</f>
        <v>13</v>
      </c>
      <c r="E135" s="12">
        <f>SUM(E122:E134)</f>
        <v>0</v>
      </c>
      <c r="F135" s="12">
        <f t="shared" ref="F135:O135" si="19">SUM(F122:F134)</f>
        <v>0</v>
      </c>
      <c r="G135" s="12">
        <f t="shared" si="19"/>
        <v>1716.6599999999996</v>
      </c>
      <c r="H135" s="12">
        <f t="shared" si="19"/>
        <v>0</v>
      </c>
      <c r="I135" s="12">
        <f t="shared" si="19"/>
        <v>0</v>
      </c>
      <c r="J135" s="12">
        <f t="shared" si="19"/>
        <v>0</v>
      </c>
      <c r="K135" s="40"/>
      <c r="L135" s="40"/>
      <c r="M135" s="12">
        <f t="shared" si="19"/>
        <v>9645</v>
      </c>
      <c r="N135" s="12">
        <f t="shared" si="19"/>
        <v>7312.9715999999999</v>
      </c>
      <c r="O135" s="12">
        <f t="shared" si="19"/>
        <v>2332.0284000000006</v>
      </c>
    </row>
    <row r="136" spans="1:15" x14ac:dyDescent="0.25">
      <c r="A136" s="32">
        <f>+IF(B136="","",SUBTOTAL(3,B$136:B136))</f>
        <v>1</v>
      </c>
      <c r="B136" s="16">
        <v>44209</v>
      </c>
      <c r="C136" s="7"/>
      <c r="D136" s="6">
        <v>4</v>
      </c>
      <c r="E136" s="11"/>
      <c r="F136" s="11"/>
      <c r="G136" s="11">
        <v>615.05999999999995</v>
      </c>
      <c r="H136" s="11"/>
      <c r="I136" s="11"/>
      <c r="J136" s="11"/>
      <c r="K136" s="11"/>
      <c r="L136" s="98"/>
      <c r="M136" s="11">
        <v>3460</v>
      </c>
      <c r="N136" s="25">
        <f>G136*4.26</f>
        <v>2620.1555999999996</v>
      </c>
      <c r="O136" s="25">
        <f>M136-N136</f>
        <v>839.84440000000041</v>
      </c>
    </row>
    <row r="137" spans="1:15" x14ac:dyDescent="0.25">
      <c r="A137" s="32">
        <f>+IF(B137="","",SUBTOTAL(3,B$136:B137))</f>
        <v>2</v>
      </c>
      <c r="B137" s="16">
        <v>44209</v>
      </c>
      <c r="C137" s="7"/>
      <c r="D137" s="6">
        <v>1</v>
      </c>
      <c r="E137" s="11"/>
      <c r="F137" s="11"/>
      <c r="G137" s="11"/>
      <c r="H137" s="11"/>
      <c r="I137" s="11"/>
      <c r="J137" s="11"/>
      <c r="K137" s="11"/>
      <c r="L137" s="98"/>
      <c r="M137" s="11">
        <v>65</v>
      </c>
      <c r="N137" s="25"/>
      <c r="O137" s="25">
        <f>M137</f>
        <v>65</v>
      </c>
    </row>
    <row r="138" spans="1:15" x14ac:dyDescent="0.25">
      <c r="A138" s="32">
        <f>+IF(B138="","",SUBTOTAL(3,B$136:B138))</f>
        <v>3</v>
      </c>
      <c r="B138" s="16">
        <v>44209</v>
      </c>
      <c r="C138" s="7"/>
      <c r="D138" s="6">
        <v>1</v>
      </c>
      <c r="E138" s="11"/>
      <c r="F138" s="11"/>
      <c r="G138" s="11">
        <v>156.06</v>
      </c>
      <c r="H138" s="11"/>
      <c r="I138" s="11"/>
      <c r="J138" s="11"/>
      <c r="K138" s="11"/>
      <c r="L138" s="98"/>
      <c r="M138" s="11">
        <v>865</v>
      </c>
      <c r="N138" s="25">
        <f>G138*4.26</f>
        <v>664.81560000000002</v>
      </c>
      <c r="O138" s="25">
        <f>M138-N138</f>
        <v>200.18439999999998</v>
      </c>
    </row>
    <row r="139" spans="1:15" x14ac:dyDescent="0.25">
      <c r="A139" s="32">
        <f>+IF(B139="","",SUBTOTAL(3,B$136:B139))</f>
        <v>4</v>
      </c>
      <c r="B139" s="16">
        <v>44209</v>
      </c>
      <c r="C139" s="7"/>
      <c r="D139" s="6">
        <v>1</v>
      </c>
      <c r="E139" s="11"/>
      <c r="F139" s="11"/>
      <c r="G139" s="11">
        <v>156.06</v>
      </c>
      <c r="H139" s="11"/>
      <c r="I139" s="11"/>
      <c r="J139" s="11"/>
      <c r="K139" s="11"/>
      <c r="L139" s="98"/>
      <c r="M139" s="11">
        <v>865</v>
      </c>
      <c r="N139" s="25">
        <f>G139*4.26</f>
        <v>664.81560000000002</v>
      </c>
      <c r="O139" s="25">
        <f>M139-N139</f>
        <v>200.18439999999998</v>
      </c>
    </row>
    <row r="140" spans="1:15" x14ac:dyDescent="0.25">
      <c r="A140" s="32">
        <f>+IF(B140="","",SUBTOTAL(3,B$136:B140))</f>
        <v>5</v>
      </c>
      <c r="B140" s="16">
        <v>44209</v>
      </c>
      <c r="C140" s="7"/>
      <c r="D140" s="6">
        <v>1</v>
      </c>
      <c r="E140" s="11"/>
      <c r="F140" s="11"/>
      <c r="G140" s="11">
        <v>156.06</v>
      </c>
      <c r="H140" s="11"/>
      <c r="I140" s="11"/>
      <c r="J140" s="11"/>
      <c r="K140" s="11"/>
      <c r="L140" s="98"/>
      <c r="M140" s="11">
        <v>865</v>
      </c>
      <c r="N140" s="25">
        <f>G140*4.26</f>
        <v>664.81560000000002</v>
      </c>
      <c r="O140" s="25">
        <f>M140-N140</f>
        <v>200.18439999999998</v>
      </c>
    </row>
    <row r="141" spans="1:15" x14ac:dyDescent="0.25">
      <c r="A141" s="32">
        <f>+IF(B141="","",SUBTOTAL(3,B$136:B141))</f>
        <v>6</v>
      </c>
      <c r="B141" s="16">
        <v>44209</v>
      </c>
      <c r="C141" s="7"/>
      <c r="D141" s="6">
        <v>2</v>
      </c>
      <c r="E141" s="11"/>
      <c r="F141" s="11"/>
      <c r="G141" s="11">
        <v>309.06</v>
      </c>
      <c r="H141" s="11"/>
      <c r="I141" s="11"/>
      <c r="J141" s="11"/>
      <c r="K141" s="11"/>
      <c r="L141" s="98"/>
      <c r="M141" s="11">
        <v>1780</v>
      </c>
      <c r="N141" s="25">
        <f>G141*4.26</f>
        <v>1316.5955999999999</v>
      </c>
      <c r="O141" s="25">
        <f>M141-N141</f>
        <v>463.40440000000012</v>
      </c>
    </row>
    <row r="142" spans="1:15" x14ac:dyDescent="0.25">
      <c r="A142" s="32">
        <f>+IF(B142="","",SUBTOTAL(3,B$136:B142))</f>
        <v>7</v>
      </c>
      <c r="B142" s="16">
        <v>44209</v>
      </c>
      <c r="C142" s="7"/>
      <c r="D142" s="6">
        <v>2</v>
      </c>
      <c r="E142" s="11"/>
      <c r="F142" s="11"/>
      <c r="G142" s="11"/>
      <c r="H142" s="11"/>
      <c r="I142" s="11"/>
      <c r="J142" s="11"/>
      <c r="K142" s="11"/>
      <c r="L142" s="98"/>
      <c r="M142" s="11">
        <v>130</v>
      </c>
      <c r="N142" s="25"/>
      <c r="O142" s="25">
        <f>M142</f>
        <v>130</v>
      </c>
    </row>
    <row r="143" spans="1:15" x14ac:dyDescent="0.25">
      <c r="A143" s="32">
        <f>+IF(B143="","",SUBTOTAL(3,B$136:B143))</f>
        <v>8</v>
      </c>
      <c r="B143" s="16">
        <v>44209</v>
      </c>
      <c r="C143" s="7"/>
      <c r="D143" s="6">
        <v>2</v>
      </c>
      <c r="E143" s="11"/>
      <c r="F143" s="11"/>
      <c r="G143" s="11">
        <v>309.06</v>
      </c>
      <c r="H143" s="11"/>
      <c r="I143" s="11"/>
      <c r="J143" s="11"/>
      <c r="K143" s="11"/>
      <c r="L143" s="98"/>
      <c r="M143" s="11">
        <v>1730</v>
      </c>
      <c r="N143" s="25">
        <f>G143*4.26</f>
        <v>1316.5955999999999</v>
      </c>
      <c r="O143" s="25">
        <f>M143-N143</f>
        <v>413.40440000000012</v>
      </c>
    </row>
    <row r="144" spans="1:15" x14ac:dyDescent="0.25">
      <c r="A144" s="32">
        <f>+IF(B144="","",SUBTOTAL(3,B$136:B144))</f>
        <v>9</v>
      </c>
      <c r="B144" s="16">
        <v>44209</v>
      </c>
      <c r="C144" s="7"/>
      <c r="D144" s="6">
        <v>5</v>
      </c>
      <c r="E144" s="11"/>
      <c r="F144" s="11"/>
      <c r="G144" s="11">
        <v>768.06</v>
      </c>
      <c r="H144" s="11"/>
      <c r="I144" s="11"/>
      <c r="J144" s="11"/>
      <c r="K144" s="11"/>
      <c r="L144" s="98"/>
      <c r="M144" s="11">
        <f>865*5</f>
        <v>4325</v>
      </c>
      <c r="N144" s="25">
        <f>G144*4.26</f>
        <v>3271.9355999999998</v>
      </c>
      <c r="O144" s="25">
        <f>M144-N144</f>
        <v>1053.0644000000002</v>
      </c>
    </row>
    <row r="145" spans="1:15" x14ac:dyDescent="0.25">
      <c r="A145" s="32">
        <f>+IF(B145="","",SUBTOTAL(3,B$136:B145))</f>
        <v>10</v>
      </c>
      <c r="B145" s="16">
        <v>44209</v>
      </c>
      <c r="C145" s="7"/>
      <c r="D145" s="6">
        <v>1</v>
      </c>
      <c r="E145" s="11"/>
      <c r="F145" s="11"/>
      <c r="G145" s="11"/>
      <c r="H145" s="11"/>
      <c r="I145" s="11"/>
      <c r="J145" s="11"/>
      <c r="K145" s="11"/>
      <c r="L145" s="98"/>
      <c r="M145" s="11">
        <v>65</v>
      </c>
      <c r="N145" s="25"/>
      <c r="O145" s="25">
        <f>M145</f>
        <v>65</v>
      </c>
    </row>
    <row r="146" spans="1:15" x14ac:dyDescent="0.25">
      <c r="A146" s="32">
        <f>+IF(B146="","",SUBTOTAL(3,B$136:B146))</f>
        <v>11</v>
      </c>
      <c r="B146" s="16">
        <v>44209</v>
      </c>
      <c r="C146" s="7"/>
      <c r="D146" s="6">
        <v>1</v>
      </c>
      <c r="E146" s="11"/>
      <c r="F146" s="11"/>
      <c r="G146" s="11"/>
      <c r="H146" s="11"/>
      <c r="I146" s="11"/>
      <c r="J146" s="11"/>
      <c r="K146" s="11"/>
      <c r="L146" s="98"/>
      <c r="M146" s="11">
        <v>65</v>
      </c>
      <c r="N146" s="25"/>
      <c r="O146" s="25">
        <f>M146</f>
        <v>65</v>
      </c>
    </row>
    <row r="147" spans="1:15" x14ac:dyDescent="0.25">
      <c r="A147" s="32">
        <f>+IF(B147="","",SUBTOTAL(3,B$136:B147))</f>
        <v>12</v>
      </c>
      <c r="B147" s="16">
        <v>44209</v>
      </c>
      <c r="C147" s="7"/>
      <c r="D147" s="6">
        <v>2</v>
      </c>
      <c r="E147" s="11"/>
      <c r="F147" s="11"/>
      <c r="G147" s="11"/>
      <c r="H147" s="11"/>
      <c r="I147" s="11"/>
      <c r="J147" s="11"/>
      <c r="K147" s="11"/>
      <c r="L147" s="98"/>
      <c r="M147" s="11">
        <v>300</v>
      </c>
      <c r="N147" s="25"/>
      <c r="O147" s="25">
        <f>M147</f>
        <v>300</v>
      </c>
    </row>
    <row r="148" spans="1:15" x14ac:dyDescent="0.25">
      <c r="A148" s="32">
        <f>+IF(B148="","",SUBTOTAL(3,B$136:B148))</f>
        <v>13</v>
      </c>
      <c r="B148" s="16">
        <v>44209</v>
      </c>
      <c r="C148" s="7"/>
      <c r="D148" s="6">
        <v>1</v>
      </c>
      <c r="E148" s="11"/>
      <c r="F148" s="11"/>
      <c r="G148" s="11">
        <v>156.06</v>
      </c>
      <c r="H148" s="11"/>
      <c r="I148" s="11"/>
      <c r="J148" s="11"/>
      <c r="K148" s="11"/>
      <c r="L148" s="98"/>
      <c r="M148" s="11">
        <v>865</v>
      </c>
      <c r="N148" s="25">
        <f>G148*4.26</f>
        <v>664.81560000000002</v>
      </c>
      <c r="O148" s="25">
        <f>M148-N148</f>
        <v>200.18439999999998</v>
      </c>
    </row>
    <row r="149" spans="1:15" x14ac:dyDescent="0.25">
      <c r="A149" s="32">
        <f>+IF(B149="","",SUBTOTAL(3,B$136:B149))</f>
        <v>14</v>
      </c>
      <c r="B149" s="16">
        <v>44209</v>
      </c>
      <c r="C149" s="7"/>
      <c r="D149" s="6">
        <v>1</v>
      </c>
      <c r="E149" s="11"/>
      <c r="F149" s="11"/>
      <c r="G149" s="11"/>
      <c r="H149" s="11"/>
      <c r="I149" s="11"/>
      <c r="J149" s="11"/>
      <c r="K149" s="11"/>
      <c r="L149" s="98"/>
      <c r="M149" s="11">
        <v>65</v>
      </c>
      <c r="N149" s="25"/>
      <c r="O149" s="25">
        <f>M149</f>
        <v>65</v>
      </c>
    </row>
    <row r="150" spans="1:15" x14ac:dyDescent="0.25">
      <c r="A150" s="32">
        <f>+IF(B150="","",SUBTOTAL(3,B$136:B150))</f>
        <v>15</v>
      </c>
      <c r="B150" s="16">
        <v>44209</v>
      </c>
      <c r="C150" s="7"/>
      <c r="D150" s="6">
        <v>2</v>
      </c>
      <c r="E150" s="11"/>
      <c r="F150" s="11"/>
      <c r="G150" s="11">
        <v>309.06</v>
      </c>
      <c r="H150" s="11"/>
      <c r="I150" s="11"/>
      <c r="J150" s="11"/>
      <c r="K150" s="11"/>
      <c r="L150" s="98"/>
      <c r="M150" s="11">
        <v>1730</v>
      </c>
      <c r="N150" s="25">
        <f>G150*4.26</f>
        <v>1316.5955999999999</v>
      </c>
      <c r="O150" s="25">
        <f>M150-N150</f>
        <v>413.40440000000012</v>
      </c>
    </row>
    <row r="151" spans="1:15" x14ac:dyDescent="0.25">
      <c r="A151" s="32">
        <f>+IF(B151="","",SUBTOTAL(3,B$136:B151))</f>
        <v>16</v>
      </c>
      <c r="B151" s="16">
        <v>44209</v>
      </c>
      <c r="C151" s="7"/>
      <c r="D151" s="6">
        <v>1</v>
      </c>
      <c r="E151" s="11"/>
      <c r="F151" s="11"/>
      <c r="G151" s="11">
        <v>156.06</v>
      </c>
      <c r="H151" s="11"/>
      <c r="I151" s="11"/>
      <c r="J151" s="11"/>
      <c r="K151" s="11"/>
      <c r="L151" s="98"/>
      <c r="M151" s="11">
        <v>865</v>
      </c>
      <c r="N151" s="25">
        <f>G151*4.26</f>
        <v>664.81560000000002</v>
      </c>
      <c r="O151" s="25">
        <f>M151-N151</f>
        <v>200.18439999999998</v>
      </c>
    </row>
    <row r="152" spans="1:15" x14ac:dyDescent="0.25">
      <c r="A152" s="32">
        <f>+IF(B152="","",SUBTOTAL(3,B$136:B152))</f>
        <v>17</v>
      </c>
      <c r="B152" s="16">
        <v>44209</v>
      </c>
      <c r="C152" s="7"/>
      <c r="D152" s="6">
        <v>6</v>
      </c>
      <c r="E152" s="11"/>
      <c r="F152" s="11"/>
      <c r="G152" s="11"/>
      <c r="H152" s="11"/>
      <c r="I152" s="11"/>
      <c r="J152" s="11"/>
      <c r="K152" s="11"/>
      <c r="L152" s="98"/>
      <c r="M152" s="11">
        <f>65*6</f>
        <v>390</v>
      </c>
      <c r="N152" s="25"/>
      <c r="O152" s="25">
        <f>M152</f>
        <v>390</v>
      </c>
    </row>
    <row r="153" spans="1:15" x14ac:dyDescent="0.25">
      <c r="A153" s="32">
        <f>+IF(B153="","",SUBTOTAL(3,B$136:B153))</f>
        <v>18</v>
      </c>
      <c r="B153" s="16">
        <v>44209</v>
      </c>
      <c r="C153" s="7"/>
      <c r="D153" s="6">
        <v>1</v>
      </c>
      <c r="E153" s="11"/>
      <c r="F153" s="11"/>
      <c r="G153" s="11">
        <v>156.06</v>
      </c>
      <c r="H153" s="11"/>
      <c r="I153" s="11"/>
      <c r="J153" s="11"/>
      <c r="K153" s="11"/>
      <c r="L153" s="98"/>
      <c r="M153" s="11">
        <v>865</v>
      </c>
      <c r="N153" s="25">
        <f>G153*4.26</f>
        <v>664.81560000000002</v>
      </c>
      <c r="O153" s="25">
        <f>M153-N153</f>
        <v>200.18439999999998</v>
      </c>
    </row>
    <row r="154" spans="1:15" x14ac:dyDescent="0.25">
      <c r="A154" s="32">
        <f>+IF(B154="","",SUBTOTAL(3,B$136:B154))</f>
        <v>19</v>
      </c>
      <c r="B154" s="16">
        <v>44209</v>
      </c>
      <c r="C154" s="7"/>
      <c r="D154" s="6">
        <v>1</v>
      </c>
      <c r="E154" s="11"/>
      <c r="F154" s="11"/>
      <c r="G154" s="11">
        <v>156.06</v>
      </c>
      <c r="H154" s="11"/>
      <c r="I154" s="11"/>
      <c r="J154" s="11"/>
      <c r="K154" s="11"/>
      <c r="L154" s="98"/>
      <c r="M154" s="11">
        <v>865</v>
      </c>
      <c r="N154" s="25">
        <f>G154*4.26</f>
        <v>664.81560000000002</v>
      </c>
      <c r="O154" s="25">
        <f>M154-N154</f>
        <v>200.18439999999998</v>
      </c>
    </row>
    <row r="155" spans="1:15" x14ac:dyDescent="0.25">
      <c r="A155" s="32">
        <f>+IF(B155="","",SUBTOTAL(3,B$136:B155))</f>
        <v>20</v>
      </c>
      <c r="B155" s="16">
        <v>44209</v>
      </c>
      <c r="C155" s="7"/>
      <c r="D155" s="6">
        <v>3</v>
      </c>
      <c r="E155" s="11"/>
      <c r="F155" s="11"/>
      <c r="G155" s="11">
        <v>462.06</v>
      </c>
      <c r="H155" s="11"/>
      <c r="I155" s="11"/>
      <c r="J155" s="11"/>
      <c r="K155" s="11"/>
      <c r="L155" s="98"/>
      <c r="M155" s="11">
        <f>3*865</f>
        <v>2595</v>
      </c>
      <c r="N155" s="25">
        <f>G155*4.26</f>
        <v>1968.3755999999998</v>
      </c>
      <c r="O155" s="25">
        <f>M155-N155</f>
        <v>626.62440000000015</v>
      </c>
    </row>
    <row r="156" spans="1:15" x14ac:dyDescent="0.25">
      <c r="A156" s="32">
        <f>+IF(B156="","",SUBTOTAL(3,B$136:B156))</f>
        <v>21</v>
      </c>
      <c r="B156" s="16">
        <v>44209</v>
      </c>
      <c r="C156" s="7"/>
      <c r="D156" s="6">
        <v>1</v>
      </c>
      <c r="E156" s="11"/>
      <c r="F156" s="11"/>
      <c r="G156" s="11"/>
      <c r="H156" s="11"/>
      <c r="I156" s="11"/>
      <c r="J156" s="11"/>
      <c r="K156" s="11"/>
      <c r="L156" s="98"/>
      <c r="M156" s="11">
        <v>150</v>
      </c>
      <c r="N156" s="25"/>
      <c r="O156" s="25">
        <f>M156</f>
        <v>150</v>
      </c>
    </row>
    <row r="157" spans="1:15" x14ac:dyDescent="0.25">
      <c r="A157" s="32">
        <f>+IF(B157="","",SUBTOTAL(3,B$136:B157))</f>
        <v>22</v>
      </c>
      <c r="B157" s="16">
        <v>44209</v>
      </c>
      <c r="C157" s="7"/>
      <c r="D157" s="6">
        <v>1</v>
      </c>
      <c r="E157" s="11"/>
      <c r="F157" s="11"/>
      <c r="G157" s="11">
        <v>156.06</v>
      </c>
      <c r="H157" s="11"/>
      <c r="I157" s="11"/>
      <c r="J157" s="11"/>
      <c r="K157" s="11"/>
      <c r="L157" s="98"/>
      <c r="M157" s="11">
        <v>865</v>
      </c>
      <c r="N157" s="25">
        <f>G157*4.26</f>
        <v>664.81560000000002</v>
      </c>
      <c r="O157" s="25">
        <f>M157-N157</f>
        <v>200.18439999999998</v>
      </c>
    </row>
    <row r="158" spans="1:15" x14ac:dyDescent="0.25">
      <c r="A158" s="32">
        <f>+IF(B158="","",SUBTOTAL(3,B$136:B158))</f>
        <v>23</v>
      </c>
      <c r="B158" s="16">
        <v>44209</v>
      </c>
      <c r="C158" s="7"/>
      <c r="D158" s="6"/>
      <c r="E158" s="11"/>
      <c r="F158" s="11"/>
      <c r="G158" s="11"/>
      <c r="H158" s="11"/>
      <c r="I158" s="11"/>
      <c r="J158" s="11"/>
      <c r="K158" s="11"/>
      <c r="L158" s="98"/>
      <c r="M158" s="11"/>
      <c r="N158" s="25"/>
      <c r="O158" s="25">
        <v>0</v>
      </c>
    </row>
    <row r="159" spans="1:15" x14ac:dyDescent="0.25">
      <c r="A159" s="39" t="str">
        <f>TEXT(B159,"DDD")</f>
        <v>Wed</v>
      </c>
      <c r="B159" s="9">
        <f>B158</f>
        <v>44209</v>
      </c>
      <c r="C159" s="5" t="s">
        <v>2</v>
      </c>
      <c r="D159" s="4">
        <f>SUM(D136:D158)</f>
        <v>41</v>
      </c>
      <c r="E159" s="12">
        <f>SUM(E136:E158)</f>
        <v>0</v>
      </c>
      <c r="F159" s="12">
        <f t="shared" ref="F159:O159" si="20">SUM(F136:F158)</f>
        <v>0</v>
      </c>
      <c r="G159" s="12">
        <f t="shared" si="20"/>
        <v>4020.8399999999992</v>
      </c>
      <c r="H159" s="12">
        <f t="shared" si="20"/>
        <v>0</v>
      </c>
      <c r="I159" s="12">
        <f t="shared" si="20"/>
        <v>0</v>
      </c>
      <c r="J159" s="12">
        <f t="shared" si="20"/>
        <v>0</v>
      </c>
      <c r="K159" s="40"/>
      <c r="L159" s="40"/>
      <c r="M159" s="12">
        <f t="shared" si="20"/>
        <v>23770</v>
      </c>
      <c r="N159" s="12">
        <f t="shared" si="20"/>
        <v>17128.778399999999</v>
      </c>
      <c r="O159" s="12">
        <f t="shared" si="20"/>
        <v>6641.2216000000026</v>
      </c>
    </row>
    <row r="160" spans="1:15" x14ac:dyDescent="0.25">
      <c r="A160" s="32">
        <f>+IF(B160="","",SUBTOTAL(3,B$160:B160))</f>
        <v>1</v>
      </c>
      <c r="B160" s="16">
        <v>44210</v>
      </c>
      <c r="C160" s="7"/>
      <c r="D160" s="6">
        <v>4</v>
      </c>
      <c r="E160" s="11"/>
      <c r="F160" s="11"/>
      <c r="G160" s="11">
        <v>615.05999999999995</v>
      </c>
      <c r="H160" s="11"/>
      <c r="I160" s="11"/>
      <c r="J160" s="11"/>
      <c r="K160" s="11"/>
      <c r="L160" s="98"/>
      <c r="M160" s="11">
        <f>865*4</f>
        <v>3460</v>
      </c>
      <c r="N160" s="25">
        <f>G160*4.26</f>
        <v>2620.1555999999996</v>
      </c>
      <c r="O160" s="25">
        <f t="shared" ref="O160:O165" si="21">M160-N160</f>
        <v>839.84440000000041</v>
      </c>
    </row>
    <row r="161" spans="1:15" x14ac:dyDescent="0.25">
      <c r="A161" s="32">
        <f>+IF(B161="","",SUBTOTAL(3,B$160:B161))</f>
        <v>2</v>
      </c>
      <c r="B161" s="16">
        <v>44210</v>
      </c>
      <c r="C161" s="7"/>
      <c r="D161" s="6">
        <v>1</v>
      </c>
      <c r="E161" s="11"/>
      <c r="F161" s="11"/>
      <c r="G161" s="11">
        <v>156.06</v>
      </c>
      <c r="H161" s="11"/>
      <c r="I161" s="11"/>
      <c r="J161" s="11"/>
      <c r="K161" s="11"/>
      <c r="L161" s="98"/>
      <c r="M161" s="11">
        <v>865</v>
      </c>
      <c r="N161" s="25">
        <f>G161*4.26</f>
        <v>664.81560000000002</v>
      </c>
      <c r="O161" s="25">
        <f t="shared" si="21"/>
        <v>200.18439999999998</v>
      </c>
    </row>
    <row r="162" spans="1:15" x14ac:dyDescent="0.25">
      <c r="A162" s="32">
        <f>+IF(B162="","",SUBTOTAL(3,B$160:B162))</f>
        <v>3</v>
      </c>
      <c r="B162" s="16">
        <v>44210</v>
      </c>
      <c r="C162" s="7"/>
      <c r="D162" s="6">
        <v>1</v>
      </c>
      <c r="E162" s="11"/>
      <c r="F162" s="11"/>
      <c r="G162" s="11">
        <v>156.06</v>
      </c>
      <c r="H162" s="11"/>
      <c r="I162" s="11"/>
      <c r="J162" s="11"/>
      <c r="K162" s="11"/>
      <c r="L162" s="98"/>
      <c r="M162" s="11">
        <v>865</v>
      </c>
      <c r="N162" s="25">
        <f>G162*4.26</f>
        <v>664.81560000000002</v>
      </c>
      <c r="O162" s="25">
        <f t="shared" si="21"/>
        <v>200.18439999999998</v>
      </c>
    </row>
    <row r="163" spans="1:15" x14ac:dyDescent="0.25">
      <c r="A163" s="32">
        <f>+IF(B163="","",SUBTOTAL(3,B$160:B163))</f>
        <v>4</v>
      </c>
      <c r="B163" s="16">
        <v>44210</v>
      </c>
      <c r="C163" s="7"/>
      <c r="D163" s="6">
        <v>2</v>
      </c>
      <c r="E163" s="11"/>
      <c r="F163" s="11"/>
      <c r="G163" s="11"/>
      <c r="H163" s="11"/>
      <c r="I163" s="11"/>
      <c r="J163" s="11">
        <v>309.06</v>
      </c>
      <c r="K163" s="11"/>
      <c r="L163" s="98"/>
      <c r="M163" s="11">
        <v>1730</v>
      </c>
      <c r="N163" s="25">
        <f>D163*691</f>
        <v>1382</v>
      </c>
      <c r="O163" s="25">
        <f t="shared" si="21"/>
        <v>348</v>
      </c>
    </row>
    <row r="164" spans="1:15" x14ac:dyDescent="0.25">
      <c r="A164" s="32">
        <f>+IF(B164="","",SUBTOTAL(3,B$160:B164))</f>
        <v>5</v>
      </c>
      <c r="B164" s="16">
        <v>44210</v>
      </c>
      <c r="C164" s="7"/>
      <c r="D164" s="6">
        <v>1</v>
      </c>
      <c r="E164" s="11"/>
      <c r="F164" s="11"/>
      <c r="G164" s="11">
        <v>156.06</v>
      </c>
      <c r="H164" s="11"/>
      <c r="I164" s="11"/>
      <c r="J164" s="11"/>
      <c r="K164" s="11"/>
      <c r="L164" s="98"/>
      <c r="M164" s="11">
        <v>865</v>
      </c>
      <c r="N164" s="25">
        <f>G164*4.26</f>
        <v>664.81560000000002</v>
      </c>
      <c r="O164" s="25">
        <f t="shared" si="21"/>
        <v>200.18439999999998</v>
      </c>
    </row>
    <row r="165" spans="1:15" x14ac:dyDescent="0.25">
      <c r="A165" s="32">
        <f>+IF(B165="","",SUBTOTAL(3,B$160:B165))</f>
        <v>6</v>
      </c>
      <c r="B165" s="16">
        <v>44210</v>
      </c>
      <c r="C165" s="7"/>
      <c r="D165" s="6">
        <v>1</v>
      </c>
      <c r="E165" s="11"/>
      <c r="F165" s="11"/>
      <c r="G165" s="11">
        <v>156.06</v>
      </c>
      <c r="H165" s="11"/>
      <c r="I165" s="11"/>
      <c r="J165" s="11"/>
      <c r="K165" s="11"/>
      <c r="L165" s="98"/>
      <c r="M165" s="11">
        <v>865</v>
      </c>
      <c r="N165" s="25">
        <f>G165*4.26</f>
        <v>664.81560000000002</v>
      </c>
      <c r="O165" s="25">
        <f t="shared" si="21"/>
        <v>200.18439999999998</v>
      </c>
    </row>
    <row r="166" spans="1:15" x14ac:dyDescent="0.25">
      <c r="A166" s="32">
        <f>+IF(B166="","",SUBTOTAL(3,B$160:B166))</f>
        <v>7</v>
      </c>
      <c r="B166" s="16">
        <v>44210</v>
      </c>
      <c r="C166" s="7"/>
      <c r="D166" s="6">
        <v>4</v>
      </c>
      <c r="E166" s="11"/>
      <c r="F166" s="11"/>
      <c r="G166" s="11"/>
      <c r="H166" s="11"/>
      <c r="I166" s="11"/>
      <c r="J166" s="11"/>
      <c r="K166" s="11"/>
      <c r="L166" s="98"/>
      <c r="M166" s="11">
        <v>260</v>
      </c>
      <c r="N166" s="25"/>
      <c r="O166" s="25">
        <f>M166</f>
        <v>260</v>
      </c>
    </row>
    <row r="167" spans="1:15" x14ac:dyDescent="0.25">
      <c r="A167" s="32">
        <f>+IF(B167="","",SUBTOTAL(3,B$160:B167))</f>
        <v>8</v>
      </c>
      <c r="B167" s="16">
        <v>44210</v>
      </c>
      <c r="C167" s="7"/>
      <c r="D167" s="6">
        <v>1</v>
      </c>
      <c r="E167" s="11"/>
      <c r="F167" s="11"/>
      <c r="G167" s="11"/>
      <c r="H167" s="11">
        <v>156.06</v>
      </c>
      <c r="I167" s="11"/>
      <c r="J167" s="11"/>
      <c r="K167" s="11"/>
      <c r="L167" s="98"/>
      <c r="M167" s="11">
        <v>865</v>
      </c>
      <c r="N167" s="25">
        <f>D167*691</f>
        <v>691</v>
      </c>
      <c r="O167" s="25">
        <f>M167-N167</f>
        <v>174</v>
      </c>
    </row>
    <row r="168" spans="1:15" x14ac:dyDescent="0.25">
      <c r="A168" s="32">
        <f>+IF(B168="","",SUBTOTAL(3,B$160:B168))</f>
        <v>9</v>
      </c>
      <c r="B168" s="16">
        <v>44210</v>
      </c>
      <c r="C168" s="7"/>
      <c r="D168" s="6">
        <v>1</v>
      </c>
      <c r="E168" s="11"/>
      <c r="F168" s="11"/>
      <c r="G168" s="11"/>
      <c r="H168" s="11">
        <v>156.06</v>
      </c>
      <c r="I168" s="11"/>
      <c r="J168" s="11"/>
      <c r="K168" s="11"/>
      <c r="L168" s="98"/>
      <c r="M168" s="11">
        <v>865</v>
      </c>
      <c r="N168" s="25">
        <f>D168*691</f>
        <v>691</v>
      </c>
      <c r="O168" s="25">
        <f>M168-N168</f>
        <v>174</v>
      </c>
    </row>
    <row r="169" spans="1:15" x14ac:dyDescent="0.25">
      <c r="A169" s="39" t="str">
        <f>TEXT(B169,"DDD")</f>
        <v>Thu</v>
      </c>
      <c r="B169" s="9">
        <f>B168</f>
        <v>44210</v>
      </c>
      <c r="C169" s="5" t="s">
        <v>2</v>
      </c>
      <c r="D169" s="4">
        <f>SUM(D160:D168)</f>
        <v>16</v>
      </c>
      <c r="E169" s="12">
        <f>SUM(E147:E168)</f>
        <v>0</v>
      </c>
      <c r="F169" s="12">
        <f t="shared" ref="F169:O169" si="22">SUM(F147:F168)</f>
        <v>0</v>
      </c>
      <c r="G169" s="12">
        <f t="shared" si="22"/>
        <v>6811.5600000000013</v>
      </c>
      <c r="H169" s="12">
        <f t="shared" si="22"/>
        <v>312.12</v>
      </c>
      <c r="I169" s="12">
        <f t="shared" si="22"/>
        <v>0</v>
      </c>
      <c r="J169" s="12">
        <f t="shared" si="22"/>
        <v>309.06</v>
      </c>
      <c r="K169" s="40"/>
      <c r="L169" s="40"/>
      <c r="M169" s="12">
        <f t="shared" si="22"/>
        <v>43965</v>
      </c>
      <c r="N169" s="26">
        <f t="shared" si="22"/>
        <v>31781.245600000002</v>
      </c>
      <c r="O169" s="26">
        <f t="shared" si="22"/>
        <v>12183.754400000003</v>
      </c>
    </row>
    <row r="170" spans="1:15" x14ac:dyDescent="0.25">
      <c r="A170" s="32">
        <f>+IF(B170="","",SUBTOTAL(3,B$170:B170))</f>
        <v>1</v>
      </c>
      <c r="B170" s="16">
        <v>44213</v>
      </c>
      <c r="C170" s="7"/>
      <c r="D170" s="6">
        <v>1</v>
      </c>
      <c r="E170" s="11"/>
      <c r="F170" s="11"/>
      <c r="G170" s="11"/>
      <c r="H170" s="11"/>
      <c r="I170" s="11">
        <v>156.06</v>
      </c>
      <c r="J170" s="11"/>
      <c r="K170" s="11"/>
      <c r="L170" s="98"/>
      <c r="M170" s="11">
        <v>865</v>
      </c>
      <c r="N170" s="25">
        <f>I170*4.26</f>
        <v>664.81560000000002</v>
      </c>
      <c r="O170" s="25">
        <f>M170-N170</f>
        <v>200.18439999999998</v>
      </c>
    </row>
    <row r="171" spans="1:15" x14ac:dyDescent="0.25">
      <c r="A171" s="32">
        <f>+IF(B171="","",SUBTOTAL(3,B$170:B171))</f>
        <v>2</v>
      </c>
      <c r="B171" s="16">
        <v>44213</v>
      </c>
      <c r="C171" s="7"/>
      <c r="D171" s="6">
        <v>1</v>
      </c>
      <c r="E171" s="11"/>
      <c r="F171" s="11"/>
      <c r="G171" s="11"/>
      <c r="H171" s="11"/>
      <c r="I171" s="11"/>
      <c r="J171" s="11"/>
      <c r="K171" s="11"/>
      <c r="L171" s="98"/>
      <c r="M171" s="11">
        <v>65</v>
      </c>
      <c r="N171" s="25"/>
      <c r="O171" s="25">
        <f>M171</f>
        <v>65</v>
      </c>
    </row>
    <row r="172" spans="1:15" x14ac:dyDescent="0.25">
      <c r="A172" s="32">
        <f>+IF(B172="","",SUBTOTAL(3,B$170:B172))</f>
        <v>3</v>
      </c>
      <c r="B172" s="16">
        <v>44213</v>
      </c>
      <c r="C172" s="7"/>
      <c r="D172" s="6">
        <v>1</v>
      </c>
      <c r="E172" s="11"/>
      <c r="F172" s="11"/>
      <c r="G172" s="11"/>
      <c r="H172" s="11"/>
      <c r="I172" s="11">
        <v>156.06</v>
      </c>
      <c r="J172" s="11"/>
      <c r="K172" s="11"/>
      <c r="L172" s="98"/>
      <c r="M172" s="11">
        <v>865</v>
      </c>
      <c r="N172" s="25">
        <f>I172*4.26</f>
        <v>664.81560000000002</v>
      </c>
      <c r="O172" s="25">
        <f>M172-N172</f>
        <v>200.18439999999998</v>
      </c>
    </row>
    <row r="173" spans="1:15" x14ac:dyDescent="0.25">
      <c r="A173" s="32">
        <f>+IF(B173="","",SUBTOTAL(3,B$170:B173))</f>
        <v>4</v>
      </c>
      <c r="B173" s="16">
        <v>44213</v>
      </c>
      <c r="C173" s="7"/>
      <c r="D173" s="6">
        <v>1</v>
      </c>
      <c r="E173" s="11"/>
      <c r="F173" s="11"/>
      <c r="G173" s="11"/>
      <c r="H173" s="11"/>
      <c r="I173" s="11">
        <v>156.06</v>
      </c>
      <c r="J173" s="11"/>
      <c r="K173" s="11"/>
      <c r="L173" s="98"/>
      <c r="M173" s="11">
        <v>865</v>
      </c>
      <c r="N173" s="25">
        <f>I173*4.26</f>
        <v>664.81560000000002</v>
      </c>
      <c r="O173" s="25">
        <f>M173-N173</f>
        <v>200.18439999999998</v>
      </c>
    </row>
    <row r="174" spans="1:15" x14ac:dyDescent="0.25">
      <c r="A174" s="32">
        <f>+IF(B174="","",SUBTOTAL(3,B$170:B174))</f>
        <v>5</v>
      </c>
      <c r="B174" s="16">
        <v>44213</v>
      </c>
      <c r="C174" s="7"/>
      <c r="D174" s="6">
        <v>3</v>
      </c>
      <c r="E174" s="11"/>
      <c r="F174" s="11"/>
      <c r="G174" s="11"/>
      <c r="H174" s="11"/>
      <c r="I174" s="11"/>
      <c r="J174" s="11"/>
      <c r="K174" s="11"/>
      <c r="L174" s="98"/>
      <c r="M174" s="11">
        <f>65*3</f>
        <v>195</v>
      </c>
      <c r="N174" s="25"/>
      <c r="O174" s="25">
        <f>M174</f>
        <v>195</v>
      </c>
    </row>
    <row r="175" spans="1:15" x14ac:dyDescent="0.25">
      <c r="A175" s="32">
        <f>+IF(B175="","",SUBTOTAL(3,B$170:B175))</f>
        <v>6</v>
      </c>
      <c r="B175" s="16">
        <v>44213</v>
      </c>
      <c r="C175" s="7"/>
      <c r="D175" s="6">
        <v>7</v>
      </c>
      <c r="E175" s="11"/>
      <c r="F175" s="11"/>
      <c r="G175" s="11"/>
      <c r="H175" s="11"/>
      <c r="I175" s="11">
        <v>1074.06</v>
      </c>
      <c r="J175" s="11"/>
      <c r="K175" s="11"/>
      <c r="L175" s="98"/>
      <c r="M175" s="11">
        <f>865*7</f>
        <v>6055</v>
      </c>
      <c r="N175" s="25">
        <f>I175*4.26</f>
        <v>4575.4955999999993</v>
      </c>
      <c r="O175" s="25">
        <f>M175-N175</f>
        <v>1479.5044000000007</v>
      </c>
    </row>
    <row r="176" spans="1:15" x14ac:dyDescent="0.25">
      <c r="A176" s="32">
        <f>+IF(B176="","",SUBTOTAL(3,B$170:B176))</f>
        <v>7</v>
      </c>
      <c r="B176" s="16">
        <v>44213</v>
      </c>
      <c r="C176" s="7"/>
      <c r="D176" s="6">
        <v>1</v>
      </c>
      <c r="E176" s="11"/>
      <c r="F176" s="11"/>
      <c r="G176" s="11"/>
      <c r="H176" s="11"/>
      <c r="I176" s="11">
        <v>156.06</v>
      </c>
      <c r="J176" s="11"/>
      <c r="K176" s="11"/>
      <c r="L176" s="98"/>
      <c r="M176" s="11">
        <v>865</v>
      </c>
      <c r="N176" s="25">
        <f>I176*4.26</f>
        <v>664.81560000000002</v>
      </c>
      <c r="O176" s="25">
        <f>M176-N176</f>
        <v>200.18439999999998</v>
      </c>
    </row>
    <row r="177" spans="1:15" x14ac:dyDescent="0.25">
      <c r="A177" s="32">
        <f>+IF(B177="","",SUBTOTAL(3,B$170:B177))</f>
        <v>8</v>
      </c>
      <c r="B177" s="16">
        <v>44213</v>
      </c>
      <c r="C177" s="7"/>
      <c r="D177" s="6">
        <v>1</v>
      </c>
      <c r="E177" s="11"/>
      <c r="F177" s="11"/>
      <c r="G177" s="11"/>
      <c r="H177" s="11"/>
      <c r="I177" s="11">
        <v>156.06</v>
      </c>
      <c r="J177" s="11"/>
      <c r="K177" s="11"/>
      <c r="L177" s="98"/>
      <c r="M177" s="11">
        <v>865</v>
      </c>
      <c r="N177" s="25">
        <f>I177*4.26</f>
        <v>664.81560000000002</v>
      </c>
      <c r="O177" s="25">
        <f>M177-N177</f>
        <v>200.18439999999998</v>
      </c>
    </row>
    <row r="178" spans="1:15" x14ac:dyDescent="0.25">
      <c r="A178" s="32">
        <f>+IF(B178="","",SUBTOTAL(3,B$170:B178))</f>
        <v>9</v>
      </c>
      <c r="B178" s="16">
        <v>44213</v>
      </c>
      <c r="C178" s="7"/>
      <c r="D178" s="6">
        <v>1</v>
      </c>
      <c r="E178" s="11"/>
      <c r="F178" s="11"/>
      <c r="G178" s="11"/>
      <c r="H178" s="11"/>
      <c r="I178" s="11"/>
      <c r="J178" s="11"/>
      <c r="K178" s="11"/>
      <c r="L178" s="98"/>
      <c r="M178" s="11">
        <v>150</v>
      </c>
      <c r="N178" s="25"/>
      <c r="O178" s="25">
        <f>M178</f>
        <v>150</v>
      </c>
    </row>
    <row r="179" spans="1:15" x14ac:dyDescent="0.25">
      <c r="A179" s="32">
        <f>+IF(B179="","",SUBTOTAL(3,B$170:B179))</f>
        <v>10</v>
      </c>
      <c r="B179" s="16">
        <v>44213</v>
      </c>
      <c r="C179" s="7"/>
      <c r="D179" s="6">
        <v>6</v>
      </c>
      <c r="E179" s="11"/>
      <c r="F179" s="11"/>
      <c r="G179" s="11"/>
      <c r="H179" s="11"/>
      <c r="I179" s="11"/>
      <c r="J179" s="11"/>
      <c r="K179" s="11"/>
      <c r="L179" s="98"/>
      <c r="M179" s="11">
        <f>65*6</f>
        <v>390</v>
      </c>
      <c r="N179" s="25"/>
      <c r="O179" s="25">
        <f>M179</f>
        <v>390</v>
      </c>
    </row>
    <row r="180" spans="1:15" x14ac:dyDescent="0.25">
      <c r="A180" s="32">
        <f>+IF(B180="","",SUBTOTAL(3,B$170:B180))</f>
        <v>11</v>
      </c>
      <c r="B180" s="16">
        <v>44213</v>
      </c>
      <c r="C180" s="7"/>
      <c r="D180" s="6">
        <v>1</v>
      </c>
      <c r="E180" s="11"/>
      <c r="F180" s="11"/>
      <c r="G180" s="11">
        <v>156.06</v>
      </c>
      <c r="H180" s="11"/>
      <c r="I180" s="11"/>
      <c r="J180" s="11"/>
      <c r="K180" s="11"/>
      <c r="L180" s="98"/>
      <c r="M180" s="11">
        <v>865</v>
      </c>
      <c r="N180" s="25">
        <f>G180*4.26</f>
        <v>664.81560000000002</v>
      </c>
      <c r="O180" s="25">
        <f>M180-N180</f>
        <v>200.18439999999998</v>
      </c>
    </row>
    <row r="181" spans="1:15" x14ac:dyDescent="0.25">
      <c r="A181" s="32">
        <f>+IF(B181="","",SUBTOTAL(3,B$170:B181))</f>
        <v>12</v>
      </c>
      <c r="B181" s="16">
        <v>44213</v>
      </c>
      <c r="C181" s="7"/>
      <c r="D181" s="6">
        <v>22</v>
      </c>
      <c r="E181" s="11"/>
      <c r="F181" s="11"/>
      <c r="G181" s="11"/>
      <c r="H181" s="11"/>
      <c r="I181" s="11"/>
      <c r="J181" s="11"/>
      <c r="K181" s="11"/>
      <c r="L181" s="98"/>
      <c r="M181" s="11">
        <f>22*65</f>
        <v>1430</v>
      </c>
      <c r="N181" s="25"/>
      <c r="O181" s="25">
        <f>M181</f>
        <v>1430</v>
      </c>
    </row>
    <row r="182" spans="1:15" x14ac:dyDescent="0.25">
      <c r="A182" s="32">
        <f>+IF(B182="","",SUBTOTAL(3,B$170:B182))</f>
        <v>13</v>
      </c>
      <c r="B182" s="16">
        <v>44213</v>
      </c>
      <c r="C182" s="7"/>
      <c r="D182" s="6">
        <v>10</v>
      </c>
      <c r="E182" s="11"/>
      <c r="F182" s="11"/>
      <c r="G182" s="11"/>
      <c r="H182" s="11"/>
      <c r="I182" s="11"/>
      <c r="J182" s="11"/>
      <c r="K182" s="11"/>
      <c r="L182" s="98"/>
      <c r="M182" s="11">
        <f>65*10</f>
        <v>650</v>
      </c>
      <c r="N182" s="25"/>
      <c r="O182" s="25">
        <f>M182</f>
        <v>650</v>
      </c>
    </row>
    <row r="183" spans="1:15" x14ac:dyDescent="0.25">
      <c r="A183" s="32">
        <f>+IF(B183="","",SUBTOTAL(3,B$170:B183))</f>
        <v>14</v>
      </c>
      <c r="B183" s="16">
        <v>44213</v>
      </c>
      <c r="C183" s="7"/>
      <c r="D183" s="6">
        <v>5</v>
      </c>
      <c r="E183" s="11"/>
      <c r="F183" s="11"/>
      <c r="G183" s="11"/>
      <c r="H183" s="11"/>
      <c r="I183" s="11"/>
      <c r="J183" s="11"/>
      <c r="K183" s="11"/>
      <c r="L183" s="98"/>
      <c r="M183" s="11">
        <f>5*65</f>
        <v>325</v>
      </c>
      <c r="N183" s="25"/>
      <c r="O183" s="25">
        <f>M183</f>
        <v>325</v>
      </c>
    </row>
    <row r="184" spans="1:15" x14ac:dyDescent="0.25">
      <c r="A184" s="32">
        <f>+IF(B184="","",SUBTOTAL(3,B$170:B184))</f>
        <v>15</v>
      </c>
      <c r="B184" s="16">
        <v>44213</v>
      </c>
      <c r="C184" s="7"/>
      <c r="D184" s="6">
        <v>1</v>
      </c>
      <c r="E184" s="11"/>
      <c r="F184" s="11"/>
      <c r="G184" s="11"/>
      <c r="H184" s="11">
        <v>156.06</v>
      </c>
      <c r="I184" s="11"/>
      <c r="J184" s="11"/>
      <c r="K184" s="11"/>
      <c r="L184" s="98"/>
      <c r="M184" s="11">
        <v>865</v>
      </c>
      <c r="N184" s="25">
        <f>D184*691</f>
        <v>691</v>
      </c>
      <c r="O184" s="25">
        <f t="shared" ref="O184:O190" si="23">M184-N184</f>
        <v>174</v>
      </c>
    </row>
    <row r="185" spans="1:15" x14ac:dyDescent="0.25">
      <c r="A185" s="32">
        <f>+IF(B185="","",SUBTOTAL(3,B$170:B185))</f>
        <v>16</v>
      </c>
      <c r="B185" s="16">
        <v>44213</v>
      </c>
      <c r="C185" s="7"/>
      <c r="D185" s="6">
        <v>2</v>
      </c>
      <c r="E185" s="11"/>
      <c r="F185" s="11"/>
      <c r="G185" s="11"/>
      <c r="H185" s="11">
        <v>309.06</v>
      </c>
      <c r="I185" s="11"/>
      <c r="J185" s="11"/>
      <c r="K185" s="11"/>
      <c r="L185" s="98"/>
      <c r="M185" s="11">
        <v>1700</v>
      </c>
      <c r="N185" s="25">
        <f>D185*691</f>
        <v>1382</v>
      </c>
      <c r="O185" s="25">
        <f t="shared" si="23"/>
        <v>318</v>
      </c>
    </row>
    <row r="186" spans="1:15" x14ac:dyDescent="0.25">
      <c r="A186" s="32">
        <f>+IF(B186="","",SUBTOTAL(3,B$170:B186))</f>
        <v>17</v>
      </c>
      <c r="B186" s="16">
        <v>44213</v>
      </c>
      <c r="C186" s="7"/>
      <c r="D186" s="6">
        <v>3</v>
      </c>
      <c r="E186" s="11"/>
      <c r="F186" s="11"/>
      <c r="G186" s="11">
        <v>462.06</v>
      </c>
      <c r="H186" s="11"/>
      <c r="I186" s="11"/>
      <c r="J186" s="11"/>
      <c r="K186" s="11"/>
      <c r="L186" s="98"/>
      <c r="M186" s="11">
        <f>3*865</f>
        <v>2595</v>
      </c>
      <c r="N186" s="25">
        <f>G186*4.26</f>
        <v>1968.3755999999998</v>
      </c>
      <c r="O186" s="25">
        <f t="shared" si="23"/>
        <v>626.62440000000015</v>
      </c>
    </row>
    <row r="187" spans="1:15" x14ac:dyDescent="0.25">
      <c r="A187" s="32">
        <f>+IF(B187="","",SUBTOTAL(3,B$170:B187))</f>
        <v>18</v>
      </c>
      <c r="B187" s="16">
        <v>44213</v>
      </c>
      <c r="C187" s="7"/>
      <c r="D187" s="6">
        <v>4</v>
      </c>
      <c r="E187" s="11"/>
      <c r="F187" s="11"/>
      <c r="G187" s="11">
        <v>615.05999999999995</v>
      </c>
      <c r="H187" s="11"/>
      <c r="I187" s="11"/>
      <c r="J187" s="11"/>
      <c r="K187" s="11"/>
      <c r="L187" s="98"/>
      <c r="M187" s="11">
        <f>865*4</f>
        <v>3460</v>
      </c>
      <c r="N187" s="25">
        <f>G187*4.26</f>
        <v>2620.1555999999996</v>
      </c>
      <c r="O187" s="25">
        <f t="shared" si="23"/>
        <v>839.84440000000041</v>
      </c>
    </row>
    <row r="188" spans="1:15" x14ac:dyDescent="0.25">
      <c r="A188" s="32">
        <f>+IF(B188="","",SUBTOTAL(3,B$170:B188))</f>
        <v>19</v>
      </c>
      <c r="B188" s="16">
        <v>44213</v>
      </c>
      <c r="C188" s="7"/>
      <c r="D188" s="6">
        <v>3</v>
      </c>
      <c r="E188" s="11"/>
      <c r="F188" s="11"/>
      <c r="G188" s="11">
        <v>462.06</v>
      </c>
      <c r="H188" s="11"/>
      <c r="I188" s="11"/>
      <c r="J188" s="11"/>
      <c r="K188" s="11"/>
      <c r="L188" s="98"/>
      <c r="M188" s="11">
        <f>3*865</f>
        <v>2595</v>
      </c>
      <c r="N188" s="25">
        <f>G188*4.26</f>
        <v>1968.3755999999998</v>
      </c>
      <c r="O188" s="25">
        <f t="shared" si="23"/>
        <v>626.62440000000015</v>
      </c>
    </row>
    <row r="189" spans="1:15" x14ac:dyDescent="0.25">
      <c r="A189" s="32">
        <f>+IF(B189="","",SUBTOTAL(3,B$170:B189))</f>
        <v>20</v>
      </c>
      <c r="B189" s="16">
        <v>44213</v>
      </c>
      <c r="C189" s="7"/>
      <c r="D189" s="6">
        <v>2</v>
      </c>
      <c r="E189" s="11"/>
      <c r="F189" s="11"/>
      <c r="G189" s="11">
        <v>309.06</v>
      </c>
      <c r="H189" s="11"/>
      <c r="I189" s="11"/>
      <c r="J189" s="11"/>
      <c r="K189" s="11"/>
      <c r="L189" s="98"/>
      <c r="M189" s="11">
        <f>2*865</f>
        <v>1730</v>
      </c>
      <c r="N189" s="25">
        <f>G189*4.26</f>
        <v>1316.5955999999999</v>
      </c>
      <c r="O189" s="25">
        <f t="shared" si="23"/>
        <v>413.40440000000012</v>
      </c>
    </row>
    <row r="190" spans="1:15" x14ac:dyDescent="0.25">
      <c r="A190" s="32">
        <f>+IF(B190="","",SUBTOTAL(3,B$170:B190))</f>
        <v>21</v>
      </c>
      <c r="B190" s="16">
        <v>44213</v>
      </c>
      <c r="C190" s="7"/>
      <c r="D190" s="6">
        <v>1</v>
      </c>
      <c r="E190" s="11"/>
      <c r="F190" s="11"/>
      <c r="G190" s="11">
        <v>156.06</v>
      </c>
      <c r="H190" s="11"/>
      <c r="I190" s="11"/>
      <c r="J190" s="11"/>
      <c r="K190" s="11"/>
      <c r="L190" s="98"/>
      <c r="M190" s="11">
        <v>865</v>
      </c>
      <c r="N190" s="25">
        <f>G190*4.26</f>
        <v>664.81560000000002</v>
      </c>
      <c r="O190" s="25">
        <f t="shared" si="23"/>
        <v>200.18439999999998</v>
      </c>
    </row>
    <row r="191" spans="1:15" x14ac:dyDescent="0.25">
      <c r="A191" s="39" t="str">
        <f>TEXT(B191,"DDD")</f>
        <v>Sun</v>
      </c>
      <c r="B191" s="9">
        <f>B190</f>
        <v>44213</v>
      </c>
      <c r="C191" s="5" t="s">
        <v>2</v>
      </c>
      <c r="D191" s="4">
        <f>SUM(D170:D190)</f>
        <v>77</v>
      </c>
      <c r="E191" s="12">
        <f>SUM(E170:E190)</f>
        <v>0</v>
      </c>
      <c r="F191" s="12">
        <f t="shared" ref="F191:O191" si="24">SUM(F170:F190)</f>
        <v>0</v>
      </c>
      <c r="G191" s="12">
        <f t="shared" si="24"/>
        <v>2160.3599999999997</v>
      </c>
      <c r="H191" s="12">
        <f t="shared" si="24"/>
        <v>465.12</v>
      </c>
      <c r="I191" s="12">
        <f t="shared" si="24"/>
        <v>1854.36</v>
      </c>
      <c r="J191" s="12">
        <f t="shared" si="24"/>
        <v>0</v>
      </c>
      <c r="K191" s="40"/>
      <c r="L191" s="40"/>
      <c r="M191" s="12">
        <f t="shared" si="24"/>
        <v>28260</v>
      </c>
      <c r="N191" s="12">
        <f t="shared" si="24"/>
        <v>19175.707200000001</v>
      </c>
      <c r="O191" s="12">
        <f t="shared" si="24"/>
        <v>9084.2928000000011</v>
      </c>
    </row>
    <row r="192" spans="1:15" x14ac:dyDescent="0.25">
      <c r="A192" s="32">
        <f>+IF(B192="","",SUBTOTAL(3,B$192:B192))</f>
        <v>1</v>
      </c>
      <c r="B192" s="16">
        <v>44214</v>
      </c>
      <c r="C192" s="7"/>
      <c r="D192" s="6">
        <v>7</v>
      </c>
      <c r="E192" s="11"/>
      <c r="F192" s="11"/>
      <c r="G192" s="11"/>
      <c r="H192" s="11"/>
      <c r="I192" s="11"/>
      <c r="J192" s="11"/>
      <c r="K192" s="11"/>
      <c r="L192" s="98"/>
      <c r="M192" s="11">
        <f>65*7</f>
        <v>455</v>
      </c>
      <c r="N192" s="25"/>
      <c r="O192" s="25">
        <f>M192</f>
        <v>455</v>
      </c>
    </row>
    <row r="193" spans="1:15" x14ac:dyDescent="0.25">
      <c r="A193" s="32">
        <f>+IF(B193="","",SUBTOTAL(3,B$192:B193))</f>
        <v>2</v>
      </c>
      <c r="B193" s="16">
        <v>44214</v>
      </c>
      <c r="C193" s="7"/>
      <c r="D193" s="6">
        <v>2</v>
      </c>
      <c r="E193" s="11"/>
      <c r="F193" s="11"/>
      <c r="G193" s="11"/>
      <c r="H193" s="11"/>
      <c r="I193" s="11"/>
      <c r="J193" s="11"/>
      <c r="K193" s="11"/>
      <c r="L193" s="98"/>
      <c r="M193" s="11">
        <f>65*2</f>
        <v>130</v>
      </c>
      <c r="N193" s="25"/>
      <c r="O193" s="25">
        <f>M193</f>
        <v>130</v>
      </c>
    </row>
    <row r="194" spans="1:15" x14ac:dyDescent="0.25">
      <c r="A194" s="32">
        <f>+IF(B194="","",SUBTOTAL(3,B$192:B194))</f>
        <v>3</v>
      </c>
      <c r="B194" s="16">
        <v>44214</v>
      </c>
      <c r="C194" s="7"/>
      <c r="D194" s="6">
        <v>1</v>
      </c>
      <c r="E194" s="11"/>
      <c r="F194" s="11"/>
      <c r="G194" s="11">
        <v>156.06</v>
      </c>
      <c r="H194" s="11"/>
      <c r="I194" s="11"/>
      <c r="J194" s="11"/>
      <c r="K194" s="11"/>
      <c r="L194" s="98"/>
      <c r="M194" s="11">
        <v>865</v>
      </c>
      <c r="N194" s="25">
        <f t="shared" ref="N194:N201" si="25">G194*4.26</f>
        <v>664.81560000000002</v>
      </c>
      <c r="O194" s="25">
        <f t="shared" ref="O194:O201" si="26">M194-N194</f>
        <v>200.18439999999998</v>
      </c>
    </row>
    <row r="195" spans="1:15" x14ac:dyDescent="0.25">
      <c r="A195" s="32">
        <f>+IF(B195="","",SUBTOTAL(3,B$192:B195))</f>
        <v>4</v>
      </c>
      <c r="B195" s="16">
        <v>44214</v>
      </c>
      <c r="C195" s="7"/>
      <c r="D195" s="6">
        <v>1</v>
      </c>
      <c r="E195" s="11"/>
      <c r="F195" s="11"/>
      <c r="G195" s="11">
        <v>156.06</v>
      </c>
      <c r="H195" s="11"/>
      <c r="I195" s="11"/>
      <c r="J195" s="11"/>
      <c r="K195" s="11"/>
      <c r="L195" s="98"/>
      <c r="M195" s="11">
        <v>865</v>
      </c>
      <c r="N195" s="25">
        <f t="shared" si="25"/>
        <v>664.81560000000002</v>
      </c>
      <c r="O195" s="25">
        <f t="shared" si="26"/>
        <v>200.18439999999998</v>
      </c>
    </row>
    <row r="196" spans="1:15" x14ac:dyDescent="0.25">
      <c r="A196" s="32">
        <f>+IF(B196="","",SUBTOTAL(3,B$192:B196))</f>
        <v>5</v>
      </c>
      <c r="B196" s="16">
        <v>44214</v>
      </c>
      <c r="C196" s="7"/>
      <c r="D196" s="6">
        <v>1</v>
      </c>
      <c r="E196" s="11"/>
      <c r="F196" s="11"/>
      <c r="G196" s="11">
        <v>156.06</v>
      </c>
      <c r="H196" s="11"/>
      <c r="I196" s="11"/>
      <c r="J196" s="11"/>
      <c r="K196" s="11"/>
      <c r="L196" s="98"/>
      <c r="M196" s="11">
        <v>865</v>
      </c>
      <c r="N196" s="25">
        <f t="shared" si="25"/>
        <v>664.81560000000002</v>
      </c>
      <c r="O196" s="25">
        <f t="shared" si="26"/>
        <v>200.18439999999998</v>
      </c>
    </row>
    <row r="197" spans="1:15" x14ac:dyDescent="0.25">
      <c r="A197" s="32">
        <f>+IF(B197="","",SUBTOTAL(3,B$192:B197))</f>
        <v>6</v>
      </c>
      <c r="B197" s="16">
        <v>44214</v>
      </c>
      <c r="C197" s="7"/>
      <c r="D197" s="6">
        <v>1</v>
      </c>
      <c r="E197" s="11"/>
      <c r="F197" s="11"/>
      <c r="G197" s="11">
        <v>156.06</v>
      </c>
      <c r="H197" s="11"/>
      <c r="I197" s="11"/>
      <c r="J197" s="11"/>
      <c r="K197" s="11"/>
      <c r="L197" s="98"/>
      <c r="M197" s="11">
        <v>865</v>
      </c>
      <c r="N197" s="25">
        <f t="shared" si="25"/>
        <v>664.81560000000002</v>
      </c>
      <c r="O197" s="25">
        <f t="shared" si="26"/>
        <v>200.18439999999998</v>
      </c>
    </row>
    <row r="198" spans="1:15" x14ac:dyDescent="0.25">
      <c r="A198" s="32">
        <f>+IF(B198="","",SUBTOTAL(3,B$192:B198))</f>
        <v>7</v>
      </c>
      <c r="B198" s="16">
        <v>44214</v>
      </c>
      <c r="C198" s="7"/>
      <c r="D198" s="6">
        <v>1</v>
      </c>
      <c r="E198" s="11"/>
      <c r="F198" s="11"/>
      <c r="G198" s="11">
        <v>156.06</v>
      </c>
      <c r="H198" s="11"/>
      <c r="I198" s="11"/>
      <c r="J198" s="11"/>
      <c r="K198" s="11"/>
      <c r="L198" s="98"/>
      <c r="M198" s="11">
        <v>865</v>
      </c>
      <c r="N198" s="25">
        <f t="shared" si="25"/>
        <v>664.81560000000002</v>
      </c>
      <c r="O198" s="25">
        <f t="shared" si="26"/>
        <v>200.18439999999998</v>
      </c>
    </row>
    <row r="199" spans="1:15" x14ac:dyDescent="0.25">
      <c r="A199" s="32">
        <f>+IF(B199="","",SUBTOTAL(3,B$192:B199))</f>
        <v>8</v>
      </c>
      <c r="B199" s="16">
        <v>44214</v>
      </c>
      <c r="C199" s="7"/>
      <c r="D199" s="6">
        <v>1</v>
      </c>
      <c r="E199" s="11"/>
      <c r="F199" s="11"/>
      <c r="G199" s="11">
        <v>156.06</v>
      </c>
      <c r="H199" s="11"/>
      <c r="I199" s="11"/>
      <c r="J199" s="11"/>
      <c r="K199" s="11"/>
      <c r="L199" s="98"/>
      <c r="M199" s="11">
        <v>865</v>
      </c>
      <c r="N199" s="25">
        <f t="shared" si="25"/>
        <v>664.81560000000002</v>
      </c>
      <c r="O199" s="25">
        <f t="shared" si="26"/>
        <v>200.18439999999998</v>
      </c>
    </row>
    <row r="200" spans="1:15" x14ac:dyDescent="0.25">
      <c r="A200" s="32">
        <f>+IF(B200="","",SUBTOTAL(3,B$192:B200))</f>
        <v>9</v>
      </c>
      <c r="B200" s="16">
        <v>44214</v>
      </c>
      <c r="C200" s="7"/>
      <c r="D200" s="6">
        <v>1</v>
      </c>
      <c r="E200" s="11"/>
      <c r="F200" s="11"/>
      <c r="G200" s="11">
        <v>156.06</v>
      </c>
      <c r="H200" s="11"/>
      <c r="I200" s="11"/>
      <c r="J200" s="11"/>
      <c r="K200" s="11"/>
      <c r="L200" s="98"/>
      <c r="M200" s="11">
        <v>865</v>
      </c>
      <c r="N200" s="25">
        <f t="shared" si="25"/>
        <v>664.81560000000002</v>
      </c>
      <c r="O200" s="25">
        <f t="shared" si="26"/>
        <v>200.18439999999998</v>
      </c>
    </row>
    <row r="201" spans="1:15" x14ac:dyDescent="0.25">
      <c r="A201" s="32">
        <f>+IF(B201="","",SUBTOTAL(3,B$192:B201))</f>
        <v>10</v>
      </c>
      <c r="B201" s="16">
        <v>44214</v>
      </c>
      <c r="C201" s="7"/>
      <c r="D201" s="6">
        <v>2</v>
      </c>
      <c r="E201" s="11"/>
      <c r="F201" s="11"/>
      <c r="G201" s="11">
        <v>309.06</v>
      </c>
      <c r="H201" s="11"/>
      <c r="I201" s="11"/>
      <c r="J201" s="11"/>
      <c r="K201" s="11"/>
      <c r="L201" s="98"/>
      <c r="M201" s="11">
        <v>1730</v>
      </c>
      <c r="N201" s="25">
        <f t="shared" si="25"/>
        <v>1316.5955999999999</v>
      </c>
      <c r="O201" s="25">
        <f t="shared" si="26"/>
        <v>413.40440000000012</v>
      </c>
    </row>
    <row r="202" spans="1:15" x14ac:dyDescent="0.25">
      <c r="A202" s="32">
        <f>+IF(B202="","",SUBTOTAL(3,B$192:B202))</f>
        <v>11</v>
      </c>
      <c r="B202" s="16">
        <v>44214</v>
      </c>
      <c r="C202" s="7"/>
      <c r="D202" s="6">
        <v>1</v>
      </c>
      <c r="E202" s="11"/>
      <c r="F202" s="11"/>
      <c r="G202" s="11"/>
      <c r="H202" s="11"/>
      <c r="I202" s="11"/>
      <c r="J202" s="11"/>
      <c r="K202" s="11"/>
      <c r="L202" s="98"/>
      <c r="M202" s="11"/>
      <c r="N202" s="25"/>
      <c r="O202" s="25">
        <v>0</v>
      </c>
    </row>
    <row r="203" spans="1:15" x14ac:dyDescent="0.25">
      <c r="A203" s="32">
        <f>+IF(B203="","",SUBTOTAL(3,B$192:B203))</f>
        <v>12</v>
      </c>
      <c r="B203" s="16">
        <v>44214</v>
      </c>
      <c r="C203" s="7"/>
      <c r="D203" s="6">
        <v>4</v>
      </c>
      <c r="E203" s="11"/>
      <c r="F203" s="11"/>
      <c r="G203" s="11"/>
      <c r="H203" s="11"/>
      <c r="I203" s="11"/>
      <c r="J203" s="11"/>
      <c r="K203" s="11"/>
      <c r="L203" s="98"/>
      <c r="M203" s="11">
        <f>65*4</f>
        <v>260</v>
      </c>
      <c r="N203" s="25"/>
      <c r="O203" s="25">
        <f>M203</f>
        <v>260</v>
      </c>
    </row>
    <row r="204" spans="1:15" x14ac:dyDescent="0.25">
      <c r="A204" s="32">
        <f>+IF(B204="","",SUBTOTAL(3,B$192:B204))</f>
        <v>13</v>
      </c>
      <c r="B204" s="16">
        <v>44214</v>
      </c>
      <c r="C204" s="7"/>
      <c r="D204" s="6">
        <v>1</v>
      </c>
      <c r="E204" s="11"/>
      <c r="F204" s="11"/>
      <c r="G204" s="11">
        <v>156.06</v>
      </c>
      <c r="H204" s="11"/>
      <c r="I204" s="11"/>
      <c r="J204" s="11"/>
      <c r="K204" s="11"/>
      <c r="L204" s="98"/>
      <c r="M204" s="11">
        <v>865</v>
      </c>
      <c r="N204" s="25">
        <f>G204*4.26</f>
        <v>664.81560000000002</v>
      </c>
      <c r="O204" s="25">
        <f>M204-N204</f>
        <v>200.18439999999998</v>
      </c>
    </row>
    <row r="205" spans="1:15" x14ac:dyDescent="0.25">
      <c r="A205" s="39" t="str">
        <f>TEXT(B205,"DDD")</f>
        <v>Mon</v>
      </c>
      <c r="B205" s="9">
        <f>B204</f>
        <v>44214</v>
      </c>
      <c r="C205" s="5" t="s">
        <v>2</v>
      </c>
      <c r="D205" s="4">
        <f>SUM(D192:D204)</f>
        <v>24</v>
      </c>
      <c r="E205" s="12">
        <f t="shared" ref="E205:O205" si="27">SUM(E192:E204)</f>
        <v>0</v>
      </c>
      <c r="F205" s="12">
        <f t="shared" si="27"/>
        <v>0</v>
      </c>
      <c r="G205" s="12">
        <f t="shared" si="27"/>
        <v>1557.5399999999997</v>
      </c>
      <c r="H205" s="12">
        <f t="shared" si="27"/>
        <v>0</v>
      </c>
      <c r="I205" s="12">
        <f t="shared" si="27"/>
        <v>0</v>
      </c>
      <c r="J205" s="12">
        <f t="shared" si="27"/>
        <v>0</v>
      </c>
      <c r="K205" s="40"/>
      <c r="L205" s="40"/>
      <c r="M205" s="12">
        <f t="shared" si="27"/>
        <v>9495</v>
      </c>
      <c r="N205" s="12">
        <f t="shared" si="27"/>
        <v>6635.1203999999998</v>
      </c>
      <c r="O205" s="12">
        <f t="shared" si="27"/>
        <v>2859.8796000000002</v>
      </c>
    </row>
    <row r="206" spans="1:15" x14ac:dyDescent="0.25">
      <c r="A206" s="32">
        <f>+IF(B206="","",SUBTOTAL(3,B$206:B206))</f>
        <v>1</v>
      </c>
      <c r="B206" s="16">
        <v>44215</v>
      </c>
      <c r="C206" s="7"/>
      <c r="D206" s="6">
        <v>1</v>
      </c>
      <c r="E206" s="11"/>
      <c r="F206" s="11"/>
      <c r="G206" s="11"/>
      <c r="H206" s="11"/>
      <c r="I206" s="11"/>
      <c r="J206" s="11"/>
      <c r="K206" s="11"/>
      <c r="L206" s="98"/>
      <c r="M206" s="11">
        <v>65</v>
      </c>
      <c r="N206" s="25"/>
      <c r="O206" s="25">
        <v>65</v>
      </c>
    </row>
    <row r="207" spans="1:15" x14ac:dyDescent="0.25">
      <c r="A207" s="32">
        <f>+IF(B207="","",SUBTOTAL(3,B$206:B207))</f>
        <v>2</v>
      </c>
      <c r="B207" s="16">
        <v>44215</v>
      </c>
      <c r="C207" s="7"/>
      <c r="D207" s="6">
        <v>3</v>
      </c>
      <c r="E207" s="11"/>
      <c r="F207" s="11"/>
      <c r="G207" s="11">
        <v>462.06</v>
      </c>
      <c r="H207" s="11"/>
      <c r="I207" s="11"/>
      <c r="J207" s="11"/>
      <c r="K207" s="11"/>
      <c r="L207" s="98"/>
      <c r="M207" s="11">
        <f>865*3</f>
        <v>2595</v>
      </c>
      <c r="N207" s="25">
        <f>G207*4.26</f>
        <v>1968.3755999999998</v>
      </c>
      <c r="O207" s="25">
        <f>M207-N207</f>
        <v>626.62440000000015</v>
      </c>
    </row>
    <row r="208" spans="1:15" x14ac:dyDescent="0.25">
      <c r="A208" s="32">
        <f>+IF(B208="","",SUBTOTAL(3,B$206:B208))</f>
        <v>3</v>
      </c>
      <c r="B208" s="16">
        <v>44215</v>
      </c>
      <c r="C208" s="7"/>
      <c r="D208" s="6">
        <v>1</v>
      </c>
      <c r="E208" s="11"/>
      <c r="F208" s="11"/>
      <c r="G208" s="11"/>
      <c r="H208" s="11"/>
      <c r="I208" s="11"/>
      <c r="J208" s="11"/>
      <c r="K208" s="11"/>
      <c r="L208" s="98"/>
      <c r="M208" s="11">
        <v>65</v>
      </c>
      <c r="N208" s="25"/>
      <c r="O208" s="25">
        <v>65</v>
      </c>
    </row>
    <row r="209" spans="1:15" x14ac:dyDescent="0.25">
      <c r="A209" s="32">
        <f>+IF(B209="","",SUBTOTAL(3,B$206:B209))</f>
        <v>4</v>
      </c>
      <c r="B209" s="16">
        <v>44215</v>
      </c>
      <c r="C209" s="7"/>
      <c r="D209" s="6">
        <v>3</v>
      </c>
      <c r="E209" s="11"/>
      <c r="F209" s="11"/>
      <c r="G209" s="11">
        <v>462.06</v>
      </c>
      <c r="H209" s="11"/>
      <c r="I209" s="11"/>
      <c r="J209" s="11"/>
      <c r="K209" s="11"/>
      <c r="L209" s="98"/>
      <c r="M209" s="11">
        <f>865*3</f>
        <v>2595</v>
      </c>
      <c r="N209" s="25">
        <f>G209*4.26</f>
        <v>1968.3755999999998</v>
      </c>
      <c r="O209" s="25">
        <f>M209-N209</f>
        <v>626.62440000000015</v>
      </c>
    </row>
    <row r="210" spans="1:15" x14ac:dyDescent="0.25">
      <c r="A210" s="32">
        <f>+IF(B210="","",SUBTOTAL(3,B$206:B210))</f>
        <v>5</v>
      </c>
      <c r="B210" s="16">
        <v>44215</v>
      </c>
      <c r="C210" s="7"/>
      <c r="D210" s="6">
        <v>1</v>
      </c>
      <c r="E210" s="11"/>
      <c r="F210" s="11"/>
      <c r="G210" s="11">
        <v>156.06</v>
      </c>
      <c r="H210" s="11"/>
      <c r="I210" s="11"/>
      <c r="J210" s="11"/>
      <c r="K210" s="11"/>
      <c r="L210" s="98"/>
      <c r="M210" s="11">
        <v>850</v>
      </c>
      <c r="N210" s="25">
        <f>G210*4.26</f>
        <v>664.81560000000002</v>
      </c>
      <c r="O210" s="25">
        <f>M210-N210</f>
        <v>185.18439999999998</v>
      </c>
    </row>
    <row r="211" spans="1:15" x14ac:dyDescent="0.25">
      <c r="A211" s="32">
        <f>+IF(B211="","",SUBTOTAL(3,B$206:B211))</f>
        <v>6</v>
      </c>
      <c r="B211" s="16">
        <v>44215</v>
      </c>
      <c r="C211" s="7"/>
      <c r="D211" s="6">
        <v>1</v>
      </c>
      <c r="E211" s="11"/>
      <c r="F211" s="11"/>
      <c r="G211" s="11">
        <v>156.06</v>
      </c>
      <c r="H211" s="11"/>
      <c r="I211" s="11"/>
      <c r="J211" s="11"/>
      <c r="K211" s="11"/>
      <c r="L211" s="98"/>
      <c r="M211" s="11">
        <v>865</v>
      </c>
      <c r="N211" s="25">
        <f>G211*4.26</f>
        <v>664.81560000000002</v>
      </c>
      <c r="O211" s="25">
        <f>M211-N211</f>
        <v>200.18439999999998</v>
      </c>
    </row>
    <row r="212" spans="1:15" x14ac:dyDescent="0.25">
      <c r="A212" s="39" t="str">
        <f>TEXT(B212,"DDD")</f>
        <v>Tue</v>
      </c>
      <c r="B212" s="9">
        <f>B211</f>
        <v>44215</v>
      </c>
      <c r="C212" s="5" t="s">
        <v>2</v>
      </c>
      <c r="D212" s="4">
        <f>SUM(D206:D211)</f>
        <v>10</v>
      </c>
      <c r="E212" s="12">
        <f t="shared" ref="E212:O212" si="28">SUM(E206:E211)</f>
        <v>0</v>
      </c>
      <c r="F212" s="12">
        <f t="shared" si="28"/>
        <v>0</v>
      </c>
      <c r="G212" s="12">
        <f t="shared" si="28"/>
        <v>1236.24</v>
      </c>
      <c r="H212" s="12">
        <f t="shared" si="28"/>
        <v>0</v>
      </c>
      <c r="I212" s="12">
        <f t="shared" si="28"/>
        <v>0</v>
      </c>
      <c r="J212" s="12">
        <f t="shared" si="28"/>
        <v>0</v>
      </c>
      <c r="K212" s="40"/>
      <c r="L212" s="40"/>
      <c r="M212" s="12">
        <f t="shared" si="28"/>
        <v>7035</v>
      </c>
      <c r="N212" s="12">
        <f t="shared" si="28"/>
        <v>5266.3823999999995</v>
      </c>
      <c r="O212" s="12">
        <f t="shared" si="28"/>
        <v>1768.6176000000005</v>
      </c>
    </row>
    <row r="213" spans="1:15" x14ac:dyDescent="0.25">
      <c r="A213" s="32">
        <f>+IF(B213="","",SUBTOTAL(3,B$213:B213))</f>
        <v>1</v>
      </c>
      <c r="B213" s="16">
        <v>44216</v>
      </c>
      <c r="C213" s="7"/>
      <c r="D213" s="6">
        <v>1</v>
      </c>
      <c r="E213" s="11"/>
      <c r="F213" s="11"/>
      <c r="G213" s="11">
        <v>156.06</v>
      </c>
      <c r="H213" s="11"/>
      <c r="I213" s="11"/>
      <c r="J213" s="11"/>
      <c r="K213" s="11"/>
      <c r="L213" s="98"/>
      <c r="M213" s="11">
        <v>865</v>
      </c>
      <c r="N213" s="25">
        <f>G213*4.26</f>
        <v>664.81560000000002</v>
      </c>
      <c r="O213" s="25">
        <f>M213-N213</f>
        <v>200.18439999999998</v>
      </c>
    </row>
    <row r="214" spans="1:15" x14ac:dyDescent="0.25">
      <c r="A214" s="32">
        <f>+IF(B214="","",SUBTOTAL(3,B$213:B214))</f>
        <v>2</v>
      </c>
      <c r="B214" s="16">
        <v>44216</v>
      </c>
      <c r="C214" s="7"/>
      <c r="D214" s="6">
        <v>2</v>
      </c>
      <c r="E214" s="11"/>
      <c r="F214" s="11"/>
      <c r="G214" s="11"/>
      <c r="H214" s="11"/>
      <c r="I214" s="11"/>
      <c r="J214" s="11"/>
      <c r="K214" s="11"/>
      <c r="L214" s="98"/>
      <c r="M214" s="11">
        <v>300</v>
      </c>
      <c r="N214" s="25"/>
      <c r="O214" s="25">
        <f>M214</f>
        <v>300</v>
      </c>
    </row>
    <row r="215" spans="1:15" x14ac:dyDescent="0.25">
      <c r="A215" s="32">
        <f>+IF(B215="","",SUBTOTAL(3,B$213:B215))</f>
        <v>3</v>
      </c>
      <c r="B215" s="16">
        <v>44216</v>
      </c>
      <c r="C215" s="7"/>
      <c r="D215" s="6"/>
      <c r="E215" s="11"/>
      <c r="F215" s="11"/>
      <c r="G215" s="11"/>
      <c r="H215" s="11"/>
      <c r="I215" s="11"/>
      <c r="J215" s="11"/>
      <c r="K215" s="11"/>
      <c r="L215" s="98"/>
      <c r="M215" s="11"/>
      <c r="N215" s="25"/>
      <c r="O215" s="25">
        <v>0</v>
      </c>
    </row>
    <row r="216" spans="1:15" x14ac:dyDescent="0.25">
      <c r="A216" s="32">
        <f>+IF(B216="","",SUBTOTAL(3,B$213:B216))</f>
        <v>4</v>
      </c>
      <c r="B216" s="16">
        <v>44216</v>
      </c>
      <c r="C216" s="7"/>
      <c r="D216" s="6"/>
      <c r="E216" s="11"/>
      <c r="F216" s="11"/>
      <c r="G216" s="11"/>
      <c r="H216" s="11"/>
      <c r="I216" s="11"/>
      <c r="J216" s="11"/>
      <c r="K216" s="11"/>
      <c r="L216" s="98"/>
      <c r="M216" s="11"/>
      <c r="N216" s="25"/>
      <c r="O216" s="25">
        <v>0</v>
      </c>
    </row>
    <row r="217" spans="1:15" x14ac:dyDescent="0.25">
      <c r="A217" s="32">
        <f>+IF(B217="","",SUBTOTAL(3,B$213:B217))</f>
        <v>5</v>
      </c>
      <c r="B217" s="16">
        <v>44216</v>
      </c>
      <c r="C217" s="7"/>
      <c r="D217" s="6">
        <v>1</v>
      </c>
      <c r="E217" s="11"/>
      <c r="F217" s="11"/>
      <c r="G217" s="11">
        <v>156.06</v>
      </c>
      <c r="H217" s="11"/>
      <c r="I217" s="11"/>
      <c r="J217" s="11"/>
      <c r="K217" s="11"/>
      <c r="L217" s="98"/>
      <c r="M217" s="11">
        <v>865</v>
      </c>
      <c r="N217" s="25">
        <f>G217*4.26</f>
        <v>664.81560000000002</v>
      </c>
      <c r="O217" s="25">
        <f>M217-N217</f>
        <v>200.18439999999998</v>
      </c>
    </row>
    <row r="218" spans="1:15" x14ac:dyDescent="0.25">
      <c r="A218" s="32">
        <f>+IF(B218="","",SUBTOTAL(3,B$213:B218))</f>
        <v>6</v>
      </c>
      <c r="B218" s="16">
        <v>44216</v>
      </c>
      <c r="C218" s="7"/>
      <c r="D218" s="6">
        <v>2</v>
      </c>
      <c r="E218" s="11"/>
      <c r="F218" s="11"/>
      <c r="G218" s="11">
        <v>309.06</v>
      </c>
      <c r="H218" s="11"/>
      <c r="I218" s="11"/>
      <c r="J218" s="11"/>
      <c r="K218" s="11"/>
      <c r="L218" s="98"/>
      <c r="M218" s="11">
        <v>1730</v>
      </c>
      <c r="N218" s="25">
        <f>G218*4.26</f>
        <v>1316.5955999999999</v>
      </c>
      <c r="O218" s="25">
        <f>M218-N218</f>
        <v>413.40440000000012</v>
      </c>
    </row>
    <row r="219" spans="1:15" x14ac:dyDescent="0.25">
      <c r="A219" s="32">
        <f>+IF(B219="","",SUBTOTAL(3,B$213:B219))</f>
        <v>7</v>
      </c>
      <c r="B219" s="16">
        <v>44216</v>
      </c>
      <c r="C219" s="7"/>
      <c r="D219" s="6">
        <v>2</v>
      </c>
      <c r="E219" s="11"/>
      <c r="F219" s="11"/>
      <c r="G219" s="11">
        <v>309.06</v>
      </c>
      <c r="H219" s="11"/>
      <c r="I219" s="11"/>
      <c r="J219" s="11"/>
      <c r="K219" s="11"/>
      <c r="L219" s="98"/>
      <c r="M219" s="11">
        <v>1730</v>
      </c>
      <c r="N219" s="25">
        <f>G219*4.26</f>
        <v>1316.5955999999999</v>
      </c>
      <c r="O219" s="25">
        <f>M219-N219</f>
        <v>413.40440000000012</v>
      </c>
    </row>
    <row r="220" spans="1:15" x14ac:dyDescent="0.25">
      <c r="A220" s="32">
        <f>+IF(B220="","",SUBTOTAL(3,B$213:B220))</f>
        <v>8</v>
      </c>
      <c r="B220" s="16">
        <v>44216</v>
      </c>
      <c r="C220" s="7"/>
      <c r="D220" s="6">
        <v>1</v>
      </c>
      <c r="E220" s="11"/>
      <c r="F220" s="11"/>
      <c r="G220" s="11">
        <v>156.06</v>
      </c>
      <c r="H220" s="11"/>
      <c r="I220" s="11"/>
      <c r="J220" s="11"/>
      <c r="K220" s="11"/>
      <c r="L220" s="98"/>
      <c r="M220" s="11">
        <v>865</v>
      </c>
      <c r="N220" s="25">
        <f>G220*4.26</f>
        <v>664.81560000000002</v>
      </c>
      <c r="O220" s="25">
        <f>M220-N220</f>
        <v>200.18439999999998</v>
      </c>
    </row>
    <row r="221" spans="1:15" x14ac:dyDescent="0.25">
      <c r="A221" s="32">
        <f>+IF(B221="","",SUBTOTAL(3,B$213:B221))</f>
        <v>9</v>
      </c>
      <c r="B221" s="16">
        <v>44216</v>
      </c>
      <c r="C221" s="7"/>
      <c r="D221" s="6">
        <v>2</v>
      </c>
      <c r="E221" s="11"/>
      <c r="F221" s="11"/>
      <c r="G221" s="11">
        <v>309.06</v>
      </c>
      <c r="H221" s="11"/>
      <c r="I221" s="11"/>
      <c r="J221" s="11"/>
      <c r="K221" s="11"/>
      <c r="L221" s="98"/>
      <c r="M221" s="11">
        <v>1730</v>
      </c>
      <c r="N221" s="25">
        <f>G221*4.26</f>
        <v>1316.5955999999999</v>
      </c>
      <c r="O221" s="25">
        <f>M221-N221</f>
        <v>413.40440000000012</v>
      </c>
    </row>
    <row r="222" spans="1:15" x14ac:dyDescent="0.25">
      <c r="A222" s="39" t="str">
        <f>TEXT(B222,"DDD")</f>
        <v>Wed</v>
      </c>
      <c r="B222" s="9">
        <f>B221</f>
        <v>44216</v>
      </c>
      <c r="C222" s="5" t="s">
        <v>2</v>
      </c>
      <c r="D222" s="4">
        <f>SUM(D213:D221)</f>
        <v>11</v>
      </c>
      <c r="E222" s="12">
        <f t="shared" ref="E222:O222" si="29">SUM(E213:E221)</f>
        <v>0</v>
      </c>
      <c r="F222" s="12">
        <f t="shared" si="29"/>
        <v>0</v>
      </c>
      <c r="G222" s="12">
        <f t="shared" si="29"/>
        <v>1395.36</v>
      </c>
      <c r="H222" s="12">
        <f t="shared" si="29"/>
        <v>0</v>
      </c>
      <c r="I222" s="12">
        <f t="shared" si="29"/>
        <v>0</v>
      </c>
      <c r="J222" s="12">
        <f t="shared" si="29"/>
        <v>0</v>
      </c>
      <c r="K222" s="40"/>
      <c r="L222" s="40"/>
      <c r="M222" s="12">
        <f t="shared" si="29"/>
        <v>8085</v>
      </c>
      <c r="N222" s="12">
        <f t="shared" si="29"/>
        <v>5944.2335999999996</v>
      </c>
      <c r="O222" s="12">
        <f t="shared" si="29"/>
        <v>2140.7664000000004</v>
      </c>
    </row>
    <row r="223" spans="1:15" x14ac:dyDescent="0.25">
      <c r="A223" s="32">
        <f>+IF(B223="","",SUBTOTAL(3,B$223:B223))</f>
        <v>1</v>
      </c>
      <c r="B223" s="16">
        <v>44217</v>
      </c>
      <c r="C223" s="7"/>
      <c r="D223" s="6">
        <v>1</v>
      </c>
      <c r="E223" s="11"/>
      <c r="F223" s="11"/>
      <c r="G223" s="11">
        <v>156.06</v>
      </c>
      <c r="H223" s="11"/>
      <c r="I223" s="11"/>
      <c r="J223" s="11"/>
      <c r="K223" s="11"/>
      <c r="L223" s="98"/>
      <c r="M223" s="11">
        <v>865</v>
      </c>
      <c r="N223" s="25">
        <f>G223*4.26</f>
        <v>664.81560000000002</v>
      </c>
      <c r="O223" s="25">
        <f>M223-N223</f>
        <v>200.18439999999998</v>
      </c>
    </row>
    <row r="224" spans="1:15" x14ac:dyDescent="0.25">
      <c r="A224" s="32">
        <f>+IF(B224="","",SUBTOTAL(3,B$223:B224))</f>
        <v>2</v>
      </c>
      <c r="B224" s="16">
        <v>44217</v>
      </c>
      <c r="C224" s="7"/>
      <c r="D224" s="6"/>
      <c r="E224" s="11"/>
      <c r="F224" s="11"/>
      <c r="G224" s="11"/>
      <c r="H224" s="11"/>
      <c r="I224" s="11"/>
      <c r="J224" s="11"/>
      <c r="K224" s="11"/>
      <c r="L224" s="98"/>
      <c r="M224" s="11"/>
      <c r="N224" s="25"/>
      <c r="O224" s="25">
        <v>0</v>
      </c>
    </row>
    <row r="225" spans="1:15" x14ac:dyDescent="0.25">
      <c r="A225" s="32">
        <f>+IF(B225="","",SUBTOTAL(3,B$223:B225))</f>
        <v>3</v>
      </c>
      <c r="B225" s="16">
        <v>44217</v>
      </c>
      <c r="C225" s="7"/>
      <c r="D225" s="6">
        <v>2</v>
      </c>
      <c r="E225" s="11"/>
      <c r="F225" s="11"/>
      <c r="G225" s="11">
        <v>309.06</v>
      </c>
      <c r="H225" s="11"/>
      <c r="I225" s="11"/>
      <c r="J225" s="11"/>
      <c r="K225" s="11"/>
      <c r="L225" s="98"/>
      <c r="M225" s="11">
        <v>1730</v>
      </c>
      <c r="N225" s="25">
        <f>G225*4.26</f>
        <v>1316.5955999999999</v>
      </c>
      <c r="O225" s="25">
        <f>M225-N225</f>
        <v>413.40440000000012</v>
      </c>
    </row>
    <row r="226" spans="1:15" x14ac:dyDescent="0.25">
      <c r="A226" s="32">
        <f>+IF(B226="","",SUBTOTAL(3,B$223:B226))</f>
        <v>4</v>
      </c>
      <c r="B226" s="16">
        <v>44217</v>
      </c>
      <c r="C226" s="7"/>
      <c r="D226" s="6">
        <v>1</v>
      </c>
      <c r="E226" s="11"/>
      <c r="F226" s="11"/>
      <c r="G226" s="11">
        <v>156.06</v>
      </c>
      <c r="H226" s="11"/>
      <c r="I226" s="11"/>
      <c r="J226" s="11"/>
      <c r="K226" s="11"/>
      <c r="L226" s="98"/>
      <c r="M226" s="11">
        <v>865</v>
      </c>
      <c r="N226" s="25">
        <f>G226*4.26</f>
        <v>664.81560000000002</v>
      </c>
      <c r="O226" s="25">
        <f>M226-N226</f>
        <v>200.18439999999998</v>
      </c>
    </row>
    <row r="227" spans="1:15" x14ac:dyDescent="0.25">
      <c r="A227" s="39" t="str">
        <f>TEXT(B227,"DDD")</f>
        <v>Thu</v>
      </c>
      <c r="B227" s="9">
        <f>B226</f>
        <v>44217</v>
      </c>
      <c r="C227" s="5" t="s">
        <v>2</v>
      </c>
      <c r="D227" s="4">
        <f>SUM(D223:D226)</f>
        <v>4</v>
      </c>
      <c r="E227" s="12">
        <f>SUM(E206:E226)</f>
        <v>0</v>
      </c>
      <c r="F227" s="12">
        <f t="shared" ref="F227:O227" si="30">SUM(F206:F226)</f>
        <v>0</v>
      </c>
      <c r="G227" s="12">
        <f t="shared" si="30"/>
        <v>5884.380000000001</v>
      </c>
      <c r="H227" s="12">
        <f t="shared" si="30"/>
        <v>0</v>
      </c>
      <c r="I227" s="12">
        <f t="shared" si="30"/>
        <v>0</v>
      </c>
      <c r="J227" s="12">
        <f t="shared" si="30"/>
        <v>0</v>
      </c>
      <c r="K227" s="40"/>
      <c r="L227" s="40"/>
      <c r="M227" s="12">
        <f t="shared" si="30"/>
        <v>33700</v>
      </c>
      <c r="N227" s="12">
        <f t="shared" si="30"/>
        <v>25067.458800000004</v>
      </c>
      <c r="O227" s="12">
        <f t="shared" si="30"/>
        <v>8632.5412000000033</v>
      </c>
    </row>
    <row r="228" spans="1:15" x14ac:dyDescent="0.25">
      <c r="A228" s="32">
        <f>+IF(B228="","",SUBTOTAL(3,B$228:B228))</f>
        <v>1</v>
      </c>
      <c r="B228" s="16">
        <v>44227</v>
      </c>
      <c r="C228" s="7"/>
      <c r="D228" s="6">
        <v>2</v>
      </c>
      <c r="E228" s="11"/>
      <c r="F228" s="11"/>
      <c r="G228" s="11">
        <v>309.06</v>
      </c>
      <c r="H228" s="11"/>
      <c r="I228" s="11"/>
      <c r="J228" s="11"/>
      <c r="K228" s="11"/>
      <c r="L228" s="98"/>
      <c r="M228" s="11">
        <v>1600</v>
      </c>
      <c r="N228" s="25">
        <f>G228*4.26</f>
        <v>1316.5955999999999</v>
      </c>
      <c r="O228" s="25">
        <f>M228-N228</f>
        <v>283.40440000000012</v>
      </c>
    </row>
    <row r="229" spans="1:15" x14ac:dyDescent="0.25">
      <c r="A229" s="39" t="str">
        <f>TEXT(B229,"DDD")</f>
        <v>Sun</v>
      </c>
      <c r="B229" s="9">
        <f>B228</f>
        <v>44227</v>
      </c>
      <c r="C229" s="5" t="s">
        <v>2</v>
      </c>
      <c r="D229" s="4">
        <f>SUM(D228)</f>
        <v>2</v>
      </c>
      <c r="E229" s="12">
        <f>SUM(E228:E228)</f>
        <v>0</v>
      </c>
      <c r="F229" s="12">
        <f t="shared" ref="F229:O229" si="31">SUM(F228:F228)</f>
        <v>0</v>
      </c>
      <c r="G229" s="12">
        <f t="shared" si="31"/>
        <v>309.06</v>
      </c>
      <c r="H229" s="12">
        <f t="shared" si="31"/>
        <v>0</v>
      </c>
      <c r="I229" s="12">
        <f t="shared" si="31"/>
        <v>0</v>
      </c>
      <c r="J229" s="12">
        <f t="shared" si="31"/>
        <v>0</v>
      </c>
      <c r="K229" s="40"/>
      <c r="L229" s="40"/>
      <c r="M229" s="12">
        <f t="shared" si="31"/>
        <v>1600</v>
      </c>
      <c r="N229" s="12">
        <f t="shared" si="31"/>
        <v>1316.5955999999999</v>
      </c>
      <c r="O229" s="12">
        <f t="shared" si="31"/>
        <v>283.40440000000012</v>
      </c>
    </row>
    <row r="230" spans="1:15" x14ac:dyDescent="0.25">
      <c r="A230" s="32">
        <f>+IF(B230="","",SUBTOTAL(3,B$230:B230))</f>
        <v>1</v>
      </c>
      <c r="B230" s="16">
        <v>44228</v>
      </c>
      <c r="C230" s="7"/>
      <c r="D230" s="6">
        <v>1</v>
      </c>
      <c r="E230" s="11"/>
      <c r="F230" s="11"/>
      <c r="G230" s="11"/>
      <c r="H230" s="11"/>
      <c r="I230" s="11"/>
      <c r="J230" s="11"/>
      <c r="K230" s="11"/>
      <c r="L230" s="98"/>
      <c r="M230" s="11">
        <v>50</v>
      </c>
      <c r="N230" s="25"/>
      <c r="O230" s="25">
        <f>M230</f>
        <v>50</v>
      </c>
    </row>
    <row r="231" spans="1:15" x14ac:dyDescent="0.25">
      <c r="A231" s="39" t="str">
        <f>TEXT(B231,"DDD")</f>
        <v>Mon</v>
      </c>
      <c r="B231" s="9">
        <f>B230</f>
        <v>44228</v>
      </c>
      <c r="C231" s="5" t="s">
        <v>2</v>
      </c>
      <c r="D231" s="4">
        <f>SUM(D230)</f>
        <v>1</v>
      </c>
      <c r="E231" s="12">
        <f t="shared" ref="E231:O231" si="32">SUM(E230:E230)</f>
        <v>0</v>
      </c>
      <c r="F231" s="12">
        <f t="shared" si="32"/>
        <v>0</v>
      </c>
      <c r="G231" s="12">
        <f t="shared" si="32"/>
        <v>0</v>
      </c>
      <c r="H231" s="12">
        <f t="shared" si="32"/>
        <v>0</v>
      </c>
      <c r="I231" s="12">
        <f t="shared" si="32"/>
        <v>0</v>
      </c>
      <c r="J231" s="12">
        <f t="shared" si="32"/>
        <v>0</v>
      </c>
      <c r="K231" s="40"/>
      <c r="L231" s="40"/>
      <c r="M231" s="12">
        <f t="shared" si="32"/>
        <v>50</v>
      </c>
      <c r="N231" s="12">
        <f t="shared" si="32"/>
        <v>0</v>
      </c>
      <c r="O231" s="12">
        <f t="shared" si="32"/>
        <v>50</v>
      </c>
    </row>
    <row r="232" spans="1:15" x14ac:dyDescent="0.25">
      <c r="A232" s="32">
        <f>+IF(B232="","",SUBTOTAL(3,B$232:B232))</f>
        <v>1</v>
      </c>
      <c r="B232" s="16">
        <f>B230+1</f>
        <v>44229</v>
      </c>
      <c r="C232" s="7"/>
      <c r="D232" s="6">
        <v>1</v>
      </c>
      <c r="E232" s="11"/>
      <c r="F232" s="11"/>
      <c r="G232" s="11">
        <v>156.06</v>
      </c>
      <c r="H232" s="11"/>
      <c r="I232" s="11"/>
      <c r="J232" s="11"/>
      <c r="K232" s="11"/>
      <c r="L232" s="98"/>
      <c r="M232" s="11">
        <v>800</v>
      </c>
      <c r="N232" s="25">
        <f>G232*4.26</f>
        <v>664.81560000000002</v>
      </c>
      <c r="O232" s="25">
        <f>M232-N232</f>
        <v>135.18439999999998</v>
      </c>
    </row>
    <row r="233" spans="1:15" x14ac:dyDescent="0.25">
      <c r="A233" s="32">
        <f>+IF(B233="","",SUBTOTAL(3,B$232:B233))</f>
        <v>2</v>
      </c>
      <c r="B233" s="16">
        <f>$B$232</f>
        <v>44229</v>
      </c>
      <c r="C233" s="7"/>
      <c r="D233" s="6">
        <v>1</v>
      </c>
      <c r="E233" s="11"/>
      <c r="F233" s="11"/>
      <c r="G233" s="11">
        <v>156.06</v>
      </c>
      <c r="H233" s="11"/>
      <c r="I233" s="11"/>
      <c r="J233" s="11"/>
      <c r="K233" s="11"/>
      <c r="L233" s="98"/>
      <c r="M233" s="11">
        <v>800</v>
      </c>
      <c r="N233" s="25">
        <f>G233*4.26</f>
        <v>664.81560000000002</v>
      </c>
      <c r="O233" s="25">
        <f>M233-N233</f>
        <v>135.18439999999998</v>
      </c>
    </row>
    <row r="234" spans="1:15" x14ac:dyDescent="0.25">
      <c r="A234" s="39" t="str">
        <f>TEXT(B234,"DDD")</f>
        <v>Tue</v>
      </c>
      <c r="B234" s="9">
        <f>B232</f>
        <v>44229</v>
      </c>
      <c r="C234" s="5" t="s">
        <v>2</v>
      </c>
      <c r="D234" s="4">
        <f>SUM(D232:D233)</f>
        <v>2</v>
      </c>
      <c r="E234" s="12">
        <f t="shared" ref="E234:O234" si="33">SUM(E232:E233)</f>
        <v>0</v>
      </c>
      <c r="F234" s="12">
        <f t="shared" si="33"/>
        <v>0</v>
      </c>
      <c r="G234" s="12">
        <f t="shared" si="33"/>
        <v>312.12</v>
      </c>
      <c r="H234" s="12">
        <f t="shared" si="33"/>
        <v>0</v>
      </c>
      <c r="I234" s="12">
        <f t="shared" si="33"/>
        <v>0</v>
      </c>
      <c r="J234" s="12">
        <f t="shared" si="33"/>
        <v>0</v>
      </c>
      <c r="K234" s="40"/>
      <c r="L234" s="40"/>
      <c r="M234" s="12">
        <f t="shared" si="33"/>
        <v>1600</v>
      </c>
      <c r="N234" s="12">
        <f t="shared" si="33"/>
        <v>1329.6312</v>
      </c>
      <c r="O234" s="12">
        <f t="shared" si="33"/>
        <v>270.36879999999996</v>
      </c>
    </row>
    <row r="235" spans="1:15" x14ac:dyDescent="0.25">
      <c r="A235" s="32">
        <f>+IF(B235="","",SUBTOTAL(3,B$235:B235))</f>
        <v>1</v>
      </c>
      <c r="B235" s="16">
        <f>B233+1</f>
        <v>44230</v>
      </c>
      <c r="C235" s="7"/>
      <c r="D235" s="6">
        <v>1</v>
      </c>
      <c r="E235" s="11"/>
      <c r="F235" s="11"/>
      <c r="G235" s="11">
        <v>156.06</v>
      </c>
      <c r="H235" s="11"/>
      <c r="I235" s="11"/>
      <c r="J235" s="11"/>
      <c r="K235" s="11"/>
      <c r="L235" s="98"/>
      <c r="M235" s="11">
        <v>800</v>
      </c>
      <c r="N235" s="25">
        <f t="shared" ref="N235:N242" si="34">G235*4.26</f>
        <v>664.81560000000002</v>
      </c>
      <c r="O235" s="25">
        <f t="shared" ref="O235:O242" si="35">M235-N235</f>
        <v>135.18439999999998</v>
      </c>
    </row>
    <row r="236" spans="1:15" x14ac:dyDescent="0.25">
      <c r="A236" s="32">
        <f>+IF(B236="","",SUBTOTAL(3,B$235:B236))</f>
        <v>2</v>
      </c>
      <c r="B236" s="16">
        <f t="shared" ref="B236:B249" si="36">$B$235</f>
        <v>44230</v>
      </c>
      <c r="C236" s="7"/>
      <c r="D236" s="6">
        <v>3</v>
      </c>
      <c r="E236" s="11"/>
      <c r="F236" s="11"/>
      <c r="G236" s="11">
        <v>462.06</v>
      </c>
      <c r="H236" s="11"/>
      <c r="I236" s="11"/>
      <c r="J236" s="11"/>
      <c r="K236" s="11"/>
      <c r="L236" s="98"/>
      <c r="M236" s="11">
        <v>2300</v>
      </c>
      <c r="N236" s="25">
        <f t="shared" si="34"/>
        <v>1968.3755999999998</v>
      </c>
      <c r="O236" s="25">
        <f t="shared" si="35"/>
        <v>331.62440000000015</v>
      </c>
    </row>
    <row r="237" spans="1:15" x14ac:dyDescent="0.25">
      <c r="A237" s="32">
        <f>+IF(B237="","",SUBTOTAL(3,B$235:B237))</f>
        <v>3</v>
      </c>
      <c r="B237" s="16">
        <f t="shared" si="36"/>
        <v>44230</v>
      </c>
      <c r="C237" s="7"/>
      <c r="D237" s="6">
        <v>2</v>
      </c>
      <c r="E237" s="11"/>
      <c r="F237" s="11"/>
      <c r="G237" s="11">
        <v>309.06</v>
      </c>
      <c r="H237" s="11"/>
      <c r="I237" s="11"/>
      <c r="J237" s="11"/>
      <c r="K237" s="11"/>
      <c r="L237" s="98"/>
      <c r="M237" s="11">
        <v>1600</v>
      </c>
      <c r="N237" s="25">
        <f t="shared" si="34"/>
        <v>1316.5955999999999</v>
      </c>
      <c r="O237" s="25">
        <f t="shared" si="35"/>
        <v>283.40440000000012</v>
      </c>
    </row>
    <row r="238" spans="1:15" x14ac:dyDescent="0.25">
      <c r="A238" s="32">
        <f>+IF(B238="","",SUBTOTAL(3,B$235:B238))</f>
        <v>4</v>
      </c>
      <c r="B238" s="16">
        <f t="shared" si="36"/>
        <v>44230</v>
      </c>
      <c r="C238" s="7"/>
      <c r="D238" s="6">
        <v>1</v>
      </c>
      <c r="E238" s="11"/>
      <c r="F238" s="11"/>
      <c r="G238" s="11">
        <v>156.06</v>
      </c>
      <c r="H238" s="11"/>
      <c r="I238" s="11"/>
      <c r="J238" s="11"/>
      <c r="K238" s="11"/>
      <c r="L238" s="98"/>
      <c r="M238" s="11">
        <v>800</v>
      </c>
      <c r="N238" s="25">
        <f t="shared" si="34"/>
        <v>664.81560000000002</v>
      </c>
      <c r="O238" s="25">
        <f t="shared" si="35"/>
        <v>135.18439999999998</v>
      </c>
    </row>
    <row r="239" spans="1:15" x14ac:dyDescent="0.25">
      <c r="A239" s="32">
        <f>+IF(B239="","",SUBTOTAL(3,B$235:B239))</f>
        <v>5</v>
      </c>
      <c r="B239" s="16">
        <f t="shared" si="36"/>
        <v>44230</v>
      </c>
      <c r="C239" s="7"/>
      <c r="D239" s="6">
        <v>1</v>
      </c>
      <c r="E239" s="11"/>
      <c r="F239" s="11"/>
      <c r="G239" s="11">
        <v>156.06</v>
      </c>
      <c r="H239" s="11"/>
      <c r="I239" s="11"/>
      <c r="J239" s="11"/>
      <c r="K239" s="11"/>
      <c r="L239" s="98"/>
      <c r="M239" s="11">
        <v>800</v>
      </c>
      <c r="N239" s="25">
        <f t="shared" si="34"/>
        <v>664.81560000000002</v>
      </c>
      <c r="O239" s="25">
        <f t="shared" si="35"/>
        <v>135.18439999999998</v>
      </c>
    </row>
    <row r="240" spans="1:15" x14ac:dyDescent="0.25">
      <c r="A240" s="32">
        <f>+IF(B240="","",SUBTOTAL(3,B$235:B240))</f>
        <v>6</v>
      </c>
      <c r="B240" s="16">
        <f t="shared" si="36"/>
        <v>44230</v>
      </c>
      <c r="C240" s="7"/>
      <c r="D240" s="6">
        <v>1</v>
      </c>
      <c r="E240" s="11"/>
      <c r="F240" s="11"/>
      <c r="G240" s="11">
        <v>156.06</v>
      </c>
      <c r="H240" s="11"/>
      <c r="I240" s="11"/>
      <c r="J240" s="11"/>
      <c r="K240" s="11"/>
      <c r="L240" s="98"/>
      <c r="M240" s="11">
        <v>800</v>
      </c>
      <c r="N240" s="25">
        <f t="shared" si="34"/>
        <v>664.81560000000002</v>
      </c>
      <c r="O240" s="25">
        <f t="shared" si="35"/>
        <v>135.18439999999998</v>
      </c>
    </row>
    <row r="241" spans="1:15" x14ac:dyDescent="0.25">
      <c r="A241" s="32">
        <f>+IF(B241="","",SUBTOTAL(3,B$235:B241))</f>
        <v>7</v>
      </c>
      <c r="B241" s="16">
        <f t="shared" si="36"/>
        <v>44230</v>
      </c>
      <c r="C241" s="7"/>
      <c r="D241" s="6">
        <v>1</v>
      </c>
      <c r="E241" s="11"/>
      <c r="F241" s="11"/>
      <c r="G241" s="11">
        <v>156.06</v>
      </c>
      <c r="H241" s="11"/>
      <c r="I241" s="11"/>
      <c r="J241" s="11"/>
      <c r="K241" s="11"/>
      <c r="L241" s="98"/>
      <c r="M241" s="11">
        <v>800</v>
      </c>
      <c r="N241" s="25">
        <f t="shared" si="34"/>
        <v>664.81560000000002</v>
      </c>
      <c r="O241" s="25">
        <f t="shared" si="35"/>
        <v>135.18439999999998</v>
      </c>
    </row>
    <row r="242" spans="1:15" x14ac:dyDescent="0.25">
      <c r="A242" s="32">
        <f>+IF(B242="","",SUBTOTAL(3,B$235:B242))</f>
        <v>8</v>
      </c>
      <c r="B242" s="16">
        <f t="shared" si="36"/>
        <v>44230</v>
      </c>
      <c r="C242" s="7"/>
      <c r="D242" s="6">
        <v>1</v>
      </c>
      <c r="E242" s="11"/>
      <c r="F242" s="11"/>
      <c r="G242" s="11">
        <v>156.06</v>
      </c>
      <c r="H242" s="11"/>
      <c r="I242" s="11"/>
      <c r="J242" s="11"/>
      <c r="K242" s="11"/>
      <c r="L242" s="98"/>
      <c r="M242" s="11">
        <v>800</v>
      </c>
      <c r="N242" s="25">
        <f t="shared" si="34"/>
        <v>664.81560000000002</v>
      </c>
      <c r="O242" s="25">
        <f t="shared" si="35"/>
        <v>135.18439999999998</v>
      </c>
    </row>
    <row r="243" spans="1:15" x14ac:dyDescent="0.25">
      <c r="A243" s="32">
        <f>+IF(B243="","",SUBTOTAL(3,B$235:B243))</f>
        <v>9</v>
      </c>
      <c r="B243" s="16">
        <f t="shared" si="36"/>
        <v>44230</v>
      </c>
      <c r="C243" s="7"/>
      <c r="D243" s="6">
        <v>3</v>
      </c>
      <c r="E243" s="11"/>
      <c r="F243" s="11"/>
      <c r="G243" s="11"/>
      <c r="H243" s="11"/>
      <c r="I243" s="11"/>
      <c r="J243" s="11"/>
      <c r="K243" s="11"/>
      <c r="L243" s="98"/>
      <c r="M243" s="11">
        <v>150</v>
      </c>
      <c r="N243" s="25"/>
      <c r="O243" s="25">
        <f>M243</f>
        <v>150</v>
      </c>
    </row>
    <row r="244" spans="1:15" x14ac:dyDescent="0.25">
      <c r="A244" s="32">
        <f>+IF(B244="","",SUBTOTAL(3,B$235:B244))</f>
        <v>10</v>
      </c>
      <c r="B244" s="16">
        <f t="shared" si="36"/>
        <v>44230</v>
      </c>
      <c r="C244" s="7"/>
      <c r="D244" s="6">
        <v>1</v>
      </c>
      <c r="E244" s="11"/>
      <c r="F244" s="11"/>
      <c r="G244" s="11">
        <v>156.06</v>
      </c>
      <c r="H244" s="11"/>
      <c r="I244" s="11"/>
      <c r="J244" s="11"/>
      <c r="K244" s="11"/>
      <c r="L244" s="98"/>
      <c r="M244" s="11">
        <v>800</v>
      </c>
      <c r="N244" s="25">
        <f>G244*4.26</f>
        <v>664.81560000000002</v>
      </c>
      <c r="O244" s="25">
        <f>M244-N244</f>
        <v>135.18439999999998</v>
      </c>
    </row>
    <row r="245" spans="1:15" x14ac:dyDescent="0.25">
      <c r="A245" s="32">
        <f>+IF(B245="","",SUBTOTAL(3,B$235:B245))</f>
        <v>11</v>
      </c>
      <c r="B245" s="16">
        <f t="shared" si="36"/>
        <v>44230</v>
      </c>
      <c r="C245" s="7"/>
      <c r="D245" s="6">
        <v>1</v>
      </c>
      <c r="E245" s="11"/>
      <c r="F245" s="11"/>
      <c r="G245" s="11">
        <v>156.06</v>
      </c>
      <c r="H245" s="11"/>
      <c r="I245" s="11"/>
      <c r="J245" s="11"/>
      <c r="K245" s="11"/>
      <c r="L245" s="98"/>
      <c r="M245" s="11">
        <v>800</v>
      </c>
      <c r="N245" s="25">
        <f>G245*4.26</f>
        <v>664.81560000000002</v>
      </c>
      <c r="O245" s="25">
        <f>M245-N245</f>
        <v>135.18439999999998</v>
      </c>
    </row>
    <row r="246" spans="1:15" x14ac:dyDescent="0.25">
      <c r="A246" s="32">
        <f>+IF(B246="","",SUBTOTAL(3,B$235:B246))</f>
        <v>12</v>
      </c>
      <c r="B246" s="16">
        <f t="shared" si="36"/>
        <v>44230</v>
      </c>
      <c r="C246" s="7"/>
      <c r="D246" s="6">
        <v>2</v>
      </c>
      <c r="E246" s="11"/>
      <c r="F246" s="11"/>
      <c r="G246" s="11"/>
      <c r="H246" s="11"/>
      <c r="I246" s="11"/>
      <c r="J246" s="11"/>
      <c r="K246" s="11"/>
      <c r="L246" s="98"/>
      <c r="M246" s="11">
        <v>100</v>
      </c>
      <c r="N246" s="25"/>
      <c r="O246" s="25">
        <f>M246</f>
        <v>100</v>
      </c>
    </row>
    <row r="247" spans="1:15" x14ac:dyDescent="0.25">
      <c r="A247" s="32">
        <f>+IF(B247="","",SUBTOTAL(3,B$235:B247))</f>
        <v>13</v>
      </c>
      <c r="B247" s="16">
        <f t="shared" si="36"/>
        <v>44230</v>
      </c>
      <c r="C247" s="7"/>
      <c r="D247" s="6">
        <v>2</v>
      </c>
      <c r="E247" s="11"/>
      <c r="F247" s="11"/>
      <c r="G247" s="11">
        <v>309.06</v>
      </c>
      <c r="H247" s="11"/>
      <c r="I247" s="11"/>
      <c r="J247" s="11"/>
      <c r="K247" s="11"/>
      <c r="L247" s="98"/>
      <c r="M247" s="11">
        <v>1600</v>
      </c>
      <c r="N247" s="25">
        <f>G247*4.26</f>
        <v>1316.5955999999999</v>
      </c>
      <c r="O247" s="25">
        <f>M247-N247</f>
        <v>283.40440000000012</v>
      </c>
    </row>
    <row r="248" spans="1:15" x14ac:dyDescent="0.25">
      <c r="A248" s="32">
        <f>+IF(B248="","",SUBTOTAL(3,B$235:B248))</f>
        <v>14</v>
      </c>
      <c r="B248" s="16">
        <f t="shared" si="36"/>
        <v>44230</v>
      </c>
      <c r="C248" s="7"/>
      <c r="D248" s="6">
        <v>4</v>
      </c>
      <c r="E248" s="11"/>
      <c r="F248" s="11"/>
      <c r="G248" s="11">
        <v>615.05999999999995</v>
      </c>
      <c r="H248" s="11"/>
      <c r="I248" s="11"/>
      <c r="J248" s="11"/>
      <c r="K248" s="11"/>
      <c r="L248" s="98"/>
      <c r="M248" s="11">
        <f>800*4</f>
        <v>3200</v>
      </c>
      <c r="N248" s="25">
        <f>G248*4.26</f>
        <v>2620.1555999999996</v>
      </c>
      <c r="O248" s="25">
        <f>M248-N248</f>
        <v>579.84440000000041</v>
      </c>
    </row>
    <row r="249" spans="1:15" x14ac:dyDescent="0.25">
      <c r="A249" s="32">
        <f>+IF(B249="","",SUBTOTAL(3,B$235:B249))</f>
        <v>15</v>
      </c>
      <c r="B249" s="16">
        <f t="shared" si="36"/>
        <v>44230</v>
      </c>
      <c r="C249" s="7"/>
      <c r="D249" s="6">
        <v>4</v>
      </c>
      <c r="E249" s="11"/>
      <c r="F249" s="11"/>
      <c r="G249" s="11">
        <v>615.05999999999995</v>
      </c>
      <c r="H249" s="11"/>
      <c r="I249" s="11"/>
      <c r="J249" s="11"/>
      <c r="K249" s="11"/>
      <c r="L249" s="98"/>
      <c r="M249" s="11">
        <f>800*4</f>
        <v>3200</v>
      </c>
      <c r="N249" s="25">
        <f>G249*4.26</f>
        <v>2620.1555999999996</v>
      </c>
      <c r="O249" s="25">
        <f>M249-N249</f>
        <v>579.84440000000041</v>
      </c>
    </row>
    <row r="250" spans="1:15" x14ac:dyDescent="0.25">
      <c r="A250" s="39" t="str">
        <f>TEXT(B250,"DDD")</f>
        <v>Wed</v>
      </c>
      <c r="B250" s="9">
        <f>B235</f>
        <v>44230</v>
      </c>
      <c r="C250" s="5" t="s">
        <v>2</v>
      </c>
      <c r="D250" s="4">
        <f>SUM(D235:D249)</f>
        <v>28</v>
      </c>
      <c r="E250" s="12">
        <f t="shared" ref="E250:O250" si="37">SUM(E235:E249)</f>
        <v>0</v>
      </c>
      <c r="F250" s="12">
        <f t="shared" si="37"/>
        <v>0</v>
      </c>
      <c r="G250" s="12">
        <f t="shared" si="37"/>
        <v>3558.7799999999997</v>
      </c>
      <c r="H250" s="12">
        <f t="shared" si="37"/>
        <v>0</v>
      </c>
      <c r="I250" s="12">
        <f t="shared" si="37"/>
        <v>0</v>
      </c>
      <c r="J250" s="12">
        <f t="shared" si="37"/>
        <v>0</v>
      </c>
      <c r="K250" s="40"/>
      <c r="L250" s="40"/>
      <c r="M250" s="12">
        <f t="shared" si="37"/>
        <v>18550</v>
      </c>
      <c r="N250" s="12">
        <f t="shared" si="37"/>
        <v>15160.4028</v>
      </c>
      <c r="O250" s="12">
        <f t="shared" si="37"/>
        <v>3389.5972000000011</v>
      </c>
    </row>
    <row r="251" spans="1:15" x14ac:dyDescent="0.25">
      <c r="A251" s="32">
        <f>+IF(B251="","",SUBTOTAL(3,B$251:B251))</f>
        <v>1</v>
      </c>
      <c r="B251" s="16">
        <f>B236+1</f>
        <v>44231</v>
      </c>
      <c r="C251" s="7"/>
      <c r="D251" s="6">
        <v>1</v>
      </c>
      <c r="E251" s="11"/>
      <c r="F251" s="11"/>
      <c r="G251" s="11">
        <v>156.06</v>
      </c>
      <c r="H251" s="11"/>
      <c r="I251" s="11"/>
      <c r="J251" s="11"/>
      <c r="K251" s="11"/>
      <c r="L251" s="98"/>
      <c r="M251" s="11">
        <v>800</v>
      </c>
      <c r="N251" s="25">
        <f>G251*4.26</f>
        <v>664.81560000000002</v>
      </c>
      <c r="O251" s="25">
        <f>M251-N251</f>
        <v>135.18439999999998</v>
      </c>
    </row>
    <row r="252" spans="1:15" x14ac:dyDescent="0.25">
      <c r="A252" s="39" t="str">
        <f>TEXT(B252,"DDD")</f>
        <v>Thu</v>
      </c>
      <c r="B252" s="9">
        <f>B251</f>
        <v>44231</v>
      </c>
      <c r="C252" s="5" t="s">
        <v>2</v>
      </c>
      <c r="D252" s="4">
        <f>SUM(D251)</f>
        <v>1</v>
      </c>
      <c r="E252" s="12">
        <f t="shared" ref="E252:O252" si="38">SUM(E251:E251)</f>
        <v>0</v>
      </c>
      <c r="F252" s="12">
        <f t="shared" si="38"/>
        <v>0</v>
      </c>
      <c r="G252" s="12">
        <f t="shared" si="38"/>
        <v>156.06</v>
      </c>
      <c r="H252" s="12">
        <f t="shared" si="38"/>
        <v>0</v>
      </c>
      <c r="I252" s="12">
        <f t="shared" si="38"/>
        <v>0</v>
      </c>
      <c r="J252" s="12">
        <f t="shared" si="38"/>
        <v>0</v>
      </c>
      <c r="K252" s="40"/>
      <c r="L252" s="40"/>
      <c r="M252" s="12">
        <f t="shared" si="38"/>
        <v>800</v>
      </c>
      <c r="N252" s="12">
        <f t="shared" si="38"/>
        <v>664.81560000000002</v>
      </c>
      <c r="O252" s="12">
        <f t="shared" si="38"/>
        <v>135.18439999999998</v>
      </c>
    </row>
    <row r="253" spans="1:15" x14ac:dyDescent="0.25">
      <c r="A253" s="32">
        <f>+IF(B253="","",SUBTOTAL(3,B$253:B253))</f>
        <v>1</v>
      </c>
      <c r="B253" s="16">
        <f>B251+3</f>
        <v>44234</v>
      </c>
      <c r="C253" s="7"/>
      <c r="D253" s="6">
        <v>1</v>
      </c>
      <c r="E253" s="11"/>
      <c r="F253" s="11"/>
      <c r="G253" s="11">
        <v>156.06</v>
      </c>
      <c r="H253" s="11"/>
      <c r="I253" s="11"/>
      <c r="J253" s="11"/>
      <c r="K253" s="11"/>
      <c r="L253" s="98"/>
      <c r="M253" s="11">
        <v>800</v>
      </c>
      <c r="N253" s="25">
        <f>G253*4.26</f>
        <v>664.81560000000002</v>
      </c>
      <c r="O253" s="25">
        <f>M253-N253</f>
        <v>135.18439999999998</v>
      </c>
    </row>
    <row r="254" spans="1:15" x14ac:dyDescent="0.25">
      <c r="A254" s="32">
        <f>+IF(B254="","",SUBTOTAL(3,B$253:B254))</f>
        <v>2</v>
      </c>
      <c r="B254" s="16">
        <f>$B$253</f>
        <v>44234</v>
      </c>
      <c r="C254" s="7"/>
      <c r="D254" s="6">
        <v>1</v>
      </c>
      <c r="E254" s="11"/>
      <c r="F254" s="11"/>
      <c r="G254" s="11">
        <v>156.06</v>
      </c>
      <c r="H254" s="11"/>
      <c r="I254" s="11"/>
      <c r="J254" s="11"/>
      <c r="K254" s="11"/>
      <c r="L254" s="98"/>
      <c r="M254" s="11">
        <v>800</v>
      </c>
      <c r="N254" s="25">
        <f>G254*4.26</f>
        <v>664.81560000000002</v>
      </c>
      <c r="O254" s="25">
        <f>M254-N254</f>
        <v>135.18439999999998</v>
      </c>
    </row>
    <row r="255" spans="1:15" x14ac:dyDescent="0.25">
      <c r="A255" s="32">
        <f>+IF(B255="","",SUBTOTAL(3,B$253:B255))</f>
        <v>3</v>
      </c>
      <c r="B255" s="16">
        <f t="shared" ref="B255:B256" si="39">$B$253</f>
        <v>44234</v>
      </c>
      <c r="C255" s="7"/>
      <c r="D255" s="6">
        <v>1</v>
      </c>
      <c r="E255" s="11"/>
      <c r="F255" s="11"/>
      <c r="G255" s="11">
        <v>156.06</v>
      </c>
      <c r="H255" s="11"/>
      <c r="I255" s="11"/>
      <c r="J255" s="11"/>
      <c r="K255" s="11"/>
      <c r="L255" s="98"/>
      <c r="M255" s="11">
        <v>800</v>
      </c>
      <c r="N255" s="25">
        <f>G255*4.26</f>
        <v>664.81560000000002</v>
      </c>
      <c r="O255" s="25">
        <f>M255-N255</f>
        <v>135.18439999999998</v>
      </c>
    </row>
    <row r="256" spans="1:15" x14ac:dyDescent="0.25">
      <c r="A256" s="32">
        <f>+IF(B256="","",SUBTOTAL(3,B$253:B256))</f>
        <v>4</v>
      </c>
      <c r="B256" s="16">
        <f t="shared" si="39"/>
        <v>44234</v>
      </c>
      <c r="C256" s="7"/>
      <c r="D256" s="6">
        <v>2</v>
      </c>
      <c r="E256" s="11"/>
      <c r="F256" s="11"/>
      <c r="G256" s="11">
        <v>309.06</v>
      </c>
      <c r="H256" s="11"/>
      <c r="I256" s="11"/>
      <c r="J256" s="11"/>
      <c r="K256" s="11"/>
      <c r="L256" s="98"/>
      <c r="M256" s="11">
        <v>1600</v>
      </c>
      <c r="N256" s="25">
        <f>G256*4.26</f>
        <v>1316.5955999999999</v>
      </c>
      <c r="O256" s="25">
        <f>M256-N256</f>
        <v>283.40440000000012</v>
      </c>
    </row>
    <row r="257" spans="1:15" x14ac:dyDescent="0.25">
      <c r="A257" s="39" t="str">
        <f>TEXT(B257,"DDD")</f>
        <v>Sun</v>
      </c>
      <c r="B257" s="9">
        <f>B253</f>
        <v>44234</v>
      </c>
      <c r="C257" s="5" t="s">
        <v>2</v>
      </c>
      <c r="D257" s="4">
        <f>SUM(D253:D256)</f>
        <v>5</v>
      </c>
      <c r="E257" s="12">
        <f t="shared" ref="E257:O257" si="40">SUM(E253:E256)</f>
        <v>0</v>
      </c>
      <c r="F257" s="12">
        <f t="shared" si="40"/>
        <v>0</v>
      </c>
      <c r="G257" s="12">
        <f t="shared" si="40"/>
        <v>777.24</v>
      </c>
      <c r="H257" s="12">
        <f t="shared" si="40"/>
        <v>0</v>
      </c>
      <c r="I257" s="12">
        <f t="shared" si="40"/>
        <v>0</v>
      </c>
      <c r="J257" s="12">
        <f t="shared" si="40"/>
        <v>0</v>
      </c>
      <c r="K257" s="40"/>
      <c r="L257" s="40"/>
      <c r="M257" s="12">
        <f t="shared" si="40"/>
        <v>4000</v>
      </c>
      <c r="N257" s="12">
        <f t="shared" si="40"/>
        <v>3311.0424000000003</v>
      </c>
      <c r="O257" s="12">
        <f t="shared" si="40"/>
        <v>688.95760000000007</v>
      </c>
    </row>
    <row r="258" spans="1:15" x14ac:dyDescent="0.25">
      <c r="A258" s="32">
        <f>+IF(B258="","",SUBTOTAL(3,B$258:B258))</f>
        <v>1</v>
      </c>
      <c r="B258" s="16">
        <f>B254+1</f>
        <v>44235</v>
      </c>
      <c r="C258" s="7"/>
      <c r="D258" s="6">
        <v>2</v>
      </c>
      <c r="E258" s="11"/>
      <c r="F258" s="11"/>
      <c r="G258" s="11">
        <v>309.06</v>
      </c>
      <c r="H258" s="11"/>
      <c r="I258" s="11"/>
      <c r="J258" s="11"/>
      <c r="K258" s="11"/>
      <c r="L258" s="98"/>
      <c r="M258" s="11">
        <v>1600</v>
      </c>
      <c r="N258" s="25">
        <f>G258*4.26</f>
        <v>1316.5955999999999</v>
      </c>
      <c r="O258" s="25">
        <f>M258-N258</f>
        <v>283.40440000000012</v>
      </c>
    </row>
    <row r="259" spans="1:15" x14ac:dyDescent="0.25">
      <c r="A259" s="32">
        <f>+IF(B259="","",SUBTOTAL(3,B$258:B259))</f>
        <v>2</v>
      </c>
      <c r="B259" s="16">
        <f>$B$258</f>
        <v>44235</v>
      </c>
      <c r="C259" s="7"/>
      <c r="D259" s="6">
        <v>1</v>
      </c>
      <c r="E259" s="11"/>
      <c r="F259" s="11"/>
      <c r="G259" s="11">
        <v>2043.06</v>
      </c>
      <c r="H259" s="11"/>
      <c r="I259" s="11"/>
      <c r="J259" s="11"/>
      <c r="K259" s="11"/>
      <c r="L259" s="98"/>
      <c r="M259" s="11">
        <v>10000</v>
      </c>
      <c r="N259" s="25">
        <f>G259*4.26</f>
        <v>8703.4355999999989</v>
      </c>
      <c r="O259" s="25">
        <f>M259-N259</f>
        <v>1296.5644000000011</v>
      </c>
    </row>
    <row r="260" spans="1:15" x14ac:dyDescent="0.25">
      <c r="A260" s="32">
        <f>+IF(B260="","",SUBTOTAL(3,B$258:B260))</f>
        <v>3</v>
      </c>
      <c r="B260" s="16">
        <f>$B$258</f>
        <v>44235</v>
      </c>
      <c r="C260" s="7"/>
      <c r="D260" s="6">
        <v>1</v>
      </c>
      <c r="E260" s="11"/>
      <c r="F260" s="11"/>
      <c r="G260" s="11">
        <v>156.06</v>
      </c>
      <c r="H260" s="11"/>
      <c r="I260" s="11"/>
      <c r="J260" s="11"/>
      <c r="K260" s="11"/>
      <c r="L260" s="98"/>
      <c r="M260" s="11">
        <v>800</v>
      </c>
      <c r="N260" s="25">
        <f>G260*4.26</f>
        <v>664.81560000000002</v>
      </c>
      <c r="O260" s="25">
        <f>M260-N260</f>
        <v>135.18439999999998</v>
      </c>
    </row>
    <row r="261" spans="1:15" x14ac:dyDescent="0.25">
      <c r="A261" s="39" t="str">
        <f>TEXT(B261,"DDD")</f>
        <v>Mon</v>
      </c>
      <c r="B261" s="9">
        <f>B258</f>
        <v>44235</v>
      </c>
      <c r="C261" s="5" t="s">
        <v>2</v>
      </c>
      <c r="D261" s="4">
        <f>SUM(D258:D260)</f>
        <v>4</v>
      </c>
      <c r="E261" s="12">
        <f t="shared" ref="E261:O261" si="41">SUM(E258:E260)</f>
        <v>0</v>
      </c>
      <c r="F261" s="12">
        <f t="shared" si="41"/>
        <v>0</v>
      </c>
      <c r="G261" s="12">
        <f t="shared" si="41"/>
        <v>2508.1799999999998</v>
      </c>
      <c r="H261" s="12">
        <f t="shared" si="41"/>
        <v>0</v>
      </c>
      <c r="I261" s="12">
        <f t="shared" si="41"/>
        <v>0</v>
      </c>
      <c r="J261" s="12">
        <f t="shared" si="41"/>
        <v>0</v>
      </c>
      <c r="K261" s="40"/>
      <c r="L261" s="40"/>
      <c r="M261" s="12">
        <f t="shared" si="41"/>
        <v>12400</v>
      </c>
      <c r="N261" s="12">
        <f t="shared" si="41"/>
        <v>10684.846799999999</v>
      </c>
      <c r="O261" s="12">
        <f t="shared" si="41"/>
        <v>1715.1532000000011</v>
      </c>
    </row>
    <row r="262" spans="1:15" x14ac:dyDescent="0.25">
      <c r="A262" s="32">
        <f>+IF(B262="","",SUBTOTAL(3,B$262:B262))</f>
        <v>1</v>
      </c>
      <c r="B262" s="16">
        <f>B259+1</f>
        <v>44236</v>
      </c>
      <c r="C262" s="7"/>
      <c r="D262" s="6">
        <v>2</v>
      </c>
      <c r="E262" s="11"/>
      <c r="F262" s="11"/>
      <c r="G262" s="11">
        <v>309.06</v>
      </c>
      <c r="H262" s="11"/>
      <c r="I262" s="11"/>
      <c r="J262" s="11"/>
      <c r="K262" s="11"/>
      <c r="L262" s="98"/>
      <c r="M262" s="11">
        <v>1600</v>
      </c>
      <c r="N262" s="25">
        <f>G262*4.26</f>
        <v>1316.5955999999999</v>
      </c>
      <c r="O262" s="25">
        <f>M262-N262</f>
        <v>283.40440000000012</v>
      </c>
    </row>
    <row r="263" spans="1:15" x14ac:dyDescent="0.25">
      <c r="A263" s="32">
        <f>+IF(B263="","",SUBTOTAL(3,B$262:B263))</f>
        <v>2</v>
      </c>
      <c r="B263" s="16">
        <f>$B$262</f>
        <v>44236</v>
      </c>
      <c r="C263" s="7"/>
      <c r="D263" s="6">
        <v>8</v>
      </c>
      <c r="E263" s="11"/>
      <c r="F263" s="11"/>
      <c r="G263" s="11">
        <v>16323.06</v>
      </c>
      <c r="H263" s="11"/>
      <c r="I263" s="11"/>
      <c r="J263" s="11"/>
      <c r="K263" s="11"/>
      <c r="L263" s="98"/>
      <c r="M263" s="11">
        <v>80000</v>
      </c>
      <c r="N263" s="25">
        <f>G263*4.26</f>
        <v>69536.2356</v>
      </c>
      <c r="O263" s="25">
        <f>M263-N263</f>
        <v>10463.7644</v>
      </c>
    </row>
    <row r="264" spans="1:15" x14ac:dyDescent="0.25">
      <c r="A264" s="39" t="str">
        <f>TEXT(B264,"DDD")</f>
        <v>Tue</v>
      </c>
      <c r="B264" s="9">
        <f>B262</f>
        <v>44236</v>
      </c>
      <c r="C264" s="5" t="s">
        <v>2</v>
      </c>
      <c r="D264" s="4">
        <f>SUM(D262:D263)</f>
        <v>10</v>
      </c>
      <c r="E264" s="12">
        <f t="shared" ref="E264:O264" si="42">SUM(E262:E263)</f>
        <v>0</v>
      </c>
      <c r="F264" s="12">
        <f t="shared" si="42"/>
        <v>0</v>
      </c>
      <c r="G264" s="12">
        <f t="shared" si="42"/>
        <v>16632.12</v>
      </c>
      <c r="H264" s="12">
        <f t="shared" si="42"/>
        <v>0</v>
      </c>
      <c r="I264" s="12">
        <f t="shared" si="42"/>
        <v>0</v>
      </c>
      <c r="J264" s="12">
        <f t="shared" si="42"/>
        <v>0</v>
      </c>
      <c r="K264" s="40"/>
      <c r="L264" s="40"/>
      <c r="M264" s="12">
        <f t="shared" si="42"/>
        <v>81600</v>
      </c>
      <c r="N264" s="12">
        <f t="shared" si="42"/>
        <v>70852.831200000001</v>
      </c>
      <c r="O264" s="12">
        <f t="shared" si="42"/>
        <v>10747.168799999999</v>
      </c>
    </row>
    <row r="265" spans="1:15" x14ac:dyDescent="0.25">
      <c r="A265" s="32">
        <f>+IF(B265="","",SUBTOTAL(3,B$265:B265))</f>
        <v>1</v>
      </c>
      <c r="B265" s="16">
        <f>B262+1</f>
        <v>44237</v>
      </c>
      <c r="C265" s="7"/>
      <c r="D265" s="6">
        <v>2</v>
      </c>
      <c r="E265" s="11"/>
      <c r="F265" s="11"/>
      <c r="G265" s="11"/>
      <c r="H265" s="11"/>
      <c r="I265" s="11"/>
      <c r="J265" s="11"/>
      <c r="K265" s="11"/>
      <c r="L265" s="98"/>
      <c r="M265" s="11">
        <v>100</v>
      </c>
      <c r="N265" s="25"/>
      <c r="O265" s="25">
        <f>M265</f>
        <v>100</v>
      </c>
    </row>
    <row r="266" spans="1:15" x14ac:dyDescent="0.25">
      <c r="A266" s="32">
        <f>+IF(B266="","",SUBTOTAL(3,B$265:B266))</f>
        <v>2</v>
      </c>
      <c r="B266" s="16">
        <f>$B$265</f>
        <v>44237</v>
      </c>
      <c r="C266" s="7"/>
      <c r="D266" s="6">
        <v>1</v>
      </c>
      <c r="E266" s="11"/>
      <c r="F266" s="11"/>
      <c r="G266" s="11">
        <v>156.06</v>
      </c>
      <c r="H266" s="11"/>
      <c r="I266" s="11"/>
      <c r="J266" s="11"/>
      <c r="K266" s="11"/>
      <c r="L266" s="98"/>
      <c r="M266" s="11">
        <v>800</v>
      </c>
      <c r="N266" s="25">
        <f t="shared" ref="N266:N272" si="43">G266*4.26</f>
        <v>664.81560000000002</v>
      </c>
      <c r="O266" s="25">
        <f t="shared" ref="O266:O272" si="44">M266-N266</f>
        <v>135.18439999999998</v>
      </c>
    </row>
    <row r="267" spans="1:15" x14ac:dyDescent="0.25">
      <c r="A267" s="32">
        <f>+IF(B267="","",SUBTOTAL(3,B$265:B267))</f>
        <v>3</v>
      </c>
      <c r="B267" s="16">
        <f t="shared" ref="B267:B272" si="45">$B$265</f>
        <v>44237</v>
      </c>
      <c r="C267" s="7"/>
      <c r="D267" s="6">
        <v>1</v>
      </c>
      <c r="E267" s="11"/>
      <c r="F267" s="11"/>
      <c r="G267" s="11">
        <v>156.06</v>
      </c>
      <c r="H267" s="11"/>
      <c r="I267" s="11"/>
      <c r="J267" s="11"/>
      <c r="K267" s="11"/>
      <c r="L267" s="98"/>
      <c r="M267" s="11">
        <v>800</v>
      </c>
      <c r="N267" s="25">
        <f t="shared" si="43"/>
        <v>664.81560000000002</v>
      </c>
      <c r="O267" s="25">
        <f t="shared" si="44"/>
        <v>135.18439999999998</v>
      </c>
    </row>
    <row r="268" spans="1:15" x14ac:dyDescent="0.25">
      <c r="A268" s="32">
        <f>+IF(B268="","",SUBTOTAL(3,B$265:B268))</f>
        <v>4</v>
      </c>
      <c r="B268" s="16">
        <f t="shared" si="45"/>
        <v>44237</v>
      </c>
      <c r="C268" s="7"/>
      <c r="D268" s="6">
        <v>4</v>
      </c>
      <c r="E268" s="11"/>
      <c r="F268" s="11"/>
      <c r="G268" s="11">
        <v>615.05999999999995</v>
      </c>
      <c r="H268" s="11"/>
      <c r="I268" s="11"/>
      <c r="J268" s="11"/>
      <c r="K268" s="11"/>
      <c r="L268" s="98"/>
      <c r="M268" s="11">
        <f>800*4</f>
        <v>3200</v>
      </c>
      <c r="N268" s="25">
        <f t="shared" si="43"/>
        <v>2620.1555999999996</v>
      </c>
      <c r="O268" s="25">
        <f t="shared" si="44"/>
        <v>579.84440000000041</v>
      </c>
    </row>
    <row r="269" spans="1:15" x14ac:dyDescent="0.25">
      <c r="A269" s="32">
        <f>+IF(B269="","",SUBTOTAL(3,B$265:B269))</f>
        <v>5</v>
      </c>
      <c r="B269" s="16">
        <f t="shared" si="45"/>
        <v>44237</v>
      </c>
      <c r="C269" s="7"/>
      <c r="D269" s="6">
        <v>1</v>
      </c>
      <c r="E269" s="11"/>
      <c r="F269" s="11"/>
      <c r="G269" s="11">
        <v>156.06</v>
      </c>
      <c r="H269" s="11"/>
      <c r="I269" s="11"/>
      <c r="J269" s="11"/>
      <c r="K269" s="11"/>
      <c r="L269" s="98"/>
      <c r="M269" s="11">
        <v>800</v>
      </c>
      <c r="N269" s="25">
        <f t="shared" si="43"/>
        <v>664.81560000000002</v>
      </c>
      <c r="O269" s="25">
        <f t="shared" si="44"/>
        <v>135.18439999999998</v>
      </c>
    </row>
    <row r="270" spans="1:15" x14ac:dyDescent="0.25">
      <c r="A270" s="32">
        <f>+IF(B270="","",SUBTOTAL(3,B$265:B270))</f>
        <v>6</v>
      </c>
      <c r="B270" s="16">
        <f t="shared" si="45"/>
        <v>44237</v>
      </c>
      <c r="C270" s="7"/>
      <c r="D270" s="6">
        <v>2</v>
      </c>
      <c r="E270" s="11"/>
      <c r="F270" s="11"/>
      <c r="G270" s="11">
        <v>309.06</v>
      </c>
      <c r="H270" s="11"/>
      <c r="I270" s="11"/>
      <c r="J270" s="11"/>
      <c r="K270" s="11"/>
      <c r="L270" s="98"/>
      <c r="M270" s="11">
        <v>1600</v>
      </c>
      <c r="N270" s="25">
        <f t="shared" si="43"/>
        <v>1316.5955999999999</v>
      </c>
      <c r="O270" s="25">
        <f t="shared" si="44"/>
        <v>283.40440000000012</v>
      </c>
    </row>
    <row r="271" spans="1:15" x14ac:dyDescent="0.25">
      <c r="A271" s="32">
        <f>+IF(B271="","",SUBTOTAL(3,B$265:B271))</f>
        <v>7</v>
      </c>
      <c r="B271" s="16">
        <f t="shared" si="45"/>
        <v>44237</v>
      </c>
      <c r="C271" s="7"/>
      <c r="D271" s="6">
        <v>1</v>
      </c>
      <c r="E271" s="11"/>
      <c r="F271" s="11"/>
      <c r="G271" s="11">
        <v>156.06</v>
      </c>
      <c r="H271" s="11"/>
      <c r="I271" s="11"/>
      <c r="J271" s="11"/>
      <c r="K271" s="11"/>
      <c r="L271" s="98"/>
      <c r="M271" s="11">
        <v>800</v>
      </c>
      <c r="N271" s="25">
        <f t="shared" si="43"/>
        <v>664.81560000000002</v>
      </c>
      <c r="O271" s="25">
        <f t="shared" si="44"/>
        <v>135.18439999999998</v>
      </c>
    </row>
    <row r="272" spans="1:15" x14ac:dyDescent="0.25">
      <c r="A272" s="32">
        <f>+IF(B272="","",SUBTOTAL(3,B$265:B272))</f>
        <v>8</v>
      </c>
      <c r="B272" s="16">
        <f t="shared" si="45"/>
        <v>44237</v>
      </c>
      <c r="C272" s="7"/>
      <c r="D272" s="6">
        <v>1</v>
      </c>
      <c r="E272" s="11"/>
      <c r="F272" s="11"/>
      <c r="G272" s="11">
        <v>156.06</v>
      </c>
      <c r="H272" s="11"/>
      <c r="I272" s="11"/>
      <c r="J272" s="11"/>
      <c r="K272" s="11"/>
      <c r="L272" s="98"/>
      <c r="M272" s="11">
        <v>800</v>
      </c>
      <c r="N272" s="25">
        <f t="shared" si="43"/>
        <v>664.81560000000002</v>
      </c>
      <c r="O272" s="25">
        <f t="shared" si="44"/>
        <v>135.18439999999998</v>
      </c>
    </row>
    <row r="273" spans="1:15" x14ac:dyDescent="0.25">
      <c r="A273" s="39" t="str">
        <f>TEXT(B273,"DDD")</f>
        <v>Wed</v>
      </c>
      <c r="B273" s="9">
        <f>B265</f>
        <v>44237</v>
      </c>
      <c r="C273" s="5" t="s">
        <v>2</v>
      </c>
      <c r="D273" s="4">
        <f>SUM(D265:D272)</f>
        <v>13</v>
      </c>
      <c r="E273" s="12">
        <f t="shared" ref="E273:O273" si="46">SUM(E265:E272)</f>
        <v>0</v>
      </c>
      <c r="F273" s="12">
        <f t="shared" si="46"/>
        <v>0</v>
      </c>
      <c r="G273" s="12">
        <f t="shared" si="46"/>
        <v>1704.4199999999998</v>
      </c>
      <c r="H273" s="12">
        <f t="shared" si="46"/>
        <v>0</v>
      </c>
      <c r="I273" s="12">
        <f t="shared" si="46"/>
        <v>0</v>
      </c>
      <c r="J273" s="12">
        <f t="shared" si="46"/>
        <v>0</v>
      </c>
      <c r="K273" s="40"/>
      <c r="L273" s="40"/>
      <c r="M273" s="12">
        <f t="shared" si="46"/>
        <v>8900</v>
      </c>
      <c r="N273" s="12">
        <f t="shared" si="46"/>
        <v>7260.8291999999992</v>
      </c>
      <c r="O273" s="12">
        <f t="shared" si="46"/>
        <v>1639.1708000000003</v>
      </c>
    </row>
    <row r="274" spans="1:15" x14ac:dyDescent="0.25">
      <c r="A274" s="32">
        <f>+IF(B274="","",SUBTOTAL(3,B$274:B274))</f>
        <v>1</v>
      </c>
      <c r="B274" s="16">
        <f>B265+1</f>
        <v>44238</v>
      </c>
      <c r="C274" s="7"/>
      <c r="D274" s="6">
        <v>1</v>
      </c>
      <c r="E274" s="11"/>
      <c r="F274" s="11"/>
      <c r="G274" s="11">
        <v>156.06</v>
      </c>
      <c r="H274" s="11"/>
      <c r="I274" s="11"/>
      <c r="J274" s="11"/>
      <c r="K274" s="11"/>
      <c r="L274" s="98"/>
      <c r="M274" s="11">
        <v>780</v>
      </c>
      <c r="N274" s="25">
        <f>G274*4.26</f>
        <v>664.81560000000002</v>
      </c>
      <c r="O274" s="25">
        <f>M274-N274</f>
        <v>115.18439999999998</v>
      </c>
    </row>
    <row r="275" spans="1:15" x14ac:dyDescent="0.25">
      <c r="A275" s="39" t="str">
        <f>TEXT(B275,"DDD")</f>
        <v>Thu</v>
      </c>
      <c r="B275" s="9">
        <f>B274</f>
        <v>44238</v>
      </c>
      <c r="C275" s="5" t="s">
        <v>2</v>
      </c>
      <c r="D275" s="4">
        <f>SUM(D274)</f>
        <v>1</v>
      </c>
      <c r="E275" s="12">
        <f t="shared" ref="E275:O275" si="47">SUM(E274:E274)</f>
        <v>0</v>
      </c>
      <c r="F275" s="12">
        <f t="shared" si="47"/>
        <v>0</v>
      </c>
      <c r="G275" s="12">
        <f t="shared" si="47"/>
        <v>156.06</v>
      </c>
      <c r="H275" s="12">
        <f t="shared" si="47"/>
        <v>0</v>
      </c>
      <c r="I275" s="12">
        <f t="shared" si="47"/>
        <v>0</v>
      </c>
      <c r="J275" s="12">
        <f t="shared" si="47"/>
        <v>0</v>
      </c>
      <c r="K275" s="40"/>
      <c r="L275" s="40"/>
      <c r="M275" s="12">
        <f t="shared" si="47"/>
        <v>780</v>
      </c>
      <c r="N275" s="12">
        <f t="shared" si="47"/>
        <v>664.81560000000002</v>
      </c>
      <c r="O275" s="12">
        <f t="shared" si="47"/>
        <v>115.18439999999998</v>
      </c>
    </row>
    <row r="276" spans="1:15" x14ac:dyDescent="0.25">
      <c r="A276" s="32">
        <f>+IF(B276="","",SUBTOTAL(3,B$276:B276))</f>
        <v>1</v>
      </c>
      <c r="B276" s="16">
        <f>B274+3</f>
        <v>44241</v>
      </c>
      <c r="C276" s="7"/>
      <c r="D276" s="6">
        <v>1</v>
      </c>
      <c r="E276" s="11"/>
      <c r="F276" s="11"/>
      <c r="G276" s="11">
        <v>156.06</v>
      </c>
      <c r="H276" s="11"/>
      <c r="I276" s="11"/>
      <c r="J276" s="11"/>
      <c r="K276" s="11"/>
      <c r="L276" s="98"/>
      <c r="M276" s="11">
        <v>800</v>
      </c>
      <c r="N276" s="25">
        <f>G276*4.26</f>
        <v>664.81560000000002</v>
      </c>
      <c r="O276" s="25">
        <f>M276-N276</f>
        <v>135.18439999999998</v>
      </c>
    </row>
    <row r="277" spans="1:15" x14ac:dyDescent="0.25">
      <c r="A277" s="39" t="str">
        <f>TEXT(B277,"DDD")</f>
        <v>Sun</v>
      </c>
      <c r="B277" s="9">
        <f>B276</f>
        <v>44241</v>
      </c>
      <c r="C277" s="5" t="s">
        <v>2</v>
      </c>
      <c r="D277" s="4">
        <f>SUM(D276)</f>
        <v>1</v>
      </c>
      <c r="E277" s="12">
        <f t="shared" ref="E277:O277" si="48">SUM(E276:E276)</f>
        <v>0</v>
      </c>
      <c r="F277" s="12">
        <f t="shared" si="48"/>
        <v>0</v>
      </c>
      <c r="G277" s="12">
        <f t="shared" si="48"/>
        <v>156.06</v>
      </c>
      <c r="H277" s="12">
        <f t="shared" si="48"/>
        <v>0</v>
      </c>
      <c r="I277" s="12">
        <f t="shared" si="48"/>
        <v>0</v>
      </c>
      <c r="J277" s="12">
        <f t="shared" si="48"/>
        <v>0</v>
      </c>
      <c r="K277" s="40"/>
      <c r="L277" s="40"/>
      <c r="M277" s="12">
        <f t="shared" si="48"/>
        <v>800</v>
      </c>
      <c r="N277" s="12">
        <f t="shared" si="48"/>
        <v>664.81560000000002</v>
      </c>
      <c r="O277" s="12">
        <f t="shared" si="48"/>
        <v>135.18439999999998</v>
      </c>
    </row>
    <row r="278" spans="1:15" x14ac:dyDescent="0.25">
      <c r="A278" s="32">
        <f>+IF(B278="","",SUBTOTAL(3,B$278:B278))</f>
        <v>1</v>
      </c>
      <c r="B278" s="16">
        <f>B276+1</f>
        <v>44242</v>
      </c>
      <c r="C278" s="7"/>
      <c r="D278" s="6">
        <v>1</v>
      </c>
      <c r="E278" s="11"/>
      <c r="F278" s="11"/>
      <c r="G278" s="11"/>
      <c r="H278" s="11"/>
      <c r="I278" s="11"/>
      <c r="J278" s="11"/>
      <c r="K278" s="11"/>
      <c r="L278" s="98"/>
      <c r="M278" s="11">
        <v>50</v>
      </c>
      <c r="N278" s="25"/>
      <c r="O278" s="25">
        <f>M278</f>
        <v>50</v>
      </c>
    </row>
    <row r="279" spans="1:15" x14ac:dyDescent="0.25">
      <c r="A279" s="39" t="str">
        <f>TEXT(B279,"DDD")</f>
        <v>Mon</v>
      </c>
      <c r="B279" s="9">
        <f>B278</f>
        <v>44242</v>
      </c>
      <c r="C279" s="5" t="s">
        <v>2</v>
      </c>
      <c r="D279" s="4">
        <f>SUM(D278)</f>
        <v>1</v>
      </c>
      <c r="E279" s="12">
        <f t="shared" ref="E279:O279" si="49">SUM(E278:E278)</f>
        <v>0</v>
      </c>
      <c r="F279" s="12">
        <f t="shared" si="49"/>
        <v>0</v>
      </c>
      <c r="G279" s="12">
        <f t="shared" si="49"/>
        <v>0</v>
      </c>
      <c r="H279" s="12">
        <f t="shared" si="49"/>
        <v>0</v>
      </c>
      <c r="I279" s="12">
        <f t="shared" si="49"/>
        <v>0</v>
      </c>
      <c r="J279" s="12">
        <f t="shared" si="49"/>
        <v>0</v>
      </c>
      <c r="K279" s="40"/>
      <c r="L279" s="40"/>
      <c r="M279" s="12">
        <f t="shared" si="49"/>
        <v>50</v>
      </c>
      <c r="N279" s="12">
        <f t="shared" si="49"/>
        <v>0</v>
      </c>
      <c r="O279" s="12">
        <f t="shared" si="49"/>
        <v>50</v>
      </c>
    </row>
    <row r="280" spans="1:15" x14ac:dyDescent="0.25">
      <c r="A280" s="32">
        <f>+IF(B280="","",SUBTOTAL(3,B$280:B280))</f>
        <v>1</v>
      </c>
      <c r="B280" s="16">
        <f>B278+1</f>
        <v>44243</v>
      </c>
      <c r="C280" s="7"/>
      <c r="D280" s="6"/>
      <c r="E280" s="11"/>
      <c r="F280" s="11"/>
      <c r="G280" s="11"/>
      <c r="H280" s="11"/>
      <c r="I280" s="11"/>
      <c r="J280" s="11"/>
      <c r="K280" s="11"/>
      <c r="L280" s="98"/>
      <c r="M280" s="11">
        <v>5</v>
      </c>
      <c r="N280" s="25"/>
      <c r="O280" s="25">
        <f>M280</f>
        <v>5</v>
      </c>
    </row>
    <row r="281" spans="1:15" x14ac:dyDescent="0.25">
      <c r="A281" s="39" t="str">
        <f>TEXT(B281,"DDD")</f>
        <v>Tue</v>
      </c>
      <c r="B281" s="9">
        <f>B280</f>
        <v>44243</v>
      </c>
      <c r="C281" s="5" t="s">
        <v>2</v>
      </c>
      <c r="D281" s="4">
        <f>SUM(D280)</f>
        <v>0</v>
      </c>
      <c r="E281" s="12">
        <f t="shared" ref="E281:O281" si="50">SUM(E280:E280)</f>
        <v>0</v>
      </c>
      <c r="F281" s="12">
        <f t="shared" si="50"/>
        <v>0</v>
      </c>
      <c r="G281" s="12">
        <f t="shared" si="50"/>
        <v>0</v>
      </c>
      <c r="H281" s="12">
        <f t="shared" si="50"/>
        <v>0</v>
      </c>
      <c r="I281" s="12">
        <f t="shared" si="50"/>
        <v>0</v>
      </c>
      <c r="J281" s="12">
        <f t="shared" si="50"/>
        <v>0</v>
      </c>
      <c r="K281" s="40"/>
      <c r="L281" s="40"/>
      <c r="M281" s="12">
        <f t="shared" si="50"/>
        <v>5</v>
      </c>
      <c r="N281" s="12">
        <f t="shared" si="50"/>
        <v>0</v>
      </c>
      <c r="O281" s="12">
        <f t="shared" si="50"/>
        <v>5</v>
      </c>
    </row>
    <row r="282" spans="1:15" x14ac:dyDescent="0.25">
      <c r="A282" s="32">
        <f>+IF(B282="","",SUBTOTAL(3,B$282:B282))</f>
        <v>1</v>
      </c>
      <c r="B282" s="16">
        <f>B280+1</f>
        <v>44244</v>
      </c>
      <c r="C282" s="7"/>
      <c r="D282" s="6">
        <v>1</v>
      </c>
      <c r="E282" s="11"/>
      <c r="F282" s="11"/>
      <c r="G282" s="11">
        <v>156.06</v>
      </c>
      <c r="H282" s="11"/>
      <c r="I282" s="11"/>
      <c r="J282" s="11"/>
      <c r="K282" s="11"/>
      <c r="L282" s="98"/>
      <c r="M282" s="11">
        <v>800</v>
      </c>
      <c r="N282" s="25">
        <f>G282*4.26</f>
        <v>664.81560000000002</v>
      </c>
      <c r="O282" s="25">
        <f>M282-N282</f>
        <v>135.18439999999998</v>
      </c>
    </row>
    <row r="283" spans="1:15" x14ac:dyDescent="0.25">
      <c r="A283" s="32">
        <f>+IF(B283="","",SUBTOTAL(3,B$282:B283))</f>
        <v>2</v>
      </c>
      <c r="B283" s="16">
        <f>B282</f>
        <v>44244</v>
      </c>
      <c r="C283" s="7"/>
      <c r="D283" s="6">
        <v>1</v>
      </c>
      <c r="E283" s="11"/>
      <c r="F283" s="11"/>
      <c r="G283" s="11">
        <v>156.06</v>
      </c>
      <c r="H283" s="11"/>
      <c r="I283" s="11"/>
      <c r="J283" s="11"/>
      <c r="K283" s="11"/>
      <c r="L283" s="98"/>
      <c r="M283" s="11">
        <v>800</v>
      </c>
      <c r="N283" s="25">
        <f>G283*4.26</f>
        <v>664.81560000000002</v>
      </c>
      <c r="O283" s="25">
        <f>M283-N283</f>
        <v>135.18439999999998</v>
      </c>
    </row>
    <row r="284" spans="1:15" x14ac:dyDescent="0.25">
      <c r="A284" s="32">
        <f>+IF(B284="","",SUBTOTAL(3,B$282:B284))</f>
        <v>3</v>
      </c>
      <c r="B284" s="16">
        <f>B282</f>
        <v>44244</v>
      </c>
      <c r="C284" s="7"/>
      <c r="D284" s="6">
        <v>1</v>
      </c>
      <c r="E284" s="11"/>
      <c r="F284" s="11"/>
      <c r="G284" s="11">
        <v>156.06</v>
      </c>
      <c r="H284" s="11"/>
      <c r="I284" s="11"/>
      <c r="J284" s="11"/>
      <c r="K284" s="11"/>
      <c r="L284" s="98"/>
      <c r="M284" s="11">
        <v>800</v>
      </c>
      <c r="N284" s="25">
        <f>G284*4.26</f>
        <v>664.81560000000002</v>
      </c>
      <c r="O284" s="25">
        <f>M284-N284</f>
        <v>135.18439999999998</v>
      </c>
    </row>
    <row r="285" spans="1:15" x14ac:dyDescent="0.25">
      <c r="A285" s="32">
        <f>+IF(B285="","",SUBTOTAL(3,B$282:B285))</f>
        <v>4</v>
      </c>
      <c r="B285" s="16">
        <f>B282</f>
        <v>44244</v>
      </c>
      <c r="C285" s="7"/>
      <c r="D285" s="6">
        <v>1</v>
      </c>
      <c r="E285" s="11"/>
      <c r="F285" s="11"/>
      <c r="G285" s="11"/>
      <c r="H285" s="11"/>
      <c r="I285" s="11"/>
      <c r="J285" s="11"/>
      <c r="K285" s="11"/>
      <c r="L285" s="98"/>
      <c r="M285" s="11">
        <v>65</v>
      </c>
      <c r="N285" s="25"/>
      <c r="O285" s="25">
        <f>M285</f>
        <v>65</v>
      </c>
    </row>
    <row r="286" spans="1:15" x14ac:dyDescent="0.25">
      <c r="A286" s="39" t="str">
        <f>TEXT(B286,"DDD")</f>
        <v>Wed</v>
      </c>
      <c r="B286" s="9">
        <f>B282</f>
        <v>44244</v>
      </c>
      <c r="C286" s="5" t="s">
        <v>2</v>
      </c>
      <c r="D286" s="4">
        <f>SUM(D282:D285)</f>
        <v>4</v>
      </c>
      <c r="E286" s="12">
        <f t="shared" ref="E286:O286" si="51">SUM(E282:E285)</f>
        <v>0</v>
      </c>
      <c r="F286" s="12">
        <f t="shared" si="51"/>
        <v>0</v>
      </c>
      <c r="G286" s="12">
        <f t="shared" si="51"/>
        <v>468.18</v>
      </c>
      <c r="H286" s="12">
        <f t="shared" si="51"/>
        <v>0</v>
      </c>
      <c r="I286" s="12">
        <f t="shared" si="51"/>
        <v>0</v>
      </c>
      <c r="J286" s="12">
        <f t="shared" si="51"/>
        <v>0</v>
      </c>
      <c r="K286" s="40"/>
      <c r="L286" s="40"/>
      <c r="M286" s="12">
        <f t="shared" si="51"/>
        <v>2465</v>
      </c>
      <c r="N286" s="12">
        <f t="shared" si="51"/>
        <v>1994.4468000000002</v>
      </c>
      <c r="O286" s="12">
        <f t="shared" si="51"/>
        <v>470.55319999999995</v>
      </c>
    </row>
    <row r="287" spans="1:15" x14ac:dyDescent="0.25">
      <c r="A287" s="32">
        <f>+IF(B287="","",SUBTOTAL(3,B$287:B287))</f>
        <v>1</v>
      </c>
      <c r="B287" s="16">
        <f>B282+1</f>
        <v>44245</v>
      </c>
      <c r="C287" s="7"/>
      <c r="D287" s="6"/>
      <c r="E287" s="11"/>
      <c r="F287" s="11"/>
      <c r="G287" s="11"/>
      <c r="H287" s="11"/>
      <c r="I287" s="11"/>
      <c r="J287" s="11"/>
      <c r="K287" s="11"/>
      <c r="L287" s="98"/>
      <c r="M287" s="11">
        <v>10</v>
      </c>
      <c r="N287" s="25"/>
      <c r="O287" s="25">
        <f>M287</f>
        <v>10</v>
      </c>
    </row>
    <row r="288" spans="1:15" x14ac:dyDescent="0.25">
      <c r="A288" s="39" t="str">
        <f>TEXT(B288,"DDD")</f>
        <v>Thu</v>
      </c>
      <c r="B288" s="9">
        <f>B287</f>
        <v>44245</v>
      </c>
      <c r="C288" s="5" t="s">
        <v>2</v>
      </c>
      <c r="D288" s="4">
        <f>SUM(D287)</f>
        <v>0</v>
      </c>
      <c r="E288" s="12">
        <f t="shared" ref="E288:O288" si="52">SUM(E287:E287)</f>
        <v>0</v>
      </c>
      <c r="F288" s="12">
        <f t="shared" si="52"/>
        <v>0</v>
      </c>
      <c r="G288" s="12">
        <f t="shared" si="52"/>
        <v>0</v>
      </c>
      <c r="H288" s="12">
        <f t="shared" si="52"/>
        <v>0</v>
      </c>
      <c r="I288" s="12">
        <f t="shared" si="52"/>
        <v>0</v>
      </c>
      <c r="J288" s="12">
        <f t="shared" si="52"/>
        <v>0</v>
      </c>
      <c r="K288" s="40"/>
      <c r="L288" s="40"/>
      <c r="M288" s="12">
        <f t="shared" si="52"/>
        <v>10</v>
      </c>
      <c r="N288" s="12">
        <f t="shared" si="52"/>
        <v>0</v>
      </c>
      <c r="O288" s="12">
        <f t="shared" si="52"/>
        <v>10</v>
      </c>
    </row>
    <row r="289" spans="1:15" x14ac:dyDescent="0.25">
      <c r="A289" s="32">
        <f>+IF(B289="","",SUBTOTAL(3,B$289:B289))</f>
        <v>1</v>
      </c>
      <c r="B289" s="16">
        <f>B287+3</f>
        <v>44248</v>
      </c>
      <c r="C289" s="7"/>
      <c r="D289" s="6">
        <v>1</v>
      </c>
      <c r="E289" s="11"/>
      <c r="F289" s="11"/>
      <c r="G289" s="11">
        <v>156.06</v>
      </c>
      <c r="H289" s="11"/>
      <c r="I289" s="11"/>
      <c r="J289" s="11"/>
      <c r="K289" s="11"/>
      <c r="L289" s="98"/>
      <c r="M289" s="11">
        <v>800</v>
      </c>
      <c r="N289" s="25">
        <f t="shared" ref="N289:N296" si="53">G289*4.26</f>
        <v>664.81560000000002</v>
      </c>
      <c r="O289" s="25">
        <f t="shared" ref="O289:O296" si="54">M289-N289</f>
        <v>135.18439999999998</v>
      </c>
    </row>
    <row r="290" spans="1:15" x14ac:dyDescent="0.25">
      <c r="A290" s="32">
        <f>+IF(B290="","",SUBTOTAL(3,B$289:B290))</f>
        <v>2</v>
      </c>
      <c r="B290" s="16">
        <f>B289</f>
        <v>44248</v>
      </c>
      <c r="C290" s="7"/>
      <c r="D290" s="6">
        <v>1</v>
      </c>
      <c r="E290" s="11"/>
      <c r="F290" s="11"/>
      <c r="G290" s="11">
        <v>156.06</v>
      </c>
      <c r="H290" s="11"/>
      <c r="I290" s="11"/>
      <c r="J290" s="11"/>
      <c r="K290" s="11"/>
      <c r="L290" s="98"/>
      <c r="M290" s="11">
        <v>800</v>
      </c>
      <c r="N290" s="25">
        <f t="shared" si="53"/>
        <v>664.81560000000002</v>
      </c>
      <c r="O290" s="25">
        <f t="shared" si="54"/>
        <v>135.18439999999998</v>
      </c>
    </row>
    <row r="291" spans="1:15" x14ac:dyDescent="0.25">
      <c r="A291" s="32">
        <f>+IF(B291="","",SUBTOTAL(3,B$289:B291))</f>
        <v>3</v>
      </c>
      <c r="B291" s="16">
        <f>B289</f>
        <v>44248</v>
      </c>
      <c r="C291" s="7"/>
      <c r="D291" s="6">
        <v>1</v>
      </c>
      <c r="E291" s="11"/>
      <c r="F291" s="11"/>
      <c r="G291" s="11">
        <v>156.06</v>
      </c>
      <c r="H291" s="11"/>
      <c r="I291" s="11"/>
      <c r="J291" s="11"/>
      <c r="K291" s="11"/>
      <c r="L291" s="98"/>
      <c r="M291" s="11">
        <v>800</v>
      </c>
      <c r="N291" s="25">
        <f t="shared" si="53"/>
        <v>664.81560000000002</v>
      </c>
      <c r="O291" s="25">
        <f t="shared" si="54"/>
        <v>135.18439999999998</v>
      </c>
    </row>
    <row r="292" spans="1:15" x14ac:dyDescent="0.25">
      <c r="A292" s="32">
        <f>+IF(B292="","",SUBTOTAL(3,B$289:B292))</f>
        <v>4</v>
      </c>
      <c r="B292" s="16">
        <f>B289</f>
        <v>44248</v>
      </c>
      <c r="C292" s="7"/>
      <c r="D292" s="6">
        <v>2</v>
      </c>
      <c r="E292" s="11"/>
      <c r="F292" s="11"/>
      <c r="G292" s="11">
        <v>309.06</v>
      </c>
      <c r="H292" s="11"/>
      <c r="I292" s="11"/>
      <c r="J292" s="11"/>
      <c r="K292" s="11"/>
      <c r="L292" s="98"/>
      <c r="M292" s="11">
        <v>1600</v>
      </c>
      <c r="N292" s="25">
        <f t="shared" si="53"/>
        <v>1316.5955999999999</v>
      </c>
      <c r="O292" s="25">
        <f t="shared" si="54"/>
        <v>283.40440000000012</v>
      </c>
    </row>
    <row r="293" spans="1:15" x14ac:dyDescent="0.25">
      <c r="A293" s="32">
        <f>+IF(B293="","",SUBTOTAL(3,B$289:B293))</f>
        <v>5</v>
      </c>
      <c r="B293" s="16">
        <f>B289</f>
        <v>44248</v>
      </c>
      <c r="C293" s="7"/>
      <c r="D293" s="6">
        <v>1</v>
      </c>
      <c r="E293" s="11"/>
      <c r="F293" s="11"/>
      <c r="G293" s="11">
        <v>156.06</v>
      </c>
      <c r="H293" s="11"/>
      <c r="I293" s="11"/>
      <c r="J293" s="11"/>
      <c r="K293" s="11"/>
      <c r="L293" s="98"/>
      <c r="M293" s="11">
        <v>800</v>
      </c>
      <c r="N293" s="25">
        <f t="shared" si="53"/>
        <v>664.81560000000002</v>
      </c>
      <c r="O293" s="25">
        <f t="shared" si="54"/>
        <v>135.18439999999998</v>
      </c>
    </row>
    <row r="294" spans="1:15" x14ac:dyDescent="0.25">
      <c r="A294" s="32">
        <f>+IF(B294="","",SUBTOTAL(3,B$289:B294))</f>
        <v>6</v>
      </c>
      <c r="B294" s="16">
        <f>B289</f>
        <v>44248</v>
      </c>
      <c r="C294" s="7"/>
      <c r="D294" s="6">
        <v>1</v>
      </c>
      <c r="E294" s="11"/>
      <c r="F294" s="11"/>
      <c r="G294" s="11">
        <v>156.06</v>
      </c>
      <c r="H294" s="11"/>
      <c r="I294" s="11"/>
      <c r="J294" s="11"/>
      <c r="K294" s="11"/>
      <c r="L294" s="98"/>
      <c r="M294" s="11">
        <v>800</v>
      </c>
      <c r="N294" s="25">
        <f t="shared" si="53"/>
        <v>664.81560000000002</v>
      </c>
      <c r="O294" s="25">
        <f t="shared" si="54"/>
        <v>135.18439999999998</v>
      </c>
    </row>
    <row r="295" spans="1:15" x14ac:dyDescent="0.25">
      <c r="A295" s="32">
        <f>+IF(B295="","",SUBTOTAL(3,B$289:B295))</f>
        <v>7</v>
      </c>
      <c r="B295" s="16">
        <f>B289</f>
        <v>44248</v>
      </c>
      <c r="C295" s="7"/>
      <c r="D295" s="6">
        <v>1</v>
      </c>
      <c r="E295" s="11"/>
      <c r="F295" s="11"/>
      <c r="G295" s="11">
        <v>156.06</v>
      </c>
      <c r="H295" s="11"/>
      <c r="I295" s="11"/>
      <c r="J295" s="11"/>
      <c r="K295" s="11"/>
      <c r="L295" s="98"/>
      <c r="M295" s="11">
        <v>800</v>
      </c>
      <c r="N295" s="25">
        <f t="shared" si="53"/>
        <v>664.81560000000002</v>
      </c>
      <c r="O295" s="25">
        <f t="shared" si="54"/>
        <v>135.18439999999998</v>
      </c>
    </row>
    <row r="296" spans="1:15" x14ac:dyDescent="0.25">
      <c r="A296" s="32">
        <f>+IF(B296="","",SUBTOTAL(3,B$289:B296))</f>
        <v>8</v>
      </c>
      <c r="B296" s="16">
        <f>B289</f>
        <v>44248</v>
      </c>
      <c r="C296" s="7"/>
      <c r="D296" s="6">
        <v>1</v>
      </c>
      <c r="E296" s="11"/>
      <c r="F296" s="11"/>
      <c r="G296" s="11">
        <v>156.06</v>
      </c>
      <c r="H296" s="11"/>
      <c r="I296" s="11"/>
      <c r="J296" s="11"/>
      <c r="K296" s="11"/>
      <c r="L296" s="98"/>
      <c r="M296" s="11">
        <v>800</v>
      </c>
      <c r="N296" s="25">
        <f t="shared" si="53"/>
        <v>664.81560000000002</v>
      </c>
      <c r="O296" s="25">
        <f t="shared" si="54"/>
        <v>135.18439999999998</v>
      </c>
    </row>
    <row r="297" spans="1:15" x14ac:dyDescent="0.25">
      <c r="A297" s="32">
        <f>+IF(B297="","",SUBTOTAL(3,B$289:B297))</f>
        <v>9</v>
      </c>
      <c r="B297" s="16">
        <f>B289</f>
        <v>44248</v>
      </c>
      <c r="C297" s="7"/>
      <c r="D297" s="6">
        <v>1</v>
      </c>
      <c r="E297" s="11"/>
      <c r="F297" s="11"/>
      <c r="G297" s="11"/>
      <c r="H297" s="11"/>
      <c r="I297" s="11"/>
      <c r="J297" s="11"/>
      <c r="K297" s="11"/>
      <c r="L297" s="98"/>
      <c r="M297" s="11"/>
      <c r="N297" s="25"/>
      <c r="O297" s="25">
        <v>0</v>
      </c>
    </row>
    <row r="298" spans="1:15" x14ac:dyDescent="0.25">
      <c r="A298" s="32">
        <f>+IF(B298="","",SUBTOTAL(3,B$289:B298))</f>
        <v>10</v>
      </c>
      <c r="B298" s="16">
        <f>B289</f>
        <v>44248</v>
      </c>
      <c r="C298" s="7"/>
      <c r="D298" s="6">
        <v>2</v>
      </c>
      <c r="E298" s="11"/>
      <c r="F298" s="11"/>
      <c r="G298" s="11">
        <v>309.06</v>
      </c>
      <c r="H298" s="11"/>
      <c r="I298" s="11"/>
      <c r="J298" s="11"/>
      <c r="K298" s="11"/>
      <c r="L298" s="98"/>
      <c r="M298" s="11">
        <v>1600</v>
      </c>
      <c r="N298" s="25">
        <f>G298*4.26</f>
        <v>1316.5955999999999</v>
      </c>
      <c r="O298" s="25">
        <f>M298-N298</f>
        <v>283.40440000000012</v>
      </c>
    </row>
    <row r="299" spans="1:15" x14ac:dyDescent="0.25">
      <c r="A299" s="32">
        <f>+IF(B299="","",SUBTOTAL(3,B$289:B299))</f>
        <v>11</v>
      </c>
      <c r="B299" s="16">
        <f>B289</f>
        <v>44248</v>
      </c>
      <c r="C299" s="7"/>
      <c r="D299" s="6">
        <v>1</v>
      </c>
      <c r="E299" s="11"/>
      <c r="F299" s="11"/>
      <c r="G299" s="11">
        <v>156.06</v>
      </c>
      <c r="H299" s="11"/>
      <c r="I299" s="11"/>
      <c r="J299" s="11"/>
      <c r="K299" s="11"/>
      <c r="L299" s="98"/>
      <c r="M299" s="11">
        <v>800</v>
      </c>
      <c r="N299" s="25">
        <f>G299*4.26</f>
        <v>664.81560000000002</v>
      </c>
      <c r="O299" s="25">
        <f>M299-N299</f>
        <v>135.18439999999998</v>
      </c>
    </row>
    <row r="300" spans="1:15" x14ac:dyDescent="0.25">
      <c r="A300" s="39" t="str">
        <f>TEXT(B300,"DDD")</f>
        <v>Sun</v>
      </c>
      <c r="B300" s="9">
        <f>B289</f>
        <v>44248</v>
      </c>
      <c r="C300" s="5" t="s">
        <v>2</v>
      </c>
      <c r="D300" s="4">
        <f>SUM(D289:D299)</f>
        <v>13</v>
      </c>
      <c r="E300" s="12">
        <f t="shared" ref="E300:O300" si="55">SUM(E289:E299)</f>
        <v>0</v>
      </c>
      <c r="F300" s="12">
        <f t="shared" si="55"/>
        <v>0</v>
      </c>
      <c r="G300" s="12">
        <f t="shared" si="55"/>
        <v>1866.5999999999997</v>
      </c>
      <c r="H300" s="12">
        <f t="shared" si="55"/>
        <v>0</v>
      </c>
      <c r="I300" s="12">
        <f t="shared" si="55"/>
        <v>0</v>
      </c>
      <c r="J300" s="12">
        <f t="shared" si="55"/>
        <v>0</v>
      </c>
      <c r="K300" s="40"/>
      <c r="L300" s="40"/>
      <c r="M300" s="12">
        <f t="shared" si="55"/>
        <v>9600</v>
      </c>
      <c r="N300" s="12">
        <f t="shared" si="55"/>
        <v>7951.7159999999994</v>
      </c>
      <c r="O300" s="12">
        <f t="shared" si="55"/>
        <v>1648.2840000000001</v>
      </c>
    </row>
    <row r="301" spans="1:15" x14ac:dyDescent="0.25">
      <c r="A301" s="32">
        <f>+IF(B301="","",SUBTOTAL(3,B$301:B301))</f>
        <v>1</v>
      </c>
      <c r="B301" s="16">
        <f>B289+1</f>
        <v>44249</v>
      </c>
      <c r="C301" s="7"/>
      <c r="D301" s="6">
        <v>1</v>
      </c>
      <c r="E301" s="11"/>
      <c r="F301" s="11"/>
      <c r="G301" s="11">
        <v>156.06</v>
      </c>
      <c r="H301" s="11"/>
      <c r="I301" s="11"/>
      <c r="J301" s="11"/>
      <c r="K301" s="11"/>
      <c r="L301" s="98"/>
      <c r="M301" s="11">
        <v>800</v>
      </c>
      <c r="N301" s="25">
        <f>G301*4.26</f>
        <v>664.81560000000002</v>
      </c>
      <c r="O301" s="25">
        <f>M301-N301</f>
        <v>135.18439999999998</v>
      </c>
    </row>
    <row r="302" spans="1:15" x14ac:dyDescent="0.25">
      <c r="A302" s="32">
        <f>+IF(B302="","",SUBTOTAL(3,B$301:B302))</f>
        <v>2</v>
      </c>
      <c r="B302" s="16">
        <f>B301</f>
        <v>44249</v>
      </c>
      <c r="C302" s="7"/>
      <c r="D302" s="6">
        <v>2</v>
      </c>
      <c r="E302" s="11"/>
      <c r="F302" s="11"/>
      <c r="G302" s="11">
        <v>309.06</v>
      </c>
      <c r="H302" s="11"/>
      <c r="I302" s="11"/>
      <c r="J302" s="11"/>
      <c r="K302" s="11"/>
      <c r="L302" s="98"/>
      <c r="M302" s="11">
        <v>1600</v>
      </c>
      <c r="N302" s="25">
        <f>G302*4.26</f>
        <v>1316.5955999999999</v>
      </c>
      <c r="O302" s="25">
        <f>M302-N302</f>
        <v>283.40440000000012</v>
      </c>
    </row>
    <row r="303" spans="1:15" x14ac:dyDescent="0.25">
      <c r="A303" s="32">
        <f>+IF(B303="","",SUBTOTAL(3,B$301:B303))</f>
        <v>3</v>
      </c>
      <c r="B303" s="16">
        <f>B301</f>
        <v>44249</v>
      </c>
      <c r="C303" s="7"/>
      <c r="D303" s="6">
        <v>4</v>
      </c>
      <c r="E303" s="11"/>
      <c r="F303" s="11"/>
      <c r="G303" s="11">
        <v>615.05999999999995</v>
      </c>
      <c r="H303" s="11"/>
      <c r="I303" s="11"/>
      <c r="J303" s="11"/>
      <c r="K303" s="11"/>
      <c r="L303" s="98"/>
      <c r="M303" s="11">
        <f>800*4</f>
        <v>3200</v>
      </c>
      <c r="N303" s="25">
        <f>G303*4.26</f>
        <v>2620.1555999999996</v>
      </c>
      <c r="O303" s="25">
        <f>M303-N303</f>
        <v>579.84440000000041</v>
      </c>
    </row>
    <row r="304" spans="1:15" x14ac:dyDescent="0.25">
      <c r="A304" s="32">
        <f>+IF(B304="","",SUBTOTAL(3,B$301:B304))</f>
        <v>4</v>
      </c>
      <c r="B304" s="16">
        <f>B301</f>
        <v>44249</v>
      </c>
      <c r="C304" s="7"/>
      <c r="D304" s="6">
        <v>2</v>
      </c>
      <c r="E304" s="11"/>
      <c r="F304" s="11"/>
      <c r="G304" s="11">
        <v>309.06</v>
      </c>
      <c r="H304" s="11"/>
      <c r="I304" s="11"/>
      <c r="J304" s="11"/>
      <c r="K304" s="11"/>
      <c r="L304" s="98"/>
      <c r="M304" s="11">
        <v>1600</v>
      </c>
      <c r="N304" s="25">
        <f>G304*4.26</f>
        <v>1316.5955999999999</v>
      </c>
      <c r="O304" s="25">
        <f>M304-N304</f>
        <v>283.40440000000012</v>
      </c>
    </row>
    <row r="305" spans="1:15" x14ac:dyDescent="0.25">
      <c r="A305" s="39" t="str">
        <f>TEXT(B305,"DDD")</f>
        <v>Mon</v>
      </c>
      <c r="B305" s="9">
        <f>B301</f>
        <v>44249</v>
      </c>
      <c r="C305" s="5" t="s">
        <v>2</v>
      </c>
      <c r="D305" s="4">
        <f>SUM(D301:D304)</f>
        <v>9</v>
      </c>
      <c r="E305" s="12">
        <f t="shared" ref="E305:O305" si="56">SUM(E301:E304)</f>
        <v>0</v>
      </c>
      <c r="F305" s="12">
        <f t="shared" si="56"/>
        <v>0</v>
      </c>
      <c r="G305" s="12">
        <f t="shared" si="56"/>
        <v>1389.2399999999998</v>
      </c>
      <c r="H305" s="12">
        <f t="shared" si="56"/>
        <v>0</v>
      </c>
      <c r="I305" s="12">
        <f t="shared" si="56"/>
        <v>0</v>
      </c>
      <c r="J305" s="12">
        <f t="shared" si="56"/>
        <v>0</v>
      </c>
      <c r="K305" s="40"/>
      <c r="L305" s="40"/>
      <c r="M305" s="12">
        <f t="shared" si="56"/>
        <v>7200</v>
      </c>
      <c r="N305" s="12">
        <f t="shared" si="56"/>
        <v>5918.1623999999993</v>
      </c>
      <c r="O305" s="12">
        <f t="shared" si="56"/>
        <v>1281.8376000000007</v>
      </c>
    </row>
    <row r="306" spans="1:15" x14ac:dyDescent="0.25">
      <c r="A306" s="32">
        <f>+IF(B306="","",SUBTOTAL(3,B$306:B306))</f>
        <v>1</v>
      </c>
      <c r="B306" s="16">
        <f>B301+1</f>
        <v>44250</v>
      </c>
      <c r="C306" s="7"/>
      <c r="D306" s="6">
        <v>3</v>
      </c>
      <c r="E306" s="11"/>
      <c r="F306" s="11"/>
      <c r="G306" s="11">
        <v>462.06</v>
      </c>
      <c r="H306" s="11"/>
      <c r="I306" s="11"/>
      <c r="J306" s="11"/>
      <c r="K306" s="11"/>
      <c r="L306" s="98"/>
      <c r="M306" s="11">
        <f>3*800</f>
        <v>2400</v>
      </c>
      <c r="N306" s="25">
        <f>G306*4.26</f>
        <v>1968.3755999999998</v>
      </c>
      <c r="O306" s="25">
        <f>M306-N306</f>
        <v>431.62440000000015</v>
      </c>
    </row>
    <row r="307" spans="1:15" x14ac:dyDescent="0.25">
      <c r="A307" s="32">
        <f>+IF(B307="","",SUBTOTAL(3,B$306:B307))</f>
        <v>2</v>
      </c>
      <c r="B307" s="16">
        <f>B306</f>
        <v>44250</v>
      </c>
      <c r="C307" s="7"/>
      <c r="D307" s="6">
        <v>1</v>
      </c>
      <c r="E307" s="11"/>
      <c r="F307" s="11"/>
      <c r="G307" s="11">
        <v>2043.06</v>
      </c>
      <c r="H307" s="11"/>
      <c r="I307" s="11"/>
      <c r="J307" s="11"/>
      <c r="K307" s="11"/>
      <c r="L307" s="98"/>
      <c r="M307" s="11">
        <v>9800</v>
      </c>
      <c r="N307" s="25">
        <f>G307*4.26</f>
        <v>8703.4355999999989</v>
      </c>
      <c r="O307" s="25">
        <f>M307-N307</f>
        <v>1096.5644000000011</v>
      </c>
    </row>
    <row r="308" spans="1:15" x14ac:dyDescent="0.25">
      <c r="A308" s="39" t="str">
        <f>TEXT(B308,"DDD")</f>
        <v>Tue</v>
      </c>
      <c r="B308" s="9">
        <f>B306</f>
        <v>44250</v>
      </c>
      <c r="C308" s="5" t="s">
        <v>2</v>
      </c>
      <c r="D308" s="4">
        <f>SUM(D306:D307)</f>
        <v>4</v>
      </c>
      <c r="E308" s="12">
        <f t="shared" ref="E308:O308" si="57">SUM(E306:E307)</f>
        <v>0</v>
      </c>
      <c r="F308" s="12">
        <f t="shared" si="57"/>
        <v>0</v>
      </c>
      <c r="G308" s="12">
        <f t="shared" si="57"/>
        <v>2505.12</v>
      </c>
      <c r="H308" s="12">
        <f t="shared" si="57"/>
        <v>0</v>
      </c>
      <c r="I308" s="12">
        <f t="shared" si="57"/>
        <v>0</v>
      </c>
      <c r="J308" s="12">
        <f t="shared" si="57"/>
        <v>0</v>
      </c>
      <c r="K308" s="40"/>
      <c r="L308" s="40"/>
      <c r="M308" s="12">
        <f t="shared" si="57"/>
        <v>12200</v>
      </c>
      <c r="N308" s="12">
        <f t="shared" si="57"/>
        <v>10671.811199999998</v>
      </c>
      <c r="O308" s="12">
        <f t="shared" si="57"/>
        <v>1528.1888000000013</v>
      </c>
    </row>
    <row r="309" spans="1:15" x14ac:dyDescent="0.25">
      <c r="A309" s="32">
        <f>+IF(B309="","",SUBTOTAL(3,B$309:B309))</f>
        <v>1</v>
      </c>
      <c r="B309" s="16">
        <f>B306+1</f>
        <v>44251</v>
      </c>
      <c r="C309" s="7"/>
      <c r="D309" s="6">
        <v>1</v>
      </c>
      <c r="E309" s="11"/>
      <c r="F309" s="11"/>
      <c r="G309" s="11">
        <v>156.06</v>
      </c>
      <c r="H309" s="11"/>
      <c r="I309" s="11"/>
      <c r="J309" s="11"/>
      <c r="K309" s="11"/>
      <c r="L309" s="98"/>
      <c r="M309" s="11">
        <v>800</v>
      </c>
      <c r="N309" s="25">
        <f>G309*4.26</f>
        <v>664.81560000000002</v>
      </c>
      <c r="O309" s="25">
        <f>M309-N309</f>
        <v>135.18439999999998</v>
      </c>
    </row>
    <row r="310" spans="1:15" x14ac:dyDescent="0.25">
      <c r="A310" s="32">
        <f>+IF(B310="","",SUBTOTAL(3,B$309:B310))</f>
        <v>2</v>
      </c>
      <c r="B310" s="16">
        <f>B309</f>
        <v>44251</v>
      </c>
      <c r="C310" s="7"/>
      <c r="D310" s="6">
        <v>1</v>
      </c>
      <c r="E310" s="11"/>
      <c r="F310" s="11"/>
      <c r="G310" s="11">
        <v>156.06</v>
      </c>
      <c r="H310" s="11"/>
      <c r="I310" s="11"/>
      <c r="J310" s="11"/>
      <c r="K310" s="11"/>
      <c r="L310" s="98"/>
      <c r="M310" s="11">
        <v>800</v>
      </c>
      <c r="N310" s="25">
        <f>G310*4.26</f>
        <v>664.81560000000002</v>
      </c>
      <c r="O310" s="25">
        <f>M310-N310</f>
        <v>135.18439999999998</v>
      </c>
    </row>
    <row r="311" spans="1:15" x14ac:dyDescent="0.25">
      <c r="A311" s="32">
        <f>+IF(B311="","",SUBTOTAL(3,B$309:B311))</f>
        <v>3</v>
      </c>
      <c r="B311" s="16">
        <f>B309</f>
        <v>44251</v>
      </c>
      <c r="C311" s="7"/>
      <c r="D311" s="6">
        <v>1</v>
      </c>
      <c r="E311" s="11"/>
      <c r="F311" s="11"/>
      <c r="G311" s="11">
        <v>156.06</v>
      </c>
      <c r="H311" s="11"/>
      <c r="I311" s="11"/>
      <c r="J311" s="11"/>
      <c r="K311" s="11"/>
      <c r="L311" s="98"/>
      <c r="M311" s="11">
        <v>800</v>
      </c>
      <c r="N311" s="25">
        <f>G311*4.26</f>
        <v>664.81560000000002</v>
      </c>
      <c r="O311" s="25">
        <f>M311-N311</f>
        <v>135.18439999999998</v>
      </c>
    </row>
    <row r="312" spans="1:15" x14ac:dyDescent="0.25">
      <c r="A312" s="32">
        <f>+IF(B312="","",SUBTOTAL(3,B$309:B312))</f>
        <v>4</v>
      </c>
      <c r="B312" s="16">
        <f>B309</f>
        <v>44251</v>
      </c>
      <c r="C312" s="7"/>
      <c r="D312" s="6">
        <v>1</v>
      </c>
      <c r="E312" s="11"/>
      <c r="F312" s="11"/>
      <c r="G312" s="11">
        <v>156.06</v>
      </c>
      <c r="H312" s="11"/>
      <c r="I312" s="11"/>
      <c r="J312" s="11"/>
      <c r="K312" s="11"/>
      <c r="L312" s="98"/>
      <c r="M312" s="11">
        <v>800</v>
      </c>
      <c r="N312" s="25">
        <f>G312*4.26</f>
        <v>664.81560000000002</v>
      </c>
      <c r="O312" s="25">
        <f>M312-N312</f>
        <v>135.18439999999998</v>
      </c>
    </row>
    <row r="313" spans="1:15" x14ac:dyDescent="0.25">
      <c r="A313" s="32">
        <f>+IF(B313="","",SUBTOTAL(3,B$309:B313))</f>
        <v>5</v>
      </c>
      <c r="B313" s="16">
        <f>B309</f>
        <v>44251</v>
      </c>
      <c r="C313" s="7"/>
      <c r="D313" s="6">
        <v>1</v>
      </c>
      <c r="E313" s="11"/>
      <c r="F313" s="11"/>
      <c r="G313" s="11">
        <v>156.06</v>
      </c>
      <c r="H313" s="11"/>
      <c r="I313" s="11"/>
      <c r="J313" s="11"/>
      <c r="K313" s="11"/>
      <c r="L313" s="98"/>
      <c r="M313" s="11">
        <v>800</v>
      </c>
      <c r="N313" s="25">
        <f>G313*4.26</f>
        <v>664.81560000000002</v>
      </c>
      <c r="O313" s="25">
        <f>M313-N313</f>
        <v>135.18439999999998</v>
      </c>
    </row>
    <row r="314" spans="1:15" x14ac:dyDescent="0.25">
      <c r="A314" s="39" t="str">
        <f>TEXT(B314,"DDD")</f>
        <v>Wed</v>
      </c>
      <c r="B314" s="9">
        <f>B309</f>
        <v>44251</v>
      </c>
      <c r="C314" s="5" t="s">
        <v>2</v>
      </c>
      <c r="D314" s="4">
        <f>SUM(D309:D313)</f>
        <v>5</v>
      </c>
      <c r="E314" s="12">
        <f t="shared" ref="E314:O314" si="58">SUM(E309:E313)</f>
        <v>0</v>
      </c>
      <c r="F314" s="12">
        <f t="shared" si="58"/>
        <v>0</v>
      </c>
      <c r="G314" s="12">
        <f t="shared" si="58"/>
        <v>780.3</v>
      </c>
      <c r="H314" s="12">
        <f t="shared" si="58"/>
        <v>0</v>
      </c>
      <c r="I314" s="12">
        <f t="shared" si="58"/>
        <v>0</v>
      </c>
      <c r="J314" s="12">
        <f t="shared" si="58"/>
        <v>0</v>
      </c>
      <c r="K314" s="40"/>
      <c r="L314" s="40"/>
      <c r="M314" s="12">
        <f t="shared" si="58"/>
        <v>4000</v>
      </c>
      <c r="N314" s="12">
        <f t="shared" si="58"/>
        <v>3324.078</v>
      </c>
      <c r="O314" s="12">
        <f t="shared" si="58"/>
        <v>675.92199999999991</v>
      </c>
    </row>
    <row r="315" spans="1:15" x14ac:dyDescent="0.25">
      <c r="A315" s="32">
        <f>+IF(B315="","",SUBTOTAL(3,B$315:B315))</f>
        <v>1</v>
      </c>
      <c r="B315" s="16">
        <f>B309+1</f>
        <v>44252</v>
      </c>
      <c r="C315" s="7"/>
      <c r="D315" s="6">
        <v>4</v>
      </c>
      <c r="E315" s="11"/>
      <c r="F315" s="11"/>
      <c r="G315" s="11">
        <v>615.05999999999995</v>
      </c>
      <c r="H315" s="11"/>
      <c r="I315" s="11"/>
      <c r="J315" s="11"/>
      <c r="K315" s="11"/>
      <c r="L315" s="98"/>
      <c r="M315" s="11">
        <f>4*800</f>
        <v>3200</v>
      </c>
      <c r="N315" s="25">
        <f>G315*4.26</f>
        <v>2620.1555999999996</v>
      </c>
      <c r="O315" s="25">
        <f>M315-N315</f>
        <v>579.84440000000041</v>
      </c>
    </row>
    <row r="316" spans="1:15" x14ac:dyDescent="0.25">
      <c r="A316" s="39" t="str">
        <f>TEXT(B316,"DDD")</f>
        <v>Thu</v>
      </c>
      <c r="B316" s="9">
        <f>B315</f>
        <v>44252</v>
      </c>
      <c r="C316" s="5" t="s">
        <v>2</v>
      </c>
      <c r="D316" s="4">
        <f>SUM(D315)</f>
        <v>4</v>
      </c>
      <c r="E316" s="12">
        <f t="shared" ref="E316:O316" si="59">SUM(E315:E315)</f>
        <v>0</v>
      </c>
      <c r="F316" s="12">
        <f t="shared" si="59"/>
        <v>0</v>
      </c>
      <c r="G316" s="12">
        <f t="shared" si="59"/>
        <v>615.05999999999995</v>
      </c>
      <c r="H316" s="12">
        <f t="shared" si="59"/>
        <v>0</v>
      </c>
      <c r="I316" s="12">
        <f t="shared" si="59"/>
        <v>0</v>
      </c>
      <c r="J316" s="12">
        <f t="shared" si="59"/>
        <v>0</v>
      </c>
      <c r="K316" s="40"/>
      <c r="L316" s="40"/>
      <c r="M316" s="12">
        <f t="shared" si="59"/>
        <v>3200</v>
      </c>
      <c r="N316" s="12">
        <f t="shared" si="59"/>
        <v>2620.1555999999996</v>
      </c>
      <c r="O316" s="12">
        <f t="shared" si="59"/>
        <v>579.84440000000041</v>
      </c>
    </row>
    <row r="317" spans="1:15" x14ac:dyDescent="0.25">
      <c r="A317" s="32">
        <f>+IF(B317="","",SUBTOTAL(3,B$317:B317))</f>
        <v>1</v>
      </c>
      <c r="B317" s="16">
        <f>B315+3</f>
        <v>44255</v>
      </c>
      <c r="C317" s="7"/>
      <c r="D317" s="6">
        <v>1</v>
      </c>
      <c r="E317" s="11"/>
      <c r="F317" s="11"/>
      <c r="G317" s="11">
        <v>156.06</v>
      </c>
      <c r="H317" s="11"/>
      <c r="I317" s="11"/>
      <c r="J317" s="11"/>
      <c r="K317" s="11"/>
      <c r="L317" s="98"/>
      <c r="M317" s="11">
        <v>800</v>
      </c>
      <c r="N317" s="25">
        <f>G317*4.26</f>
        <v>664.81560000000002</v>
      </c>
      <c r="O317" s="25">
        <f>M317-N317</f>
        <v>135.18439999999998</v>
      </c>
    </row>
    <row r="318" spans="1:15" x14ac:dyDescent="0.25">
      <c r="A318" s="32">
        <f>+IF(B318="","",SUBTOTAL(3,B$317:B318))</f>
        <v>2</v>
      </c>
      <c r="B318" s="16">
        <f>B317</f>
        <v>44255</v>
      </c>
      <c r="C318" s="7"/>
      <c r="D318" s="6">
        <v>1</v>
      </c>
      <c r="E318" s="11"/>
      <c r="F318" s="11"/>
      <c r="G318" s="11"/>
      <c r="H318" s="11"/>
      <c r="I318" s="11"/>
      <c r="J318" s="11"/>
      <c r="K318" s="11"/>
      <c r="L318" s="98"/>
      <c r="M318" s="11">
        <v>50</v>
      </c>
      <c r="N318" s="25"/>
      <c r="O318" s="25">
        <f>M318</f>
        <v>50</v>
      </c>
    </row>
    <row r="319" spans="1:15" x14ac:dyDescent="0.25">
      <c r="A319" s="39" t="str">
        <f>TEXT(B319,"DDD")</f>
        <v>Sun</v>
      </c>
      <c r="B319" s="9">
        <f>B317</f>
        <v>44255</v>
      </c>
      <c r="C319" s="5" t="s">
        <v>2</v>
      </c>
      <c r="D319" s="4">
        <f>SUM(D317:D318)</f>
        <v>2</v>
      </c>
      <c r="E319" s="12">
        <f t="shared" ref="E319:O319" si="60">SUM(E317:E318)</f>
        <v>0</v>
      </c>
      <c r="F319" s="12">
        <f t="shared" si="60"/>
        <v>0</v>
      </c>
      <c r="G319" s="12">
        <f t="shared" si="60"/>
        <v>156.06</v>
      </c>
      <c r="H319" s="12">
        <f t="shared" si="60"/>
        <v>0</v>
      </c>
      <c r="I319" s="12">
        <f t="shared" si="60"/>
        <v>0</v>
      </c>
      <c r="J319" s="12">
        <f t="shared" si="60"/>
        <v>0</v>
      </c>
      <c r="K319" s="40"/>
      <c r="L319" s="40"/>
      <c r="M319" s="12">
        <f t="shared" si="60"/>
        <v>850</v>
      </c>
      <c r="N319" s="12">
        <f t="shared" si="60"/>
        <v>664.81560000000002</v>
      </c>
      <c r="O319" s="12">
        <f t="shared" si="60"/>
        <v>185.18439999999998</v>
      </c>
    </row>
    <row r="320" spans="1:15" x14ac:dyDescent="0.25">
      <c r="A320" s="32">
        <f>+IF(B320="","",SUBTOTAL(3,B$320:B320))</f>
        <v>1</v>
      </c>
      <c r="B320" s="16">
        <f>B317+1</f>
        <v>44256</v>
      </c>
      <c r="C320" s="7"/>
      <c r="D320" s="6">
        <v>1</v>
      </c>
      <c r="E320" s="11"/>
      <c r="F320" s="11"/>
      <c r="G320" s="11">
        <v>156.06</v>
      </c>
      <c r="H320" s="11"/>
      <c r="I320" s="11"/>
      <c r="J320" s="11"/>
      <c r="K320" s="11"/>
      <c r="L320" s="98"/>
      <c r="M320" s="11">
        <v>800</v>
      </c>
      <c r="N320" s="25">
        <f>G320*4.26</f>
        <v>664.81560000000002</v>
      </c>
      <c r="O320" s="25">
        <f>M320-N320</f>
        <v>135.18439999999998</v>
      </c>
    </row>
    <row r="321" spans="1:15" x14ac:dyDescent="0.25">
      <c r="A321" s="32">
        <f>+IF(B321="","",SUBTOTAL(3,B$320:B321))</f>
        <v>2</v>
      </c>
      <c r="B321" s="16">
        <f>B320</f>
        <v>44256</v>
      </c>
      <c r="C321" s="7"/>
      <c r="D321" s="6">
        <v>1</v>
      </c>
      <c r="E321" s="11"/>
      <c r="F321" s="11"/>
      <c r="G321" s="11"/>
      <c r="H321" s="11"/>
      <c r="I321" s="11"/>
      <c r="J321" s="11"/>
      <c r="K321" s="11"/>
      <c r="L321" s="98"/>
      <c r="M321" s="11">
        <v>70</v>
      </c>
      <c r="N321" s="25"/>
      <c r="O321" s="25">
        <f>M321</f>
        <v>70</v>
      </c>
    </row>
    <row r="322" spans="1:15" x14ac:dyDescent="0.25">
      <c r="A322" s="39" t="str">
        <f>TEXT(B322,"DDD")</f>
        <v>Mon</v>
      </c>
      <c r="B322" s="9">
        <f>B320</f>
        <v>44256</v>
      </c>
      <c r="C322" s="5" t="s">
        <v>2</v>
      </c>
      <c r="D322" s="4">
        <f>SUM(D320:D321)</f>
        <v>2</v>
      </c>
      <c r="E322" s="12">
        <f t="shared" ref="E322:O322" si="61">SUM(E320:E321)</f>
        <v>0</v>
      </c>
      <c r="F322" s="12">
        <f t="shared" si="61"/>
        <v>0</v>
      </c>
      <c r="G322" s="12">
        <f t="shared" si="61"/>
        <v>156.06</v>
      </c>
      <c r="H322" s="12">
        <f t="shared" si="61"/>
        <v>0</v>
      </c>
      <c r="I322" s="12">
        <f t="shared" si="61"/>
        <v>0</v>
      </c>
      <c r="J322" s="12">
        <f t="shared" si="61"/>
        <v>0</v>
      </c>
      <c r="K322" s="40"/>
      <c r="L322" s="40"/>
      <c r="M322" s="12">
        <f t="shared" si="61"/>
        <v>870</v>
      </c>
      <c r="N322" s="12">
        <f t="shared" si="61"/>
        <v>664.81560000000002</v>
      </c>
      <c r="O322" s="12">
        <f t="shared" si="61"/>
        <v>205.18439999999998</v>
      </c>
    </row>
    <row r="323" spans="1:15" x14ac:dyDescent="0.25">
      <c r="A323" s="32">
        <f>+IF(B323="","",SUBTOTAL(3,B$323:B323))</f>
        <v>1</v>
      </c>
      <c r="B323" s="16">
        <f>B320+1</f>
        <v>44257</v>
      </c>
      <c r="C323" s="7"/>
      <c r="D323" s="6"/>
      <c r="E323" s="11"/>
      <c r="F323" s="11"/>
      <c r="G323" s="11"/>
      <c r="H323" s="11"/>
      <c r="I323" s="11"/>
      <c r="J323" s="11"/>
      <c r="K323" s="11"/>
      <c r="L323" s="98"/>
      <c r="M323" s="11"/>
      <c r="N323" s="25"/>
      <c r="O323" s="25">
        <v>0</v>
      </c>
    </row>
    <row r="324" spans="1:15" x14ac:dyDescent="0.25">
      <c r="A324" s="39" t="str">
        <f>TEXT(B324,"DDD")</f>
        <v>Tue</v>
      </c>
      <c r="B324" s="9">
        <f>B323</f>
        <v>44257</v>
      </c>
      <c r="C324" s="5" t="s">
        <v>2</v>
      </c>
      <c r="D324" s="4">
        <f>SUM(D323:D323)</f>
        <v>0</v>
      </c>
      <c r="E324" s="12">
        <f t="shared" ref="E324:O324" si="62">SUM(E323:E323)</f>
        <v>0</v>
      </c>
      <c r="F324" s="12">
        <f t="shared" si="62"/>
        <v>0</v>
      </c>
      <c r="G324" s="12">
        <f t="shared" si="62"/>
        <v>0</v>
      </c>
      <c r="H324" s="12">
        <f t="shared" si="62"/>
        <v>0</v>
      </c>
      <c r="I324" s="12">
        <f t="shared" si="62"/>
        <v>0</v>
      </c>
      <c r="J324" s="12">
        <f t="shared" si="62"/>
        <v>0</v>
      </c>
      <c r="K324" s="40"/>
      <c r="L324" s="40"/>
      <c r="M324" s="12">
        <f t="shared" si="62"/>
        <v>0</v>
      </c>
      <c r="N324" s="12">
        <f t="shared" si="62"/>
        <v>0</v>
      </c>
      <c r="O324" s="12">
        <f t="shared" si="62"/>
        <v>0</v>
      </c>
    </row>
    <row r="325" spans="1:15" x14ac:dyDescent="0.25">
      <c r="A325" s="32">
        <f>+IF(B325="","",SUBTOTAL(3,B$325:B325))</f>
        <v>1</v>
      </c>
      <c r="B325" s="16">
        <f>B323+1</f>
        <v>44258</v>
      </c>
      <c r="C325" s="7"/>
      <c r="D325" s="6"/>
      <c r="E325" s="11"/>
      <c r="F325" s="11"/>
      <c r="G325" s="11"/>
      <c r="H325" s="11"/>
      <c r="I325" s="11"/>
      <c r="J325" s="11"/>
      <c r="K325" s="11"/>
      <c r="L325" s="98"/>
      <c r="M325" s="11"/>
      <c r="N325" s="25"/>
      <c r="O325" s="25">
        <v>0</v>
      </c>
    </row>
    <row r="326" spans="1:15" x14ac:dyDescent="0.25">
      <c r="A326" s="39" t="str">
        <f>TEXT(B326,"DDD")</f>
        <v>Wed</v>
      </c>
      <c r="B326" s="9">
        <f>B325</f>
        <v>44258</v>
      </c>
      <c r="C326" s="5" t="s">
        <v>2</v>
      </c>
      <c r="D326" s="4">
        <f>SUM(D325:D325)</f>
        <v>0</v>
      </c>
      <c r="E326" s="12">
        <f t="shared" ref="E326:O326" si="63">SUM(E325:E325)</f>
        <v>0</v>
      </c>
      <c r="F326" s="12">
        <f t="shared" si="63"/>
        <v>0</v>
      </c>
      <c r="G326" s="12">
        <f t="shared" si="63"/>
        <v>0</v>
      </c>
      <c r="H326" s="12">
        <f t="shared" si="63"/>
        <v>0</v>
      </c>
      <c r="I326" s="12">
        <f t="shared" si="63"/>
        <v>0</v>
      </c>
      <c r="J326" s="12">
        <f t="shared" si="63"/>
        <v>0</v>
      </c>
      <c r="K326" s="40"/>
      <c r="L326" s="40"/>
      <c r="M326" s="12">
        <f t="shared" si="63"/>
        <v>0</v>
      </c>
      <c r="N326" s="12">
        <f t="shared" si="63"/>
        <v>0</v>
      </c>
      <c r="O326" s="12">
        <f t="shared" si="63"/>
        <v>0</v>
      </c>
    </row>
    <row r="327" spans="1:15" x14ac:dyDescent="0.25">
      <c r="A327" s="32">
        <f>+IF(B327="","",SUBTOTAL(3,B$327:B327))</f>
        <v>1</v>
      </c>
      <c r="B327" s="16">
        <f>B325+1</f>
        <v>44259</v>
      </c>
      <c r="C327" s="7"/>
      <c r="D327" s="6">
        <v>4</v>
      </c>
      <c r="E327" s="11"/>
      <c r="F327" s="11"/>
      <c r="G327" s="11">
        <v>615.05999999999995</v>
      </c>
      <c r="H327" s="11"/>
      <c r="I327" s="11"/>
      <c r="J327" s="11"/>
      <c r="K327" s="11"/>
      <c r="L327" s="98"/>
      <c r="M327" s="11">
        <f>800*4</f>
        <v>3200</v>
      </c>
      <c r="N327" s="25">
        <f>G327*4.26</f>
        <v>2620.1555999999996</v>
      </c>
      <c r="O327" s="25">
        <f>M327-N327</f>
        <v>579.84440000000041</v>
      </c>
    </row>
    <row r="328" spans="1:15" x14ac:dyDescent="0.25">
      <c r="A328" s="32">
        <f>+IF(B328="","",SUBTOTAL(3,B$327:B328))</f>
        <v>2</v>
      </c>
      <c r="B328" s="16">
        <f>B327</f>
        <v>44259</v>
      </c>
      <c r="C328" s="7"/>
      <c r="D328" s="6">
        <v>1</v>
      </c>
      <c r="E328" s="11"/>
      <c r="F328" s="11"/>
      <c r="G328" s="11">
        <v>2043.06</v>
      </c>
      <c r="H328" s="11"/>
      <c r="I328" s="11"/>
      <c r="J328" s="11"/>
      <c r="K328" s="11"/>
      <c r="L328" s="98"/>
      <c r="M328" s="11">
        <v>10000</v>
      </c>
      <c r="N328" s="25">
        <f>G328*4.26</f>
        <v>8703.4355999999989</v>
      </c>
      <c r="O328" s="25">
        <f>M328-N328</f>
        <v>1296.5644000000011</v>
      </c>
    </row>
    <row r="329" spans="1:15" x14ac:dyDescent="0.25">
      <c r="A329" s="39" t="str">
        <f>TEXT(B329,"DDD")</f>
        <v>Thu</v>
      </c>
      <c r="B329" s="9">
        <f>B327</f>
        <v>44259</v>
      </c>
      <c r="C329" s="5" t="s">
        <v>2</v>
      </c>
      <c r="D329" s="4">
        <f>SUM(D327:D328)</f>
        <v>5</v>
      </c>
      <c r="E329" s="12">
        <f t="shared" ref="E329:O329" si="64">SUM(E327:E328)</f>
        <v>0</v>
      </c>
      <c r="F329" s="12">
        <f t="shared" si="64"/>
        <v>0</v>
      </c>
      <c r="G329" s="12">
        <f t="shared" si="64"/>
        <v>2658.12</v>
      </c>
      <c r="H329" s="12">
        <f t="shared" si="64"/>
        <v>0</v>
      </c>
      <c r="I329" s="12">
        <f t="shared" si="64"/>
        <v>0</v>
      </c>
      <c r="J329" s="12">
        <f t="shared" si="64"/>
        <v>0</v>
      </c>
      <c r="K329" s="40"/>
      <c r="L329" s="40"/>
      <c r="M329" s="12">
        <f t="shared" si="64"/>
        <v>13200</v>
      </c>
      <c r="N329" s="12">
        <f t="shared" si="64"/>
        <v>11323.591199999999</v>
      </c>
      <c r="O329" s="12">
        <f t="shared" si="64"/>
        <v>1876.4088000000015</v>
      </c>
    </row>
    <row r="330" spans="1:15" x14ac:dyDescent="0.25">
      <c r="A330" s="32">
        <f>+IF(B330="","",SUBTOTAL(3,B$330:B330))</f>
        <v>1</v>
      </c>
      <c r="B330" s="16">
        <f>B327+3</f>
        <v>44262</v>
      </c>
      <c r="C330" s="7"/>
      <c r="D330" s="6">
        <v>6</v>
      </c>
      <c r="E330" s="11"/>
      <c r="F330" s="11"/>
      <c r="G330" s="11"/>
      <c r="H330" s="11">
        <v>921.06</v>
      </c>
      <c r="I330" s="11"/>
      <c r="J330" s="11"/>
      <c r="K330" s="11"/>
      <c r="L330" s="98"/>
      <c r="M330" s="11">
        <f>6*800</f>
        <v>4800</v>
      </c>
      <c r="N330" s="25">
        <f>D330*691</f>
        <v>4146</v>
      </c>
      <c r="O330" s="25">
        <f>M330-N330</f>
        <v>654</v>
      </c>
    </row>
    <row r="331" spans="1:15" x14ac:dyDescent="0.25">
      <c r="A331" s="39" t="str">
        <f>TEXT(B331,"DDD")</f>
        <v>Sun</v>
      </c>
      <c r="B331" s="9">
        <f>B330</f>
        <v>44262</v>
      </c>
      <c r="C331" s="5" t="s">
        <v>2</v>
      </c>
      <c r="D331" s="4">
        <f>SUM(D330:D330)</f>
        <v>6</v>
      </c>
      <c r="E331" s="12">
        <f t="shared" ref="E331:O331" si="65">SUM(E330:E330)</f>
        <v>0</v>
      </c>
      <c r="F331" s="12">
        <f t="shared" si="65"/>
        <v>0</v>
      </c>
      <c r="G331" s="12">
        <f t="shared" si="65"/>
        <v>0</v>
      </c>
      <c r="H331" s="12">
        <f t="shared" si="65"/>
        <v>921.06</v>
      </c>
      <c r="I331" s="12">
        <f t="shared" si="65"/>
        <v>0</v>
      </c>
      <c r="J331" s="12">
        <f t="shared" si="65"/>
        <v>0</v>
      </c>
      <c r="K331" s="40"/>
      <c r="L331" s="40"/>
      <c r="M331" s="12">
        <f t="shared" si="65"/>
        <v>4800</v>
      </c>
      <c r="N331" s="12">
        <f t="shared" si="65"/>
        <v>4146</v>
      </c>
      <c r="O331" s="12">
        <f t="shared" si="65"/>
        <v>654</v>
      </c>
    </row>
    <row r="332" spans="1:15" x14ac:dyDescent="0.25">
      <c r="A332" s="32">
        <f>+IF(B332="","",SUBTOTAL(3,B$332:B332))</f>
        <v>1</v>
      </c>
      <c r="B332" s="16">
        <f>B330+1</f>
        <v>44263</v>
      </c>
      <c r="C332" s="7"/>
      <c r="D332" s="6">
        <v>1</v>
      </c>
      <c r="E332" s="11"/>
      <c r="F332" s="11"/>
      <c r="G332" s="11"/>
      <c r="H332" s="11">
        <v>156.06</v>
      </c>
      <c r="I332" s="11"/>
      <c r="J332" s="11"/>
      <c r="K332" s="11"/>
      <c r="L332" s="98"/>
      <c r="M332" s="11">
        <v>800</v>
      </c>
      <c r="N332" s="25">
        <f>D332*691</f>
        <v>691</v>
      </c>
      <c r="O332" s="25">
        <f>M332-N332</f>
        <v>109</v>
      </c>
    </row>
    <row r="333" spans="1:15" x14ac:dyDescent="0.25">
      <c r="A333" s="32">
        <f>+IF(B333="","",SUBTOTAL(3,B$332:B333))</f>
        <v>2</v>
      </c>
      <c r="B333" s="16">
        <f>B332</f>
        <v>44263</v>
      </c>
      <c r="C333" s="7"/>
      <c r="D333" s="6">
        <v>1</v>
      </c>
      <c r="E333" s="11"/>
      <c r="F333" s="11"/>
      <c r="G333" s="11"/>
      <c r="H333" s="11">
        <v>156.06</v>
      </c>
      <c r="I333" s="11"/>
      <c r="J333" s="11"/>
      <c r="K333" s="11"/>
      <c r="L333" s="98"/>
      <c r="M333" s="11">
        <v>800</v>
      </c>
      <c r="N333" s="25">
        <f>D333*691</f>
        <v>691</v>
      </c>
      <c r="O333" s="25">
        <f>M333-N333</f>
        <v>109</v>
      </c>
    </row>
    <row r="334" spans="1:15" x14ac:dyDescent="0.25">
      <c r="A334" s="32">
        <f>+IF(B334="","",SUBTOTAL(3,B$332:B334))</f>
        <v>3</v>
      </c>
      <c r="B334" s="16">
        <f>B332</f>
        <v>44263</v>
      </c>
      <c r="C334" s="7"/>
      <c r="D334" s="6">
        <v>1</v>
      </c>
      <c r="E334" s="11"/>
      <c r="F334" s="11"/>
      <c r="G334" s="11"/>
      <c r="H334" s="11">
        <v>156.06</v>
      </c>
      <c r="I334" s="11"/>
      <c r="J334" s="11"/>
      <c r="K334" s="11"/>
      <c r="L334" s="98"/>
      <c r="M334" s="11">
        <v>800</v>
      </c>
      <c r="N334" s="25">
        <f>D334*691</f>
        <v>691</v>
      </c>
      <c r="O334" s="25">
        <f>M334-N334</f>
        <v>109</v>
      </c>
    </row>
    <row r="335" spans="1:15" x14ac:dyDescent="0.25">
      <c r="A335" s="32">
        <f>+IF(B335="","",SUBTOTAL(3,B$332:B335))</f>
        <v>4</v>
      </c>
      <c r="B335" s="16">
        <f>B332</f>
        <v>44263</v>
      </c>
      <c r="C335" s="7"/>
      <c r="D335" s="6">
        <v>1</v>
      </c>
      <c r="E335" s="11"/>
      <c r="F335" s="11"/>
      <c r="G335" s="11"/>
      <c r="H335" s="11">
        <v>156.06</v>
      </c>
      <c r="I335" s="11"/>
      <c r="J335" s="11"/>
      <c r="K335" s="11"/>
      <c r="L335" s="98"/>
      <c r="M335" s="11">
        <v>800</v>
      </c>
      <c r="N335" s="25">
        <f>D335*691</f>
        <v>691</v>
      </c>
      <c r="O335" s="25">
        <f>M335-N335</f>
        <v>109</v>
      </c>
    </row>
    <row r="336" spans="1:15" x14ac:dyDescent="0.25">
      <c r="A336" s="32">
        <f>+IF(B336="","",SUBTOTAL(3,B$332:B336))</f>
        <v>5</v>
      </c>
      <c r="B336" s="16">
        <f>B332</f>
        <v>44263</v>
      </c>
      <c r="C336" s="7"/>
      <c r="D336" s="6">
        <v>1</v>
      </c>
      <c r="E336" s="11"/>
      <c r="F336" s="11"/>
      <c r="G336" s="11"/>
      <c r="H336" s="11">
        <v>156.06</v>
      </c>
      <c r="I336" s="11"/>
      <c r="J336" s="11"/>
      <c r="K336" s="11"/>
      <c r="L336" s="98"/>
      <c r="M336" s="11">
        <v>800</v>
      </c>
      <c r="N336" s="25">
        <f>D336*691</f>
        <v>691</v>
      </c>
      <c r="O336" s="25">
        <f>M336-N336</f>
        <v>109</v>
      </c>
    </row>
    <row r="337" spans="1:15" x14ac:dyDescent="0.25">
      <c r="A337" s="32">
        <f>+IF(B337="","",SUBTOTAL(3,B$332:B337))</f>
        <v>6</v>
      </c>
      <c r="B337" s="16">
        <f>B332</f>
        <v>44263</v>
      </c>
      <c r="C337" s="7"/>
      <c r="D337" s="6">
        <v>1</v>
      </c>
      <c r="E337" s="11"/>
      <c r="F337" s="11"/>
      <c r="G337" s="11"/>
      <c r="H337" s="11"/>
      <c r="I337" s="11"/>
      <c r="J337" s="11"/>
      <c r="K337" s="11"/>
      <c r="L337" s="98"/>
      <c r="M337" s="11">
        <v>5</v>
      </c>
      <c r="N337" s="25"/>
      <c r="O337" s="25">
        <f>M337</f>
        <v>5</v>
      </c>
    </row>
    <row r="338" spans="1:15" x14ac:dyDescent="0.25">
      <c r="A338" s="32">
        <f>+IF(B338="","",SUBTOTAL(3,B$332:B338))</f>
        <v>7</v>
      </c>
      <c r="B338" s="16">
        <f>B332</f>
        <v>44263</v>
      </c>
      <c r="C338" s="7"/>
      <c r="D338" s="6">
        <v>1</v>
      </c>
      <c r="E338" s="11"/>
      <c r="F338" s="11"/>
      <c r="G338" s="11"/>
      <c r="H338" s="11">
        <v>156.06</v>
      </c>
      <c r="I338" s="11"/>
      <c r="J338" s="11"/>
      <c r="K338" s="11"/>
      <c r="L338" s="98"/>
      <c r="M338" s="11">
        <v>800</v>
      </c>
      <c r="N338" s="25">
        <f>D338*691</f>
        <v>691</v>
      </c>
      <c r="O338" s="25">
        <f>M338-N338</f>
        <v>109</v>
      </c>
    </row>
    <row r="339" spans="1:15" x14ac:dyDescent="0.25">
      <c r="A339" s="39" t="str">
        <f>TEXT(B339,"DDD")</f>
        <v>Mon</v>
      </c>
      <c r="B339" s="9">
        <f>B332</f>
        <v>44263</v>
      </c>
      <c r="C339" s="5" t="s">
        <v>2</v>
      </c>
      <c r="D339" s="4">
        <f>SUM(D332:D338)</f>
        <v>7</v>
      </c>
      <c r="E339" s="12">
        <f t="shared" ref="E339:O339" si="66">SUM(E332:E338)</f>
        <v>0</v>
      </c>
      <c r="F339" s="12">
        <f t="shared" si="66"/>
        <v>0</v>
      </c>
      <c r="G339" s="12">
        <f t="shared" si="66"/>
        <v>0</v>
      </c>
      <c r="H339" s="12">
        <f t="shared" si="66"/>
        <v>936.3599999999999</v>
      </c>
      <c r="I339" s="12">
        <f t="shared" si="66"/>
        <v>0</v>
      </c>
      <c r="J339" s="12">
        <f t="shared" si="66"/>
        <v>0</v>
      </c>
      <c r="K339" s="40"/>
      <c r="L339" s="40"/>
      <c r="M339" s="12">
        <f t="shared" si="66"/>
        <v>4805</v>
      </c>
      <c r="N339" s="12">
        <f t="shared" si="66"/>
        <v>4146</v>
      </c>
      <c r="O339" s="12">
        <f t="shared" si="66"/>
        <v>659</v>
      </c>
    </row>
    <row r="340" spans="1:15" x14ac:dyDescent="0.25">
      <c r="A340" s="32">
        <f>+IF(B340="","",SUBTOTAL(3,B340:B$340))</f>
        <v>1</v>
      </c>
      <c r="B340" s="16">
        <f>B332+1</f>
        <v>44264</v>
      </c>
      <c r="C340" s="7"/>
      <c r="D340" s="6">
        <v>1</v>
      </c>
      <c r="E340" s="11"/>
      <c r="F340" s="11">
        <v>156.06</v>
      </c>
      <c r="G340" s="11"/>
      <c r="H340" s="11"/>
      <c r="I340" s="11"/>
      <c r="J340" s="11"/>
      <c r="K340" s="11"/>
      <c r="L340" s="98"/>
      <c r="M340" s="11">
        <v>800</v>
      </c>
      <c r="N340" s="25">
        <f>D340*691</f>
        <v>691</v>
      </c>
      <c r="O340" s="25">
        <f>M340-N340</f>
        <v>109</v>
      </c>
    </row>
    <row r="341" spans="1:15" x14ac:dyDescent="0.25">
      <c r="A341" s="32">
        <f>+IF(B341="","",SUBTOTAL(3,B$340:B341))</f>
        <v>2</v>
      </c>
      <c r="B341" s="16">
        <f>B340</f>
        <v>44264</v>
      </c>
      <c r="C341" s="7"/>
      <c r="D341" s="6">
        <v>1</v>
      </c>
      <c r="E341" s="11"/>
      <c r="F341" s="11">
        <v>156.06</v>
      </c>
      <c r="G341" s="11"/>
      <c r="H341" s="11"/>
      <c r="I341" s="11"/>
      <c r="J341" s="11"/>
      <c r="K341" s="11"/>
      <c r="L341" s="98"/>
      <c r="M341" s="11">
        <v>800</v>
      </c>
      <c r="N341" s="25">
        <f>D341*691</f>
        <v>691</v>
      </c>
      <c r="O341" s="25">
        <f>M341-N341</f>
        <v>109</v>
      </c>
    </row>
    <row r="342" spans="1:15" x14ac:dyDescent="0.25">
      <c r="A342" s="32">
        <f>+IF(B342="","",SUBTOTAL(3,B$340:B342))</f>
        <v>3</v>
      </c>
      <c r="B342" s="16">
        <f>B340</f>
        <v>44264</v>
      </c>
      <c r="C342" s="7"/>
      <c r="D342" s="6">
        <v>1</v>
      </c>
      <c r="E342" s="11"/>
      <c r="F342" s="11"/>
      <c r="G342" s="11"/>
      <c r="H342" s="11">
        <v>156.06</v>
      </c>
      <c r="I342" s="11"/>
      <c r="J342" s="11"/>
      <c r="K342" s="11"/>
      <c r="L342" s="98"/>
      <c r="M342" s="11">
        <v>800</v>
      </c>
      <c r="N342" s="25">
        <f>D342*691</f>
        <v>691</v>
      </c>
      <c r="O342" s="25">
        <f>M342-N342</f>
        <v>109</v>
      </c>
    </row>
    <row r="343" spans="1:15" x14ac:dyDescent="0.25">
      <c r="A343" s="32">
        <f>+IF(B343="","",SUBTOTAL(3,B$340:B343))</f>
        <v>4</v>
      </c>
      <c r="B343" s="16">
        <f>B340</f>
        <v>44264</v>
      </c>
      <c r="C343" s="7"/>
      <c r="D343" s="6">
        <v>2</v>
      </c>
      <c r="E343" s="11"/>
      <c r="F343" s="11"/>
      <c r="G343" s="11"/>
      <c r="H343" s="11">
        <v>309.06</v>
      </c>
      <c r="I343" s="11"/>
      <c r="J343" s="11"/>
      <c r="K343" s="11"/>
      <c r="L343" s="98"/>
      <c r="M343" s="11">
        <v>1600</v>
      </c>
      <c r="N343" s="25">
        <f>D343*691</f>
        <v>1382</v>
      </c>
      <c r="O343" s="25">
        <f>M343-N343</f>
        <v>218</v>
      </c>
    </row>
    <row r="344" spans="1:15" x14ac:dyDescent="0.25">
      <c r="A344" s="32">
        <f>+IF(B344="","",SUBTOTAL(3,B$340:B344))</f>
        <v>5</v>
      </c>
      <c r="B344" s="16">
        <f>B340</f>
        <v>44264</v>
      </c>
      <c r="C344" s="7"/>
      <c r="D344" s="6">
        <v>2</v>
      </c>
      <c r="E344" s="11"/>
      <c r="F344" s="11"/>
      <c r="G344" s="11"/>
      <c r="H344" s="11">
        <v>309.06</v>
      </c>
      <c r="I344" s="11"/>
      <c r="J344" s="11"/>
      <c r="K344" s="11"/>
      <c r="L344" s="98"/>
      <c r="M344" s="11">
        <v>1600</v>
      </c>
      <c r="N344" s="25">
        <f>D344*691</f>
        <v>1382</v>
      </c>
      <c r="O344" s="25">
        <f>M344-N344</f>
        <v>218</v>
      </c>
    </row>
    <row r="345" spans="1:15" x14ac:dyDescent="0.25">
      <c r="A345" s="39" t="str">
        <f>TEXT(B345,"DDD")</f>
        <v>Tue</v>
      </c>
      <c r="B345" s="9">
        <f>B340</f>
        <v>44264</v>
      </c>
      <c r="C345" s="5" t="s">
        <v>2</v>
      </c>
      <c r="D345" s="4">
        <f>SUM(D340:D344)</f>
        <v>7</v>
      </c>
      <c r="E345" s="12">
        <f t="shared" ref="E345:O345" si="67">SUM(E340:E344)</f>
        <v>0</v>
      </c>
      <c r="F345" s="12">
        <f t="shared" si="67"/>
        <v>312.12</v>
      </c>
      <c r="G345" s="12">
        <f t="shared" si="67"/>
        <v>0</v>
      </c>
      <c r="H345" s="12">
        <f t="shared" si="67"/>
        <v>774.18000000000006</v>
      </c>
      <c r="I345" s="12">
        <f t="shared" si="67"/>
        <v>0</v>
      </c>
      <c r="J345" s="12">
        <f t="shared" si="67"/>
        <v>0</v>
      </c>
      <c r="K345" s="40"/>
      <c r="L345" s="40"/>
      <c r="M345" s="12">
        <f t="shared" si="67"/>
        <v>5600</v>
      </c>
      <c r="N345" s="12">
        <f t="shared" si="67"/>
        <v>4837</v>
      </c>
      <c r="O345" s="12">
        <f t="shared" si="67"/>
        <v>763</v>
      </c>
    </row>
    <row r="346" spans="1:15" x14ac:dyDescent="0.25">
      <c r="A346" s="32">
        <f>+IF(B346="","",SUBTOTAL(3,B$346:B346))</f>
        <v>1</v>
      </c>
      <c r="B346" s="16">
        <f>B340+1</f>
        <v>44265</v>
      </c>
      <c r="C346" s="7"/>
      <c r="D346" s="6">
        <v>1</v>
      </c>
      <c r="E346" s="11"/>
      <c r="F346" s="11"/>
      <c r="G346" s="11"/>
      <c r="H346" s="11">
        <v>156.06</v>
      </c>
      <c r="I346" s="11"/>
      <c r="J346" s="11"/>
      <c r="K346" s="11"/>
      <c r="L346" s="98"/>
      <c r="M346" s="11">
        <v>800</v>
      </c>
      <c r="N346" s="25">
        <f>D346*691</f>
        <v>691</v>
      </c>
      <c r="O346" s="25">
        <f>M346-N346</f>
        <v>109</v>
      </c>
    </row>
    <row r="347" spans="1:15" x14ac:dyDescent="0.25">
      <c r="A347" s="32">
        <f>+IF(B347="","",SUBTOTAL(3,B$346:B347))</f>
        <v>2</v>
      </c>
      <c r="B347" s="16">
        <f>B346</f>
        <v>44265</v>
      </c>
      <c r="C347" s="7"/>
      <c r="D347" s="6">
        <v>6</v>
      </c>
      <c r="E347" s="11"/>
      <c r="F347" s="11"/>
      <c r="G347" s="11"/>
      <c r="H347" s="11"/>
      <c r="I347" s="11"/>
      <c r="J347" s="11"/>
      <c r="K347" s="11"/>
      <c r="L347" s="98"/>
      <c r="M347" s="11">
        <v>30</v>
      </c>
      <c r="N347" s="25"/>
      <c r="O347" s="25">
        <f>M347</f>
        <v>30</v>
      </c>
    </row>
    <row r="348" spans="1:15" x14ac:dyDescent="0.25">
      <c r="A348" s="32">
        <f>+IF(B348="","",SUBTOTAL(3,B$346:B348))</f>
        <v>3</v>
      </c>
      <c r="B348" s="16">
        <f>B346</f>
        <v>44265</v>
      </c>
      <c r="C348" s="7"/>
      <c r="D348" s="6">
        <v>1</v>
      </c>
      <c r="E348" s="11"/>
      <c r="F348" s="11"/>
      <c r="G348" s="11"/>
      <c r="H348" s="11"/>
      <c r="I348" s="11"/>
      <c r="J348" s="11"/>
      <c r="K348" s="11"/>
      <c r="L348" s="98"/>
      <c r="M348" s="11">
        <v>65</v>
      </c>
      <c r="N348" s="25"/>
      <c r="O348" s="25">
        <f>M348</f>
        <v>65</v>
      </c>
    </row>
    <row r="349" spans="1:15" x14ac:dyDescent="0.25">
      <c r="A349" s="39" t="str">
        <f>TEXT(B349,"DDD")</f>
        <v>Wed</v>
      </c>
      <c r="B349" s="9">
        <f>B346</f>
        <v>44265</v>
      </c>
      <c r="C349" s="5" t="s">
        <v>2</v>
      </c>
      <c r="D349" s="4">
        <f>SUM(D346:D348)</f>
        <v>8</v>
      </c>
      <c r="E349" s="12">
        <f t="shared" ref="E349:O349" si="68">SUM(E346:E348)</f>
        <v>0</v>
      </c>
      <c r="F349" s="12">
        <f t="shared" si="68"/>
        <v>0</v>
      </c>
      <c r="G349" s="12">
        <f t="shared" si="68"/>
        <v>0</v>
      </c>
      <c r="H349" s="12">
        <f t="shared" si="68"/>
        <v>156.06</v>
      </c>
      <c r="I349" s="12">
        <f t="shared" si="68"/>
        <v>0</v>
      </c>
      <c r="J349" s="12">
        <f t="shared" si="68"/>
        <v>0</v>
      </c>
      <c r="K349" s="40"/>
      <c r="L349" s="40"/>
      <c r="M349" s="12">
        <f t="shared" si="68"/>
        <v>895</v>
      </c>
      <c r="N349" s="12">
        <f t="shared" si="68"/>
        <v>691</v>
      </c>
      <c r="O349" s="12">
        <f t="shared" si="68"/>
        <v>204</v>
      </c>
    </row>
    <row r="350" spans="1:15" x14ac:dyDescent="0.25">
      <c r="A350" s="32">
        <f>+IF(B350="","",SUBTOTAL(3,B$350:B350))</f>
        <v>1</v>
      </c>
      <c r="B350" s="16">
        <f>B346+1</f>
        <v>44266</v>
      </c>
      <c r="C350" s="7"/>
      <c r="D350" s="6">
        <v>1</v>
      </c>
      <c r="E350" s="11"/>
      <c r="F350" s="11"/>
      <c r="G350" s="11"/>
      <c r="H350" s="11">
        <v>156.06</v>
      </c>
      <c r="I350" s="11"/>
      <c r="J350" s="11"/>
      <c r="K350" s="11"/>
      <c r="L350" s="98"/>
      <c r="M350" s="11">
        <v>800</v>
      </c>
      <c r="N350" s="25">
        <f>D350*691</f>
        <v>691</v>
      </c>
      <c r="O350" s="25">
        <f>M350-N350</f>
        <v>109</v>
      </c>
    </row>
    <row r="351" spans="1:15" x14ac:dyDescent="0.25">
      <c r="A351" s="32">
        <f>+IF(B351="","",SUBTOTAL(3,B$350:B351))</f>
        <v>2</v>
      </c>
      <c r="B351" s="16">
        <f>B350</f>
        <v>44266</v>
      </c>
      <c r="C351" s="7"/>
      <c r="D351" s="6">
        <v>1</v>
      </c>
      <c r="E351" s="11"/>
      <c r="F351" s="11"/>
      <c r="G351" s="11"/>
      <c r="H351" s="11">
        <v>156.06</v>
      </c>
      <c r="I351" s="11"/>
      <c r="J351" s="11"/>
      <c r="K351" s="11"/>
      <c r="L351" s="98"/>
      <c r="M351" s="11">
        <v>800</v>
      </c>
      <c r="N351" s="25">
        <f>D351*691</f>
        <v>691</v>
      </c>
      <c r="O351" s="25">
        <f>M351-N351</f>
        <v>109</v>
      </c>
    </row>
    <row r="352" spans="1:15" x14ac:dyDescent="0.25">
      <c r="A352" s="32">
        <f>+IF(B352="","",SUBTOTAL(3,B$350:B352))</f>
        <v>3</v>
      </c>
      <c r="B352" s="16">
        <f>B350</f>
        <v>44266</v>
      </c>
      <c r="C352" s="7"/>
      <c r="D352" s="6">
        <v>1</v>
      </c>
      <c r="E352" s="11"/>
      <c r="F352" s="11">
        <v>156.06</v>
      </c>
      <c r="G352" s="11"/>
      <c r="H352" s="11"/>
      <c r="I352" s="11"/>
      <c r="J352" s="11"/>
      <c r="K352" s="11"/>
      <c r="L352" s="98"/>
      <c r="M352" s="11">
        <v>800</v>
      </c>
      <c r="N352" s="25">
        <f>D352*691</f>
        <v>691</v>
      </c>
      <c r="O352" s="25">
        <f>M352-N352</f>
        <v>109</v>
      </c>
    </row>
    <row r="353" spans="1:15" x14ac:dyDescent="0.25">
      <c r="A353" s="32">
        <f>+IF(B353="","",SUBTOTAL(3,B$350:B353))</f>
        <v>4</v>
      </c>
      <c r="B353" s="16">
        <f>B350</f>
        <v>44266</v>
      </c>
      <c r="C353" s="7"/>
      <c r="D353" s="6">
        <v>1</v>
      </c>
      <c r="E353" s="11">
        <v>156.06</v>
      </c>
      <c r="F353" s="11"/>
      <c r="G353" s="11"/>
      <c r="H353" s="11"/>
      <c r="I353" s="11"/>
      <c r="J353" s="11"/>
      <c r="K353" s="11"/>
      <c r="L353" s="98"/>
      <c r="M353" s="11">
        <v>800</v>
      </c>
      <c r="N353" s="25">
        <f>D353*688</f>
        <v>688</v>
      </c>
      <c r="O353" s="25">
        <f>M353-N353</f>
        <v>112</v>
      </c>
    </row>
    <row r="354" spans="1:15" x14ac:dyDescent="0.25">
      <c r="A354" s="39" t="str">
        <f>TEXT(B354,"DDD")</f>
        <v>Thu</v>
      </c>
      <c r="B354" s="9">
        <f>B350</f>
        <v>44266</v>
      </c>
      <c r="C354" s="5" t="s">
        <v>2</v>
      </c>
      <c r="D354" s="4">
        <f>SUM(D350:D353)</f>
        <v>4</v>
      </c>
      <c r="E354" s="12">
        <f t="shared" ref="E354:O354" si="69">SUM(E350:E353)</f>
        <v>156.06</v>
      </c>
      <c r="F354" s="12">
        <f t="shared" si="69"/>
        <v>156.06</v>
      </c>
      <c r="G354" s="12">
        <f t="shared" si="69"/>
        <v>0</v>
      </c>
      <c r="H354" s="12">
        <f t="shared" si="69"/>
        <v>312.12</v>
      </c>
      <c r="I354" s="12">
        <f t="shared" si="69"/>
        <v>0</v>
      </c>
      <c r="J354" s="12">
        <f t="shared" si="69"/>
        <v>0</v>
      </c>
      <c r="K354" s="40"/>
      <c r="L354" s="40"/>
      <c r="M354" s="12">
        <f t="shared" si="69"/>
        <v>3200</v>
      </c>
      <c r="N354" s="12">
        <f t="shared" si="69"/>
        <v>2761</v>
      </c>
      <c r="O354" s="12">
        <f t="shared" si="69"/>
        <v>439</v>
      </c>
    </row>
    <row r="355" spans="1:15" x14ac:dyDescent="0.25">
      <c r="A355" s="32">
        <f>+IF(B355="","",SUBTOTAL(3,B$355:B355))</f>
        <v>1</v>
      </c>
      <c r="B355" s="16">
        <f>B350+3</f>
        <v>44269</v>
      </c>
      <c r="C355" s="7"/>
      <c r="D355" s="6">
        <v>4</v>
      </c>
      <c r="E355" s="11"/>
      <c r="F355" s="11"/>
      <c r="G355" s="11"/>
      <c r="H355" s="11">
        <v>615.05999999999995</v>
      </c>
      <c r="I355" s="11"/>
      <c r="J355" s="11"/>
      <c r="K355" s="11"/>
      <c r="L355" s="98"/>
      <c r="M355" s="11">
        <f>4*800</f>
        <v>3200</v>
      </c>
      <c r="N355" s="25">
        <f>D355*691</f>
        <v>2764</v>
      </c>
      <c r="O355" s="25">
        <f>M355-N355</f>
        <v>436</v>
      </c>
    </row>
    <row r="356" spans="1:15" x14ac:dyDescent="0.25">
      <c r="A356" s="32">
        <f>+IF(B356="","",SUBTOTAL(3,B$355:B356))</f>
        <v>2</v>
      </c>
      <c r="B356" s="16">
        <f>B355</f>
        <v>44269</v>
      </c>
      <c r="C356" s="7"/>
      <c r="D356" s="6">
        <v>1</v>
      </c>
      <c r="E356" s="11"/>
      <c r="F356" s="11"/>
      <c r="G356" s="11"/>
      <c r="H356" s="11">
        <v>156.06</v>
      </c>
      <c r="I356" s="11"/>
      <c r="J356" s="11"/>
      <c r="K356" s="11"/>
      <c r="L356" s="98"/>
      <c r="M356" s="11">
        <v>800</v>
      </c>
      <c r="N356" s="25">
        <f>D356*691</f>
        <v>691</v>
      </c>
      <c r="O356" s="25">
        <f>M356-N356</f>
        <v>109</v>
      </c>
    </row>
    <row r="357" spans="1:15" x14ac:dyDescent="0.25">
      <c r="A357" s="32">
        <f>+IF(B357="","",SUBTOTAL(3,B$355:B357))</f>
        <v>3</v>
      </c>
      <c r="B357" s="16">
        <f>B355</f>
        <v>44269</v>
      </c>
      <c r="C357" s="7"/>
      <c r="D357" s="6">
        <v>1</v>
      </c>
      <c r="E357" s="11"/>
      <c r="F357" s="11"/>
      <c r="G357" s="11"/>
      <c r="H357" s="11"/>
      <c r="I357" s="11"/>
      <c r="J357" s="11"/>
      <c r="K357" s="11"/>
      <c r="L357" s="98"/>
      <c r="M357" s="11">
        <v>5</v>
      </c>
      <c r="N357" s="25"/>
      <c r="O357" s="25">
        <f>M357</f>
        <v>5</v>
      </c>
    </row>
    <row r="358" spans="1:15" x14ac:dyDescent="0.25">
      <c r="A358" s="39" t="str">
        <f>TEXT(B358,"DDD")</f>
        <v>Sun</v>
      </c>
      <c r="B358" s="9">
        <f>B355</f>
        <v>44269</v>
      </c>
      <c r="C358" s="5" t="s">
        <v>2</v>
      </c>
      <c r="D358" s="4">
        <f>SUM(D355:D357)</f>
        <v>6</v>
      </c>
      <c r="E358" s="12">
        <f t="shared" ref="E358:O358" si="70">SUM(E355:E357)</f>
        <v>0</v>
      </c>
      <c r="F358" s="12">
        <f t="shared" si="70"/>
        <v>0</v>
      </c>
      <c r="G358" s="12">
        <f t="shared" si="70"/>
        <v>0</v>
      </c>
      <c r="H358" s="12">
        <f t="shared" si="70"/>
        <v>771.11999999999989</v>
      </c>
      <c r="I358" s="12">
        <f t="shared" si="70"/>
        <v>0</v>
      </c>
      <c r="J358" s="12">
        <f t="shared" si="70"/>
        <v>0</v>
      </c>
      <c r="K358" s="40"/>
      <c r="L358" s="40"/>
      <c r="M358" s="12">
        <f t="shared" si="70"/>
        <v>4005</v>
      </c>
      <c r="N358" s="12">
        <f t="shared" si="70"/>
        <v>3455</v>
      </c>
      <c r="O358" s="12">
        <f t="shared" si="70"/>
        <v>550</v>
      </c>
    </row>
    <row r="359" spans="1:15" x14ac:dyDescent="0.25">
      <c r="A359" s="32">
        <f>+IF(B359="","",SUBTOTAL(3,B$359:B359))</f>
        <v>1</v>
      </c>
      <c r="B359" s="16">
        <f>B355+1</f>
        <v>44270</v>
      </c>
      <c r="C359" s="7"/>
      <c r="D359" s="6"/>
      <c r="E359" s="11"/>
      <c r="F359" s="11"/>
      <c r="G359" s="11"/>
      <c r="H359" s="11"/>
      <c r="I359" s="11"/>
      <c r="J359" s="11"/>
      <c r="K359" s="11"/>
      <c r="L359" s="98"/>
      <c r="M359" s="11"/>
      <c r="N359" s="25"/>
      <c r="O359" s="25">
        <v>0</v>
      </c>
    </row>
    <row r="360" spans="1:15" x14ac:dyDescent="0.25">
      <c r="A360" s="39" t="str">
        <f>TEXT(B360,"DDD")</f>
        <v>Mon</v>
      </c>
      <c r="B360" s="9">
        <f>B359</f>
        <v>44270</v>
      </c>
      <c r="C360" s="5" t="s">
        <v>2</v>
      </c>
      <c r="D360" s="4">
        <f>SUM(D359)</f>
        <v>0</v>
      </c>
      <c r="E360" s="12">
        <f t="shared" ref="E360:O360" si="71">SUM(E359:E359)</f>
        <v>0</v>
      </c>
      <c r="F360" s="12">
        <f t="shared" si="71"/>
        <v>0</v>
      </c>
      <c r="G360" s="12">
        <f t="shared" si="71"/>
        <v>0</v>
      </c>
      <c r="H360" s="12">
        <f t="shared" si="71"/>
        <v>0</v>
      </c>
      <c r="I360" s="12">
        <f t="shared" si="71"/>
        <v>0</v>
      </c>
      <c r="J360" s="12">
        <f t="shared" si="71"/>
        <v>0</v>
      </c>
      <c r="K360" s="40"/>
      <c r="L360" s="40"/>
      <c r="M360" s="12">
        <f t="shared" si="71"/>
        <v>0</v>
      </c>
      <c r="N360" s="12">
        <f t="shared" si="71"/>
        <v>0</v>
      </c>
      <c r="O360" s="12">
        <f t="shared" si="71"/>
        <v>0</v>
      </c>
    </row>
    <row r="361" spans="1:15" x14ac:dyDescent="0.25">
      <c r="A361" s="27">
        <f>+IF(B361="","",SUBTOTAL(3,B$361:B361))</f>
        <v>1</v>
      </c>
      <c r="B361" s="28">
        <f>B359+1</f>
        <v>44271</v>
      </c>
      <c r="C361" s="22"/>
      <c r="D361" s="29">
        <v>1</v>
      </c>
      <c r="E361" s="30"/>
      <c r="F361" s="30"/>
      <c r="G361" s="30"/>
      <c r="H361" s="30"/>
      <c r="I361" s="30"/>
      <c r="J361" s="30"/>
      <c r="K361" s="30"/>
      <c r="L361" s="68"/>
      <c r="M361" s="30">
        <v>60</v>
      </c>
      <c r="N361" s="31"/>
      <c r="O361" s="31">
        <v>60</v>
      </c>
    </row>
    <row r="362" spans="1:15" x14ac:dyDescent="0.25">
      <c r="A362" s="32">
        <f>+IF(B362="","",SUBTOTAL(3,B$361:B362))</f>
        <v>2</v>
      </c>
      <c r="B362" s="16">
        <f>B361</f>
        <v>44271</v>
      </c>
      <c r="C362" s="7"/>
      <c r="D362" s="6">
        <v>1</v>
      </c>
      <c r="E362" s="11"/>
      <c r="F362" s="11"/>
      <c r="G362" s="11"/>
      <c r="H362" s="11">
        <v>156.06</v>
      </c>
      <c r="I362" s="11"/>
      <c r="J362" s="11"/>
      <c r="K362" s="11"/>
      <c r="L362" s="98"/>
      <c r="M362" s="11">
        <v>800</v>
      </c>
      <c r="N362" s="25">
        <f>D362*691</f>
        <v>691</v>
      </c>
      <c r="O362" s="25">
        <f>M362-N362</f>
        <v>109</v>
      </c>
    </row>
    <row r="363" spans="1:15" x14ac:dyDescent="0.25">
      <c r="A363" s="32">
        <f>+IF(B363="","",SUBTOTAL(3,B$361:B363))</f>
        <v>3</v>
      </c>
      <c r="B363" s="16">
        <f>B361</f>
        <v>44271</v>
      </c>
      <c r="C363" s="7"/>
      <c r="D363" s="6">
        <v>1</v>
      </c>
      <c r="E363" s="11"/>
      <c r="F363" s="11"/>
      <c r="G363" s="11"/>
      <c r="H363" s="11">
        <v>156.06</v>
      </c>
      <c r="I363" s="11"/>
      <c r="J363" s="11"/>
      <c r="K363" s="11"/>
      <c r="L363" s="98"/>
      <c r="M363" s="11">
        <v>800</v>
      </c>
      <c r="N363" s="25">
        <f>D363*691</f>
        <v>691</v>
      </c>
      <c r="O363" s="25">
        <f>M363-N363</f>
        <v>109</v>
      </c>
    </row>
    <row r="364" spans="1:15" x14ac:dyDescent="0.25">
      <c r="A364" s="32">
        <f>+IF(B364="","",SUBTOTAL(3,B$361:B364))</f>
        <v>4</v>
      </c>
      <c r="B364" s="16">
        <f>B361</f>
        <v>44271</v>
      </c>
      <c r="C364" s="7"/>
      <c r="D364" s="6">
        <v>1</v>
      </c>
      <c r="E364" s="11"/>
      <c r="F364" s="11"/>
      <c r="G364" s="11"/>
      <c r="H364" s="11">
        <v>156.06</v>
      </c>
      <c r="I364" s="11"/>
      <c r="J364" s="11"/>
      <c r="K364" s="11"/>
      <c r="L364" s="98"/>
      <c r="M364" s="11">
        <v>800</v>
      </c>
      <c r="N364" s="25">
        <f>D364*691</f>
        <v>691</v>
      </c>
      <c r="O364" s="25">
        <f>M364-N364</f>
        <v>109</v>
      </c>
    </row>
    <row r="365" spans="1:15" x14ac:dyDescent="0.25">
      <c r="A365" s="32">
        <f>+IF(B365="","",SUBTOTAL(3,B$361:B365))</f>
        <v>5</v>
      </c>
      <c r="B365" s="16">
        <f>B361</f>
        <v>44271</v>
      </c>
      <c r="C365" s="7"/>
      <c r="D365" s="6"/>
      <c r="E365" s="11"/>
      <c r="F365" s="11"/>
      <c r="G365" s="11"/>
      <c r="H365" s="11"/>
      <c r="I365" s="11"/>
      <c r="J365" s="11"/>
      <c r="K365" s="11"/>
      <c r="L365" s="98"/>
      <c r="M365" s="11">
        <v>40</v>
      </c>
      <c r="N365" s="25">
        <f>D365*691</f>
        <v>0</v>
      </c>
      <c r="O365" s="25">
        <f>M365-N365</f>
        <v>40</v>
      </c>
    </row>
    <row r="366" spans="1:15" x14ac:dyDescent="0.25">
      <c r="A366" s="32">
        <f>+IF(B366="","",SUBTOTAL(3,B$361:B366))</f>
        <v>6</v>
      </c>
      <c r="B366" s="16">
        <f>B361</f>
        <v>44271</v>
      </c>
      <c r="C366" s="7"/>
      <c r="D366" s="6">
        <v>2</v>
      </c>
      <c r="E366" s="11"/>
      <c r="F366" s="11"/>
      <c r="G366" s="11"/>
      <c r="H366" s="11">
        <v>309.06</v>
      </c>
      <c r="I366" s="11"/>
      <c r="J366" s="11"/>
      <c r="K366" s="11"/>
      <c r="L366" s="98"/>
      <c r="M366" s="11">
        <v>1600</v>
      </c>
      <c r="N366" s="25">
        <f>D366*691</f>
        <v>1382</v>
      </c>
      <c r="O366" s="25">
        <f>M366-N366</f>
        <v>218</v>
      </c>
    </row>
    <row r="367" spans="1:15" x14ac:dyDescent="0.25">
      <c r="A367" s="32">
        <f>+IF(B367="","",SUBTOTAL(3,B$361:B367))</f>
        <v>7</v>
      </c>
      <c r="B367" s="16">
        <f>B361</f>
        <v>44271</v>
      </c>
      <c r="C367" s="7"/>
      <c r="D367" s="6">
        <v>3</v>
      </c>
      <c r="E367" s="11"/>
      <c r="F367" s="11"/>
      <c r="G367" s="11"/>
      <c r="H367" s="11"/>
      <c r="I367" s="11"/>
      <c r="J367" s="11"/>
      <c r="K367" s="11"/>
      <c r="L367" s="98"/>
      <c r="M367" s="11">
        <v>150</v>
      </c>
      <c r="N367" s="25"/>
      <c r="O367" s="25">
        <v>150</v>
      </c>
    </row>
    <row r="368" spans="1:15" x14ac:dyDescent="0.25">
      <c r="A368" s="32">
        <f>+IF(B368="","",SUBTOTAL(3,B$361:B368))</f>
        <v>8</v>
      </c>
      <c r="B368" s="16">
        <f>B361</f>
        <v>44271</v>
      </c>
      <c r="C368" s="7"/>
      <c r="D368" s="6">
        <v>1</v>
      </c>
      <c r="E368" s="11">
        <v>156.06</v>
      </c>
      <c r="F368" s="11"/>
      <c r="G368" s="11"/>
      <c r="H368" s="11"/>
      <c r="I368" s="11"/>
      <c r="J368" s="11"/>
      <c r="K368" s="11"/>
      <c r="L368" s="98"/>
      <c r="M368" s="11">
        <v>800</v>
      </c>
      <c r="N368" s="25">
        <f>D368*688</f>
        <v>688</v>
      </c>
      <c r="O368" s="25">
        <f>M368-N368</f>
        <v>112</v>
      </c>
    </row>
    <row r="369" spans="1:15" x14ac:dyDescent="0.25">
      <c r="A369" s="32">
        <f>+IF(B369="","",SUBTOTAL(3,B$361:B369))</f>
        <v>9</v>
      </c>
      <c r="B369" s="16">
        <f>B361</f>
        <v>44271</v>
      </c>
      <c r="C369" s="7"/>
      <c r="D369" s="6">
        <v>2</v>
      </c>
      <c r="E369" s="11">
        <v>309.06</v>
      </c>
      <c r="F369" s="11"/>
      <c r="G369" s="11"/>
      <c r="H369" s="11"/>
      <c r="I369" s="11"/>
      <c r="J369" s="11"/>
      <c r="K369" s="11"/>
      <c r="L369" s="98"/>
      <c r="M369" s="11">
        <v>1600</v>
      </c>
      <c r="N369" s="25">
        <f>D369*688</f>
        <v>1376</v>
      </c>
      <c r="O369" s="25">
        <f>M369-N369</f>
        <v>224</v>
      </c>
    </row>
    <row r="370" spans="1:15" x14ac:dyDescent="0.25">
      <c r="A370" s="32">
        <f>+IF(B370="","",SUBTOTAL(3,B$361:B370))</f>
        <v>10</v>
      </c>
      <c r="B370" s="16">
        <f>B361</f>
        <v>44271</v>
      </c>
      <c r="C370" s="7"/>
      <c r="D370" s="6">
        <v>2</v>
      </c>
      <c r="E370" s="11">
        <v>309.06</v>
      </c>
      <c r="F370" s="11"/>
      <c r="G370" s="11"/>
      <c r="H370" s="11"/>
      <c r="I370" s="11"/>
      <c r="J370" s="11"/>
      <c r="K370" s="11"/>
      <c r="L370" s="98"/>
      <c r="M370" s="11">
        <v>1600</v>
      </c>
      <c r="N370" s="25">
        <f>D370*688</f>
        <v>1376</v>
      </c>
      <c r="O370" s="25">
        <f>M370-N370</f>
        <v>224</v>
      </c>
    </row>
    <row r="371" spans="1:15" x14ac:dyDescent="0.25">
      <c r="A371" s="32">
        <f>+IF(B371="","",SUBTOTAL(3,B$361:B371))</f>
        <v>11</v>
      </c>
      <c r="B371" s="16">
        <f>B361</f>
        <v>44271</v>
      </c>
      <c r="C371" s="7"/>
      <c r="D371" s="6">
        <v>1</v>
      </c>
      <c r="E371" s="11"/>
      <c r="F371" s="11"/>
      <c r="G371" s="11"/>
      <c r="H371" s="11"/>
      <c r="I371" s="11"/>
      <c r="J371" s="11"/>
      <c r="K371" s="11"/>
      <c r="L371" s="98"/>
      <c r="M371" s="11">
        <v>50</v>
      </c>
      <c r="N371" s="25"/>
      <c r="O371" s="25">
        <v>50</v>
      </c>
    </row>
    <row r="372" spans="1:15" x14ac:dyDescent="0.25">
      <c r="A372" s="32">
        <f>+IF(B372="","",SUBTOTAL(3,B$361:B372))</f>
        <v>12</v>
      </c>
      <c r="B372" s="16">
        <f>B361</f>
        <v>44271</v>
      </c>
      <c r="C372" s="7"/>
      <c r="D372" s="6">
        <v>2</v>
      </c>
      <c r="E372" s="11"/>
      <c r="F372" s="11"/>
      <c r="G372" s="11"/>
      <c r="H372" s="11">
        <v>309.06</v>
      </c>
      <c r="I372" s="11"/>
      <c r="J372" s="11"/>
      <c r="K372" s="11"/>
      <c r="L372" s="98"/>
      <c r="M372" s="11">
        <v>1600</v>
      </c>
      <c r="N372" s="25">
        <f>D372*691</f>
        <v>1382</v>
      </c>
      <c r="O372" s="25">
        <f>M372-N372</f>
        <v>218</v>
      </c>
    </row>
    <row r="373" spans="1:15" x14ac:dyDescent="0.25">
      <c r="A373" s="32">
        <f>+IF(B373="","",SUBTOTAL(3,B$361:B373))</f>
        <v>13</v>
      </c>
      <c r="B373" s="16">
        <f>B361</f>
        <v>44271</v>
      </c>
      <c r="C373" s="7"/>
      <c r="D373" s="6">
        <v>1</v>
      </c>
      <c r="E373" s="11">
        <v>156.06</v>
      </c>
      <c r="F373" s="11"/>
      <c r="G373" s="11"/>
      <c r="H373" s="11"/>
      <c r="I373" s="11"/>
      <c r="J373" s="11"/>
      <c r="K373" s="11"/>
      <c r="L373" s="98"/>
      <c r="M373" s="11">
        <v>800</v>
      </c>
      <c r="N373" s="25">
        <f>D373*688</f>
        <v>688</v>
      </c>
      <c r="O373" s="25">
        <f>M373-N373</f>
        <v>112</v>
      </c>
    </row>
    <row r="374" spans="1:15" x14ac:dyDescent="0.25">
      <c r="A374" s="33">
        <f>+IF(B374="","",SUBTOTAL(3,B$361:B374))</f>
        <v>14</v>
      </c>
      <c r="B374" s="34">
        <f>B361</f>
        <v>44271</v>
      </c>
      <c r="C374" s="23"/>
      <c r="D374" s="35">
        <v>1</v>
      </c>
      <c r="E374" s="36">
        <v>156.06</v>
      </c>
      <c r="F374" s="36"/>
      <c r="G374" s="36"/>
      <c r="H374" s="36"/>
      <c r="I374" s="36"/>
      <c r="J374" s="36"/>
      <c r="K374" s="36"/>
      <c r="L374" s="99"/>
      <c r="M374" s="36">
        <v>800</v>
      </c>
      <c r="N374" s="25">
        <f>D374*688</f>
        <v>688</v>
      </c>
      <c r="O374" s="25">
        <f>M374-N374</f>
        <v>112</v>
      </c>
    </row>
    <row r="375" spans="1:15" x14ac:dyDescent="0.25">
      <c r="A375" s="39" t="str">
        <f>TEXT(B375,"DDD")</f>
        <v>Tue</v>
      </c>
      <c r="B375" s="9">
        <f>B361</f>
        <v>44271</v>
      </c>
      <c r="C375" s="5" t="s">
        <v>2</v>
      </c>
      <c r="D375" s="4">
        <f>SUM(D361:D374)</f>
        <v>19</v>
      </c>
      <c r="E375" s="12">
        <f t="shared" ref="E375:O375" si="72">SUM(E361:E374)</f>
        <v>1086.3</v>
      </c>
      <c r="F375" s="12">
        <f t="shared" si="72"/>
        <v>0</v>
      </c>
      <c r="G375" s="12">
        <f t="shared" si="72"/>
        <v>0</v>
      </c>
      <c r="H375" s="12">
        <f t="shared" si="72"/>
        <v>1086.3</v>
      </c>
      <c r="I375" s="12">
        <f t="shared" si="72"/>
        <v>0</v>
      </c>
      <c r="J375" s="12">
        <f t="shared" si="72"/>
        <v>0</v>
      </c>
      <c r="K375" s="40"/>
      <c r="L375" s="40"/>
      <c r="M375" s="12">
        <f t="shared" si="72"/>
        <v>11500</v>
      </c>
      <c r="N375" s="12">
        <f t="shared" si="72"/>
        <v>9653</v>
      </c>
      <c r="O375" s="12">
        <f t="shared" si="72"/>
        <v>1847</v>
      </c>
    </row>
    <row r="376" spans="1:15" x14ac:dyDescent="0.25">
      <c r="A376" s="32">
        <f>+IF(B376="","",SUBTOTAL(3,B$376:B376))</f>
        <v>1</v>
      </c>
      <c r="B376" s="16">
        <f>B361+1</f>
        <v>44272</v>
      </c>
      <c r="C376" s="7"/>
      <c r="D376" s="6">
        <v>1</v>
      </c>
      <c r="E376" s="11"/>
      <c r="F376" s="11">
        <v>156.06</v>
      </c>
      <c r="G376" s="11"/>
      <c r="H376" s="11"/>
      <c r="I376" s="11"/>
      <c r="J376" s="11"/>
      <c r="K376" s="11"/>
      <c r="L376" s="98"/>
      <c r="M376" s="11">
        <v>800</v>
      </c>
      <c r="N376" s="25">
        <f>D376*691</f>
        <v>691</v>
      </c>
      <c r="O376" s="25">
        <f>M376-N376</f>
        <v>109</v>
      </c>
    </row>
    <row r="377" spans="1:15" x14ac:dyDescent="0.25">
      <c r="A377" s="32">
        <f>+IF(B377="","",SUBTOTAL(3,B$376:B377))</f>
        <v>2</v>
      </c>
      <c r="B377" s="16">
        <f>B376</f>
        <v>44272</v>
      </c>
      <c r="C377" s="7"/>
      <c r="D377" s="6">
        <v>1</v>
      </c>
      <c r="E377" s="11"/>
      <c r="F377" s="11"/>
      <c r="G377" s="11"/>
      <c r="H377" s="11">
        <v>156.06</v>
      </c>
      <c r="I377" s="11"/>
      <c r="J377" s="11"/>
      <c r="K377" s="11"/>
      <c r="L377" s="98"/>
      <c r="M377" s="11">
        <v>800</v>
      </c>
      <c r="N377" s="25">
        <f>D377*691</f>
        <v>691</v>
      </c>
      <c r="O377" s="25">
        <f>M377-N377</f>
        <v>109</v>
      </c>
    </row>
    <row r="378" spans="1:15" x14ac:dyDescent="0.25">
      <c r="A378" s="32">
        <f>+IF(B378="","",SUBTOTAL(3,B$376:B378))</f>
        <v>3</v>
      </c>
      <c r="B378" s="16">
        <f>B376</f>
        <v>44272</v>
      </c>
      <c r="C378" s="7"/>
      <c r="D378" s="6">
        <v>1</v>
      </c>
      <c r="E378" s="11">
        <v>156.06</v>
      </c>
      <c r="F378" s="11"/>
      <c r="G378" s="11"/>
      <c r="H378" s="11"/>
      <c r="I378" s="11"/>
      <c r="J378" s="11"/>
      <c r="K378" s="11"/>
      <c r="L378" s="98"/>
      <c r="M378" s="11">
        <v>800</v>
      </c>
      <c r="N378" s="25">
        <f>D378*688</f>
        <v>688</v>
      </c>
      <c r="O378" s="25">
        <f>M378-N378</f>
        <v>112</v>
      </c>
    </row>
    <row r="379" spans="1:15" x14ac:dyDescent="0.25">
      <c r="A379" s="39" t="str">
        <f>TEXT(B379,"DDD")</f>
        <v>Wed</v>
      </c>
      <c r="B379" s="9">
        <f>B376</f>
        <v>44272</v>
      </c>
      <c r="C379" s="5" t="s">
        <v>2</v>
      </c>
      <c r="D379" s="4">
        <f>SUM(D376:D378)</f>
        <v>3</v>
      </c>
      <c r="E379" s="12">
        <f t="shared" ref="E379:N379" si="73">SUM(E376:E378)</f>
        <v>156.06</v>
      </c>
      <c r="F379" s="12">
        <f t="shared" si="73"/>
        <v>156.06</v>
      </c>
      <c r="G379" s="12">
        <f t="shared" si="73"/>
        <v>0</v>
      </c>
      <c r="H379" s="12">
        <f t="shared" si="73"/>
        <v>156.06</v>
      </c>
      <c r="I379" s="12">
        <f t="shared" si="73"/>
        <v>0</v>
      </c>
      <c r="J379" s="12">
        <f t="shared" si="73"/>
        <v>0</v>
      </c>
      <c r="K379" s="40"/>
      <c r="L379" s="40"/>
      <c r="M379" s="12">
        <f t="shared" si="73"/>
        <v>2400</v>
      </c>
      <c r="N379" s="12">
        <f t="shared" si="73"/>
        <v>2070</v>
      </c>
      <c r="O379" s="12">
        <f>SUM(O376:O378)</f>
        <v>330</v>
      </c>
    </row>
    <row r="380" spans="1:15" x14ac:dyDescent="0.25">
      <c r="A380" s="32">
        <f>+IF(B380="","",SUBTOTAL(3,B$380:B380))</f>
        <v>1</v>
      </c>
      <c r="B380" s="16">
        <f>B376+1</f>
        <v>44273</v>
      </c>
      <c r="C380" s="7"/>
      <c r="D380" s="6">
        <v>1</v>
      </c>
      <c r="E380" s="11"/>
      <c r="F380" s="11"/>
      <c r="G380" s="11"/>
      <c r="H380" s="11">
        <v>156.06</v>
      </c>
      <c r="I380" s="11"/>
      <c r="J380" s="11"/>
      <c r="K380" s="11"/>
      <c r="L380" s="98"/>
      <c r="M380" s="11">
        <v>800</v>
      </c>
      <c r="N380" s="25">
        <f>D380*691</f>
        <v>691</v>
      </c>
      <c r="O380" s="25">
        <f>M380-N380</f>
        <v>109</v>
      </c>
    </row>
    <row r="381" spans="1:15" x14ac:dyDescent="0.25">
      <c r="A381" s="32">
        <f>+IF(B381="","",SUBTOTAL(3,B$380:B381))</f>
        <v>2</v>
      </c>
      <c r="B381" s="16">
        <f>B380</f>
        <v>44273</v>
      </c>
      <c r="C381" s="7"/>
      <c r="D381" s="6">
        <v>2</v>
      </c>
      <c r="E381" s="11"/>
      <c r="F381" s="11"/>
      <c r="G381" s="11"/>
      <c r="H381" s="11">
        <v>309.06</v>
      </c>
      <c r="I381" s="11"/>
      <c r="J381" s="11"/>
      <c r="K381" s="11"/>
      <c r="L381" s="98"/>
      <c r="M381" s="11">
        <v>1600</v>
      </c>
      <c r="N381" s="25">
        <f>D381*691</f>
        <v>1382</v>
      </c>
      <c r="O381" s="25">
        <f>M381-N381</f>
        <v>218</v>
      </c>
    </row>
    <row r="382" spans="1:15" x14ac:dyDescent="0.25">
      <c r="A382" s="32">
        <f>+IF(B382="","",SUBTOTAL(3,B$380:B382))</f>
        <v>3</v>
      </c>
      <c r="B382" s="16">
        <f>B380</f>
        <v>44273</v>
      </c>
      <c r="C382" s="7"/>
      <c r="D382" s="6">
        <v>1</v>
      </c>
      <c r="E382" s="11"/>
      <c r="F382" s="11"/>
      <c r="G382" s="11"/>
      <c r="H382" s="11">
        <v>156.06</v>
      </c>
      <c r="I382" s="11"/>
      <c r="J382" s="11"/>
      <c r="K382" s="11"/>
      <c r="L382" s="98"/>
      <c r="M382" s="11">
        <v>800</v>
      </c>
      <c r="N382" s="25">
        <f>D382*691</f>
        <v>691</v>
      </c>
      <c r="O382" s="25">
        <f>M382-N382</f>
        <v>109</v>
      </c>
    </row>
    <row r="383" spans="1:15" x14ac:dyDescent="0.25">
      <c r="A383" s="32">
        <f>+IF(B383="","",SUBTOTAL(3,B$380:B383))</f>
        <v>4</v>
      </c>
      <c r="B383" s="16">
        <f>B380</f>
        <v>44273</v>
      </c>
      <c r="C383" s="7"/>
      <c r="D383" s="6">
        <v>1</v>
      </c>
      <c r="E383" s="11"/>
      <c r="F383" s="11"/>
      <c r="G383" s="11"/>
      <c r="H383" s="11">
        <v>156.06</v>
      </c>
      <c r="I383" s="11"/>
      <c r="J383" s="11"/>
      <c r="K383" s="11"/>
      <c r="L383" s="98"/>
      <c r="M383" s="11">
        <v>800</v>
      </c>
      <c r="N383" s="25">
        <f>D383*691</f>
        <v>691</v>
      </c>
      <c r="O383" s="25">
        <f>M383-N383</f>
        <v>109</v>
      </c>
    </row>
    <row r="384" spans="1:15" x14ac:dyDescent="0.25">
      <c r="A384" s="32">
        <f>+IF(B384="","",SUBTOTAL(3,B$380:B384))</f>
        <v>5</v>
      </c>
      <c r="B384" s="16">
        <f>B380</f>
        <v>44273</v>
      </c>
      <c r="C384" s="7"/>
      <c r="D384" s="6">
        <v>1</v>
      </c>
      <c r="E384" s="11"/>
      <c r="F384" s="11"/>
      <c r="G384" s="11"/>
      <c r="H384" s="11">
        <v>156.06</v>
      </c>
      <c r="I384" s="11"/>
      <c r="J384" s="11"/>
      <c r="K384" s="11"/>
      <c r="L384" s="98"/>
      <c r="M384" s="11">
        <v>800</v>
      </c>
      <c r="N384" s="25">
        <f>D384*691</f>
        <v>691</v>
      </c>
      <c r="O384" s="25">
        <f>M384-N384</f>
        <v>109</v>
      </c>
    </row>
    <row r="385" spans="1:15" x14ac:dyDescent="0.25">
      <c r="A385" s="39" t="str">
        <f>TEXT(B385,"DDD")</f>
        <v>Thu</v>
      </c>
      <c r="B385" s="9">
        <f>B380</f>
        <v>44273</v>
      </c>
      <c r="C385" s="5" t="s">
        <v>2</v>
      </c>
      <c r="D385" s="4">
        <f>SUM(D380:D384)</f>
        <v>6</v>
      </c>
      <c r="E385" s="12">
        <f t="shared" ref="E385:O385" si="74">SUM(E380:E384)</f>
        <v>0</v>
      </c>
      <c r="F385" s="12">
        <f t="shared" si="74"/>
        <v>0</v>
      </c>
      <c r="G385" s="12">
        <f t="shared" si="74"/>
        <v>0</v>
      </c>
      <c r="H385" s="12">
        <f t="shared" si="74"/>
        <v>933.3</v>
      </c>
      <c r="I385" s="12">
        <f t="shared" si="74"/>
        <v>0</v>
      </c>
      <c r="J385" s="12">
        <f t="shared" si="74"/>
        <v>0</v>
      </c>
      <c r="K385" s="40"/>
      <c r="L385" s="40"/>
      <c r="M385" s="12">
        <f t="shared" si="74"/>
        <v>4800</v>
      </c>
      <c r="N385" s="12">
        <f t="shared" si="74"/>
        <v>4146</v>
      </c>
      <c r="O385" s="12">
        <f t="shared" si="74"/>
        <v>654</v>
      </c>
    </row>
    <row r="386" spans="1:15" x14ac:dyDescent="0.25">
      <c r="A386" s="32">
        <f>+IF(B386="","",SUBTOTAL(3,B$386:B386))</f>
        <v>1</v>
      </c>
      <c r="B386" s="16">
        <f>B380+3</f>
        <v>44276</v>
      </c>
      <c r="C386" s="7"/>
      <c r="D386" s="6"/>
      <c r="E386" s="11"/>
      <c r="F386" s="11"/>
      <c r="G386" s="11"/>
      <c r="H386" s="11"/>
      <c r="I386" s="11"/>
      <c r="J386" s="11"/>
      <c r="K386" s="11"/>
      <c r="L386" s="98"/>
      <c r="M386" s="11"/>
      <c r="N386" s="25"/>
      <c r="O386" s="25">
        <v>0</v>
      </c>
    </row>
    <row r="387" spans="1:15" x14ac:dyDescent="0.25">
      <c r="A387" s="39" t="str">
        <f>TEXT(B387,"DDD")</f>
        <v>Sun</v>
      </c>
      <c r="B387" s="9">
        <f>B386</f>
        <v>44276</v>
      </c>
      <c r="C387" s="5" t="s">
        <v>2</v>
      </c>
      <c r="D387" s="4">
        <f>SUM(D386)</f>
        <v>0</v>
      </c>
      <c r="E387" s="12">
        <f t="shared" ref="E387:O387" si="75">SUM(E386:E386)</f>
        <v>0</v>
      </c>
      <c r="F387" s="12">
        <f t="shared" si="75"/>
        <v>0</v>
      </c>
      <c r="G387" s="12">
        <f t="shared" si="75"/>
        <v>0</v>
      </c>
      <c r="H387" s="12">
        <f t="shared" si="75"/>
        <v>0</v>
      </c>
      <c r="I387" s="12">
        <f t="shared" si="75"/>
        <v>0</v>
      </c>
      <c r="J387" s="12">
        <f t="shared" si="75"/>
        <v>0</v>
      </c>
      <c r="K387" s="40"/>
      <c r="L387" s="40"/>
      <c r="M387" s="12">
        <f t="shared" si="75"/>
        <v>0</v>
      </c>
      <c r="N387" s="12">
        <f t="shared" si="75"/>
        <v>0</v>
      </c>
      <c r="O387" s="12">
        <f t="shared" si="75"/>
        <v>0</v>
      </c>
    </row>
    <row r="388" spans="1:15" x14ac:dyDescent="0.25">
      <c r="A388" s="32">
        <f>+IF(B388="","",SUBTOTAL(3,B$388:B388))</f>
        <v>1</v>
      </c>
      <c r="B388" s="16">
        <f>B386+1</f>
        <v>44277</v>
      </c>
      <c r="C388" s="7"/>
      <c r="D388" s="6">
        <v>1</v>
      </c>
      <c r="E388" s="11"/>
      <c r="F388" s="11"/>
      <c r="G388" s="11"/>
      <c r="H388" s="11">
        <v>156.06</v>
      </c>
      <c r="I388" s="11"/>
      <c r="J388" s="11"/>
      <c r="K388" s="11"/>
      <c r="L388" s="98"/>
      <c r="M388" s="11">
        <v>800</v>
      </c>
      <c r="N388" s="25">
        <f>D388*691</f>
        <v>691</v>
      </c>
      <c r="O388" s="25">
        <f>M388-N388</f>
        <v>109</v>
      </c>
    </row>
    <row r="389" spans="1:15" x14ac:dyDescent="0.25">
      <c r="A389" s="39" t="str">
        <f>TEXT(B389,"DDD")</f>
        <v>Mon</v>
      </c>
      <c r="B389" s="9">
        <f>B388</f>
        <v>44277</v>
      </c>
      <c r="C389" s="5" t="s">
        <v>2</v>
      </c>
      <c r="D389" s="4">
        <f>SUM(D388:D388)</f>
        <v>1</v>
      </c>
      <c r="E389" s="12">
        <f t="shared" ref="E389:O389" si="76">SUM(E388:E388)</f>
        <v>0</v>
      </c>
      <c r="F389" s="12">
        <f t="shared" si="76"/>
        <v>0</v>
      </c>
      <c r="G389" s="12">
        <f t="shared" si="76"/>
        <v>0</v>
      </c>
      <c r="H389" s="12">
        <f t="shared" si="76"/>
        <v>156.06</v>
      </c>
      <c r="I389" s="12">
        <f t="shared" si="76"/>
        <v>0</v>
      </c>
      <c r="J389" s="12">
        <f t="shared" si="76"/>
        <v>0</v>
      </c>
      <c r="K389" s="40"/>
      <c r="L389" s="40"/>
      <c r="M389" s="12">
        <f t="shared" si="76"/>
        <v>800</v>
      </c>
      <c r="N389" s="12">
        <f t="shared" si="76"/>
        <v>691</v>
      </c>
      <c r="O389" s="12">
        <f t="shared" si="76"/>
        <v>109</v>
      </c>
    </row>
    <row r="390" spans="1:15" x14ac:dyDescent="0.25">
      <c r="A390" s="32">
        <f>+IF(B390="","",SUBTOTAL(3,B$390:B390))</f>
        <v>1</v>
      </c>
      <c r="B390" s="16">
        <f>B388+1</f>
        <v>44278</v>
      </c>
      <c r="C390" s="7"/>
      <c r="D390" s="6"/>
      <c r="E390" s="11"/>
      <c r="F390" s="11"/>
      <c r="G390" s="11"/>
      <c r="H390" s="11"/>
      <c r="I390" s="11"/>
      <c r="J390" s="11"/>
      <c r="K390" s="11"/>
      <c r="L390" s="98"/>
      <c r="M390" s="11"/>
      <c r="N390" s="25"/>
      <c r="O390" s="25"/>
    </row>
    <row r="391" spans="1:15" x14ac:dyDescent="0.25">
      <c r="A391" s="39" t="str">
        <f>TEXT(B391,"DDD")</f>
        <v>Tue</v>
      </c>
      <c r="B391" s="9">
        <f>B390</f>
        <v>44278</v>
      </c>
      <c r="C391" s="5" t="s">
        <v>2</v>
      </c>
      <c r="D391" s="4">
        <f>SUM(D390:D390)</f>
        <v>0</v>
      </c>
      <c r="E391" s="12">
        <f t="shared" ref="E391:O391" si="77">SUM(E390:E390)</f>
        <v>0</v>
      </c>
      <c r="F391" s="12">
        <f t="shared" si="77"/>
        <v>0</v>
      </c>
      <c r="G391" s="12">
        <f t="shared" si="77"/>
        <v>0</v>
      </c>
      <c r="H391" s="12">
        <f t="shared" si="77"/>
        <v>0</v>
      </c>
      <c r="I391" s="12">
        <f t="shared" si="77"/>
        <v>0</v>
      </c>
      <c r="J391" s="12">
        <f t="shared" si="77"/>
        <v>0</v>
      </c>
      <c r="K391" s="40"/>
      <c r="L391" s="40"/>
      <c r="M391" s="12">
        <f t="shared" si="77"/>
        <v>0</v>
      </c>
      <c r="N391" s="12">
        <f t="shared" si="77"/>
        <v>0</v>
      </c>
      <c r="O391" s="12">
        <f t="shared" si="77"/>
        <v>0</v>
      </c>
    </row>
    <row r="392" spans="1:15" x14ac:dyDescent="0.25">
      <c r="A392" s="32">
        <f>+IF(B392="","",SUBTOTAL(3,B$392:B392))</f>
        <v>1</v>
      </c>
      <c r="B392" s="16">
        <f>B390+1</f>
        <v>44279</v>
      </c>
      <c r="C392" s="7"/>
      <c r="D392" s="6">
        <v>1</v>
      </c>
      <c r="E392" s="11"/>
      <c r="F392" s="11"/>
      <c r="G392" s="11"/>
      <c r="H392" s="11">
        <v>156.06</v>
      </c>
      <c r="I392" s="11"/>
      <c r="J392" s="11"/>
      <c r="K392" s="11"/>
      <c r="L392" s="98"/>
      <c r="M392" s="11">
        <v>800</v>
      </c>
      <c r="N392" s="25">
        <f>D392*691</f>
        <v>691</v>
      </c>
      <c r="O392" s="25">
        <f>M392-N392</f>
        <v>109</v>
      </c>
    </row>
    <row r="393" spans="1:15" x14ac:dyDescent="0.25">
      <c r="A393" s="39" t="str">
        <f>TEXT(B393,"DDD")</f>
        <v>Wed</v>
      </c>
      <c r="B393" s="9">
        <f>B392</f>
        <v>44279</v>
      </c>
      <c r="C393" s="5" t="s">
        <v>2</v>
      </c>
      <c r="D393" s="4">
        <f>SUM(D392:D392)</f>
        <v>1</v>
      </c>
      <c r="E393" s="12">
        <f t="shared" ref="E393:O393" si="78">SUM(E392:E392)</f>
        <v>0</v>
      </c>
      <c r="F393" s="12">
        <f t="shared" si="78"/>
        <v>0</v>
      </c>
      <c r="G393" s="12">
        <f t="shared" si="78"/>
        <v>0</v>
      </c>
      <c r="H393" s="12">
        <f t="shared" si="78"/>
        <v>156.06</v>
      </c>
      <c r="I393" s="12">
        <f t="shared" si="78"/>
        <v>0</v>
      </c>
      <c r="J393" s="12">
        <f t="shared" si="78"/>
        <v>0</v>
      </c>
      <c r="K393" s="40"/>
      <c r="L393" s="40"/>
      <c r="M393" s="12">
        <f t="shared" si="78"/>
        <v>800</v>
      </c>
      <c r="N393" s="12">
        <f t="shared" si="78"/>
        <v>691</v>
      </c>
      <c r="O393" s="12">
        <f t="shared" si="78"/>
        <v>109</v>
      </c>
    </row>
    <row r="394" spans="1:15" x14ac:dyDescent="0.25">
      <c r="A394" s="32">
        <f>+IF(B394="","",SUBTOTAL(3,B$394:B394))</f>
        <v>1</v>
      </c>
      <c r="B394" s="16">
        <f>B392+1</f>
        <v>44280</v>
      </c>
      <c r="C394" s="7"/>
      <c r="D394" s="6"/>
      <c r="E394" s="11"/>
      <c r="F394" s="11"/>
      <c r="G394" s="11"/>
      <c r="H394" s="11"/>
      <c r="I394" s="11"/>
      <c r="J394" s="11"/>
      <c r="K394" s="11"/>
      <c r="L394" s="98"/>
      <c r="M394" s="11"/>
      <c r="N394" s="25"/>
      <c r="O394" s="25"/>
    </row>
    <row r="395" spans="1:15" x14ac:dyDescent="0.25">
      <c r="A395" s="39" t="str">
        <f>TEXT(B395,"DDD")</f>
        <v>Thu</v>
      </c>
      <c r="B395" s="9">
        <f>B394</f>
        <v>44280</v>
      </c>
      <c r="C395" s="5" t="s">
        <v>2</v>
      </c>
      <c r="D395" s="4">
        <f>SUM(D394:D394)</f>
        <v>0</v>
      </c>
      <c r="E395" s="12">
        <f t="shared" ref="E395:O395" si="79">SUM(E394:E394)</f>
        <v>0</v>
      </c>
      <c r="F395" s="12">
        <f t="shared" si="79"/>
        <v>0</v>
      </c>
      <c r="G395" s="12">
        <f t="shared" si="79"/>
        <v>0</v>
      </c>
      <c r="H395" s="12">
        <f t="shared" si="79"/>
        <v>0</v>
      </c>
      <c r="I395" s="12">
        <f t="shared" si="79"/>
        <v>0</v>
      </c>
      <c r="J395" s="12">
        <f t="shared" si="79"/>
        <v>0</v>
      </c>
      <c r="K395" s="40"/>
      <c r="L395" s="40"/>
      <c r="M395" s="12">
        <f t="shared" si="79"/>
        <v>0</v>
      </c>
      <c r="N395" s="12">
        <f t="shared" si="79"/>
        <v>0</v>
      </c>
      <c r="O395" s="12">
        <f t="shared" si="79"/>
        <v>0</v>
      </c>
    </row>
    <row r="396" spans="1:15" x14ac:dyDescent="0.25">
      <c r="A396" s="32">
        <f>+IF(B396="","",SUBTOTAL(3,B$396:B396))</f>
        <v>1</v>
      </c>
      <c r="B396" s="16">
        <f>B394+3</f>
        <v>44283</v>
      </c>
      <c r="C396" s="7"/>
      <c r="D396" s="6">
        <v>1</v>
      </c>
      <c r="E396" s="11"/>
      <c r="F396" s="11"/>
      <c r="G396" s="11"/>
      <c r="H396" s="11">
        <v>156.06</v>
      </c>
      <c r="I396" s="11"/>
      <c r="J396" s="11"/>
      <c r="K396" s="11"/>
      <c r="L396" s="98"/>
      <c r="M396" s="11">
        <v>800</v>
      </c>
      <c r="N396" s="25">
        <f>D396*691</f>
        <v>691</v>
      </c>
      <c r="O396" s="25">
        <f>M396-N396</f>
        <v>109</v>
      </c>
    </row>
    <row r="397" spans="1:15" x14ac:dyDescent="0.25">
      <c r="A397" s="39" t="str">
        <f>TEXT(B397,"DDD")</f>
        <v>Sun</v>
      </c>
      <c r="B397" s="9">
        <f>B396</f>
        <v>44283</v>
      </c>
      <c r="C397" s="5" t="s">
        <v>2</v>
      </c>
      <c r="D397" s="4">
        <f>SUM(D396:D396)</f>
        <v>1</v>
      </c>
      <c r="E397" s="12">
        <f t="shared" ref="E397:O397" si="80">SUM(E396:E396)</f>
        <v>0</v>
      </c>
      <c r="F397" s="12">
        <f t="shared" si="80"/>
        <v>0</v>
      </c>
      <c r="G397" s="12">
        <f t="shared" si="80"/>
        <v>0</v>
      </c>
      <c r="H397" s="12">
        <f t="shared" si="80"/>
        <v>156.06</v>
      </c>
      <c r="I397" s="12">
        <f t="shared" si="80"/>
        <v>0</v>
      </c>
      <c r="J397" s="12">
        <f t="shared" si="80"/>
        <v>0</v>
      </c>
      <c r="K397" s="40"/>
      <c r="L397" s="40"/>
      <c r="M397" s="12">
        <f t="shared" si="80"/>
        <v>800</v>
      </c>
      <c r="N397" s="12">
        <f t="shared" si="80"/>
        <v>691</v>
      </c>
      <c r="O397" s="12">
        <f t="shared" si="80"/>
        <v>109</v>
      </c>
    </row>
    <row r="398" spans="1:15" x14ac:dyDescent="0.25">
      <c r="A398" s="32">
        <f>+IF(B398="","",SUBTOTAL(3,B$398:B398))</f>
        <v>1</v>
      </c>
      <c r="B398" s="16">
        <f>B396+1</f>
        <v>44284</v>
      </c>
      <c r="C398" s="7"/>
      <c r="D398" s="6"/>
      <c r="E398" s="11"/>
      <c r="F398" s="11"/>
      <c r="G398" s="11"/>
      <c r="H398" s="11"/>
      <c r="I398" s="11"/>
      <c r="J398" s="11"/>
      <c r="K398" s="11"/>
      <c r="L398" s="98"/>
      <c r="M398" s="11"/>
      <c r="N398" s="25"/>
      <c r="O398" s="25"/>
    </row>
    <row r="399" spans="1:15" x14ac:dyDescent="0.25">
      <c r="A399" s="39" t="str">
        <f>TEXT(B399,"DDD")</f>
        <v>Mon</v>
      </c>
      <c r="B399" s="9">
        <f>B398</f>
        <v>44284</v>
      </c>
      <c r="C399" s="5" t="s">
        <v>2</v>
      </c>
      <c r="D399" s="4">
        <f>SUM(D398:D398)</f>
        <v>0</v>
      </c>
      <c r="E399" s="12">
        <f t="shared" ref="E399:O399" si="81">SUM(E398:E398)</f>
        <v>0</v>
      </c>
      <c r="F399" s="12">
        <f t="shared" si="81"/>
        <v>0</v>
      </c>
      <c r="G399" s="12">
        <f t="shared" si="81"/>
        <v>0</v>
      </c>
      <c r="H399" s="12">
        <f t="shared" si="81"/>
        <v>0</v>
      </c>
      <c r="I399" s="12">
        <f t="shared" si="81"/>
        <v>0</v>
      </c>
      <c r="J399" s="12">
        <f t="shared" si="81"/>
        <v>0</v>
      </c>
      <c r="K399" s="40"/>
      <c r="L399" s="40"/>
      <c r="M399" s="12">
        <f t="shared" si="81"/>
        <v>0</v>
      </c>
      <c r="N399" s="12">
        <f t="shared" si="81"/>
        <v>0</v>
      </c>
      <c r="O399" s="12">
        <f t="shared" si="81"/>
        <v>0</v>
      </c>
    </row>
    <row r="400" spans="1:15" x14ac:dyDescent="0.25">
      <c r="A400" s="32">
        <f>+IF(B400="","",SUBTOTAL(3,B$400:B400))</f>
        <v>1</v>
      </c>
      <c r="B400" s="16">
        <f>B398+1</f>
        <v>44285</v>
      </c>
      <c r="C400" s="7"/>
      <c r="D400" s="6">
        <v>4</v>
      </c>
      <c r="E400" s="11"/>
      <c r="F400" s="11"/>
      <c r="G400" s="11"/>
      <c r="H400" s="11">
        <v>615.05999999999995</v>
      </c>
      <c r="I400" s="11"/>
      <c r="J400" s="11"/>
      <c r="K400" s="11"/>
      <c r="L400" s="98"/>
      <c r="M400" s="11">
        <f>800*4</f>
        <v>3200</v>
      </c>
      <c r="N400" s="25">
        <f>D400*691</f>
        <v>2764</v>
      </c>
      <c r="O400" s="25">
        <f>M400-N400</f>
        <v>436</v>
      </c>
    </row>
    <row r="401" spans="1:15" x14ac:dyDescent="0.25">
      <c r="A401" s="32">
        <f>+IF(B401="","",SUBTOTAL(3,B$400:B401))</f>
        <v>2</v>
      </c>
      <c r="B401" s="16">
        <f>B400</f>
        <v>44285</v>
      </c>
      <c r="C401" s="7"/>
      <c r="D401" s="6">
        <v>1</v>
      </c>
      <c r="E401" s="11"/>
      <c r="F401" s="11"/>
      <c r="G401" s="11"/>
      <c r="H401" s="11">
        <v>156.06</v>
      </c>
      <c r="I401" s="11"/>
      <c r="J401" s="11"/>
      <c r="K401" s="11"/>
      <c r="L401" s="98"/>
      <c r="M401" s="11">
        <v>800</v>
      </c>
      <c r="N401" s="25">
        <f>D401*691</f>
        <v>691</v>
      </c>
      <c r="O401" s="25">
        <f>M401-N401</f>
        <v>109</v>
      </c>
    </row>
    <row r="402" spans="1:15" x14ac:dyDescent="0.25">
      <c r="A402" s="39" t="str">
        <f>TEXT(B402,"DDD")</f>
        <v>Tue</v>
      </c>
      <c r="B402" s="9">
        <f>B400</f>
        <v>44285</v>
      </c>
      <c r="C402" s="5" t="s">
        <v>2</v>
      </c>
      <c r="D402" s="4">
        <f>SUM(D400:D401)</f>
        <v>5</v>
      </c>
      <c r="E402" s="12">
        <f t="shared" ref="E402:O402" si="82">SUM(E400:E401)</f>
        <v>0</v>
      </c>
      <c r="F402" s="12">
        <f t="shared" si="82"/>
        <v>0</v>
      </c>
      <c r="G402" s="12">
        <f t="shared" si="82"/>
        <v>0</v>
      </c>
      <c r="H402" s="12">
        <f t="shared" si="82"/>
        <v>771.11999999999989</v>
      </c>
      <c r="I402" s="12">
        <f t="shared" si="82"/>
        <v>0</v>
      </c>
      <c r="J402" s="12">
        <f t="shared" si="82"/>
        <v>0</v>
      </c>
      <c r="K402" s="40"/>
      <c r="L402" s="40"/>
      <c r="M402" s="12">
        <f t="shared" si="82"/>
        <v>4000</v>
      </c>
      <c r="N402" s="12">
        <f t="shared" si="82"/>
        <v>3455</v>
      </c>
      <c r="O402" s="12">
        <f t="shared" si="82"/>
        <v>545</v>
      </c>
    </row>
    <row r="403" spans="1:15" x14ac:dyDescent="0.25">
      <c r="A403" s="32">
        <f>+IF(B403="","",SUBTOTAL(3,B$403:B403))</f>
        <v>1</v>
      </c>
      <c r="B403" s="16">
        <f>B400+1</f>
        <v>44286</v>
      </c>
      <c r="C403" s="7"/>
      <c r="D403" s="6">
        <v>1</v>
      </c>
      <c r="E403" s="11"/>
      <c r="F403" s="11"/>
      <c r="G403" s="11"/>
      <c r="H403" s="11">
        <v>156.06</v>
      </c>
      <c r="I403" s="11"/>
      <c r="J403" s="11"/>
      <c r="K403" s="11"/>
      <c r="L403" s="98"/>
      <c r="M403" s="11">
        <v>800</v>
      </c>
      <c r="N403" s="25">
        <f>D403*691</f>
        <v>691</v>
      </c>
      <c r="O403" s="25">
        <f>M403-N403</f>
        <v>109</v>
      </c>
    </row>
    <row r="404" spans="1:15" x14ac:dyDescent="0.25">
      <c r="A404" s="39" t="str">
        <f>TEXT(B404,"DDD")</f>
        <v>Wed</v>
      </c>
      <c r="B404" s="9">
        <f>B403</f>
        <v>44286</v>
      </c>
      <c r="C404" s="5" t="s">
        <v>2</v>
      </c>
      <c r="D404" s="4">
        <f>SUM(D403:D403)</f>
        <v>1</v>
      </c>
      <c r="E404" s="12">
        <f t="shared" ref="E404:O404" si="83">SUM(E403:E403)</f>
        <v>0</v>
      </c>
      <c r="F404" s="12">
        <f t="shared" si="83"/>
        <v>0</v>
      </c>
      <c r="G404" s="12">
        <f t="shared" si="83"/>
        <v>0</v>
      </c>
      <c r="H404" s="12">
        <f t="shared" si="83"/>
        <v>156.06</v>
      </c>
      <c r="I404" s="12">
        <f t="shared" si="83"/>
        <v>0</v>
      </c>
      <c r="J404" s="12">
        <f t="shared" si="83"/>
        <v>0</v>
      </c>
      <c r="K404" s="40"/>
      <c r="L404" s="40"/>
      <c r="M404" s="12">
        <f t="shared" si="83"/>
        <v>800</v>
      </c>
      <c r="N404" s="12">
        <f t="shared" si="83"/>
        <v>691</v>
      </c>
      <c r="O404" s="12">
        <f t="shared" si="83"/>
        <v>109</v>
      </c>
    </row>
    <row r="405" spans="1:15" x14ac:dyDescent="0.25">
      <c r="A405" s="32">
        <f>+IF(B405="","",SUBTOTAL(3,B$405:B405))</f>
        <v>1</v>
      </c>
      <c r="B405" s="16">
        <f>B403+1</f>
        <v>44287</v>
      </c>
      <c r="C405" s="7"/>
      <c r="D405" s="6"/>
      <c r="E405" s="11"/>
      <c r="F405" s="11"/>
      <c r="G405" s="11"/>
      <c r="H405" s="11"/>
      <c r="I405" s="11"/>
      <c r="J405" s="11"/>
      <c r="K405" s="11"/>
      <c r="L405" s="98"/>
      <c r="M405" s="11"/>
      <c r="N405" s="25">
        <f>D405*691</f>
        <v>0</v>
      </c>
      <c r="O405" s="25">
        <f>M405-N405</f>
        <v>0</v>
      </c>
    </row>
    <row r="406" spans="1:15" x14ac:dyDescent="0.25">
      <c r="A406" s="39" t="str">
        <f>TEXT(B406,"DDD")</f>
        <v>Thu</v>
      </c>
      <c r="B406" s="9">
        <f>B405</f>
        <v>44287</v>
      </c>
      <c r="C406" s="5" t="s">
        <v>2</v>
      </c>
      <c r="D406" s="4">
        <f>SUM(D405:D405)</f>
        <v>0</v>
      </c>
      <c r="E406" s="12">
        <f t="shared" ref="E406:J406" si="84">SUM(E405:E405)</f>
        <v>0</v>
      </c>
      <c r="F406" s="12">
        <f t="shared" si="84"/>
        <v>0</v>
      </c>
      <c r="G406" s="12">
        <f t="shared" si="84"/>
        <v>0</v>
      </c>
      <c r="H406" s="12">
        <f t="shared" si="84"/>
        <v>0</v>
      </c>
      <c r="I406" s="12">
        <f t="shared" si="84"/>
        <v>0</v>
      </c>
      <c r="J406" s="12">
        <f t="shared" si="84"/>
        <v>0</v>
      </c>
      <c r="K406" s="40"/>
      <c r="L406" s="40"/>
      <c r="M406" s="12">
        <f>SUM(M405:M405)</f>
        <v>0</v>
      </c>
      <c r="N406" s="12">
        <f>SUM(N405:N405)</f>
        <v>0</v>
      </c>
      <c r="O406" s="12">
        <f>SUM(O405:O405)</f>
        <v>0</v>
      </c>
    </row>
    <row r="407" spans="1:15" x14ac:dyDescent="0.25">
      <c r="A407" s="32">
        <f>+IF(B407="","",SUBTOTAL(3,B$407:B407))</f>
        <v>1</v>
      </c>
      <c r="B407" s="16">
        <f>B405+3</f>
        <v>44290</v>
      </c>
      <c r="C407" s="7"/>
      <c r="D407" s="6">
        <v>1</v>
      </c>
      <c r="E407" s="11"/>
      <c r="F407" s="11"/>
      <c r="G407" s="11"/>
      <c r="H407" s="11"/>
      <c r="I407" s="11"/>
      <c r="J407" s="11"/>
      <c r="K407" s="11"/>
      <c r="L407" s="98"/>
      <c r="M407" s="11">
        <v>65</v>
      </c>
      <c r="N407" s="25"/>
      <c r="O407" s="25">
        <f>M407-N407</f>
        <v>65</v>
      </c>
    </row>
    <row r="408" spans="1:15" x14ac:dyDescent="0.25">
      <c r="A408" s="32">
        <f>+IF(B408="","",SUBTOTAL(3,B$407:B408))</f>
        <v>2</v>
      </c>
      <c r="B408" s="16">
        <f>B407</f>
        <v>44290</v>
      </c>
      <c r="C408" s="7"/>
      <c r="D408" s="6">
        <v>5</v>
      </c>
      <c r="E408" s="11"/>
      <c r="F408" s="11"/>
      <c r="G408" s="11"/>
      <c r="H408" s="11"/>
      <c r="I408" s="11"/>
      <c r="J408" s="11"/>
      <c r="K408" s="11">
        <v>768.06</v>
      </c>
      <c r="L408" s="98"/>
      <c r="M408" s="11">
        <f>800*5</f>
        <v>4000</v>
      </c>
      <c r="N408" s="25">
        <f>D408*691</f>
        <v>3455</v>
      </c>
      <c r="O408" s="25">
        <f>M408-N408</f>
        <v>545</v>
      </c>
    </row>
    <row r="409" spans="1:15" x14ac:dyDescent="0.25">
      <c r="A409" s="32">
        <f>+IF(B409="","",SUBTOTAL(3,B$407:B409))</f>
        <v>3</v>
      </c>
      <c r="B409" s="16">
        <f>B407</f>
        <v>44290</v>
      </c>
      <c r="C409" s="7"/>
      <c r="D409" s="6">
        <v>1</v>
      </c>
      <c r="E409" s="11"/>
      <c r="F409" s="11"/>
      <c r="G409" s="11"/>
      <c r="H409" s="11"/>
      <c r="I409" s="11"/>
      <c r="J409" s="11"/>
      <c r="K409" s="11">
        <v>156.06</v>
      </c>
      <c r="L409" s="98"/>
      <c r="M409" s="11">
        <v>800</v>
      </c>
      <c r="N409" s="25">
        <f>D409*691</f>
        <v>691</v>
      </c>
      <c r="O409" s="25">
        <f>M409-N409</f>
        <v>109</v>
      </c>
    </row>
    <row r="410" spans="1:15" x14ac:dyDescent="0.25">
      <c r="A410" s="32">
        <f>+IF(B410="","",SUBTOTAL(3,B$407:B410))</f>
        <v>4</v>
      </c>
      <c r="B410" s="16">
        <f>B407</f>
        <v>44290</v>
      </c>
      <c r="C410" s="7"/>
      <c r="D410" s="6">
        <v>1</v>
      </c>
      <c r="E410" s="11"/>
      <c r="F410" s="11"/>
      <c r="G410" s="11"/>
      <c r="H410" s="11">
        <v>156.06</v>
      </c>
      <c r="I410" s="11"/>
      <c r="J410" s="11"/>
      <c r="K410" s="11"/>
      <c r="L410" s="98"/>
      <c r="M410" s="11">
        <v>800</v>
      </c>
      <c r="N410" s="25">
        <f>D410*691</f>
        <v>691</v>
      </c>
      <c r="O410" s="25">
        <f>M410-N410</f>
        <v>109</v>
      </c>
    </row>
    <row r="411" spans="1:15" x14ac:dyDescent="0.25">
      <c r="A411" s="32">
        <f>+IF(B411="","",SUBTOTAL(3,B$407:B411))</f>
        <v>5</v>
      </c>
      <c r="B411" s="16">
        <f>B407</f>
        <v>44290</v>
      </c>
      <c r="C411" s="7"/>
      <c r="D411" s="6">
        <v>1</v>
      </c>
      <c r="E411" s="11"/>
      <c r="F411" s="11"/>
      <c r="G411" s="11"/>
      <c r="H411" s="11"/>
      <c r="I411" s="11"/>
      <c r="J411" s="11"/>
      <c r="K411" s="11">
        <v>156.06</v>
      </c>
      <c r="L411" s="98"/>
      <c r="M411" s="11">
        <v>800</v>
      </c>
      <c r="N411" s="25">
        <f>D411*691</f>
        <v>691</v>
      </c>
      <c r="O411" s="25">
        <f>M411-N411</f>
        <v>109</v>
      </c>
    </row>
    <row r="412" spans="1:15" x14ac:dyDescent="0.25">
      <c r="A412" s="39" t="str">
        <f>TEXT(B412,"DDD")</f>
        <v>Sun</v>
      </c>
      <c r="B412" s="9">
        <f>B407</f>
        <v>44290</v>
      </c>
      <c r="C412" s="5" t="s">
        <v>2</v>
      </c>
      <c r="D412" s="4">
        <f>SUM(D407:D411)</f>
        <v>9</v>
      </c>
      <c r="E412" s="12">
        <f t="shared" ref="E412:J412" si="85">SUM(E407:E411)</f>
        <v>0</v>
      </c>
      <c r="F412" s="12">
        <f t="shared" si="85"/>
        <v>0</v>
      </c>
      <c r="G412" s="12">
        <f t="shared" si="85"/>
        <v>0</v>
      </c>
      <c r="H412" s="12">
        <f t="shared" si="85"/>
        <v>156.06</v>
      </c>
      <c r="I412" s="12">
        <f t="shared" si="85"/>
        <v>0</v>
      </c>
      <c r="J412" s="12">
        <f t="shared" si="85"/>
        <v>0</v>
      </c>
      <c r="K412" s="40"/>
      <c r="L412" s="40"/>
      <c r="M412" s="12">
        <f>SUM(M407:M411)</f>
        <v>6465</v>
      </c>
      <c r="N412" s="12">
        <f>SUM(N407:N411)</f>
        <v>5528</v>
      </c>
      <c r="O412" s="12">
        <f>SUM(O407:O411)</f>
        <v>937</v>
      </c>
    </row>
    <row r="413" spans="1:15" x14ac:dyDescent="0.25">
      <c r="A413" s="32">
        <f>+IF(B413="","",SUBTOTAL(3,B$413:B413))</f>
        <v>1</v>
      </c>
      <c r="B413" s="16">
        <f>B407+1</f>
        <v>44291</v>
      </c>
      <c r="C413" s="7"/>
      <c r="D413" s="6">
        <v>1</v>
      </c>
      <c r="E413" s="11"/>
      <c r="F413" s="11"/>
      <c r="G413" s="11"/>
      <c r="H413" s="11">
        <v>156.06</v>
      </c>
      <c r="I413" s="11"/>
      <c r="J413" s="11"/>
      <c r="K413" s="11"/>
      <c r="L413" s="98"/>
      <c r="M413" s="11">
        <v>800</v>
      </c>
      <c r="N413" s="25">
        <f>D413*691</f>
        <v>691</v>
      </c>
      <c r="O413" s="25">
        <f t="shared" ref="O413:O420" si="86">M413-N413</f>
        <v>109</v>
      </c>
    </row>
    <row r="414" spans="1:15" x14ac:dyDescent="0.25">
      <c r="A414" s="32">
        <f>+IF(B414="","",SUBTOTAL(3,B$413:B414))</f>
        <v>2</v>
      </c>
      <c r="B414" s="16">
        <f>B413</f>
        <v>44291</v>
      </c>
      <c r="C414" s="7"/>
      <c r="D414" s="6">
        <v>1</v>
      </c>
      <c r="E414" s="11"/>
      <c r="F414" s="11"/>
      <c r="G414" s="11"/>
      <c r="H414" s="11">
        <v>156.06</v>
      </c>
      <c r="I414" s="11"/>
      <c r="J414" s="11"/>
      <c r="K414" s="11"/>
      <c r="L414" s="98"/>
      <c r="M414" s="11">
        <v>800</v>
      </c>
      <c r="N414" s="25">
        <f>D414*691</f>
        <v>691</v>
      </c>
      <c r="O414" s="25">
        <f t="shared" si="86"/>
        <v>109</v>
      </c>
    </row>
    <row r="415" spans="1:15" x14ac:dyDescent="0.25">
      <c r="A415" s="32">
        <f>+IF(B415="","",SUBTOTAL(3,B$413:B415))</f>
        <v>3</v>
      </c>
      <c r="B415" s="16">
        <f>B413</f>
        <v>44291</v>
      </c>
      <c r="C415" s="7"/>
      <c r="D415" s="6">
        <v>1</v>
      </c>
      <c r="E415" s="11"/>
      <c r="F415" s="11"/>
      <c r="G415" s="11">
        <v>156.06</v>
      </c>
      <c r="H415" s="11"/>
      <c r="I415" s="11"/>
      <c r="J415" s="11"/>
      <c r="K415" s="11"/>
      <c r="L415" s="98"/>
      <c r="M415" s="11">
        <v>800</v>
      </c>
      <c r="N415" s="25">
        <f>G415*4.26</f>
        <v>664.81560000000002</v>
      </c>
      <c r="O415" s="25">
        <f t="shared" si="86"/>
        <v>135.18439999999998</v>
      </c>
    </row>
    <row r="416" spans="1:15" x14ac:dyDescent="0.25">
      <c r="A416" s="32">
        <f>+IF(B416="","",SUBTOTAL(3,B$413:B416))</f>
        <v>4</v>
      </c>
      <c r="B416" s="16">
        <f>B413</f>
        <v>44291</v>
      </c>
      <c r="C416" s="7"/>
      <c r="D416" s="6">
        <v>3</v>
      </c>
      <c r="E416" s="11"/>
      <c r="F416" s="11"/>
      <c r="G416" s="11">
        <v>462.06</v>
      </c>
      <c r="H416" s="11"/>
      <c r="I416" s="11"/>
      <c r="J416" s="11"/>
      <c r="K416" s="11"/>
      <c r="L416" s="98"/>
      <c r="M416" s="11">
        <f>800*D416</f>
        <v>2400</v>
      </c>
      <c r="N416" s="25">
        <f>G416*4.26</f>
        <v>1968.3755999999998</v>
      </c>
      <c r="O416" s="25">
        <f t="shared" si="86"/>
        <v>431.62440000000015</v>
      </c>
    </row>
    <row r="417" spans="1:15" x14ac:dyDescent="0.25">
      <c r="A417" s="32">
        <f>+IF(B417="","",SUBTOTAL(3,B$413:B417))</f>
        <v>5</v>
      </c>
      <c r="B417" s="42">
        <f>B413</f>
        <v>44291</v>
      </c>
      <c r="C417" s="43"/>
      <c r="D417" s="44">
        <v>3</v>
      </c>
      <c r="E417" s="45"/>
      <c r="F417" s="45"/>
      <c r="G417" s="45"/>
      <c r="H417" s="45">
        <v>462.06</v>
      </c>
      <c r="I417" s="45"/>
      <c r="J417" s="45"/>
      <c r="K417" s="45"/>
      <c r="L417" s="100"/>
      <c r="M417" s="45">
        <v>2200</v>
      </c>
      <c r="N417" s="46">
        <f>D417*691</f>
        <v>2073</v>
      </c>
      <c r="O417" s="46">
        <f t="shared" si="86"/>
        <v>127</v>
      </c>
    </row>
    <row r="418" spans="1:15" x14ac:dyDescent="0.25">
      <c r="A418" s="32">
        <f>+IF(B418="","",SUBTOTAL(3,B$413:B418))</f>
        <v>6</v>
      </c>
      <c r="B418" s="16">
        <f>B413</f>
        <v>44291</v>
      </c>
      <c r="C418" s="7"/>
      <c r="D418" s="6">
        <v>1</v>
      </c>
      <c r="E418" s="11"/>
      <c r="F418" s="11"/>
      <c r="G418" s="11">
        <v>156.06</v>
      </c>
      <c r="H418" s="11"/>
      <c r="I418" s="11"/>
      <c r="J418" s="11"/>
      <c r="K418" s="11"/>
      <c r="L418" s="98"/>
      <c r="M418" s="11">
        <v>790</v>
      </c>
      <c r="N418" s="25">
        <f>G418*4.26</f>
        <v>664.81560000000002</v>
      </c>
      <c r="O418" s="25">
        <f t="shared" si="86"/>
        <v>125.18439999999998</v>
      </c>
    </row>
    <row r="419" spans="1:15" x14ac:dyDescent="0.25">
      <c r="A419" s="32">
        <f>+IF(B419="","",SUBTOTAL(3,B$413:B419))</f>
        <v>7</v>
      </c>
      <c r="B419" s="16">
        <f>B414</f>
        <v>44291</v>
      </c>
      <c r="C419" s="7"/>
      <c r="D419" s="6">
        <v>1</v>
      </c>
      <c r="E419" s="11"/>
      <c r="F419" s="11"/>
      <c r="G419" s="11">
        <v>156.06</v>
      </c>
      <c r="H419" s="11"/>
      <c r="I419" s="11"/>
      <c r="J419" s="11"/>
      <c r="K419" s="11"/>
      <c r="L419" s="98"/>
      <c r="M419" s="11">
        <v>800</v>
      </c>
      <c r="N419" s="25">
        <f>G419*4.26</f>
        <v>664.81560000000002</v>
      </c>
      <c r="O419" s="25">
        <f t="shared" si="86"/>
        <v>135.18439999999998</v>
      </c>
    </row>
    <row r="420" spans="1:15" x14ac:dyDescent="0.25">
      <c r="A420" s="32">
        <f>+IF(B420="","",SUBTOTAL(3,B$413:B420))</f>
        <v>8</v>
      </c>
      <c r="B420" s="16">
        <f>B415</f>
        <v>44291</v>
      </c>
      <c r="C420" s="7"/>
      <c r="D420" s="6">
        <v>1</v>
      </c>
      <c r="E420" s="11"/>
      <c r="F420" s="11"/>
      <c r="G420" s="11">
        <v>156.06</v>
      </c>
      <c r="H420" s="11"/>
      <c r="I420" s="11"/>
      <c r="J420" s="11"/>
      <c r="K420" s="11"/>
      <c r="L420" s="98"/>
      <c r="M420" s="11">
        <v>800</v>
      </c>
      <c r="N420" s="25">
        <f>G420*4.26</f>
        <v>664.81560000000002</v>
      </c>
      <c r="O420" s="25">
        <f t="shared" si="86"/>
        <v>135.18439999999998</v>
      </c>
    </row>
    <row r="421" spans="1:15" x14ac:dyDescent="0.25">
      <c r="A421" s="39" t="str">
        <f>TEXT(B421,"DDD")</f>
        <v>Mon</v>
      </c>
      <c r="B421" s="9">
        <f>B413</f>
        <v>44291</v>
      </c>
      <c r="C421" s="5" t="s">
        <v>2</v>
      </c>
      <c r="D421" s="4">
        <f>SUM(D413:D420)</f>
        <v>12</v>
      </c>
      <c r="E421" s="12">
        <f t="shared" ref="E421:J421" si="87">SUM(E413:E420)</f>
        <v>0</v>
      </c>
      <c r="F421" s="12">
        <f t="shared" si="87"/>
        <v>0</v>
      </c>
      <c r="G421" s="12">
        <f t="shared" si="87"/>
        <v>1086.3</v>
      </c>
      <c r="H421" s="12">
        <f t="shared" si="87"/>
        <v>774.18000000000006</v>
      </c>
      <c r="I421" s="12">
        <f t="shared" si="87"/>
        <v>0</v>
      </c>
      <c r="J421" s="12">
        <f t="shared" si="87"/>
        <v>0</v>
      </c>
      <c r="K421" s="40"/>
      <c r="L421" s="40"/>
      <c r="M421" s="12">
        <f>SUM(M413:M420)</f>
        <v>9390</v>
      </c>
      <c r="N421" s="12">
        <f>SUM(N413:N420)</f>
        <v>8082.637999999999</v>
      </c>
      <c r="O421" s="12">
        <f>SUM(O413:O420)</f>
        <v>1307.3620000000001</v>
      </c>
    </row>
    <row r="422" spans="1:15" x14ac:dyDescent="0.25">
      <c r="A422" s="32">
        <f>+IF(B422="","",SUBTOTAL(3,B$422:B422))</f>
        <v>1</v>
      </c>
      <c r="B422" s="16">
        <f>B413+1</f>
        <v>44292</v>
      </c>
      <c r="C422" s="7"/>
      <c r="D422" s="6">
        <v>1</v>
      </c>
      <c r="E422" s="11"/>
      <c r="F422" s="11"/>
      <c r="G422" s="11">
        <v>156.06</v>
      </c>
      <c r="H422" s="11"/>
      <c r="I422" s="11"/>
      <c r="J422" s="11"/>
      <c r="K422" s="11"/>
      <c r="L422" s="98"/>
      <c r="M422" s="11">
        <v>800</v>
      </c>
      <c r="N422" s="25">
        <f t="shared" ref="N422:N433" si="88">G422*4.26</f>
        <v>664.81560000000002</v>
      </c>
      <c r="O422" s="25">
        <f t="shared" ref="O422:O427" si="89">M422-N422</f>
        <v>135.18439999999998</v>
      </c>
    </row>
    <row r="423" spans="1:15" x14ac:dyDescent="0.25">
      <c r="A423" s="32">
        <f>+IF(B423="","",SUBTOTAL(3,B$422:B423))</f>
        <v>2</v>
      </c>
      <c r="B423" s="16">
        <f>B422</f>
        <v>44292</v>
      </c>
      <c r="C423" s="7"/>
      <c r="D423" s="6">
        <v>1</v>
      </c>
      <c r="E423" s="11"/>
      <c r="F423" s="11"/>
      <c r="G423" s="11">
        <v>156.06</v>
      </c>
      <c r="H423" s="11"/>
      <c r="I423" s="11"/>
      <c r="J423" s="11"/>
      <c r="K423" s="11"/>
      <c r="L423" s="98"/>
      <c r="M423" s="11">
        <v>800</v>
      </c>
      <c r="N423" s="25">
        <f t="shared" si="88"/>
        <v>664.81560000000002</v>
      </c>
      <c r="O423" s="25">
        <f t="shared" si="89"/>
        <v>135.18439999999998</v>
      </c>
    </row>
    <row r="424" spans="1:15" x14ac:dyDescent="0.25">
      <c r="A424" s="32">
        <f>+IF(B424="","",SUBTOTAL(3,B$422:B424))</f>
        <v>3</v>
      </c>
      <c r="B424" s="16">
        <f>B422</f>
        <v>44292</v>
      </c>
      <c r="C424" s="7"/>
      <c r="D424" s="6">
        <v>1</v>
      </c>
      <c r="E424" s="11"/>
      <c r="F424" s="11"/>
      <c r="G424" s="11">
        <v>156.06</v>
      </c>
      <c r="H424" s="11"/>
      <c r="I424" s="11"/>
      <c r="J424" s="11"/>
      <c r="K424" s="11"/>
      <c r="L424" s="98"/>
      <c r="M424" s="11">
        <v>800</v>
      </c>
      <c r="N424" s="25">
        <f t="shared" si="88"/>
        <v>664.81560000000002</v>
      </c>
      <c r="O424" s="25">
        <f t="shared" si="89"/>
        <v>135.18439999999998</v>
      </c>
    </row>
    <row r="425" spans="1:15" x14ac:dyDescent="0.25">
      <c r="A425" s="32">
        <f>+IF(B425="","",SUBTOTAL(3,B$422:B425))</f>
        <v>4</v>
      </c>
      <c r="B425" s="16">
        <f>B422</f>
        <v>44292</v>
      </c>
      <c r="C425" s="7"/>
      <c r="D425" s="6">
        <v>1</v>
      </c>
      <c r="E425" s="11"/>
      <c r="F425" s="11"/>
      <c r="G425" s="11">
        <v>156.06</v>
      </c>
      <c r="H425" s="11"/>
      <c r="I425" s="11"/>
      <c r="J425" s="11"/>
      <c r="K425" s="11"/>
      <c r="L425" s="98"/>
      <c r="M425" s="11">
        <v>800</v>
      </c>
      <c r="N425" s="25">
        <f t="shared" si="88"/>
        <v>664.81560000000002</v>
      </c>
      <c r="O425" s="25">
        <f t="shared" si="89"/>
        <v>135.18439999999998</v>
      </c>
    </row>
    <row r="426" spans="1:15" x14ac:dyDescent="0.25">
      <c r="A426" s="32">
        <f>+IF(B426="","",SUBTOTAL(3,B$422:B426))</f>
        <v>5</v>
      </c>
      <c r="B426" s="16">
        <f>B422</f>
        <v>44292</v>
      </c>
      <c r="C426" s="7"/>
      <c r="D426" s="6">
        <v>1</v>
      </c>
      <c r="E426" s="11"/>
      <c r="F426" s="11"/>
      <c r="G426" s="11">
        <v>156.06</v>
      </c>
      <c r="H426" s="11"/>
      <c r="I426" s="11"/>
      <c r="J426" s="11"/>
      <c r="K426" s="11"/>
      <c r="L426" s="98"/>
      <c r="M426" s="11">
        <v>800</v>
      </c>
      <c r="N426" s="25">
        <f t="shared" si="88"/>
        <v>664.81560000000002</v>
      </c>
      <c r="O426" s="25">
        <f t="shared" si="89"/>
        <v>135.18439999999998</v>
      </c>
    </row>
    <row r="427" spans="1:15" x14ac:dyDescent="0.25">
      <c r="A427" s="32">
        <f>+IF(B427="","",SUBTOTAL(3,B$422:B427))</f>
        <v>6</v>
      </c>
      <c r="B427" s="16">
        <f>B422</f>
        <v>44292</v>
      </c>
      <c r="C427" s="7"/>
      <c r="D427" s="6">
        <v>1</v>
      </c>
      <c r="E427" s="11"/>
      <c r="F427" s="11"/>
      <c r="G427" s="11">
        <v>156.06</v>
      </c>
      <c r="H427" s="11"/>
      <c r="I427" s="11"/>
      <c r="J427" s="11"/>
      <c r="K427" s="11"/>
      <c r="L427" s="98"/>
      <c r="M427" s="11">
        <v>800</v>
      </c>
      <c r="N427" s="25">
        <f t="shared" si="88"/>
        <v>664.81560000000002</v>
      </c>
      <c r="O427" s="25">
        <f t="shared" si="89"/>
        <v>135.18439999999998</v>
      </c>
    </row>
    <row r="428" spans="1:15" x14ac:dyDescent="0.25">
      <c r="A428" s="32">
        <f>+IF(B428="","",SUBTOTAL(3,B$422:B428))</f>
        <v>7</v>
      </c>
      <c r="B428" s="16">
        <f>B422</f>
        <v>44292</v>
      </c>
      <c r="C428" s="7"/>
      <c r="D428" s="6">
        <v>1</v>
      </c>
      <c r="E428" s="11"/>
      <c r="F428" s="11"/>
      <c r="G428" s="11">
        <v>156.06</v>
      </c>
      <c r="H428" s="11"/>
      <c r="I428" s="11"/>
      <c r="J428" s="11"/>
      <c r="K428" s="11"/>
      <c r="L428" s="98"/>
      <c r="M428" s="11">
        <v>800</v>
      </c>
      <c r="N428" s="25">
        <f t="shared" si="88"/>
        <v>664.81560000000002</v>
      </c>
      <c r="O428" s="25">
        <f t="shared" ref="O428:O434" si="90">M428-N428</f>
        <v>135.18439999999998</v>
      </c>
    </row>
    <row r="429" spans="1:15" x14ac:dyDescent="0.25">
      <c r="A429" s="32">
        <f>+IF(B429="","",SUBTOTAL(3,B$422:B429))</f>
        <v>8</v>
      </c>
      <c r="B429" s="16">
        <f>B422</f>
        <v>44292</v>
      </c>
      <c r="C429" s="7"/>
      <c r="D429" s="6">
        <v>2</v>
      </c>
      <c r="E429" s="11"/>
      <c r="F429" s="11"/>
      <c r="G429" s="11">
        <v>309.06</v>
      </c>
      <c r="H429" s="11"/>
      <c r="I429" s="11"/>
      <c r="J429" s="11"/>
      <c r="K429" s="11"/>
      <c r="L429" s="98"/>
      <c r="M429" s="11">
        <v>1600</v>
      </c>
      <c r="N429" s="25">
        <f t="shared" si="88"/>
        <v>1316.5955999999999</v>
      </c>
      <c r="O429" s="25">
        <f t="shared" si="90"/>
        <v>283.40440000000012</v>
      </c>
    </row>
    <row r="430" spans="1:15" x14ac:dyDescent="0.25">
      <c r="A430" s="32">
        <f>+IF(B430="","",SUBTOTAL(3,B$422:B430))</f>
        <v>9</v>
      </c>
      <c r="B430" s="16">
        <f>B422</f>
        <v>44292</v>
      </c>
      <c r="C430" s="7"/>
      <c r="D430" s="6">
        <v>1</v>
      </c>
      <c r="E430" s="11"/>
      <c r="F430" s="11"/>
      <c r="G430" s="11">
        <v>156.06</v>
      </c>
      <c r="H430" s="11"/>
      <c r="I430" s="11"/>
      <c r="J430" s="11"/>
      <c r="K430" s="11"/>
      <c r="L430" s="98"/>
      <c r="M430" s="11">
        <v>800</v>
      </c>
      <c r="N430" s="25">
        <f t="shared" si="88"/>
        <v>664.81560000000002</v>
      </c>
      <c r="O430" s="25">
        <f t="shared" si="90"/>
        <v>135.18439999999998</v>
      </c>
    </row>
    <row r="431" spans="1:15" x14ac:dyDescent="0.25">
      <c r="A431" s="32">
        <f>+IF(B431="","",SUBTOTAL(3,B$422:B431))</f>
        <v>10</v>
      </c>
      <c r="B431" s="16">
        <f>B422</f>
        <v>44292</v>
      </c>
      <c r="C431" s="7"/>
      <c r="D431" s="6">
        <v>1</v>
      </c>
      <c r="E431" s="11"/>
      <c r="F431" s="11"/>
      <c r="G431" s="11">
        <v>156.06</v>
      </c>
      <c r="H431" s="11"/>
      <c r="I431" s="11"/>
      <c r="J431" s="11"/>
      <c r="K431" s="11"/>
      <c r="L431" s="98"/>
      <c r="M431" s="11">
        <v>800</v>
      </c>
      <c r="N431" s="25">
        <f t="shared" si="88"/>
        <v>664.81560000000002</v>
      </c>
      <c r="O431" s="25">
        <f t="shared" si="90"/>
        <v>135.18439999999998</v>
      </c>
    </row>
    <row r="432" spans="1:15" x14ac:dyDescent="0.25">
      <c r="A432" s="32">
        <f>+IF(B432="","",SUBTOTAL(3,B$422:B432))</f>
        <v>11</v>
      </c>
      <c r="B432" s="16">
        <f>B422</f>
        <v>44292</v>
      </c>
      <c r="C432" s="7"/>
      <c r="D432" s="6">
        <v>1</v>
      </c>
      <c r="E432" s="11"/>
      <c r="F432" s="11"/>
      <c r="G432" s="11">
        <v>156.06</v>
      </c>
      <c r="H432" s="11"/>
      <c r="I432" s="11"/>
      <c r="J432" s="11"/>
      <c r="K432" s="11"/>
      <c r="L432" s="98"/>
      <c r="M432" s="11">
        <v>800</v>
      </c>
      <c r="N432" s="25">
        <f t="shared" si="88"/>
        <v>664.81560000000002</v>
      </c>
      <c r="O432" s="25">
        <f t="shared" si="90"/>
        <v>135.18439999999998</v>
      </c>
    </row>
    <row r="433" spans="1:15" x14ac:dyDescent="0.25">
      <c r="A433" s="32">
        <f>+IF(B433="","",SUBTOTAL(3,B$422:B433))</f>
        <v>12</v>
      </c>
      <c r="B433" s="16">
        <f>B422</f>
        <v>44292</v>
      </c>
      <c r="C433" s="7"/>
      <c r="D433" s="6">
        <v>1</v>
      </c>
      <c r="E433" s="11"/>
      <c r="F433" s="11"/>
      <c r="G433" s="11">
        <v>156.06</v>
      </c>
      <c r="H433" s="11"/>
      <c r="I433" s="11"/>
      <c r="J433" s="11"/>
      <c r="K433" s="11"/>
      <c r="L433" s="98"/>
      <c r="M433" s="11">
        <v>800</v>
      </c>
      <c r="N433" s="25">
        <f t="shared" si="88"/>
        <v>664.81560000000002</v>
      </c>
      <c r="O433" s="25">
        <f t="shared" si="90"/>
        <v>135.18439999999998</v>
      </c>
    </row>
    <row r="434" spans="1:15" x14ac:dyDescent="0.25">
      <c r="A434" s="32">
        <f>+IF(B434="","",SUBTOTAL(3,B$422:B434))</f>
        <v>13</v>
      </c>
      <c r="B434" s="16">
        <f>B422</f>
        <v>44292</v>
      </c>
      <c r="C434" s="7"/>
      <c r="D434" s="6">
        <v>2</v>
      </c>
      <c r="E434" s="11"/>
      <c r="F434" s="11"/>
      <c r="G434" s="11"/>
      <c r="H434" s="11"/>
      <c r="I434" s="11"/>
      <c r="J434" s="11"/>
      <c r="K434" s="11"/>
      <c r="L434" s="98"/>
      <c r="M434" s="11">
        <v>10</v>
      </c>
      <c r="N434" s="25"/>
      <c r="O434" s="25">
        <f t="shared" si="90"/>
        <v>10</v>
      </c>
    </row>
    <row r="435" spans="1:15" x14ac:dyDescent="0.25">
      <c r="A435" s="39" t="str">
        <f>TEXT(B435,"DDD")</f>
        <v>Tue</v>
      </c>
      <c r="B435" s="9">
        <f>B422</f>
        <v>44292</v>
      </c>
      <c r="C435" s="5" t="s">
        <v>2</v>
      </c>
      <c r="D435" s="4">
        <f>SUM(D422:D434)</f>
        <v>15</v>
      </c>
      <c r="E435" s="12">
        <f t="shared" ref="E435:J435" si="91">SUM(E422:E434)</f>
        <v>0</v>
      </c>
      <c r="F435" s="12">
        <f t="shared" si="91"/>
        <v>0</v>
      </c>
      <c r="G435" s="12">
        <f t="shared" si="91"/>
        <v>2025.7199999999996</v>
      </c>
      <c r="H435" s="12">
        <f t="shared" si="91"/>
        <v>0</v>
      </c>
      <c r="I435" s="12">
        <f t="shared" si="91"/>
        <v>0</v>
      </c>
      <c r="J435" s="12">
        <f t="shared" si="91"/>
        <v>0</v>
      </c>
      <c r="K435" s="40"/>
      <c r="L435" s="40"/>
      <c r="M435" s="12">
        <f>SUM(M422:M434)</f>
        <v>10410</v>
      </c>
      <c r="N435" s="12">
        <f>SUM(N422:N434)</f>
        <v>8629.5671999999995</v>
      </c>
      <c r="O435" s="12">
        <f>SUM(O422:O434)</f>
        <v>1780.4328000000005</v>
      </c>
    </row>
    <row r="436" spans="1:15" x14ac:dyDescent="0.25">
      <c r="A436" s="32">
        <f>+IF(B436="","",SUBTOTAL(3,B$436:B436))</f>
        <v>1</v>
      </c>
      <c r="B436" s="16">
        <f>B422+1</f>
        <v>44293</v>
      </c>
      <c r="C436" s="7"/>
      <c r="D436" s="6">
        <v>2</v>
      </c>
      <c r="E436" s="11"/>
      <c r="F436" s="11"/>
      <c r="G436" s="11">
        <v>309.06</v>
      </c>
      <c r="H436" s="11"/>
      <c r="I436" s="11"/>
      <c r="J436" s="11"/>
      <c r="K436" s="11"/>
      <c r="L436" s="98"/>
      <c r="M436" s="11">
        <v>1600</v>
      </c>
      <c r="N436" s="25">
        <f t="shared" ref="N436:N446" si="92">G436*4.291</f>
        <v>1326.1764600000001</v>
      </c>
      <c r="O436" s="25">
        <f t="shared" ref="O436:O449" si="93">M436-N436</f>
        <v>273.82353999999987</v>
      </c>
    </row>
    <row r="437" spans="1:15" x14ac:dyDescent="0.25">
      <c r="A437" s="32">
        <f>+IF(B437="","",SUBTOTAL(3,B$436:B437))</f>
        <v>2</v>
      </c>
      <c r="B437" s="16">
        <f>B436</f>
        <v>44293</v>
      </c>
      <c r="C437" s="7"/>
      <c r="D437" s="6">
        <v>1</v>
      </c>
      <c r="E437" s="11"/>
      <c r="F437" s="11"/>
      <c r="G437" s="11">
        <v>156.06</v>
      </c>
      <c r="H437" s="11"/>
      <c r="I437" s="11"/>
      <c r="J437" s="11"/>
      <c r="K437" s="11"/>
      <c r="L437" s="98"/>
      <c r="M437" s="11">
        <v>800</v>
      </c>
      <c r="N437" s="25">
        <f t="shared" si="92"/>
        <v>669.65346000000011</v>
      </c>
      <c r="O437" s="25">
        <f t="shared" si="93"/>
        <v>130.34653999999989</v>
      </c>
    </row>
    <row r="438" spans="1:15" x14ac:dyDescent="0.25">
      <c r="A438" s="32">
        <f>+IF(B438="","",SUBTOTAL(3,B$436:B438))</f>
        <v>3</v>
      </c>
      <c r="B438" s="16">
        <f>B436</f>
        <v>44293</v>
      </c>
      <c r="C438" s="7"/>
      <c r="D438" s="6">
        <v>3</v>
      </c>
      <c r="E438" s="11"/>
      <c r="F438" s="11"/>
      <c r="G438" s="11">
        <v>462.06</v>
      </c>
      <c r="H438" s="11"/>
      <c r="I438" s="11"/>
      <c r="J438" s="11"/>
      <c r="K438" s="11"/>
      <c r="L438" s="98"/>
      <c r="M438" s="11">
        <f>800*3</f>
        <v>2400</v>
      </c>
      <c r="N438" s="25">
        <f t="shared" si="92"/>
        <v>1982.6994600000003</v>
      </c>
      <c r="O438" s="25">
        <f t="shared" si="93"/>
        <v>417.30053999999973</v>
      </c>
    </row>
    <row r="439" spans="1:15" x14ac:dyDescent="0.25">
      <c r="A439" s="32">
        <f>+IF(B439="","",SUBTOTAL(3,B$436:B439))</f>
        <v>4</v>
      </c>
      <c r="B439" s="16">
        <f>B436</f>
        <v>44293</v>
      </c>
      <c r="C439" s="7"/>
      <c r="D439" s="6">
        <v>1</v>
      </c>
      <c r="E439" s="11"/>
      <c r="F439" s="11"/>
      <c r="G439" s="11">
        <v>156.06</v>
      </c>
      <c r="H439" s="11"/>
      <c r="I439" s="11"/>
      <c r="J439" s="11"/>
      <c r="K439" s="11"/>
      <c r="L439" s="98"/>
      <c r="M439" s="11">
        <v>800</v>
      </c>
      <c r="N439" s="25">
        <f t="shared" si="92"/>
        <v>669.65346000000011</v>
      </c>
      <c r="O439" s="25">
        <f t="shared" si="93"/>
        <v>130.34653999999989</v>
      </c>
    </row>
    <row r="440" spans="1:15" x14ac:dyDescent="0.25">
      <c r="A440" s="32">
        <f>+IF(B440="","",SUBTOTAL(3,B$436:B440))</f>
        <v>5</v>
      </c>
      <c r="B440" s="16">
        <f>B436</f>
        <v>44293</v>
      </c>
      <c r="C440" s="7"/>
      <c r="D440" s="6">
        <v>1</v>
      </c>
      <c r="E440" s="11"/>
      <c r="F440" s="11"/>
      <c r="G440" s="11">
        <v>156.06</v>
      </c>
      <c r="H440" s="11"/>
      <c r="I440" s="11"/>
      <c r="J440" s="11"/>
      <c r="K440" s="11"/>
      <c r="L440" s="98"/>
      <c r="M440" s="11">
        <v>800</v>
      </c>
      <c r="N440" s="25">
        <f t="shared" si="92"/>
        <v>669.65346000000011</v>
      </c>
      <c r="O440" s="25">
        <f t="shared" si="93"/>
        <v>130.34653999999989</v>
      </c>
    </row>
    <row r="441" spans="1:15" x14ac:dyDescent="0.25">
      <c r="A441" s="32">
        <f>+IF(B441="","",SUBTOTAL(3,B$436:B441))</f>
        <v>6</v>
      </c>
      <c r="B441" s="16">
        <f>B436</f>
        <v>44293</v>
      </c>
      <c r="C441" s="7"/>
      <c r="D441" s="6">
        <v>1</v>
      </c>
      <c r="E441" s="11"/>
      <c r="F441" s="11"/>
      <c r="G441" s="11">
        <v>156.06</v>
      </c>
      <c r="H441" s="11"/>
      <c r="I441" s="11"/>
      <c r="J441" s="11"/>
      <c r="K441" s="11"/>
      <c r="L441" s="98"/>
      <c r="M441" s="11">
        <v>800</v>
      </c>
      <c r="N441" s="25">
        <f t="shared" si="92"/>
        <v>669.65346000000011</v>
      </c>
      <c r="O441" s="25">
        <f t="shared" si="93"/>
        <v>130.34653999999989</v>
      </c>
    </row>
    <row r="442" spans="1:15" x14ac:dyDescent="0.25">
      <c r="A442" s="32">
        <f>+IF(B442="","",SUBTOTAL(3,B$436:B442))</f>
        <v>7</v>
      </c>
      <c r="B442" s="16">
        <f>B437</f>
        <v>44293</v>
      </c>
      <c r="C442" s="7"/>
      <c r="D442" s="6">
        <v>1</v>
      </c>
      <c r="E442" s="11"/>
      <c r="F442" s="11"/>
      <c r="G442" s="11">
        <v>156.06</v>
      </c>
      <c r="H442" s="11"/>
      <c r="I442" s="11"/>
      <c r="J442" s="11"/>
      <c r="K442" s="11"/>
      <c r="L442" s="98"/>
      <c r="M442" s="11">
        <v>800</v>
      </c>
      <c r="N442" s="25">
        <f t="shared" si="92"/>
        <v>669.65346000000011</v>
      </c>
      <c r="O442" s="25">
        <f t="shared" si="93"/>
        <v>130.34653999999989</v>
      </c>
    </row>
    <row r="443" spans="1:15" x14ac:dyDescent="0.25">
      <c r="A443" s="32">
        <f>+IF(B443="","",SUBTOTAL(3,B$436:B443))</f>
        <v>8</v>
      </c>
      <c r="B443" s="16">
        <f>B438</f>
        <v>44293</v>
      </c>
      <c r="C443" s="7"/>
      <c r="D443" s="6">
        <v>1</v>
      </c>
      <c r="E443" s="11"/>
      <c r="F443" s="11"/>
      <c r="G443" s="11">
        <v>156.06</v>
      </c>
      <c r="H443" s="11"/>
      <c r="I443" s="11"/>
      <c r="J443" s="11"/>
      <c r="K443" s="11"/>
      <c r="L443" s="98"/>
      <c r="M443" s="11">
        <v>800</v>
      </c>
      <c r="N443" s="25">
        <f t="shared" si="92"/>
        <v>669.65346000000011</v>
      </c>
      <c r="O443" s="25">
        <f t="shared" si="93"/>
        <v>130.34653999999989</v>
      </c>
    </row>
    <row r="444" spans="1:15" x14ac:dyDescent="0.25">
      <c r="A444" s="32">
        <f>+IF(B444="","",SUBTOTAL(3,B$436:B444))</f>
        <v>9</v>
      </c>
      <c r="B444" s="16">
        <f>B439</f>
        <v>44293</v>
      </c>
      <c r="C444" s="7"/>
      <c r="D444" s="6">
        <v>1</v>
      </c>
      <c r="E444" s="11"/>
      <c r="F444" s="11"/>
      <c r="G444" s="11">
        <v>156.06</v>
      </c>
      <c r="H444" s="11"/>
      <c r="I444" s="11"/>
      <c r="J444" s="11"/>
      <c r="K444" s="11"/>
      <c r="L444" s="98"/>
      <c r="M444" s="11">
        <v>800</v>
      </c>
      <c r="N444" s="25">
        <f t="shared" si="92"/>
        <v>669.65346000000011</v>
      </c>
      <c r="O444" s="25">
        <f t="shared" si="93"/>
        <v>130.34653999999989</v>
      </c>
    </row>
    <row r="445" spans="1:15" x14ac:dyDescent="0.25">
      <c r="A445" s="32">
        <f>+IF(B445="","",SUBTOTAL(3,B$436:B445))</f>
        <v>10</v>
      </c>
      <c r="B445" s="16">
        <f>B436</f>
        <v>44293</v>
      </c>
      <c r="C445" s="7"/>
      <c r="D445" s="6">
        <v>1</v>
      </c>
      <c r="E445" s="11"/>
      <c r="F445" s="11"/>
      <c r="G445" s="11">
        <v>156.06</v>
      </c>
      <c r="H445" s="11"/>
      <c r="I445" s="11"/>
      <c r="J445" s="11"/>
      <c r="K445" s="11"/>
      <c r="L445" s="98"/>
      <c r="M445" s="11">
        <v>800</v>
      </c>
      <c r="N445" s="25">
        <f t="shared" si="92"/>
        <v>669.65346000000011</v>
      </c>
      <c r="O445" s="25">
        <f t="shared" si="93"/>
        <v>130.34653999999989</v>
      </c>
    </row>
    <row r="446" spans="1:15" x14ac:dyDescent="0.25">
      <c r="A446" s="32">
        <f>+IF(B446="","",SUBTOTAL(3,B$436:B446))</f>
        <v>11</v>
      </c>
      <c r="B446" s="16">
        <f>B437</f>
        <v>44293</v>
      </c>
      <c r="C446" s="7"/>
      <c r="D446" s="6">
        <v>1</v>
      </c>
      <c r="E446" s="11"/>
      <c r="F446" s="11"/>
      <c r="G446" s="11">
        <v>156.06</v>
      </c>
      <c r="H446" s="11"/>
      <c r="I446" s="11"/>
      <c r="J446" s="11"/>
      <c r="K446" s="11"/>
      <c r="L446" s="98"/>
      <c r="M446" s="11">
        <v>800</v>
      </c>
      <c r="N446" s="25">
        <f t="shared" si="92"/>
        <v>669.65346000000011</v>
      </c>
      <c r="O446" s="25">
        <f t="shared" si="93"/>
        <v>130.34653999999989</v>
      </c>
    </row>
    <row r="447" spans="1:15" x14ac:dyDescent="0.25">
      <c r="A447" s="32">
        <f>+IF(B447="","",SUBTOTAL(3,B$436:B447))</f>
        <v>12</v>
      </c>
      <c r="B447" s="16">
        <f>B436</f>
        <v>44293</v>
      </c>
      <c r="C447" s="7"/>
      <c r="D447" s="6">
        <v>1</v>
      </c>
      <c r="E447" s="11"/>
      <c r="F447" s="11"/>
      <c r="G447" s="11"/>
      <c r="H447" s="11">
        <v>156.06</v>
      </c>
      <c r="I447" s="11"/>
      <c r="J447" s="11"/>
      <c r="K447" s="11"/>
      <c r="L447" s="98"/>
      <c r="M447" s="11">
        <v>800</v>
      </c>
      <c r="N447" s="25">
        <f>D447*691</f>
        <v>691</v>
      </c>
      <c r="O447" s="25">
        <f t="shared" si="93"/>
        <v>109</v>
      </c>
    </row>
    <row r="448" spans="1:15" x14ac:dyDescent="0.25">
      <c r="A448" s="32">
        <f>+IF(B448="","",SUBTOTAL(3,B$436:B448))</f>
        <v>13</v>
      </c>
      <c r="B448" s="16">
        <f>B436</f>
        <v>44293</v>
      </c>
      <c r="C448" s="7"/>
      <c r="D448" s="6">
        <v>1</v>
      </c>
      <c r="E448" s="11"/>
      <c r="F448" s="11"/>
      <c r="G448" s="11"/>
      <c r="H448" s="11">
        <v>156.06</v>
      </c>
      <c r="I448" s="11"/>
      <c r="J448" s="11"/>
      <c r="K448" s="11"/>
      <c r="L448" s="98"/>
      <c r="M448" s="11">
        <v>800</v>
      </c>
      <c r="N448" s="25">
        <f>D448*691</f>
        <v>691</v>
      </c>
      <c r="O448" s="25">
        <f t="shared" si="93"/>
        <v>109</v>
      </c>
    </row>
    <row r="449" spans="1:15" x14ac:dyDescent="0.25">
      <c r="A449" s="32">
        <f>+IF(B449="","",SUBTOTAL(3,B$436:B449))</f>
        <v>14</v>
      </c>
      <c r="B449" s="16">
        <f>B436</f>
        <v>44293</v>
      </c>
      <c r="C449" s="7"/>
      <c r="D449" s="6">
        <v>1</v>
      </c>
      <c r="E449" s="11"/>
      <c r="F449" s="11"/>
      <c r="G449" s="11"/>
      <c r="H449" s="11">
        <v>156.06</v>
      </c>
      <c r="I449" s="11"/>
      <c r="J449" s="11"/>
      <c r="K449" s="11"/>
      <c r="L449" s="98"/>
      <c r="M449" s="11">
        <v>800</v>
      </c>
      <c r="N449" s="25">
        <f>D449*691</f>
        <v>691</v>
      </c>
      <c r="O449" s="25">
        <f t="shared" si="93"/>
        <v>109</v>
      </c>
    </row>
    <row r="450" spans="1:15" x14ac:dyDescent="0.25">
      <c r="A450" s="39" t="str">
        <f>TEXT(B450,"DDD")</f>
        <v>Wed</v>
      </c>
      <c r="B450" s="9">
        <f>B436</f>
        <v>44293</v>
      </c>
      <c r="C450" s="5" t="s">
        <v>2</v>
      </c>
      <c r="D450" s="4">
        <f>SUM(D436:D449)</f>
        <v>17</v>
      </c>
      <c r="E450" s="12">
        <f t="shared" ref="E450:J450" si="94">SUM(E436:E449)</f>
        <v>0</v>
      </c>
      <c r="F450" s="12">
        <f t="shared" si="94"/>
        <v>0</v>
      </c>
      <c r="G450" s="12">
        <f t="shared" si="94"/>
        <v>2175.66</v>
      </c>
      <c r="H450" s="12">
        <f t="shared" si="94"/>
        <v>468.18</v>
      </c>
      <c r="I450" s="12">
        <f t="shared" si="94"/>
        <v>0</v>
      </c>
      <c r="J450" s="12">
        <f t="shared" si="94"/>
        <v>0</v>
      </c>
      <c r="K450" s="40"/>
      <c r="L450" s="40"/>
      <c r="M450" s="12">
        <f>SUM(M436:M449)</f>
        <v>13600</v>
      </c>
      <c r="N450" s="12">
        <f>SUM(N436:N449)</f>
        <v>11408.757060000002</v>
      </c>
      <c r="O450" s="12">
        <f>SUM(O436:O449)</f>
        <v>2191.2429399999992</v>
      </c>
    </row>
    <row r="451" spans="1:15" x14ac:dyDescent="0.25">
      <c r="A451" s="32">
        <f>+IF(B451="","",SUBTOTAL(3,B$451:B451))</f>
        <v>1</v>
      </c>
      <c r="B451" s="16">
        <f>B436+1</f>
        <v>44294</v>
      </c>
      <c r="C451" s="7"/>
      <c r="D451" s="6">
        <v>1</v>
      </c>
      <c r="E451" s="11"/>
      <c r="F451" s="11"/>
      <c r="G451" s="11">
        <v>156.06</v>
      </c>
      <c r="H451" s="11"/>
      <c r="I451" s="11"/>
      <c r="J451" s="11"/>
      <c r="K451" s="11"/>
      <c r="L451" s="98"/>
      <c r="M451" s="11">
        <v>800</v>
      </c>
      <c r="N451" s="25">
        <f>G451*4.291</f>
        <v>669.65346000000011</v>
      </c>
      <c r="O451" s="25">
        <f t="shared" ref="O451:O453" si="95">M451-N451</f>
        <v>130.34653999999989</v>
      </c>
    </row>
    <row r="452" spans="1:15" x14ac:dyDescent="0.25">
      <c r="A452" s="32">
        <f>+IF(B452="","",SUBTOTAL(3,B$451:B452))</f>
        <v>2</v>
      </c>
      <c r="B452" s="16">
        <f>B451</f>
        <v>44294</v>
      </c>
      <c r="C452" s="7"/>
      <c r="D452" s="6">
        <v>1</v>
      </c>
      <c r="E452" s="11"/>
      <c r="F452" s="11"/>
      <c r="G452" s="11">
        <v>156.06</v>
      </c>
      <c r="H452" s="11"/>
      <c r="I452" s="11"/>
      <c r="J452" s="11"/>
      <c r="K452" s="11"/>
      <c r="L452" s="98"/>
      <c r="M452" s="11">
        <v>800</v>
      </c>
      <c r="N452" s="25">
        <f>G452*4.291</f>
        <v>669.65346000000011</v>
      </c>
      <c r="O452" s="25">
        <f t="shared" si="95"/>
        <v>130.34653999999989</v>
      </c>
    </row>
    <row r="453" spans="1:15" x14ac:dyDescent="0.25">
      <c r="A453" s="32">
        <f>+IF(B453="","",SUBTOTAL(3,B$451:B453))</f>
        <v>3</v>
      </c>
      <c r="B453" s="16">
        <f>B451</f>
        <v>44294</v>
      </c>
      <c r="C453" s="7"/>
      <c r="D453" s="6">
        <v>2</v>
      </c>
      <c r="E453" s="11"/>
      <c r="F453" s="11"/>
      <c r="G453" s="11">
        <v>309.06</v>
      </c>
      <c r="H453" s="11"/>
      <c r="I453" s="11"/>
      <c r="J453" s="11"/>
      <c r="K453" s="11"/>
      <c r="L453" s="98"/>
      <c r="M453" s="11">
        <v>1600</v>
      </c>
      <c r="N453" s="25">
        <f>G453*4.291</f>
        <v>1326.1764600000001</v>
      </c>
      <c r="O453" s="25">
        <f t="shared" si="95"/>
        <v>273.82353999999987</v>
      </c>
    </row>
    <row r="454" spans="1:15" x14ac:dyDescent="0.25">
      <c r="A454" s="39" t="str">
        <f>TEXT(B454,"DDD")</f>
        <v>Thu</v>
      </c>
      <c r="B454" s="9">
        <f>B451</f>
        <v>44294</v>
      </c>
      <c r="C454" s="5" t="s">
        <v>2</v>
      </c>
      <c r="D454" s="4">
        <f>SUM(D451:D453)</f>
        <v>4</v>
      </c>
      <c r="E454" s="12">
        <f t="shared" ref="E454:J454" si="96">SUM(E451:E453)</f>
        <v>0</v>
      </c>
      <c r="F454" s="12">
        <f t="shared" si="96"/>
        <v>0</v>
      </c>
      <c r="G454" s="12">
        <f t="shared" si="96"/>
        <v>621.18000000000006</v>
      </c>
      <c r="H454" s="12">
        <f t="shared" si="96"/>
        <v>0</v>
      </c>
      <c r="I454" s="12">
        <f t="shared" si="96"/>
        <v>0</v>
      </c>
      <c r="J454" s="12">
        <f t="shared" si="96"/>
        <v>0</v>
      </c>
      <c r="K454" s="40"/>
      <c r="L454" s="40"/>
      <c r="M454" s="12">
        <f>SUM(M451:M453)</f>
        <v>3200</v>
      </c>
      <c r="N454" s="12">
        <f>SUM(N451:N453)</f>
        <v>2665.4833800000006</v>
      </c>
      <c r="O454" s="12">
        <f>SUM(O451:O453)</f>
        <v>534.51661999999965</v>
      </c>
    </row>
    <row r="455" spans="1:15" x14ac:dyDescent="0.25">
      <c r="A455" s="32">
        <f>+IF(B455="","",SUBTOTAL(3,B$455:B455))</f>
        <v>1</v>
      </c>
      <c r="B455" s="16">
        <f>B451+3</f>
        <v>44297</v>
      </c>
      <c r="C455" s="7"/>
      <c r="D455" s="6">
        <v>2</v>
      </c>
      <c r="E455" s="11"/>
      <c r="F455" s="11"/>
      <c r="G455" s="11">
        <v>309.06</v>
      </c>
      <c r="H455" s="11"/>
      <c r="I455" s="11"/>
      <c r="J455" s="11"/>
      <c r="K455" s="11"/>
      <c r="L455" s="98"/>
      <c r="M455" s="11">
        <v>1650</v>
      </c>
      <c r="N455" s="25">
        <f>G455*4.291</f>
        <v>1326.1764600000001</v>
      </c>
      <c r="O455" s="25">
        <f t="shared" ref="O455:O460" si="97">M455-N455</f>
        <v>323.82353999999987</v>
      </c>
    </row>
    <row r="456" spans="1:15" x14ac:dyDescent="0.25">
      <c r="A456" s="32">
        <f>+IF(B456="","",SUBTOTAL(3,B$455:B456))</f>
        <v>2</v>
      </c>
      <c r="B456" s="16">
        <f>B455</f>
        <v>44297</v>
      </c>
      <c r="C456" s="7"/>
      <c r="D456" s="6">
        <v>2</v>
      </c>
      <c r="E456" s="11"/>
      <c r="F456" s="11"/>
      <c r="G456" s="11">
        <v>309.06</v>
      </c>
      <c r="H456" s="11"/>
      <c r="I456" s="11"/>
      <c r="J456" s="11"/>
      <c r="K456" s="11"/>
      <c r="L456" s="98"/>
      <c r="M456" s="11">
        <v>1600</v>
      </c>
      <c r="N456" s="25">
        <f>G456*4.291</f>
        <v>1326.1764600000001</v>
      </c>
      <c r="O456" s="25">
        <f>M456-N456</f>
        <v>273.82353999999987</v>
      </c>
    </row>
    <row r="457" spans="1:15" x14ac:dyDescent="0.25">
      <c r="A457" s="32">
        <f>+IF(B457="","",SUBTOTAL(3,B$455:B457))</f>
        <v>3</v>
      </c>
      <c r="B457" s="16">
        <f>B455</f>
        <v>44297</v>
      </c>
      <c r="C457" s="7"/>
      <c r="D457" s="6">
        <v>1</v>
      </c>
      <c r="E457" s="11"/>
      <c r="F457" s="11"/>
      <c r="G457" s="11">
        <v>156.06</v>
      </c>
      <c r="H457" s="11"/>
      <c r="I457" s="11"/>
      <c r="J457" s="11"/>
      <c r="K457" s="11"/>
      <c r="L457" s="98"/>
      <c r="M457" s="11">
        <v>800</v>
      </c>
      <c r="N457" s="25">
        <f>G457*4.291</f>
        <v>669.65346000000011</v>
      </c>
      <c r="O457" s="25">
        <f>M457-N457</f>
        <v>130.34653999999989</v>
      </c>
    </row>
    <row r="458" spans="1:15" x14ac:dyDescent="0.25">
      <c r="A458" s="32">
        <f>+IF(B458="","",SUBTOTAL(3,B$455:B458))</f>
        <v>4</v>
      </c>
      <c r="B458" s="16">
        <f>B455</f>
        <v>44297</v>
      </c>
      <c r="C458" s="7"/>
      <c r="D458" s="6"/>
      <c r="E458" s="11"/>
      <c r="F458" s="11"/>
      <c r="G458" s="11"/>
      <c r="H458" s="11"/>
      <c r="I458" s="11"/>
      <c r="J458" s="11"/>
      <c r="K458" s="11"/>
      <c r="L458" s="98"/>
      <c r="M458" s="11">
        <v>5</v>
      </c>
      <c r="N458" s="25">
        <f>G458*4.291</f>
        <v>0</v>
      </c>
      <c r="O458" s="25">
        <f>M458-N458</f>
        <v>5</v>
      </c>
    </row>
    <row r="459" spans="1:15" x14ac:dyDescent="0.25">
      <c r="A459" s="32">
        <f>+IF(B459="","",SUBTOTAL(3,B$455:B459))</f>
        <v>5</v>
      </c>
      <c r="B459" s="16">
        <f t="shared" ref="B459:B469" si="98">B456</f>
        <v>44297</v>
      </c>
      <c r="C459" s="7"/>
      <c r="D459" s="6">
        <v>1</v>
      </c>
      <c r="E459" s="11"/>
      <c r="F459" s="11"/>
      <c r="G459" s="11"/>
      <c r="H459" s="11">
        <v>156.06</v>
      </c>
      <c r="I459" s="11"/>
      <c r="J459" s="11"/>
      <c r="K459" s="11"/>
      <c r="L459" s="98"/>
      <c r="M459" s="11">
        <v>800</v>
      </c>
      <c r="N459" s="25">
        <f>D459*691</f>
        <v>691</v>
      </c>
      <c r="O459" s="25">
        <f t="shared" si="97"/>
        <v>109</v>
      </c>
    </row>
    <row r="460" spans="1:15" x14ac:dyDescent="0.25">
      <c r="A460" s="32">
        <f>+IF(B460="","",SUBTOTAL(3,B$455:B460))</f>
        <v>6</v>
      </c>
      <c r="B460" s="16">
        <f t="shared" si="98"/>
        <v>44297</v>
      </c>
      <c r="C460" s="7"/>
      <c r="D460" s="6">
        <v>1</v>
      </c>
      <c r="E460" s="11"/>
      <c r="F460" s="11"/>
      <c r="G460" s="11"/>
      <c r="H460" s="11">
        <v>156.06</v>
      </c>
      <c r="I460" s="11"/>
      <c r="J460" s="11"/>
      <c r="K460" s="11"/>
      <c r="L460" s="98"/>
      <c r="M460" s="11">
        <v>800</v>
      </c>
      <c r="N460" s="25">
        <f>D460*691</f>
        <v>691</v>
      </c>
      <c r="O460" s="25">
        <f t="shared" si="97"/>
        <v>109</v>
      </c>
    </row>
    <row r="461" spans="1:15" x14ac:dyDescent="0.25">
      <c r="A461" s="32">
        <f>+IF(B461="","",SUBTOTAL(3,B$455:B461))</f>
        <v>7</v>
      </c>
      <c r="B461" s="16">
        <f t="shared" si="98"/>
        <v>44297</v>
      </c>
      <c r="C461" s="7"/>
      <c r="D461" s="6">
        <v>1</v>
      </c>
      <c r="E461" s="11"/>
      <c r="F461" s="11"/>
      <c r="G461" s="11">
        <v>156.06</v>
      </c>
      <c r="H461" s="11"/>
      <c r="I461" s="11"/>
      <c r="J461" s="11"/>
      <c r="K461" s="11"/>
      <c r="L461" s="98"/>
      <c r="M461" s="11">
        <v>800</v>
      </c>
      <c r="N461" s="25">
        <f t="shared" ref="N461:N474" si="99">G461*4.291</f>
        <v>669.65346000000011</v>
      </c>
      <c r="O461" s="25">
        <f t="shared" ref="O461:O474" si="100">M461-N461</f>
        <v>130.34653999999989</v>
      </c>
    </row>
    <row r="462" spans="1:15" x14ac:dyDescent="0.25">
      <c r="A462" s="32">
        <f>+IF(B462="","",SUBTOTAL(3,B$455:B462))</f>
        <v>8</v>
      </c>
      <c r="B462" s="16">
        <f t="shared" si="98"/>
        <v>44297</v>
      </c>
      <c r="C462" s="7"/>
      <c r="D462" s="6">
        <v>1</v>
      </c>
      <c r="E462" s="11"/>
      <c r="F462" s="11"/>
      <c r="G462" s="11">
        <v>156.06</v>
      </c>
      <c r="H462" s="11"/>
      <c r="I462" s="11"/>
      <c r="J462" s="11"/>
      <c r="K462" s="11"/>
      <c r="L462" s="98"/>
      <c r="M462" s="11">
        <v>800</v>
      </c>
      <c r="N462" s="25">
        <f t="shared" si="99"/>
        <v>669.65346000000011</v>
      </c>
      <c r="O462" s="25">
        <f t="shared" si="100"/>
        <v>130.34653999999989</v>
      </c>
    </row>
    <row r="463" spans="1:15" x14ac:dyDescent="0.25">
      <c r="A463" s="32">
        <f>+IF(B463="","",SUBTOTAL(3,B$455:B463))</f>
        <v>9</v>
      </c>
      <c r="B463" s="16">
        <f t="shared" si="98"/>
        <v>44297</v>
      </c>
      <c r="C463" s="7"/>
      <c r="D463" s="6">
        <v>1</v>
      </c>
      <c r="E463" s="11"/>
      <c r="F463" s="11"/>
      <c r="G463" s="11">
        <v>156.06</v>
      </c>
      <c r="H463" s="11"/>
      <c r="I463" s="11"/>
      <c r="J463" s="11"/>
      <c r="K463" s="11"/>
      <c r="L463" s="98"/>
      <c r="M463" s="11">
        <v>800</v>
      </c>
      <c r="N463" s="25">
        <f t="shared" si="99"/>
        <v>669.65346000000011</v>
      </c>
      <c r="O463" s="25">
        <f t="shared" si="100"/>
        <v>130.34653999999989</v>
      </c>
    </row>
    <row r="464" spans="1:15" x14ac:dyDescent="0.25">
      <c r="A464" s="32">
        <f>+IF(B464="","",SUBTOTAL(3,B$455:B464))</f>
        <v>10</v>
      </c>
      <c r="B464" s="16">
        <f t="shared" si="98"/>
        <v>44297</v>
      </c>
      <c r="C464" s="7"/>
      <c r="D464" s="6">
        <v>2</v>
      </c>
      <c r="E464" s="11"/>
      <c r="F464" s="11"/>
      <c r="G464" s="11">
        <v>309.06</v>
      </c>
      <c r="H464" s="11"/>
      <c r="I464" s="11"/>
      <c r="J464" s="11"/>
      <c r="K464" s="11"/>
      <c r="L464" s="98"/>
      <c r="M464" s="11">
        <v>1600</v>
      </c>
      <c r="N464" s="25">
        <f t="shared" si="99"/>
        <v>1326.1764600000001</v>
      </c>
      <c r="O464" s="25">
        <f t="shared" si="100"/>
        <v>273.82353999999987</v>
      </c>
    </row>
    <row r="465" spans="1:15" x14ac:dyDescent="0.25">
      <c r="A465" s="32">
        <f>+IF(B465="","",SUBTOTAL(3,B$455:B465))</f>
        <v>11</v>
      </c>
      <c r="B465" s="16">
        <f t="shared" si="98"/>
        <v>44297</v>
      </c>
      <c r="C465" s="7"/>
      <c r="D465" s="6">
        <v>1</v>
      </c>
      <c r="E465" s="11"/>
      <c r="F465" s="11"/>
      <c r="G465" s="11">
        <v>156.06</v>
      </c>
      <c r="H465" s="11"/>
      <c r="I465" s="11"/>
      <c r="J465" s="11"/>
      <c r="K465" s="11"/>
      <c r="L465" s="98"/>
      <c r="M465" s="11">
        <v>800</v>
      </c>
      <c r="N465" s="25">
        <f t="shared" si="99"/>
        <v>669.65346000000011</v>
      </c>
      <c r="O465" s="25">
        <f t="shared" si="100"/>
        <v>130.34653999999989</v>
      </c>
    </row>
    <row r="466" spans="1:15" x14ac:dyDescent="0.25">
      <c r="A466" s="32">
        <f>+IF(B466="","",SUBTOTAL(3,B$455:B466))</f>
        <v>12</v>
      </c>
      <c r="B466" s="16">
        <f t="shared" si="98"/>
        <v>44297</v>
      </c>
      <c r="C466" s="7"/>
      <c r="D466" s="6">
        <v>1</v>
      </c>
      <c r="E466" s="11"/>
      <c r="F466" s="11"/>
      <c r="G466" s="11">
        <v>156.06</v>
      </c>
      <c r="H466" s="11"/>
      <c r="I466" s="11"/>
      <c r="J466" s="11"/>
      <c r="K466" s="11"/>
      <c r="L466" s="98"/>
      <c r="M466" s="11">
        <v>800</v>
      </c>
      <c r="N466" s="25">
        <f t="shared" si="99"/>
        <v>669.65346000000011</v>
      </c>
      <c r="O466" s="25">
        <f t="shared" si="100"/>
        <v>130.34653999999989</v>
      </c>
    </row>
    <row r="467" spans="1:15" x14ac:dyDescent="0.25">
      <c r="A467" s="32">
        <f>+IF(B467="","",SUBTOTAL(3,B$455:B467))</f>
        <v>13</v>
      </c>
      <c r="B467" s="16">
        <f t="shared" si="98"/>
        <v>44297</v>
      </c>
      <c r="C467" s="7"/>
      <c r="D467" s="6">
        <v>2</v>
      </c>
      <c r="E467" s="11"/>
      <c r="F467" s="11"/>
      <c r="G467" s="11">
        <v>309.06</v>
      </c>
      <c r="H467" s="11"/>
      <c r="I467" s="11"/>
      <c r="J467" s="11"/>
      <c r="K467" s="11"/>
      <c r="L467" s="98"/>
      <c r="M467" s="11">
        <v>1600</v>
      </c>
      <c r="N467" s="25">
        <f t="shared" si="99"/>
        <v>1326.1764600000001</v>
      </c>
      <c r="O467" s="25">
        <f t="shared" si="100"/>
        <v>273.82353999999987</v>
      </c>
    </row>
    <row r="468" spans="1:15" x14ac:dyDescent="0.25">
      <c r="A468" s="32">
        <f>+IF(B468="","",SUBTOTAL(3,B$455:B468))</f>
        <v>14</v>
      </c>
      <c r="B468" s="16">
        <f t="shared" si="98"/>
        <v>44297</v>
      </c>
      <c r="C468" s="7"/>
      <c r="D468" s="6">
        <v>1</v>
      </c>
      <c r="E468" s="11"/>
      <c r="F468" s="11"/>
      <c r="G468" s="11">
        <v>156.06</v>
      </c>
      <c r="H468" s="11"/>
      <c r="I468" s="11"/>
      <c r="J468" s="11"/>
      <c r="K468" s="11"/>
      <c r="L468" s="98"/>
      <c r="M468" s="11">
        <v>800</v>
      </c>
      <c r="N468" s="25">
        <f t="shared" si="99"/>
        <v>669.65346000000011</v>
      </c>
      <c r="O468" s="25">
        <f t="shared" si="100"/>
        <v>130.34653999999989</v>
      </c>
    </row>
    <row r="469" spans="1:15" x14ac:dyDescent="0.25">
      <c r="A469" s="32">
        <f>+IF(B469="","",SUBTOTAL(3,B$455:B469))</f>
        <v>15</v>
      </c>
      <c r="B469" s="16">
        <f t="shared" si="98"/>
        <v>44297</v>
      </c>
      <c r="C469" s="7"/>
      <c r="D469" s="6">
        <v>2</v>
      </c>
      <c r="E469" s="11"/>
      <c r="F469" s="11"/>
      <c r="G469" s="11">
        <v>309.06</v>
      </c>
      <c r="H469" s="11"/>
      <c r="I469" s="11"/>
      <c r="J469" s="11"/>
      <c r="K469" s="11"/>
      <c r="L469" s="98"/>
      <c r="M469" s="11">
        <v>1600</v>
      </c>
      <c r="N469" s="25">
        <f t="shared" si="99"/>
        <v>1326.1764600000001</v>
      </c>
      <c r="O469" s="25">
        <f t="shared" si="100"/>
        <v>273.82353999999987</v>
      </c>
    </row>
    <row r="470" spans="1:15" x14ac:dyDescent="0.25">
      <c r="A470" s="32">
        <f>+IF(B470="","",SUBTOTAL(3,B$455:B470))</f>
        <v>16</v>
      </c>
      <c r="B470" s="16">
        <f t="shared" ref="B470:B474" si="101">B455</f>
        <v>44297</v>
      </c>
      <c r="C470" s="7"/>
      <c r="D470" s="6">
        <v>1</v>
      </c>
      <c r="E470" s="11"/>
      <c r="F470" s="11"/>
      <c r="G470" s="11">
        <v>156.06</v>
      </c>
      <c r="H470" s="11"/>
      <c r="I470" s="11"/>
      <c r="J470" s="11"/>
      <c r="K470" s="11"/>
      <c r="L470" s="98"/>
      <c r="M470" s="11">
        <v>800</v>
      </c>
      <c r="N470" s="25">
        <f t="shared" si="99"/>
        <v>669.65346000000011</v>
      </c>
      <c r="O470" s="25">
        <f t="shared" si="100"/>
        <v>130.34653999999989</v>
      </c>
    </row>
    <row r="471" spans="1:15" x14ac:dyDescent="0.25">
      <c r="A471" s="32">
        <f>+IF(B471="","",SUBTOTAL(3,B$455:B471))</f>
        <v>17</v>
      </c>
      <c r="B471" s="16">
        <f t="shared" si="101"/>
        <v>44297</v>
      </c>
      <c r="C471" s="7"/>
      <c r="D471" s="6">
        <v>1</v>
      </c>
      <c r="E471" s="11"/>
      <c r="F471" s="11"/>
      <c r="G471" s="11">
        <v>156.06</v>
      </c>
      <c r="H471" s="11"/>
      <c r="I471" s="11"/>
      <c r="J471" s="11"/>
      <c r="K471" s="11"/>
      <c r="L471" s="98"/>
      <c r="M471" s="11">
        <v>800</v>
      </c>
      <c r="N471" s="25">
        <f t="shared" si="99"/>
        <v>669.65346000000011</v>
      </c>
      <c r="O471" s="25">
        <f t="shared" si="100"/>
        <v>130.34653999999989</v>
      </c>
    </row>
    <row r="472" spans="1:15" x14ac:dyDescent="0.25">
      <c r="A472" s="32">
        <f>+IF(B472="","",SUBTOTAL(3,B$455:B472))</f>
        <v>18</v>
      </c>
      <c r="B472" s="16">
        <f t="shared" si="101"/>
        <v>44297</v>
      </c>
      <c r="C472" s="7"/>
      <c r="D472" s="6">
        <v>2</v>
      </c>
      <c r="E472" s="11"/>
      <c r="F472" s="11"/>
      <c r="G472" s="11">
        <v>309.06</v>
      </c>
      <c r="H472" s="11"/>
      <c r="I472" s="11"/>
      <c r="J472" s="11"/>
      <c r="K472" s="11"/>
      <c r="L472" s="98"/>
      <c r="M472" s="11">
        <v>1600</v>
      </c>
      <c r="N472" s="25">
        <f t="shared" si="99"/>
        <v>1326.1764600000001</v>
      </c>
      <c r="O472" s="25">
        <f t="shared" si="100"/>
        <v>273.82353999999987</v>
      </c>
    </row>
    <row r="473" spans="1:15" x14ac:dyDescent="0.25">
      <c r="A473" s="32">
        <f>+IF(B473="","",SUBTOTAL(3,B$455:B473))</f>
        <v>19</v>
      </c>
      <c r="B473" s="16">
        <f t="shared" si="101"/>
        <v>44297</v>
      </c>
      <c r="C473" s="7"/>
      <c r="D473" s="6">
        <v>6</v>
      </c>
      <c r="E473" s="11"/>
      <c r="F473" s="11"/>
      <c r="G473" s="11">
        <v>921.06</v>
      </c>
      <c r="H473" s="11"/>
      <c r="I473" s="11"/>
      <c r="J473" s="11"/>
      <c r="K473" s="11"/>
      <c r="L473" s="98"/>
      <c r="M473" s="11">
        <f>800*D473</f>
        <v>4800</v>
      </c>
      <c r="N473" s="25">
        <f t="shared" si="99"/>
        <v>3952.2684600000002</v>
      </c>
      <c r="O473" s="25">
        <f t="shared" si="100"/>
        <v>847.73153999999977</v>
      </c>
    </row>
    <row r="474" spans="1:15" x14ac:dyDescent="0.25">
      <c r="A474" s="32">
        <f>+IF(B474="","",SUBTOTAL(3,B$455:B474))</f>
        <v>20</v>
      </c>
      <c r="B474" s="16">
        <f t="shared" si="101"/>
        <v>44297</v>
      </c>
      <c r="C474" s="7"/>
      <c r="D474" s="6">
        <v>1</v>
      </c>
      <c r="E474" s="11"/>
      <c r="F474" s="11"/>
      <c r="G474" s="11">
        <v>156.06</v>
      </c>
      <c r="H474" s="11"/>
      <c r="I474" s="11"/>
      <c r="J474" s="11"/>
      <c r="K474" s="11"/>
      <c r="L474" s="98"/>
      <c r="M474" s="11">
        <v>800</v>
      </c>
      <c r="N474" s="25">
        <f t="shared" si="99"/>
        <v>669.65346000000011</v>
      </c>
      <c r="O474" s="25">
        <f t="shared" si="100"/>
        <v>130.34653999999989</v>
      </c>
    </row>
    <row r="475" spans="1:15" x14ac:dyDescent="0.25">
      <c r="A475" s="39" t="str">
        <f>TEXT(B475,"DDD")</f>
        <v>Sun</v>
      </c>
      <c r="B475" s="9">
        <f>B455</f>
        <v>44297</v>
      </c>
      <c r="C475" s="5" t="s">
        <v>2</v>
      </c>
      <c r="D475" s="4">
        <f>SUM(D455:D474)</f>
        <v>30</v>
      </c>
      <c r="E475" s="12">
        <f t="shared" ref="E475:O475" si="102">SUM(E455:E474)</f>
        <v>0</v>
      </c>
      <c r="F475" s="12">
        <f t="shared" si="102"/>
        <v>0</v>
      </c>
      <c r="G475" s="12">
        <f t="shared" si="102"/>
        <v>4336.0199999999995</v>
      </c>
      <c r="H475" s="12">
        <f t="shared" si="102"/>
        <v>312.12</v>
      </c>
      <c r="I475" s="12">
        <f t="shared" si="102"/>
        <v>0</v>
      </c>
      <c r="J475" s="12">
        <f t="shared" si="102"/>
        <v>0</v>
      </c>
      <c r="K475" s="12">
        <f t="shared" si="102"/>
        <v>0</v>
      </c>
      <c r="L475" s="40"/>
      <c r="M475" s="12">
        <f t="shared" si="102"/>
        <v>24055</v>
      </c>
      <c r="N475" s="12">
        <f t="shared" si="102"/>
        <v>19987.861820000002</v>
      </c>
      <c r="O475" s="12">
        <f t="shared" si="102"/>
        <v>4067.1381799999986</v>
      </c>
    </row>
    <row r="476" spans="1:15" x14ac:dyDescent="0.25">
      <c r="A476" s="32">
        <f>+IF(B476="","",SUBTOTAL(3,B$476:B476))</f>
        <v>1</v>
      </c>
      <c r="B476" s="16">
        <f>B455+1</f>
        <v>44298</v>
      </c>
      <c r="C476" s="7"/>
      <c r="D476" s="6"/>
      <c r="E476" s="11"/>
      <c r="F476" s="11"/>
      <c r="G476" s="11"/>
      <c r="H476" s="11"/>
      <c r="I476" s="11"/>
      <c r="J476" s="11"/>
      <c r="K476" s="11"/>
      <c r="L476" s="98"/>
      <c r="M476" s="11">
        <v>70</v>
      </c>
      <c r="N476" s="25">
        <f t="shared" ref="N476:N487" si="103">G476*4.291</f>
        <v>0</v>
      </c>
      <c r="O476" s="25">
        <f t="shared" ref="O476" si="104">M476-N476</f>
        <v>70</v>
      </c>
    </row>
    <row r="477" spans="1:15" x14ac:dyDescent="0.25">
      <c r="A477" s="32">
        <f>+IF(B477="","",SUBTOTAL(3,B$476:B477))</f>
        <v>2</v>
      </c>
      <c r="B477" s="16">
        <f>B476</f>
        <v>44298</v>
      </c>
      <c r="C477" s="7"/>
      <c r="D477" s="6">
        <v>1</v>
      </c>
      <c r="E477" s="11"/>
      <c r="F477" s="11"/>
      <c r="G477" s="11">
        <v>156.06</v>
      </c>
      <c r="H477" s="11"/>
      <c r="I477" s="11"/>
      <c r="J477" s="11"/>
      <c r="K477" s="11"/>
      <c r="L477" s="98"/>
      <c r="M477" s="11">
        <v>800</v>
      </c>
      <c r="N477" s="25">
        <f t="shared" si="103"/>
        <v>669.65346000000011</v>
      </c>
      <c r="O477" s="25">
        <f t="shared" ref="O477:O487" si="105">M477-N477</f>
        <v>130.34653999999989</v>
      </c>
    </row>
    <row r="478" spans="1:15" x14ac:dyDescent="0.25">
      <c r="A478" s="32">
        <f>+IF(B478="","",SUBTOTAL(3,B$476:B478))</f>
        <v>3</v>
      </c>
      <c r="B478" s="16">
        <f t="shared" ref="B478:B487" si="106">B477</f>
        <v>44298</v>
      </c>
      <c r="C478" s="7"/>
      <c r="D478" s="6">
        <v>2</v>
      </c>
      <c r="E478" s="11"/>
      <c r="F478" s="11"/>
      <c r="G478" s="11">
        <v>309.06</v>
      </c>
      <c r="H478" s="11"/>
      <c r="I478" s="11"/>
      <c r="J478" s="11"/>
      <c r="K478" s="11"/>
      <c r="L478" s="98"/>
      <c r="M478" s="11">
        <v>1600</v>
      </c>
      <c r="N478" s="25">
        <f t="shared" si="103"/>
        <v>1326.1764600000001</v>
      </c>
      <c r="O478" s="25">
        <f t="shared" si="105"/>
        <v>273.82353999999987</v>
      </c>
    </row>
    <row r="479" spans="1:15" x14ac:dyDescent="0.25">
      <c r="A479" s="32">
        <f>+IF(B479="","",SUBTOTAL(3,B$476:B479))</f>
        <v>4</v>
      </c>
      <c r="B479" s="16">
        <f t="shared" si="106"/>
        <v>44298</v>
      </c>
      <c r="C479" s="7"/>
      <c r="D479" s="6">
        <v>1</v>
      </c>
      <c r="E479" s="11"/>
      <c r="F479" s="11"/>
      <c r="G479" s="11">
        <v>156.06</v>
      </c>
      <c r="H479" s="11"/>
      <c r="I479" s="11"/>
      <c r="J479" s="11"/>
      <c r="K479" s="11"/>
      <c r="L479" s="98"/>
      <c r="M479" s="11">
        <v>800</v>
      </c>
      <c r="N479" s="25">
        <f t="shared" si="103"/>
        <v>669.65346000000011</v>
      </c>
      <c r="O479" s="25">
        <f t="shared" si="105"/>
        <v>130.34653999999989</v>
      </c>
    </row>
    <row r="480" spans="1:15" x14ac:dyDescent="0.25">
      <c r="A480" s="32">
        <f>+IF(B480="","",SUBTOTAL(3,B$476:B480))</f>
        <v>5</v>
      </c>
      <c r="B480" s="16">
        <f t="shared" si="106"/>
        <v>44298</v>
      </c>
      <c r="C480" s="7"/>
      <c r="D480" s="6">
        <v>1</v>
      </c>
      <c r="E480" s="11"/>
      <c r="F480" s="11"/>
      <c r="G480" s="11">
        <v>156.06</v>
      </c>
      <c r="H480" s="11"/>
      <c r="I480" s="11"/>
      <c r="J480" s="11"/>
      <c r="K480" s="11"/>
      <c r="L480" s="98"/>
      <c r="M480" s="11">
        <v>800</v>
      </c>
      <c r="N480" s="25">
        <f t="shared" si="103"/>
        <v>669.65346000000011</v>
      </c>
      <c r="O480" s="25">
        <f t="shared" si="105"/>
        <v>130.34653999999989</v>
      </c>
    </row>
    <row r="481" spans="1:15" x14ac:dyDescent="0.25">
      <c r="A481" s="32">
        <f>+IF(B481="","",SUBTOTAL(3,B$476:B481))</f>
        <v>6</v>
      </c>
      <c r="B481" s="16">
        <f t="shared" si="106"/>
        <v>44298</v>
      </c>
      <c r="C481" s="7"/>
      <c r="D481" s="6">
        <v>1</v>
      </c>
      <c r="E481" s="11"/>
      <c r="F481" s="11"/>
      <c r="G481" s="11">
        <v>156.06</v>
      </c>
      <c r="H481" s="11"/>
      <c r="I481" s="11"/>
      <c r="J481" s="11"/>
      <c r="K481" s="11"/>
      <c r="L481" s="98"/>
      <c r="M481" s="11">
        <v>800</v>
      </c>
      <c r="N481" s="25">
        <f t="shared" si="103"/>
        <v>669.65346000000011</v>
      </c>
      <c r="O481" s="25">
        <f t="shared" si="105"/>
        <v>130.34653999999989</v>
      </c>
    </row>
    <row r="482" spans="1:15" x14ac:dyDescent="0.25">
      <c r="A482" s="32">
        <f>+IF(B482="","",SUBTOTAL(3,B$476:B482))</f>
        <v>7</v>
      </c>
      <c r="B482" s="16">
        <f t="shared" si="106"/>
        <v>44298</v>
      </c>
      <c r="C482" s="7"/>
      <c r="D482" s="6">
        <v>2</v>
      </c>
      <c r="E482" s="11"/>
      <c r="F482" s="11"/>
      <c r="G482" s="11">
        <v>309.06</v>
      </c>
      <c r="H482" s="11"/>
      <c r="I482" s="11"/>
      <c r="J482" s="11"/>
      <c r="K482" s="11"/>
      <c r="L482" s="98"/>
      <c r="M482" s="11">
        <v>1600</v>
      </c>
      <c r="N482" s="25">
        <f t="shared" si="103"/>
        <v>1326.1764600000001</v>
      </c>
      <c r="O482" s="25">
        <f t="shared" si="105"/>
        <v>273.82353999999987</v>
      </c>
    </row>
    <row r="483" spans="1:15" x14ac:dyDescent="0.25">
      <c r="A483" s="32">
        <f>+IF(B483="","",SUBTOTAL(3,B$476:B483))</f>
        <v>8</v>
      </c>
      <c r="B483" s="16">
        <f t="shared" si="106"/>
        <v>44298</v>
      </c>
      <c r="C483" s="7"/>
      <c r="D483" s="6">
        <v>2</v>
      </c>
      <c r="E483" s="11"/>
      <c r="F483" s="11"/>
      <c r="G483" s="11">
        <v>309.06</v>
      </c>
      <c r="H483" s="11"/>
      <c r="I483" s="11"/>
      <c r="J483" s="11"/>
      <c r="K483" s="11"/>
      <c r="L483" s="98"/>
      <c r="M483" s="11">
        <v>1600</v>
      </c>
      <c r="N483" s="25">
        <f t="shared" si="103"/>
        <v>1326.1764600000001</v>
      </c>
      <c r="O483" s="25">
        <f t="shared" si="105"/>
        <v>273.82353999999987</v>
      </c>
    </row>
    <row r="484" spans="1:15" x14ac:dyDescent="0.25">
      <c r="A484" s="32">
        <f>+IF(B484="","",SUBTOTAL(3,B$476:B484))</f>
        <v>9</v>
      </c>
      <c r="B484" s="16">
        <f t="shared" si="106"/>
        <v>44298</v>
      </c>
      <c r="C484" s="7"/>
      <c r="D484" s="6">
        <v>1</v>
      </c>
      <c r="E484" s="11"/>
      <c r="F484" s="11"/>
      <c r="G484" s="11">
        <v>156.06</v>
      </c>
      <c r="H484" s="11"/>
      <c r="I484" s="11"/>
      <c r="J484" s="11"/>
      <c r="K484" s="11"/>
      <c r="L484" s="98"/>
      <c r="M484" s="11">
        <v>800</v>
      </c>
      <c r="N484" s="25">
        <f t="shared" si="103"/>
        <v>669.65346000000011</v>
      </c>
      <c r="O484" s="25">
        <f t="shared" si="105"/>
        <v>130.34653999999989</v>
      </c>
    </row>
    <row r="485" spans="1:15" x14ac:dyDescent="0.25">
      <c r="A485" s="32">
        <f>+IF(B485="","",SUBTOTAL(3,B$476:B485))</f>
        <v>10</v>
      </c>
      <c r="B485" s="16">
        <f t="shared" si="106"/>
        <v>44298</v>
      </c>
      <c r="C485" s="7"/>
      <c r="D485" s="6">
        <v>2</v>
      </c>
      <c r="E485" s="11"/>
      <c r="F485" s="11"/>
      <c r="G485" s="11">
        <v>309.06</v>
      </c>
      <c r="H485" s="11"/>
      <c r="I485" s="11"/>
      <c r="J485" s="11"/>
      <c r="K485" s="11"/>
      <c r="L485" s="98"/>
      <c r="M485" s="11">
        <v>1600</v>
      </c>
      <c r="N485" s="25">
        <f t="shared" si="103"/>
        <v>1326.1764600000001</v>
      </c>
      <c r="O485" s="25">
        <f t="shared" si="105"/>
        <v>273.82353999999987</v>
      </c>
    </row>
    <row r="486" spans="1:15" x14ac:dyDescent="0.25">
      <c r="A486" s="32">
        <f>+IF(B486="","",SUBTOTAL(3,B$476:B486))</f>
        <v>11</v>
      </c>
      <c r="B486" s="16">
        <f t="shared" si="106"/>
        <v>44298</v>
      </c>
      <c r="C486" s="7"/>
      <c r="D486" s="6">
        <v>1</v>
      </c>
      <c r="E486" s="11"/>
      <c r="F486" s="11"/>
      <c r="G486" s="11">
        <v>156.06</v>
      </c>
      <c r="H486" s="11"/>
      <c r="I486" s="11"/>
      <c r="J486" s="11"/>
      <c r="K486" s="11"/>
      <c r="L486" s="98"/>
      <c r="M486" s="11">
        <v>800</v>
      </c>
      <c r="N486" s="25">
        <f t="shared" si="103"/>
        <v>669.65346000000011</v>
      </c>
      <c r="O486" s="25">
        <f t="shared" si="105"/>
        <v>130.34653999999989</v>
      </c>
    </row>
    <row r="487" spans="1:15" x14ac:dyDescent="0.25">
      <c r="A487" s="32">
        <f>+IF(B487="","",SUBTOTAL(3,B$476:B487))</f>
        <v>12</v>
      </c>
      <c r="B487" s="16">
        <f t="shared" si="106"/>
        <v>44298</v>
      </c>
      <c r="C487" s="7"/>
      <c r="D487" s="6">
        <v>1</v>
      </c>
      <c r="E487" s="11"/>
      <c r="F487" s="11"/>
      <c r="G487" s="11">
        <v>156.06</v>
      </c>
      <c r="H487" s="11"/>
      <c r="I487" s="11"/>
      <c r="J487" s="11"/>
      <c r="K487" s="11"/>
      <c r="L487" s="98"/>
      <c r="M487" s="11">
        <v>800</v>
      </c>
      <c r="N487" s="25">
        <f t="shared" si="103"/>
        <v>669.65346000000011</v>
      </c>
      <c r="O487" s="25">
        <f t="shared" si="105"/>
        <v>130.34653999999989</v>
      </c>
    </row>
    <row r="488" spans="1:15" x14ac:dyDescent="0.25">
      <c r="A488" s="39" t="str">
        <f>TEXT(B488,"DDD")</f>
        <v>Mon</v>
      </c>
      <c r="B488" s="9">
        <f>B476</f>
        <v>44298</v>
      </c>
      <c r="C488" s="5" t="s">
        <v>2</v>
      </c>
      <c r="D488" s="4">
        <f>SUM(D476:D487)</f>
        <v>15</v>
      </c>
      <c r="E488" s="12">
        <f t="shared" ref="E488:J488" si="107">SUM(E476:E487)</f>
        <v>0</v>
      </c>
      <c r="F488" s="12">
        <f t="shared" si="107"/>
        <v>0</v>
      </c>
      <c r="G488" s="12">
        <f t="shared" si="107"/>
        <v>2328.66</v>
      </c>
      <c r="H488" s="12">
        <f t="shared" si="107"/>
        <v>0</v>
      </c>
      <c r="I488" s="12">
        <f t="shared" si="107"/>
        <v>0</v>
      </c>
      <c r="J488" s="12">
        <f t="shared" si="107"/>
        <v>0</v>
      </c>
      <c r="K488" s="40"/>
      <c r="L488" s="40"/>
      <c r="M488" s="12">
        <f>SUM(M476:M487)</f>
        <v>12070</v>
      </c>
      <c r="N488" s="12">
        <f>SUM(N476:N487)</f>
        <v>9992.2800599999991</v>
      </c>
      <c r="O488" s="12">
        <f>SUM(O476:O487)</f>
        <v>2077.719939999999</v>
      </c>
    </row>
    <row r="489" spans="1:15" x14ac:dyDescent="0.25">
      <c r="A489" s="32">
        <f>+IF(B489="","",SUBTOTAL(3,B$489:B489))</f>
        <v>1</v>
      </c>
      <c r="B489" s="16">
        <f>B476+1</f>
        <v>44299</v>
      </c>
      <c r="C489" s="7"/>
      <c r="D489" s="6">
        <v>1</v>
      </c>
      <c r="E489" s="11"/>
      <c r="F489" s="11"/>
      <c r="G489" s="11">
        <v>156.06</v>
      </c>
      <c r="H489" s="11"/>
      <c r="I489" s="11"/>
      <c r="J489" s="11"/>
      <c r="K489" s="11"/>
      <c r="L489" s="98"/>
      <c r="M489" s="11">
        <f>800*D489</f>
        <v>800</v>
      </c>
      <c r="N489" s="25">
        <f>G489*4.26</f>
        <v>664.81560000000002</v>
      </c>
      <c r="O489" s="25">
        <f t="shared" ref="O489:O492" si="108">M489-N489</f>
        <v>135.18439999999998</v>
      </c>
    </row>
    <row r="490" spans="1:15" x14ac:dyDescent="0.25">
      <c r="A490" s="32">
        <f>+IF(B490="","",SUBTOTAL(3,B$489:B490))</f>
        <v>2</v>
      </c>
      <c r="B490" s="16">
        <f>B489</f>
        <v>44299</v>
      </c>
      <c r="C490" s="7"/>
      <c r="D490" s="6">
        <v>1</v>
      </c>
      <c r="E490" s="11"/>
      <c r="F490" s="11"/>
      <c r="G490" s="11">
        <v>156.06</v>
      </c>
      <c r="H490" s="11"/>
      <c r="I490" s="11"/>
      <c r="J490" s="11"/>
      <c r="K490" s="11"/>
      <c r="L490" s="98"/>
      <c r="M490" s="11">
        <f>800*D490</f>
        <v>800</v>
      </c>
      <c r="N490" s="25">
        <f>G490*4.26</f>
        <v>664.81560000000002</v>
      </c>
      <c r="O490" s="25">
        <f t="shared" si="108"/>
        <v>135.18439999999998</v>
      </c>
    </row>
    <row r="491" spans="1:15" x14ac:dyDescent="0.25">
      <c r="A491" s="32">
        <f>+IF(B491="","",SUBTOTAL(3,B$489:B491))</f>
        <v>3</v>
      </c>
      <c r="B491" s="16">
        <f>B489</f>
        <v>44299</v>
      </c>
      <c r="C491" s="7"/>
      <c r="D491" s="6">
        <v>3</v>
      </c>
      <c r="E491" s="11"/>
      <c r="F491" s="11"/>
      <c r="G491" s="11">
        <v>462.06</v>
      </c>
      <c r="H491" s="11"/>
      <c r="I491" s="11"/>
      <c r="J491" s="11"/>
      <c r="K491" s="11"/>
      <c r="L491" s="98"/>
      <c r="M491" s="11">
        <f>800*D491</f>
        <v>2400</v>
      </c>
      <c r="N491" s="25">
        <f>G491*4.26</f>
        <v>1968.3755999999998</v>
      </c>
      <c r="O491" s="25">
        <f t="shared" si="108"/>
        <v>431.62440000000015</v>
      </c>
    </row>
    <row r="492" spans="1:15" x14ac:dyDescent="0.25">
      <c r="A492" s="32">
        <f>+IF(B492="","",SUBTOTAL(3,B$489:B492))</f>
        <v>4</v>
      </c>
      <c r="B492" s="16">
        <f>B489</f>
        <v>44299</v>
      </c>
      <c r="C492" s="7"/>
      <c r="D492" s="6">
        <v>1</v>
      </c>
      <c r="E492" s="11"/>
      <c r="F492" s="11"/>
      <c r="G492" s="11">
        <v>156.06</v>
      </c>
      <c r="H492" s="11"/>
      <c r="I492" s="11"/>
      <c r="J492" s="11"/>
      <c r="K492" s="11"/>
      <c r="L492" s="98"/>
      <c r="M492" s="11">
        <f>800*D492</f>
        <v>800</v>
      </c>
      <c r="N492" s="25">
        <f>G492*4.26</f>
        <v>664.81560000000002</v>
      </c>
      <c r="O492" s="25">
        <f t="shared" si="108"/>
        <v>135.18439999999998</v>
      </c>
    </row>
    <row r="493" spans="1:15" x14ac:dyDescent="0.25">
      <c r="A493" s="39" t="str">
        <f>TEXT(B493,"DDD")</f>
        <v>Tue</v>
      </c>
      <c r="B493" s="9">
        <f>B489</f>
        <v>44299</v>
      </c>
      <c r="C493" s="5" t="s">
        <v>2</v>
      </c>
      <c r="D493" s="4">
        <f>SUM(D489:D492)</f>
        <v>6</v>
      </c>
      <c r="E493" s="12">
        <f t="shared" ref="E493:J493" si="109">SUM(E489:E492)</f>
        <v>0</v>
      </c>
      <c r="F493" s="12">
        <f t="shared" si="109"/>
        <v>0</v>
      </c>
      <c r="G493" s="12">
        <f t="shared" si="109"/>
        <v>930.24</v>
      </c>
      <c r="H493" s="12">
        <f t="shared" si="109"/>
        <v>0</v>
      </c>
      <c r="I493" s="12">
        <f t="shared" si="109"/>
        <v>0</v>
      </c>
      <c r="J493" s="12">
        <f t="shared" si="109"/>
        <v>0</v>
      </c>
      <c r="K493" s="40"/>
      <c r="L493" s="40"/>
      <c r="M493" s="12">
        <f>SUM(M489:M492)</f>
        <v>4800</v>
      </c>
      <c r="N493" s="12">
        <f>SUM(N489:N492)</f>
        <v>3962.8224</v>
      </c>
      <c r="O493" s="12">
        <f>SUM(O489:O492)</f>
        <v>837.1776000000001</v>
      </c>
    </row>
    <row r="494" spans="1:15" x14ac:dyDescent="0.25">
      <c r="A494" s="32">
        <f>+IF(B494="","",SUBTOTAL(3,B$494:B494))</f>
        <v>1</v>
      </c>
      <c r="B494" s="16">
        <f>B489+1</f>
        <v>44300</v>
      </c>
      <c r="C494" s="7"/>
      <c r="D494" s="6">
        <v>1</v>
      </c>
      <c r="E494" s="11"/>
      <c r="F494" s="11"/>
      <c r="G494" s="11">
        <v>156.06</v>
      </c>
      <c r="H494" s="11"/>
      <c r="I494" s="11"/>
      <c r="J494" s="11"/>
      <c r="K494" s="11"/>
      <c r="L494" s="98"/>
      <c r="M494" s="11">
        <f>800*D494</f>
        <v>800</v>
      </c>
      <c r="N494" s="25">
        <f>G494*4.26</f>
        <v>664.81560000000002</v>
      </c>
      <c r="O494" s="25">
        <f t="shared" ref="O494:O496" si="110">M494-N494</f>
        <v>135.18439999999998</v>
      </c>
    </row>
    <row r="495" spans="1:15" x14ac:dyDescent="0.25">
      <c r="A495" s="32">
        <f>+IF(B495="","",SUBTOTAL(3,B$494:B495))</f>
        <v>2</v>
      </c>
      <c r="B495" s="16">
        <f>B494</f>
        <v>44300</v>
      </c>
      <c r="C495" s="7"/>
      <c r="D495" s="6">
        <v>1</v>
      </c>
      <c r="E495" s="11"/>
      <c r="F495" s="11"/>
      <c r="G495" s="11">
        <v>156.06</v>
      </c>
      <c r="H495" s="11"/>
      <c r="I495" s="11"/>
      <c r="J495" s="11"/>
      <c r="K495" s="11"/>
      <c r="L495" s="98"/>
      <c r="M495" s="11">
        <f>800*D495</f>
        <v>800</v>
      </c>
      <c r="N495" s="25">
        <f>G495*4.26</f>
        <v>664.81560000000002</v>
      </c>
      <c r="O495" s="25">
        <f t="shared" si="110"/>
        <v>135.18439999999998</v>
      </c>
    </row>
    <row r="496" spans="1:15" x14ac:dyDescent="0.25">
      <c r="A496" s="32">
        <f>+IF(B496="","",SUBTOTAL(3,B$494:B496))</f>
        <v>3</v>
      </c>
      <c r="B496" s="16">
        <f>B494</f>
        <v>44300</v>
      </c>
      <c r="C496" s="7"/>
      <c r="D496" s="6">
        <v>1</v>
      </c>
      <c r="E496" s="11"/>
      <c r="F496" s="11"/>
      <c r="G496" s="11">
        <v>156.06</v>
      </c>
      <c r="H496" s="11"/>
      <c r="I496" s="11"/>
      <c r="J496" s="11"/>
      <c r="K496" s="11"/>
      <c r="L496" s="98"/>
      <c r="M496" s="11">
        <f>800*D496</f>
        <v>800</v>
      </c>
      <c r="N496" s="25">
        <f>G496*4.26</f>
        <v>664.81560000000002</v>
      </c>
      <c r="O496" s="25">
        <f t="shared" si="110"/>
        <v>135.18439999999998</v>
      </c>
    </row>
    <row r="497" spans="1:15" x14ac:dyDescent="0.25">
      <c r="A497" s="39" t="str">
        <f>TEXT(B497,"DDD")</f>
        <v>Wed</v>
      </c>
      <c r="B497" s="9">
        <f>B494</f>
        <v>44300</v>
      </c>
      <c r="C497" s="5" t="s">
        <v>2</v>
      </c>
      <c r="D497" s="4">
        <f>SUM(D494:D496)</f>
        <v>3</v>
      </c>
      <c r="E497" s="12">
        <f t="shared" ref="E497:J497" si="111">SUM(E494:E496)</f>
        <v>0</v>
      </c>
      <c r="F497" s="12">
        <f t="shared" si="111"/>
        <v>0</v>
      </c>
      <c r="G497" s="12">
        <f t="shared" si="111"/>
        <v>468.18</v>
      </c>
      <c r="H497" s="12">
        <f t="shared" si="111"/>
        <v>0</v>
      </c>
      <c r="I497" s="12">
        <f t="shared" si="111"/>
        <v>0</v>
      </c>
      <c r="J497" s="12">
        <f t="shared" si="111"/>
        <v>0</v>
      </c>
      <c r="K497" s="40"/>
      <c r="L497" s="40"/>
      <c r="M497" s="12">
        <f>SUM(M494:M496)</f>
        <v>2400</v>
      </c>
      <c r="N497" s="12">
        <f>SUM(N494:N496)</f>
        <v>1994.4468000000002</v>
      </c>
      <c r="O497" s="12">
        <f>SUM(O494:O496)</f>
        <v>405.55319999999995</v>
      </c>
    </row>
    <row r="498" spans="1:15" x14ac:dyDescent="0.25">
      <c r="A498" s="32">
        <f>+IF(B498="","",SUBTOTAL(3,B$498:B498))</f>
        <v>1</v>
      </c>
      <c r="B498" s="16">
        <f>B495+1</f>
        <v>44301</v>
      </c>
      <c r="C498" s="7"/>
      <c r="D498" s="6">
        <v>1</v>
      </c>
      <c r="E498" s="11"/>
      <c r="F498" s="11"/>
      <c r="G498" s="11">
        <v>156.06</v>
      </c>
      <c r="H498" s="11"/>
      <c r="I498" s="11"/>
      <c r="J498" s="11"/>
      <c r="K498" s="11"/>
      <c r="L498" s="98"/>
      <c r="M498" s="11">
        <f>800*D498</f>
        <v>800</v>
      </c>
      <c r="N498" s="25">
        <f>G498*4.291</f>
        <v>669.65346000000011</v>
      </c>
      <c r="O498" s="25">
        <f t="shared" ref="O498:O499" si="112">M498-N498</f>
        <v>130.34653999999989</v>
      </c>
    </row>
    <row r="499" spans="1:15" x14ac:dyDescent="0.25">
      <c r="A499" s="32">
        <f>+IF(B499="","",SUBTOTAL(3,B$498:B499))</f>
        <v>2</v>
      </c>
      <c r="B499" s="16">
        <f>B498</f>
        <v>44301</v>
      </c>
      <c r="C499" s="7"/>
      <c r="D499" s="6">
        <v>1</v>
      </c>
      <c r="E499" s="11"/>
      <c r="F499" s="11"/>
      <c r="G499" s="11">
        <v>156.06</v>
      </c>
      <c r="H499" s="11"/>
      <c r="I499" s="11"/>
      <c r="J499" s="11"/>
      <c r="K499" s="11"/>
      <c r="L499" s="98"/>
      <c r="M499" s="11">
        <f>800*D499</f>
        <v>800</v>
      </c>
      <c r="N499" s="25">
        <f>G499*4.291</f>
        <v>669.65346000000011</v>
      </c>
      <c r="O499" s="25">
        <f t="shared" si="112"/>
        <v>130.34653999999989</v>
      </c>
    </row>
    <row r="500" spans="1:15" x14ac:dyDescent="0.25">
      <c r="A500" s="39" t="str">
        <f>TEXT(B500,"DDD")</f>
        <v>Thu</v>
      </c>
      <c r="B500" s="9">
        <f>B498</f>
        <v>44301</v>
      </c>
      <c r="C500" s="5" t="s">
        <v>2</v>
      </c>
      <c r="D500" s="4">
        <f>SUM(D498:D499)</f>
        <v>2</v>
      </c>
      <c r="E500" s="12">
        <f t="shared" ref="E500:J500" si="113">SUM(E498:E499)</f>
        <v>0</v>
      </c>
      <c r="F500" s="12">
        <f t="shared" si="113"/>
        <v>0</v>
      </c>
      <c r="G500" s="12">
        <f t="shared" si="113"/>
        <v>312.12</v>
      </c>
      <c r="H500" s="12">
        <f t="shared" si="113"/>
        <v>0</v>
      </c>
      <c r="I500" s="12">
        <f t="shared" si="113"/>
        <v>0</v>
      </c>
      <c r="J500" s="12">
        <f t="shared" si="113"/>
        <v>0</v>
      </c>
      <c r="K500" s="40"/>
      <c r="L500" s="40"/>
      <c r="M500" s="12">
        <f>SUM(M498:M499)</f>
        <v>1600</v>
      </c>
      <c r="N500" s="12">
        <f>SUM(N498:N499)</f>
        <v>1339.3069200000002</v>
      </c>
      <c r="O500" s="12">
        <f>SUM(O498:O499)</f>
        <v>260.69307999999978</v>
      </c>
    </row>
    <row r="501" spans="1:15" x14ac:dyDescent="0.25">
      <c r="A501" s="32">
        <f>+IF(B501="","",SUBTOTAL(3,B$501:B501))</f>
        <v>1</v>
      </c>
      <c r="B501" s="16">
        <f>B498+3</f>
        <v>44304</v>
      </c>
      <c r="C501" s="7"/>
      <c r="D501" s="6"/>
      <c r="E501" s="11"/>
      <c r="F501" s="11"/>
      <c r="G501" s="11"/>
      <c r="H501" s="11"/>
      <c r="I501" s="11"/>
      <c r="J501" s="11"/>
      <c r="K501" s="11"/>
      <c r="L501" s="98"/>
      <c r="M501" s="11"/>
      <c r="N501" s="25">
        <f>G501*4.26</f>
        <v>0</v>
      </c>
      <c r="O501" s="25">
        <f>M501-N501</f>
        <v>0</v>
      </c>
    </row>
    <row r="502" spans="1:15" x14ac:dyDescent="0.25">
      <c r="A502" s="39" t="str">
        <f>TEXT(B502,"DDD")</f>
        <v>Sun</v>
      </c>
      <c r="B502" s="9">
        <f>B501</f>
        <v>44304</v>
      </c>
      <c r="C502" s="5" t="s">
        <v>2</v>
      </c>
      <c r="D502" s="4">
        <f>SUM(D501:D501)</f>
        <v>0</v>
      </c>
      <c r="E502" s="12">
        <f t="shared" ref="E502:O502" si="114">SUM(E501:E501)</f>
        <v>0</v>
      </c>
      <c r="F502" s="12">
        <f t="shared" si="114"/>
        <v>0</v>
      </c>
      <c r="G502" s="12">
        <f t="shared" si="114"/>
        <v>0</v>
      </c>
      <c r="H502" s="12">
        <f t="shared" si="114"/>
        <v>0</v>
      </c>
      <c r="I502" s="12">
        <f t="shared" si="114"/>
        <v>0</v>
      </c>
      <c r="J502" s="12">
        <f t="shared" si="114"/>
        <v>0</v>
      </c>
      <c r="K502" s="12">
        <f t="shared" si="114"/>
        <v>0</v>
      </c>
      <c r="L502" s="40"/>
      <c r="M502" s="12">
        <f t="shared" si="114"/>
        <v>0</v>
      </c>
      <c r="N502" s="12">
        <f t="shared" si="114"/>
        <v>0</v>
      </c>
      <c r="O502" s="12">
        <f t="shared" si="114"/>
        <v>0</v>
      </c>
    </row>
    <row r="503" spans="1:15" x14ac:dyDescent="0.25">
      <c r="A503" s="32">
        <f>+IF(B503="","",SUBTOTAL(3,B$503:B503))</f>
        <v>1</v>
      </c>
      <c r="B503" s="16">
        <f>B501+1</f>
        <v>44305</v>
      </c>
      <c r="C503" s="7"/>
      <c r="D503" s="6">
        <v>6</v>
      </c>
      <c r="E503" s="11"/>
      <c r="F503" s="11"/>
      <c r="G503" s="11">
        <v>921.42</v>
      </c>
      <c r="H503" s="11"/>
      <c r="I503" s="11"/>
      <c r="J503" s="11"/>
      <c r="K503" s="11"/>
      <c r="L503" s="98"/>
      <c r="M503" s="11">
        <f>800*D503</f>
        <v>4800</v>
      </c>
      <c r="N503" s="25">
        <f>G503*4.26</f>
        <v>3925.2491999999997</v>
      </c>
      <c r="O503" s="25">
        <f t="shared" ref="O503:O504" si="115">M503-N503</f>
        <v>874.75080000000025</v>
      </c>
    </row>
    <row r="504" spans="1:15" x14ac:dyDescent="0.25">
      <c r="A504" s="32">
        <f>+IF(B504="","",SUBTOTAL(3,B$503:B504))</f>
        <v>2</v>
      </c>
      <c r="B504" s="16">
        <f>B503</f>
        <v>44305</v>
      </c>
      <c r="C504" s="7"/>
      <c r="D504" s="6">
        <v>2</v>
      </c>
      <c r="E504" s="11"/>
      <c r="F504" s="11"/>
      <c r="G504" s="11"/>
      <c r="H504" s="11"/>
      <c r="I504" s="11">
        <v>309.18</v>
      </c>
      <c r="J504" s="11"/>
      <c r="K504" s="11"/>
      <c r="L504" s="98"/>
      <c r="M504" s="11">
        <f>800*D504</f>
        <v>1600</v>
      </c>
      <c r="N504" s="25">
        <f>I504*4.26</f>
        <v>1317.1068</v>
      </c>
      <c r="O504" s="25">
        <f t="shared" si="115"/>
        <v>282.89319999999998</v>
      </c>
    </row>
    <row r="505" spans="1:15" x14ac:dyDescent="0.25">
      <c r="A505" s="39" t="str">
        <f>TEXT(B505,"DDD")</f>
        <v>Mon</v>
      </c>
      <c r="B505" s="9">
        <f>B503</f>
        <v>44305</v>
      </c>
      <c r="C505" s="5" t="s">
        <v>2</v>
      </c>
      <c r="D505" s="4">
        <f>SUM(D503:D504)</f>
        <v>8</v>
      </c>
      <c r="E505" s="12">
        <f t="shared" ref="E505:J505" si="116">SUM(E503:E504)</f>
        <v>0</v>
      </c>
      <c r="F505" s="12">
        <f t="shared" si="116"/>
        <v>0</v>
      </c>
      <c r="G505" s="12">
        <f t="shared" si="116"/>
        <v>921.42</v>
      </c>
      <c r="H505" s="12">
        <f t="shared" si="116"/>
        <v>0</v>
      </c>
      <c r="I505" s="12">
        <f t="shared" si="116"/>
        <v>309.18</v>
      </c>
      <c r="J505" s="12">
        <f t="shared" si="116"/>
        <v>0</v>
      </c>
      <c r="K505" s="40"/>
      <c r="L505" s="40"/>
      <c r="M505" s="12">
        <f>SUM(M503:M504)</f>
        <v>6400</v>
      </c>
      <c r="N505" s="12">
        <f>SUM(N503:N504)</f>
        <v>5242.3559999999998</v>
      </c>
      <c r="O505" s="12">
        <f>SUM(O503:O504)</f>
        <v>1157.6440000000002</v>
      </c>
    </row>
    <row r="506" spans="1:15" x14ac:dyDescent="0.25">
      <c r="A506" s="32">
        <f>+IF(B506="","",SUBTOTAL(3,B$506:B506))</f>
        <v>1</v>
      </c>
      <c r="B506" s="16">
        <f>B503+1</f>
        <v>44306</v>
      </c>
      <c r="C506" s="7"/>
      <c r="D506" s="6">
        <v>1</v>
      </c>
      <c r="E506" s="11"/>
      <c r="F506" s="11"/>
      <c r="G506" s="11">
        <v>159.12</v>
      </c>
      <c r="H506" s="11"/>
      <c r="I506" s="11"/>
      <c r="J506" s="11"/>
      <c r="K506" s="11"/>
      <c r="L506" s="98"/>
      <c r="M506" s="11">
        <v>800</v>
      </c>
      <c r="N506" s="25">
        <f>G506*4.26</f>
        <v>677.85119999999995</v>
      </c>
      <c r="O506" s="25">
        <f t="shared" ref="O506:O507" si="117">M506-N506</f>
        <v>122.14880000000005</v>
      </c>
    </row>
    <row r="507" spans="1:15" x14ac:dyDescent="0.25">
      <c r="A507" s="32">
        <f>+IF(B507="","",SUBTOTAL(3,B$506:B507))</f>
        <v>2</v>
      </c>
      <c r="B507" s="16">
        <f>B506</f>
        <v>44306</v>
      </c>
      <c r="C507" s="7"/>
      <c r="D507" s="6">
        <v>1</v>
      </c>
      <c r="E507" s="11"/>
      <c r="F507" s="11"/>
      <c r="G507" s="11">
        <v>159.12</v>
      </c>
      <c r="H507" s="11"/>
      <c r="I507" s="11"/>
      <c r="J507" s="11"/>
      <c r="K507" s="11"/>
      <c r="L507" s="98"/>
      <c r="M507" s="11">
        <v>800</v>
      </c>
      <c r="N507" s="25">
        <f>G507*4.26</f>
        <v>677.85119999999995</v>
      </c>
      <c r="O507" s="25">
        <f t="shared" si="117"/>
        <v>122.14880000000005</v>
      </c>
    </row>
    <row r="508" spans="1:15" x14ac:dyDescent="0.25">
      <c r="A508" s="32">
        <f>+IF(B508="","",SUBTOTAL(3,B$506:B508))</f>
        <v>3</v>
      </c>
      <c r="B508" s="16">
        <f>B506</f>
        <v>44306</v>
      </c>
      <c r="C508" s="7"/>
      <c r="D508" s="6">
        <v>1</v>
      </c>
      <c r="E508" s="11"/>
      <c r="F508" s="11"/>
      <c r="G508" s="11">
        <v>159.12</v>
      </c>
      <c r="H508" s="11"/>
      <c r="I508" s="11"/>
      <c r="J508" s="11"/>
      <c r="K508" s="11"/>
      <c r="L508" s="98"/>
      <c r="M508" s="11">
        <v>800</v>
      </c>
      <c r="N508" s="25">
        <f>G508*4.26</f>
        <v>677.85119999999995</v>
      </c>
      <c r="O508" s="25">
        <f t="shared" ref="O508" si="118">M508-N508</f>
        <v>122.14880000000005</v>
      </c>
    </row>
    <row r="509" spans="1:15" x14ac:dyDescent="0.25">
      <c r="A509" s="39" t="str">
        <f>TEXT(B509,"DDD")</f>
        <v>Tue</v>
      </c>
      <c r="B509" s="9">
        <f>B506</f>
        <v>44306</v>
      </c>
      <c r="C509" s="5" t="s">
        <v>2</v>
      </c>
      <c r="D509" s="4">
        <f>SUM(D506:D508)</f>
        <v>3</v>
      </c>
      <c r="E509" s="12">
        <f t="shared" ref="E509:J509" si="119">SUM(E506:E508)</f>
        <v>0</v>
      </c>
      <c r="F509" s="12">
        <f t="shared" si="119"/>
        <v>0</v>
      </c>
      <c r="G509" s="12">
        <f t="shared" si="119"/>
        <v>477.36</v>
      </c>
      <c r="H509" s="12">
        <f t="shared" si="119"/>
        <v>0</v>
      </c>
      <c r="I509" s="12">
        <f t="shared" si="119"/>
        <v>0</v>
      </c>
      <c r="J509" s="12">
        <f t="shared" si="119"/>
        <v>0</v>
      </c>
      <c r="K509" s="40"/>
      <c r="L509" s="40"/>
      <c r="M509" s="12">
        <f>SUM(M506:M508)</f>
        <v>2400</v>
      </c>
      <c r="N509" s="12">
        <f>SUM(N506:N508)</f>
        <v>2033.5535999999997</v>
      </c>
      <c r="O509" s="12">
        <f>SUM(O506:O508)</f>
        <v>366.44640000000015</v>
      </c>
    </row>
    <row r="510" spans="1:15" x14ac:dyDescent="0.25">
      <c r="A510" s="32">
        <f>+IF(B510="","",SUBTOTAL(3,B$510:B510))</f>
        <v>1</v>
      </c>
      <c r="B510" s="16">
        <f>B506+1</f>
        <v>44307</v>
      </c>
      <c r="C510" s="7"/>
      <c r="D510" s="6"/>
      <c r="E510" s="11"/>
      <c r="F510" s="11"/>
      <c r="G510" s="11"/>
      <c r="H510" s="11"/>
      <c r="I510" s="11"/>
      <c r="J510" s="11"/>
      <c r="K510" s="11"/>
      <c r="L510" s="98"/>
      <c r="M510" s="11"/>
      <c r="N510" s="25">
        <f>G510*4.291</f>
        <v>0</v>
      </c>
      <c r="O510" s="25">
        <f t="shared" ref="O510" si="120">M510-N510</f>
        <v>0</v>
      </c>
    </row>
    <row r="511" spans="1:15" x14ac:dyDescent="0.25">
      <c r="A511" s="39" t="str">
        <f>TEXT(B511,"DDD")</f>
        <v>Wed</v>
      </c>
      <c r="B511" s="9">
        <f>B510</f>
        <v>44307</v>
      </c>
      <c r="C511" s="5" t="s">
        <v>2</v>
      </c>
      <c r="D511" s="4">
        <f>SUM(D510:D510)</f>
        <v>0</v>
      </c>
      <c r="E511" s="12">
        <f t="shared" ref="E511:J511" si="121">SUM(E510:E510)</f>
        <v>0</v>
      </c>
      <c r="F511" s="12">
        <f t="shared" si="121"/>
        <v>0</v>
      </c>
      <c r="G511" s="12">
        <f t="shared" si="121"/>
        <v>0</v>
      </c>
      <c r="H511" s="12">
        <f t="shared" si="121"/>
        <v>0</v>
      </c>
      <c r="I511" s="12">
        <f t="shared" si="121"/>
        <v>0</v>
      </c>
      <c r="J511" s="12">
        <f t="shared" si="121"/>
        <v>0</v>
      </c>
      <c r="K511" s="40"/>
      <c r="L511" s="40"/>
      <c r="M511" s="12">
        <f>SUM(M510:M510)</f>
        <v>0</v>
      </c>
      <c r="N511" s="12">
        <f>SUM(N510:N510)</f>
        <v>0</v>
      </c>
      <c r="O511" s="12">
        <f>SUM(O510:O510)</f>
        <v>0</v>
      </c>
    </row>
    <row r="512" spans="1:15" x14ac:dyDescent="0.25">
      <c r="A512" s="32">
        <f>+IF(B512="","",SUBTOTAL(3,B$512:B512))</f>
        <v>1</v>
      </c>
      <c r="B512" s="16">
        <f>B510+1</f>
        <v>44308</v>
      </c>
      <c r="C512" s="7"/>
      <c r="D512" s="6"/>
      <c r="E512" s="11"/>
      <c r="F512" s="11"/>
      <c r="G512" s="11"/>
      <c r="H512" s="11"/>
      <c r="I512" s="11"/>
      <c r="J512" s="11"/>
      <c r="K512" s="11"/>
      <c r="L512" s="98"/>
      <c r="M512" s="11"/>
      <c r="N512" s="25">
        <f>G512*4.291</f>
        <v>0</v>
      </c>
      <c r="O512" s="25">
        <f t="shared" ref="O512" si="122">M512-N512</f>
        <v>0</v>
      </c>
    </row>
    <row r="513" spans="1:15" x14ac:dyDescent="0.25">
      <c r="A513" s="39" t="str">
        <f>TEXT(B513,"DDD")</f>
        <v>Thu</v>
      </c>
      <c r="B513" s="9">
        <f>B512</f>
        <v>44308</v>
      </c>
      <c r="C513" s="5" t="s">
        <v>2</v>
      </c>
      <c r="D513" s="4">
        <f>SUM(D512:D512)</f>
        <v>0</v>
      </c>
      <c r="E513" s="12">
        <f t="shared" ref="E513:J513" si="123">SUM(E512:E512)</f>
        <v>0</v>
      </c>
      <c r="F513" s="12">
        <f t="shared" si="123"/>
        <v>0</v>
      </c>
      <c r="G513" s="12">
        <f t="shared" si="123"/>
        <v>0</v>
      </c>
      <c r="H513" s="12">
        <f t="shared" si="123"/>
        <v>0</v>
      </c>
      <c r="I513" s="12">
        <f t="shared" si="123"/>
        <v>0</v>
      </c>
      <c r="J513" s="12">
        <f t="shared" si="123"/>
        <v>0</v>
      </c>
      <c r="K513" s="40"/>
      <c r="L513" s="40"/>
      <c r="M513" s="12">
        <f>SUM(M512:M512)</f>
        <v>0</v>
      </c>
      <c r="N513" s="12">
        <f>SUM(N512:N512)</f>
        <v>0</v>
      </c>
      <c r="O513" s="12">
        <f>SUM(O512:O512)</f>
        <v>0</v>
      </c>
    </row>
    <row r="514" spans="1:15" x14ac:dyDescent="0.25">
      <c r="A514" s="32">
        <f>+IF(B514="","",SUBTOTAL(3,B$514:B514))</f>
        <v>1</v>
      </c>
      <c r="B514" s="16">
        <f>B512+3</f>
        <v>44311</v>
      </c>
      <c r="C514" s="7"/>
      <c r="D514" s="6">
        <v>1</v>
      </c>
      <c r="E514" s="11"/>
      <c r="F514" s="11"/>
      <c r="G514" s="11">
        <v>159.12</v>
      </c>
      <c r="H514" s="11"/>
      <c r="I514" s="11"/>
      <c r="J514" s="11"/>
      <c r="K514" s="11"/>
      <c r="L514" s="98"/>
      <c r="M514" s="11">
        <v>800</v>
      </c>
      <c r="N514" s="25">
        <f>G514*4.26</f>
        <v>677.85119999999995</v>
      </c>
      <c r="O514" s="25">
        <f>M514-N514</f>
        <v>122.14880000000005</v>
      </c>
    </row>
    <row r="515" spans="1:15" x14ac:dyDescent="0.25">
      <c r="A515" s="32">
        <f>+IF(B515="","",SUBTOTAL(3,B$514:B515))</f>
        <v>2</v>
      </c>
      <c r="B515" s="16">
        <f>B514</f>
        <v>44311</v>
      </c>
      <c r="C515" s="7"/>
      <c r="D515" s="6">
        <v>1</v>
      </c>
      <c r="E515" s="11"/>
      <c r="F515" s="11"/>
      <c r="G515" s="11">
        <v>159.12</v>
      </c>
      <c r="H515" s="11"/>
      <c r="I515" s="11"/>
      <c r="J515" s="11"/>
      <c r="K515" s="11"/>
      <c r="L515" s="98"/>
      <c r="M515" s="11">
        <v>800</v>
      </c>
      <c r="N515" s="25">
        <f>G515*4.26</f>
        <v>677.85119999999995</v>
      </c>
      <c r="O515" s="25">
        <f t="shared" ref="O515" si="124">M515-N515</f>
        <v>122.14880000000005</v>
      </c>
    </row>
    <row r="516" spans="1:15" x14ac:dyDescent="0.25">
      <c r="A516" s="39" t="str">
        <f>TEXT(B516,"DDD")</f>
        <v>Sun</v>
      </c>
      <c r="B516" s="9">
        <f>B514</f>
        <v>44311</v>
      </c>
      <c r="C516" s="5" t="s">
        <v>2</v>
      </c>
      <c r="D516" s="4">
        <f>SUM(D514:D515)</f>
        <v>2</v>
      </c>
      <c r="E516" s="12">
        <f t="shared" ref="E516:O516" si="125">SUM(E514:E515)</f>
        <v>0</v>
      </c>
      <c r="F516" s="12">
        <f>SUM(F514:F515)</f>
        <v>0</v>
      </c>
      <c r="G516" s="12">
        <f t="shared" si="125"/>
        <v>318.24</v>
      </c>
      <c r="H516" s="12">
        <f t="shared" si="125"/>
        <v>0</v>
      </c>
      <c r="I516" s="12">
        <f t="shared" si="125"/>
        <v>0</v>
      </c>
      <c r="J516" s="12">
        <f t="shared" si="125"/>
        <v>0</v>
      </c>
      <c r="K516" s="12">
        <f t="shared" si="125"/>
        <v>0</v>
      </c>
      <c r="L516" s="40"/>
      <c r="M516" s="12">
        <f t="shared" si="125"/>
        <v>1600</v>
      </c>
      <c r="N516" s="12">
        <f t="shared" si="125"/>
        <v>1355.7023999999999</v>
      </c>
      <c r="O516" s="12">
        <f t="shared" si="125"/>
        <v>244.2976000000001</v>
      </c>
    </row>
    <row r="517" spans="1:15" x14ac:dyDescent="0.25">
      <c r="A517" s="32">
        <f>+IF(B517="","",SUBTOTAL(3,B$517:B517))</f>
        <v>1</v>
      </c>
      <c r="B517" s="16">
        <f>B514+1</f>
        <v>44312</v>
      </c>
      <c r="C517" s="7"/>
      <c r="D517" s="6">
        <v>2</v>
      </c>
      <c r="E517" s="11"/>
      <c r="F517" s="11"/>
      <c r="G517" s="11">
        <v>315.18</v>
      </c>
      <c r="H517" s="11"/>
      <c r="I517" s="11"/>
      <c r="J517" s="11"/>
      <c r="K517" s="11"/>
      <c r="L517" s="98"/>
      <c r="M517" s="11">
        <v>1600</v>
      </c>
      <c r="N517" s="25">
        <f>G517*4.29</f>
        <v>1352.1222</v>
      </c>
      <c r="O517" s="25">
        <f t="shared" ref="O517" si="126">M517-N517</f>
        <v>247.87779999999998</v>
      </c>
    </row>
    <row r="518" spans="1:15" x14ac:dyDescent="0.25">
      <c r="A518" s="39" t="str">
        <f>TEXT(B518,"DDD")</f>
        <v>Mon</v>
      </c>
      <c r="B518" s="9">
        <f>B517</f>
        <v>44312</v>
      </c>
      <c r="C518" s="5" t="s">
        <v>2</v>
      </c>
      <c r="D518" s="4">
        <f>SUM(D517:D517)</f>
        <v>2</v>
      </c>
      <c r="E518" s="12">
        <f t="shared" ref="E518:J518" si="127">SUM(E517:E517)</f>
        <v>0</v>
      </c>
      <c r="F518" s="12">
        <f t="shared" si="127"/>
        <v>0</v>
      </c>
      <c r="G518" s="12">
        <f t="shared" si="127"/>
        <v>315.18</v>
      </c>
      <c r="H518" s="12">
        <f t="shared" si="127"/>
        <v>0</v>
      </c>
      <c r="I518" s="12">
        <f t="shared" si="127"/>
        <v>0</v>
      </c>
      <c r="J518" s="12">
        <f t="shared" si="127"/>
        <v>0</v>
      </c>
      <c r="K518" s="40"/>
      <c r="L518" s="40"/>
      <c r="M518" s="12">
        <f>SUM(M517:M517)</f>
        <v>1600</v>
      </c>
      <c r="N518" s="12">
        <f>SUM(N517:N517)</f>
        <v>1352.1222</v>
      </c>
      <c r="O518" s="12">
        <f>SUM(O517:O517)</f>
        <v>247.87779999999998</v>
      </c>
    </row>
    <row r="519" spans="1:15" x14ac:dyDescent="0.25">
      <c r="A519" s="65">
        <f>+IF(B519="","",SUBTOTAL(3,B$519:B519))</f>
        <v>1</v>
      </c>
      <c r="B519" s="66">
        <f>B517+1</f>
        <v>44313</v>
      </c>
      <c r="C519" s="67"/>
      <c r="D519" s="65">
        <v>2</v>
      </c>
      <c r="E519" s="68"/>
      <c r="F519" s="68"/>
      <c r="G519" s="68"/>
      <c r="H519" s="68"/>
      <c r="I519" s="68">
        <v>315.18</v>
      </c>
      <c r="J519" s="68"/>
      <c r="K519" s="68"/>
      <c r="L519" s="68"/>
      <c r="M519" s="68">
        <f>800*D519</f>
        <v>1600</v>
      </c>
      <c r="N519" s="69">
        <f>I519*4.29</f>
        <v>1352.1222</v>
      </c>
      <c r="O519" s="69">
        <f t="shared" ref="O519:O520" si="128">M519-N519</f>
        <v>247.87779999999998</v>
      </c>
    </row>
    <row r="520" spans="1:15" x14ac:dyDescent="0.25">
      <c r="A520" s="32">
        <f>+IF(B520="","",SUBTOTAL(3,B$519:B520))</f>
        <v>2</v>
      </c>
      <c r="B520" s="16">
        <f>B519</f>
        <v>44313</v>
      </c>
      <c r="C520" s="7"/>
      <c r="D520" s="32">
        <v>3</v>
      </c>
      <c r="E520" s="11"/>
      <c r="F520" s="11"/>
      <c r="G520" s="11"/>
      <c r="H520" s="11"/>
      <c r="I520" s="11">
        <v>471.24</v>
      </c>
      <c r="J520" s="11"/>
      <c r="K520" s="11"/>
      <c r="L520" s="98"/>
      <c r="M520" s="11">
        <f>800*D520</f>
        <v>2400</v>
      </c>
      <c r="N520" s="25">
        <f>I520*4.29</f>
        <v>2021.6196</v>
      </c>
      <c r="O520" s="25">
        <f t="shared" si="128"/>
        <v>378.38040000000001</v>
      </c>
    </row>
    <row r="521" spans="1:15" x14ac:dyDescent="0.25">
      <c r="A521" s="32">
        <f>+IF(B521="","",SUBTOTAL(3,B$519:B521))</f>
        <v>3</v>
      </c>
      <c r="B521" s="16">
        <f>B519</f>
        <v>44313</v>
      </c>
      <c r="C521" s="7"/>
      <c r="D521" s="32">
        <v>1</v>
      </c>
      <c r="E521" s="11"/>
      <c r="F521" s="11"/>
      <c r="G521" s="11"/>
      <c r="H521" s="11"/>
      <c r="I521" s="11">
        <v>159.12</v>
      </c>
      <c r="J521" s="11"/>
      <c r="K521" s="11"/>
      <c r="L521" s="98"/>
      <c r="M521" s="11">
        <f>800*D521</f>
        <v>800</v>
      </c>
      <c r="N521" s="25">
        <f>I521*4.29</f>
        <v>682.62480000000005</v>
      </c>
      <c r="O521" s="25">
        <f t="shared" ref="O521:O523" si="129">M521-N521</f>
        <v>117.37519999999995</v>
      </c>
    </row>
    <row r="522" spans="1:15" x14ac:dyDescent="0.25">
      <c r="A522" s="32">
        <f>+IF(B522="","",SUBTOTAL(3,B$519:B522))</f>
        <v>4</v>
      </c>
      <c r="B522" s="16">
        <f>B519</f>
        <v>44313</v>
      </c>
      <c r="C522" s="7"/>
      <c r="D522" s="32">
        <v>1</v>
      </c>
      <c r="E522" s="11"/>
      <c r="F522" s="11"/>
      <c r="G522" s="11">
        <v>159.12</v>
      </c>
      <c r="H522" s="11"/>
      <c r="I522" s="11"/>
      <c r="J522" s="11"/>
      <c r="K522" s="11"/>
      <c r="L522" s="98"/>
      <c r="M522" s="11">
        <f>800*D522</f>
        <v>800</v>
      </c>
      <c r="N522" s="25">
        <f>G522*4.29</f>
        <v>682.62480000000005</v>
      </c>
      <c r="O522" s="25">
        <f t="shared" si="129"/>
        <v>117.37519999999995</v>
      </c>
    </row>
    <row r="523" spans="1:15" x14ac:dyDescent="0.25">
      <c r="A523" s="32">
        <f>+IF(B523="","",SUBTOTAL(3,B$519:B523))</f>
        <v>5</v>
      </c>
      <c r="B523" s="16">
        <f>B519</f>
        <v>44313</v>
      </c>
      <c r="C523" s="7"/>
      <c r="D523" s="32">
        <v>2</v>
      </c>
      <c r="E523" s="11"/>
      <c r="F523" s="11"/>
      <c r="G523" s="11"/>
      <c r="H523" s="11"/>
      <c r="I523" s="11">
        <v>315.18</v>
      </c>
      <c r="J523" s="11"/>
      <c r="K523" s="11"/>
      <c r="L523" s="98"/>
      <c r="M523" s="11">
        <f>800*D523</f>
        <v>1600</v>
      </c>
      <c r="N523" s="25">
        <f>I523*4.29</f>
        <v>1352.1222</v>
      </c>
      <c r="O523" s="25">
        <f t="shared" si="129"/>
        <v>247.87779999999998</v>
      </c>
    </row>
    <row r="524" spans="1:15" x14ac:dyDescent="0.25">
      <c r="A524" s="39" t="str">
        <f>TEXT(B524,"DDD")</f>
        <v>Tue</v>
      </c>
      <c r="B524" s="9">
        <f>B519</f>
        <v>44313</v>
      </c>
      <c r="C524" s="5" t="s">
        <v>2</v>
      </c>
      <c r="D524" s="4">
        <f>SUM(D519:D523)</f>
        <v>9</v>
      </c>
      <c r="E524" s="12">
        <f t="shared" ref="E524:K524" si="130">SUM(E519:E523)</f>
        <v>0</v>
      </c>
      <c r="F524" s="12">
        <f t="shared" si="130"/>
        <v>0</v>
      </c>
      <c r="G524" s="12">
        <f t="shared" si="130"/>
        <v>159.12</v>
      </c>
      <c r="H524" s="12">
        <f t="shared" si="130"/>
        <v>0</v>
      </c>
      <c r="I524" s="12">
        <f t="shared" si="130"/>
        <v>1260.72</v>
      </c>
      <c r="J524" s="12">
        <f t="shared" si="130"/>
        <v>0</v>
      </c>
      <c r="K524" s="12">
        <f t="shared" si="130"/>
        <v>0</v>
      </c>
      <c r="L524" s="40"/>
      <c r="M524" s="12">
        <f>SUM(M519:M523)</f>
        <v>7200</v>
      </c>
      <c r="N524" s="12">
        <f>SUM(N519:N523)</f>
        <v>6091.1135999999997</v>
      </c>
      <c r="O524" s="12">
        <f>SUM(O519:O523)</f>
        <v>1108.8863999999999</v>
      </c>
    </row>
    <row r="525" spans="1:15" x14ac:dyDescent="0.25">
      <c r="A525" s="32">
        <f>+IF(B525="","",SUBTOTAL(3,B$525:B525))</f>
        <v>1</v>
      </c>
      <c r="B525" s="16">
        <f>B519+1</f>
        <v>44314</v>
      </c>
      <c r="C525" s="7"/>
      <c r="D525" s="6">
        <v>1</v>
      </c>
      <c r="E525" s="11"/>
      <c r="F525" s="11"/>
      <c r="G525" s="11"/>
      <c r="H525" s="11"/>
      <c r="I525" s="11">
        <v>159.12</v>
      </c>
      <c r="J525" s="11"/>
      <c r="K525" s="11"/>
      <c r="L525" s="98"/>
      <c r="M525" s="11">
        <v>800</v>
      </c>
      <c r="N525" s="69">
        <f>I525*4.29</f>
        <v>682.62480000000005</v>
      </c>
      <c r="O525" s="69">
        <f t="shared" ref="O525:O526" si="131">M525-N525</f>
        <v>117.37519999999995</v>
      </c>
    </row>
    <row r="526" spans="1:15" x14ac:dyDescent="0.25">
      <c r="A526" s="32">
        <f>+IF(B526="","",SUBTOTAL(3,B$525:B526))</f>
        <v>2</v>
      </c>
      <c r="B526" s="16">
        <f>B525</f>
        <v>44314</v>
      </c>
      <c r="C526" s="7"/>
      <c r="D526" s="6">
        <v>1</v>
      </c>
      <c r="E526" s="11"/>
      <c r="F526" s="11"/>
      <c r="G526" s="11"/>
      <c r="H526" s="11"/>
      <c r="I526" s="11">
        <v>159.12</v>
      </c>
      <c r="J526" s="11"/>
      <c r="K526" s="11"/>
      <c r="L526" s="98"/>
      <c r="M526" s="11">
        <v>800</v>
      </c>
      <c r="N526" s="25">
        <f>I526*4.29</f>
        <v>682.62480000000005</v>
      </c>
      <c r="O526" s="25">
        <f t="shared" si="131"/>
        <v>117.37519999999995</v>
      </c>
    </row>
    <row r="527" spans="1:15" x14ac:dyDescent="0.25">
      <c r="A527" s="32">
        <f>+IF(B527="","",SUBTOTAL(3,B$525:B527))</f>
        <v>3</v>
      </c>
      <c r="B527" s="16">
        <f>B525</f>
        <v>44314</v>
      </c>
      <c r="C527" s="7"/>
      <c r="D527" s="6">
        <v>1</v>
      </c>
      <c r="E527" s="11"/>
      <c r="F527" s="11"/>
      <c r="G527" s="11"/>
      <c r="H527" s="11"/>
      <c r="I527" s="11">
        <v>159.12</v>
      </c>
      <c r="J527" s="11"/>
      <c r="K527" s="11"/>
      <c r="L527" s="98"/>
      <c r="M527" s="11">
        <v>800</v>
      </c>
      <c r="N527" s="25">
        <f>I527*4.29</f>
        <v>682.62480000000005</v>
      </c>
      <c r="O527" s="25">
        <f t="shared" ref="O527" si="132">M527-N527</f>
        <v>117.37519999999995</v>
      </c>
    </row>
    <row r="528" spans="1:15" x14ac:dyDescent="0.25">
      <c r="A528" s="39" t="str">
        <f>TEXT(B528,"DDD")</f>
        <v>Wed</v>
      </c>
      <c r="B528" s="9">
        <f>B525</f>
        <v>44314</v>
      </c>
      <c r="C528" s="5" t="s">
        <v>2</v>
      </c>
      <c r="D528" s="4">
        <f>SUM(D525:D527)</f>
        <v>3</v>
      </c>
      <c r="E528" s="12">
        <f t="shared" ref="E528:K528" si="133">SUM(E525:E527)</f>
        <v>0</v>
      </c>
      <c r="F528" s="12">
        <f t="shared" si="133"/>
        <v>0</v>
      </c>
      <c r="G528" s="12">
        <f t="shared" si="133"/>
        <v>0</v>
      </c>
      <c r="H528" s="12">
        <f t="shared" si="133"/>
        <v>0</v>
      </c>
      <c r="I528" s="12">
        <f t="shared" si="133"/>
        <v>477.36</v>
      </c>
      <c r="J528" s="12">
        <f t="shared" si="133"/>
        <v>0</v>
      </c>
      <c r="K528" s="12">
        <f t="shared" si="133"/>
        <v>0</v>
      </c>
      <c r="L528" s="40"/>
      <c r="M528" s="12">
        <f>SUM(M525:M527)</f>
        <v>2400</v>
      </c>
      <c r="N528" s="12">
        <f>SUM(N525:N527)</f>
        <v>2047.8744000000002</v>
      </c>
      <c r="O528" s="12">
        <f>SUM(O525:O527)</f>
        <v>352.12559999999985</v>
      </c>
    </row>
    <row r="529" spans="1:15" x14ac:dyDescent="0.25">
      <c r="A529" s="32">
        <f>+IF(B529="","",SUBTOTAL(3,B$529:B529))</f>
        <v>1</v>
      </c>
      <c r="B529" s="16">
        <f>B526+1</f>
        <v>44315</v>
      </c>
      <c r="C529" s="7"/>
      <c r="D529" s="6"/>
      <c r="E529" s="11"/>
      <c r="F529" s="11"/>
      <c r="G529" s="11"/>
      <c r="H529" s="11"/>
      <c r="I529" s="11"/>
      <c r="J529" s="11"/>
      <c r="K529" s="11"/>
      <c r="L529" s="98"/>
      <c r="M529" s="11"/>
      <c r="N529" s="69">
        <f>I529*4.29</f>
        <v>0</v>
      </c>
      <c r="O529" s="69">
        <f t="shared" ref="O529" si="134">M529-N529</f>
        <v>0</v>
      </c>
    </row>
    <row r="530" spans="1:15" x14ac:dyDescent="0.25">
      <c r="A530" s="39" t="str">
        <f>TEXT(B530,"DDD")</f>
        <v>Thu</v>
      </c>
      <c r="B530" s="9">
        <f>B529</f>
        <v>44315</v>
      </c>
      <c r="C530" s="5" t="s">
        <v>2</v>
      </c>
      <c r="D530" s="4">
        <f>SUM(D529:D529)</f>
        <v>0</v>
      </c>
      <c r="E530" s="12">
        <f t="shared" ref="E530:O530" si="135">SUM(E529:E529)</f>
        <v>0</v>
      </c>
      <c r="F530" s="12">
        <f t="shared" si="135"/>
        <v>0</v>
      </c>
      <c r="G530" s="12">
        <f t="shared" si="135"/>
        <v>0</v>
      </c>
      <c r="H530" s="12">
        <f t="shared" si="135"/>
        <v>0</v>
      </c>
      <c r="I530" s="12">
        <f t="shared" si="135"/>
        <v>0</v>
      </c>
      <c r="J530" s="12">
        <f t="shared" si="135"/>
        <v>0</v>
      </c>
      <c r="K530" s="12">
        <f t="shared" si="135"/>
        <v>0</v>
      </c>
      <c r="L530" s="40"/>
      <c r="M530" s="12">
        <f t="shared" si="135"/>
        <v>0</v>
      </c>
      <c r="N530" s="12">
        <f t="shared" si="135"/>
        <v>0</v>
      </c>
      <c r="O530" s="12">
        <f t="shared" si="135"/>
        <v>0</v>
      </c>
    </row>
    <row r="531" spans="1:15" x14ac:dyDescent="0.25">
      <c r="A531" s="32">
        <f>+IF(B531="","",SUBTOTAL(3,B$531:B531))</f>
        <v>1</v>
      </c>
      <c r="B531" s="16">
        <f>B529+3</f>
        <v>44318</v>
      </c>
      <c r="C531" s="7"/>
      <c r="D531" s="6"/>
      <c r="E531" s="11"/>
      <c r="F531" s="11"/>
      <c r="G531" s="11"/>
      <c r="H531" s="11"/>
      <c r="I531" s="11"/>
      <c r="J531" s="11"/>
      <c r="K531" s="11"/>
      <c r="L531" s="98"/>
      <c r="M531" s="11"/>
      <c r="N531" s="69">
        <f>I531*4.29</f>
        <v>0</v>
      </c>
      <c r="O531" s="69">
        <f t="shared" ref="O531" si="136">M531-N531</f>
        <v>0</v>
      </c>
    </row>
    <row r="532" spans="1:15" x14ac:dyDescent="0.25">
      <c r="A532" s="39" t="str">
        <f>TEXT(B532,"DDD")</f>
        <v>Sun</v>
      </c>
      <c r="B532" s="9">
        <f>B531</f>
        <v>44318</v>
      </c>
      <c r="C532" s="5" t="s">
        <v>2</v>
      </c>
      <c r="D532" s="4">
        <f>SUM(D531:D531)</f>
        <v>0</v>
      </c>
      <c r="E532" s="12">
        <f t="shared" ref="E532:O532" si="137">SUM(E531:E531)</f>
        <v>0</v>
      </c>
      <c r="F532" s="12">
        <f t="shared" si="137"/>
        <v>0</v>
      </c>
      <c r="G532" s="12">
        <f t="shared" si="137"/>
        <v>0</v>
      </c>
      <c r="H532" s="12">
        <f t="shared" si="137"/>
        <v>0</v>
      </c>
      <c r="I532" s="12">
        <f t="shared" si="137"/>
        <v>0</v>
      </c>
      <c r="J532" s="12">
        <f t="shared" si="137"/>
        <v>0</v>
      </c>
      <c r="K532" s="12">
        <f t="shared" si="137"/>
        <v>0</v>
      </c>
      <c r="L532" s="40"/>
      <c r="M532" s="12">
        <f t="shared" si="137"/>
        <v>0</v>
      </c>
      <c r="N532" s="12">
        <f t="shared" si="137"/>
        <v>0</v>
      </c>
      <c r="O532" s="12">
        <f t="shared" si="137"/>
        <v>0</v>
      </c>
    </row>
    <row r="533" spans="1:15" x14ac:dyDescent="0.25">
      <c r="A533" s="32">
        <f>+IF(B533="","",SUBTOTAL(3,B$533:B533))</f>
        <v>1</v>
      </c>
      <c r="B533" s="16">
        <f>B531+1</f>
        <v>44319</v>
      </c>
      <c r="C533" s="7"/>
      <c r="D533" s="6"/>
      <c r="E533" s="11"/>
      <c r="F533" s="11"/>
      <c r="G533" s="11"/>
      <c r="H533" s="11"/>
      <c r="I533" s="11"/>
      <c r="J533" s="11"/>
      <c r="K533" s="11"/>
      <c r="L533" s="98"/>
      <c r="M533" s="11"/>
      <c r="N533" s="69">
        <f>I533*4.29</f>
        <v>0</v>
      </c>
      <c r="O533" s="69">
        <f t="shared" ref="O533" si="138">M533-N533</f>
        <v>0</v>
      </c>
    </row>
    <row r="534" spans="1:15" x14ac:dyDescent="0.25">
      <c r="A534" s="39" t="str">
        <f>TEXT(B534,"DDD")</f>
        <v>Mon</v>
      </c>
      <c r="B534" s="9">
        <f>B533</f>
        <v>44319</v>
      </c>
      <c r="C534" s="5" t="s">
        <v>2</v>
      </c>
      <c r="D534" s="4">
        <f>SUM(D533:D533)</f>
        <v>0</v>
      </c>
      <c r="E534" s="12">
        <f t="shared" ref="E534:O534" si="139">SUM(E533:E533)</f>
        <v>0</v>
      </c>
      <c r="F534" s="12">
        <f t="shared" si="139"/>
        <v>0</v>
      </c>
      <c r="G534" s="12">
        <f t="shared" si="139"/>
        <v>0</v>
      </c>
      <c r="H534" s="12">
        <f t="shared" si="139"/>
        <v>0</v>
      </c>
      <c r="I534" s="12">
        <f t="shared" si="139"/>
        <v>0</v>
      </c>
      <c r="J534" s="12">
        <f t="shared" si="139"/>
        <v>0</v>
      </c>
      <c r="K534" s="12">
        <f t="shared" si="139"/>
        <v>0</v>
      </c>
      <c r="L534" s="40"/>
      <c r="M534" s="12">
        <f t="shared" si="139"/>
        <v>0</v>
      </c>
      <c r="N534" s="12">
        <f t="shared" si="139"/>
        <v>0</v>
      </c>
      <c r="O534" s="12">
        <f t="shared" si="139"/>
        <v>0</v>
      </c>
    </row>
    <row r="535" spans="1:15" x14ac:dyDescent="0.25">
      <c r="A535" s="32">
        <f>+IF(B535="","",SUBTOTAL(3,B$535:B535))</f>
        <v>1</v>
      </c>
      <c r="B535" s="16">
        <f>B533+1</f>
        <v>44320</v>
      </c>
      <c r="C535" s="7"/>
      <c r="D535" s="6">
        <v>1</v>
      </c>
      <c r="E535" s="11"/>
      <c r="F535" s="11"/>
      <c r="G535" s="11"/>
      <c r="H535" s="11"/>
      <c r="I535" s="11">
        <v>159.12</v>
      </c>
      <c r="J535" s="11"/>
      <c r="K535" s="11"/>
      <c r="L535" s="98"/>
      <c r="M535" s="11">
        <v>800</v>
      </c>
      <c r="N535" s="69">
        <f t="shared" ref="N535:N541" si="140">I535*4.29</f>
        <v>682.62480000000005</v>
      </c>
      <c r="O535" s="69">
        <f t="shared" ref="O535:O545" si="141">M535-N535</f>
        <v>117.37519999999995</v>
      </c>
    </row>
    <row r="536" spans="1:15" x14ac:dyDescent="0.25">
      <c r="A536" s="32">
        <f>+IF(B536="","",SUBTOTAL(3,B$535:B536))</f>
        <v>2</v>
      </c>
      <c r="B536" s="16">
        <f>B535</f>
        <v>44320</v>
      </c>
      <c r="C536" s="7"/>
      <c r="D536" s="6">
        <v>2</v>
      </c>
      <c r="E536" s="11"/>
      <c r="F536" s="11"/>
      <c r="G536" s="11"/>
      <c r="H536" s="11"/>
      <c r="I536" s="11">
        <v>315.18</v>
      </c>
      <c r="J536" s="11"/>
      <c r="K536" s="11"/>
      <c r="L536" s="98"/>
      <c r="M536" s="11">
        <v>1600</v>
      </c>
      <c r="N536" s="25">
        <f t="shared" si="140"/>
        <v>1352.1222</v>
      </c>
      <c r="O536" s="25">
        <f t="shared" si="141"/>
        <v>247.87779999999998</v>
      </c>
    </row>
    <row r="537" spans="1:15" x14ac:dyDescent="0.25">
      <c r="A537" s="32">
        <f>+IF(B537="","",SUBTOTAL(3,B$535:B537))</f>
        <v>3</v>
      </c>
      <c r="B537" s="16">
        <f>B535</f>
        <v>44320</v>
      </c>
      <c r="C537" s="7"/>
      <c r="D537" s="6">
        <v>1</v>
      </c>
      <c r="E537" s="11"/>
      <c r="F537" s="11"/>
      <c r="G537" s="11"/>
      <c r="H537" s="11"/>
      <c r="I537" s="11">
        <v>159.12</v>
      </c>
      <c r="J537" s="11"/>
      <c r="K537" s="11"/>
      <c r="L537" s="98"/>
      <c r="M537" s="11">
        <v>800</v>
      </c>
      <c r="N537" s="25">
        <f t="shared" si="140"/>
        <v>682.62480000000005</v>
      </c>
      <c r="O537" s="25">
        <f t="shared" si="141"/>
        <v>117.37519999999995</v>
      </c>
    </row>
    <row r="538" spans="1:15" x14ac:dyDescent="0.25">
      <c r="A538" s="32">
        <f>+IF(B538="","",SUBTOTAL(3,B$535:B538))</f>
        <v>4</v>
      </c>
      <c r="B538" s="16">
        <f>B535</f>
        <v>44320</v>
      </c>
      <c r="C538" s="7"/>
      <c r="D538" s="6">
        <v>1</v>
      </c>
      <c r="E538" s="11"/>
      <c r="F538" s="11"/>
      <c r="G538" s="11"/>
      <c r="H538" s="11"/>
      <c r="I538" s="11">
        <v>159.12</v>
      </c>
      <c r="J538" s="11"/>
      <c r="K538" s="11"/>
      <c r="L538" s="98"/>
      <c r="M538" s="11">
        <v>800</v>
      </c>
      <c r="N538" s="25">
        <f t="shared" si="140"/>
        <v>682.62480000000005</v>
      </c>
      <c r="O538" s="25">
        <f t="shared" si="141"/>
        <v>117.37519999999995</v>
      </c>
    </row>
    <row r="539" spans="1:15" x14ac:dyDescent="0.25">
      <c r="A539" s="32">
        <f>+IF(B539="","",SUBTOTAL(3,B$535:B539))</f>
        <v>5</v>
      </c>
      <c r="B539" s="16">
        <f>B535</f>
        <v>44320</v>
      </c>
      <c r="C539" s="7"/>
      <c r="D539" s="6">
        <v>2</v>
      </c>
      <c r="E539" s="11"/>
      <c r="F539" s="11"/>
      <c r="G539" s="11"/>
      <c r="H539" s="11"/>
      <c r="I539" s="11">
        <v>315.18</v>
      </c>
      <c r="J539" s="11"/>
      <c r="K539" s="11"/>
      <c r="L539" s="98"/>
      <c r="M539" s="11">
        <v>1600</v>
      </c>
      <c r="N539" s="25">
        <f t="shared" si="140"/>
        <v>1352.1222</v>
      </c>
      <c r="O539" s="25">
        <f t="shared" si="141"/>
        <v>247.87779999999998</v>
      </c>
    </row>
    <row r="540" spans="1:15" x14ac:dyDescent="0.25">
      <c r="A540" s="32">
        <f>+IF(B540="","",SUBTOTAL(3,B$535:B540))</f>
        <v>6</v>
      </c>
      <c r="B540" s="16">
        <f>B535</f>
        <v>44320</v>
      </c>
      <c r="C540" s="7"/>
      <c r="D540" s="6">
        <v>3</v>
      </c>
      <c r="E540" s="11"/>
      <c r="F540" s="11"/>
      <c r="G540" s="11"/>
      <c r="H540" s="11"/>
      <c r="I540" s="11">
        <v>471.24</v>
      </c>
      <c r="J540" s="11"/>
      <c r="K540" s="11"/>
      <c r="L540" s="98"/>
      <c r="M540" s="11">
        <f>800*D540</f>
        <v>2400</v>
      </c>
      <c r="N540" s="25">
        <f t="shared" si="140"/>
        <v>2021.6196</v>
      </c>
      <c r="O540" s="25">
        <f t="shared" si="141"/>
        <v>378.38040000000001</v>
      </c>
    </row>
    <row r="541" spans="1:15" x14ac:dyDescent="0.25">
      <c r="A541" s="32">
        <f>+IF(B541="","",SUBTOTAL(3,B$535:B541))</f>
        <v>7</v>
      </c>
      <c r="B541" s="16">
        <f>B535</f>
        <v>44320</v>
      </c>
      <c r="C541" s="7"/>
      <c r="D541" s="6">
        <v>2</v>
      </c>
      <c r="E541" s="11"/>
      <c r="F541" s="11"/>
      <c r="G541" s="11"/>
      <c r="H541" s="11"/>
      <c r="I541" s="11">
        <v>315.18</v>
      </c>
      <c r="J541" s="11"/>
      <c r="K541" s="11"/>
      <c r="L541" s="98"/>
      <c r="M541" s="11">
        <f>800*D541</f>
        <v>1600</v>
      </c>
      <c r="N541" s="25">
        <f t="shared" si="140"/>
        <v>1352.1222</v>
      </c>
      <c r="O541" s="25">
        <f t="shared" si="141"/>
        <v>247.87779999999998</v>
      </c>
    </row>
    <row r="542" spans="1:15" x14ac:dyDescent="0.25">
      <c r="A542" s="32">
        <f>+IF(B542="","",SUBTOTAL(3,B$535:B542))</f>
        <v>8</v>
      </c>
      <c r="B542" s="16">
        <f>B535</f>
        <v>44320</v>
      </c>
      <c r="C542" s="7"/>
      <c r="D542" s="6">
        <v>1</v>
      </c>
      <c r="E542" s="11"/>
      <c r="F542" s="11"/>
      <c r="G542" s="11">
        <v>159.12</v>
      </c>
      <c r="H542" s="11"/>
      <c r="I542" s="11"/>
      <c r="J542" s="11"/>
      <c r="K542" s="11"/>
      <c r="L542" s="98"/>
      <c r="M542" s="11">
        <f>800*D542</f>
        <v>800</v>
      </c>
      <c r="N542" s="25">
        <f>G542*4.29</f>
        <v>682.62480000000005</v>
      </c>
      <c r="O542" s="25">
        <f t="shared" si="141"/>
        <v>117.37519999999995</v>
      </c>
    </row>
    <row r="543" spans="1:15" x14ac:dyDescent="0.25">
      <c r="A543" s="32">
        <f>+IF(B543="","",SUBTOTAL(3,B$535:B543))</f>
        <v>9</v>
      </c>
      <c r="B543" s="16">
        <f>B535</f>
        <v>44320</v>
      </c>
      <c r="C543" s="7"/>
      <c r="D543" s="6">
        <v>1</v>
      </c>
      <c r="E543" s="11"/>
      <c r="F543" s="11"/>
      <c r="G543" s="11"/>
      <c r="H543" s="11"/>
      <c r="I543" s="11">
        <v>159.12</v>
      </c>
      <c r="J543" s="11"/>
      <c r="K543" s="11"/>
      <c r="L543" s="98"/>
      <c r="M543" s="11">
        <f>800*D543</f>
        <v>800</v>
      </c>
      <c r="N543" s="25">
        <f>I543*4.29</f>
        <v>682.62480000000005</v>
      </c>
      <c r="O543" s="25">
        <f t="shared" si="141"/>
        <v>117.37519999999995</v>
      </c>
    </row>
    <row r="544" spans="1:15" x14ac:dyDescent="0.25">
      <c r="A544" s="32">
        <f>+IF(B544="","",SUBTOTAL(3,B$535:B544))</f>
        <v>10</v>
      </c>
      <c r="B544" s="16">
        <f>B535</f>
        <v>44320</v>
      </c>
      <c r="C544" s="7"/>
      <c r="D544" s="6">
        <v>1</v>
      </c>
      <c r="E544" s="11"/>
      <c r="F544" s="11"/>
      <c r="G544" s="11">
        <v>159.12</v>
      </c>
      <c r="H544" s="11"/>
      <c r="I544" s="11"/>
      <c r="J544" s="11"/>
      <c r="K544" s="11"/>
      <c r="L544" s="98"/>
      <c r="M544" s="11">
        <f>800*D544</f>
        <v>800</v>
      </c>
      <c r="N544" s="25">
        <f>G544*4.29</f>
        <v>682.62480000000005</v>
      </c>
      <c r="O544" s="25">
        <f t="shared" si="141"/>
        <v>117.37519999999995</v>
      </c>
    </row>
    <row r="545" spans="1:15" x14ac:dyDescent="0.25">
      <c r="A545" s="32">
        <f>+IF(B545="","",SUBTOTAL(3,B$535:B545))</f>
        <v>11</v>
      </c>
      <c r="B545" s="16">
        <f>B535</f>
        <v>44320</v>
      </c>
      <c r="C545" s="7"/>
      <c r="D545" s="6">
        <v>1</v>
      </c>
      <c r="E545" s="11"/>
      <c r="F545" s="11"/>
      <c r="G545" s="11"/>
      <c r="H545" s="11"/>
      <c r="I545" s="11">
        <v>159.12</v>
      </c>
      <c r="J545" s="11"/>
      <c r="K545" s="11"/>
      <c r="L545" s="98"/>
      <c r="M545" s="11">
        <f>800*D545</f>
        <v>800</v>
      </c>
      <c r="N545" s="25">
        <f>I545*4.29</f>
        <v>682.62480000000005</v>
      </c>
      <c r="O545" s="25">
        <f t="shared" si="141"/>
        <v>117.37519999999995</v>
      </c>
    </row>
    <row r="546" spans="1:15" x14ac:dyDescent="0.25">
      <c r="A546" s="32">
        <f>+IF(B546="","",SUBTOTAL(3,B$535:B546))</f>
        <v>12</v>
      </c>
      <c r="B546" s="16">
        <f>B536</f>
        <v>44320</v>
      </c>
      <c r="C546" s="7"/>
      <c r="D546" s="6">
        <v>4</v>
      </c>
      <c r="E546" s="11"/>
      <c r="F546" s="11"/>
      <c r="G546" s="11"/>
      <c r="H546" s="11"/>
      <c r="I546" s="11">
        <v>627.29999999999995</v>
      </c>
      <c r="J546" s="11"/>
      <c r="K546" s="11"/>
      <c r="L546" s="98"/>
      <c r="M546" s="11">
        <f>800*D546</f>
        <v>3200</v>
      </c>
      <c r="N546" s="25">
        <f>I546*4.29</f>
        <v>2691.1169999999997</v>
      </c>
      <c r="O546" s="25">
        <f t="shared" ref="O546" si="142">M546-N546</f>
        <v>508.88300000000027</v>
      </c>
    </row>
    <row r="547" spans="1:15" x14ac:dyDescent="0.25">
      <c r="A547" s="39" t="str">
        <f>TEXT(B547,"DDD")</f>
        <v>Tue</v>
      </c>
      <c r="B547" s="9">
        <f>B535</f>
        <v>44320</v>
      </c>
      <c r="C547" s="5" t="s">
        <v>2</v>
      </c>
      <c r="D547" s="4">
        <f>SUM(D535:D546)</f>
        <v>20</v>
      </c>
      <c r="E547" s="12">
        <f t="shared" ref="E547:O547" si="143">SUM(E535:E546)</f>
        <v>0</v>
      </c>
      <c r="F547" s="12">
        <f t="shared" si="143"/>
        <v>0</v>
      </c>
      <c r="G547" s="12">
        <f t="shared" si="143"/>
        <v>318.24</v>
      </c>
      <c r="H547" s="12">
        <f t="shared" si="143"/>
        <v>0</v>
      </c>
      <c r="I547" s="12">
        <f t="shared" si="143"/>
        <v>2839.6800000000003</v>
      </c>
      <c r="J547" s="12">
        <f t="shared" si="143"/>
        <v>0</v>
      </c>
      <c r="K547" s="12">
        <f t="shared" si="143"/>
        <v>0</v>
      </c>
      <c r="L547" s="40"/>
      <c r="M547" s="12">
        <f t="shared" si="143"/>
        <v>16000</v>
      </c>
      <c r="N547" s="12">
        <f t="shared" si="143"/>
        <v>13547.476799999999</v>
      </c>
      <c r="O547" s="12">
        <f t="shared" si="143"/>
        <v>2452.5231999999996</v>
      </c>
    </row>
    <row r="548" spans="1:15" x14ac:dyDescent="0.25">
      <c r="A548" s="32">
        <f>+IF(B548="","",SUBTOTAL(3,B$548:B548))</f>
        <v>1</v>
      </c>
      <c r="B548" s="16">
        <f>B535+1</f>
        <v>44321</v>
      </c>
      <c r="C548" s="7"/>
      <c r="D548" s="6">
        <v>1</v>
      </c>
      <c r="E548" s="11"/>
      <c r="F548" s="11"/>
      <c r="G548" s="11">
        <v>159.12</v>
      </c>
      <c r="H548" s="11"/>
      <c r="I548" s="11"/>
      <c r="J548" s="11"/>
      <c r="K548" s="11"/>
      <c r="L548" s="98"/>
      <c r="M548" s="11">
        <f>800*D548</f>
        <v>800</v>
      </c>
      <c r="N548" s="31">
        <f>G548*4.27</f>
        <v>679.44239999999991</v>
      </c>
      <c r="O548" s="69">
        <f t="shared" ref="O548:O552" si="144">M548-N548</f>
        <v>120.55760000000009</v>
      </c>
    </row>
    <row r="549" spans="1:15" x14ac:dyDescent="0.25">
      <c r="A549" s="32">
        <f>+IF(B549="","",SUBTOTAL(3,B$548:B549))</f>
        <v>2</v>
      </c>
      <c r="B549" s="16">
        <f>B548</f>
        <v>44321</v>
      </c>
      <c r="C549" s="7"/>
      <c r="D549" s="6">
        <v>1</v>
      </c>
      <c r="E549" s="11"/>
      <c r="F549" s="11"/>
      <c r="G549" s="11">
        <v>159.12</v>
      </c>
      <c r="H549" s="11"/>
      <c r="I549" s="11"/>
      <c r="J549" s="11"/>
      <c r="K549" s="11"/>
      <c r="L549" s="98"/>
      <c r="M549" s="11">
        <f>800*D549</f>
        <v>800</v>
      </c>
      <c r="N549" s="76">
        <f>G549*4.27</f>
        <v>679.44239999999991</v>
      </c>
      <c r="O549" s="25">
        <f t="shared" si="144"/>
        <v>120.55760000000009</v>
      </c>
    </row>
    <row r="550" spans="1:15" x14ac:dyDescent="0.25">
      <c r="A550" s="32">
        <f>+IF(B550="","",SUBTOTAL(3,B$548:B550))</f>
        <v>3</v>
      </c>
      <c r="B550" s="16">
        <f>B548</f>
        <v>44321</v>
      </c>
      <c r="C550" s="7"/>
      <c r="D550" s="6">
        <v>1</v>
      </c>
      <c r="E550" s="11"/>
      <c r="F550" s="11"/>
      <c r="G550" s="11">
        <v>159.12</v>
      </c>
      <c r="H550" s="11"/>
      <c r="I550" s="11"/>
      <c r="J550" s="11"/>
      <c r="K550" s="11"/>
      <c r="L550" s="98"/>
      <c r="M550" s="11">
        <f>800*D550</f>
        <v>800</v>
      </c>
      <c r="N550" s="76">
        <f>G550*4.27</f>
        <v>679.44239999999991</v>
      </c>
      <c r="O550" s="25">
        <f t="shared" si="144"/>
        <v>120.55760000000009</v>
      </c>
    </row>
    <row r="551" spans="1:15" x14ac:dyDescent="0.25">
      <c r="A551" s="32">
        <f>+IF(B551="","",SUBTOTAL(3,B$548:B551))</f>
        <v>4</v>
      </c>
      <c r="B551" s="16">
        <f>B548</f>
        <v>44321</v>
      </c>
      <c r="C551" s="7"/>
      <c r="D551" s="6">
        <v>1</v>
      </c>
      <c r="E551" s="11"/>
      <c r="F551" s="11"/>
      <c r="G551" s="11">
        <v>159.12</v>
      </c>
      <c r="H551" s="11"/>
      <c r="I551" s="11"/>
      <c r="J551" s="11"/>
      <c r="K551" s="11"/>
      <c r="L551" s="98"/>
      <c r="M551" s="11">
        <f>800*D551</f>
        <v>800</v>
      </c>
      <c r="N551" s="76">
        <f>G551*4.27</f>
        <v>679.44239999999991</v>
      </c>
      <c r="O551" s="25">
        <f t="shared" si="144"/>
        <v>120.55760000000009</v>
      </c>
    </row>
    <row r="552" spans="1:15" x14ac:dyDescent="0.25">
      <c r="A552" s="32">
        <f>+IF(B552="","",SUBTOTAL(3,B$548:B552))</f>
        <v>5</v>
      </c>
      <c r="B552" s="16">
        <f>B548</f>
        <v>44321</v>
      </c>
      <c r="C552" s="7"/>
      <c r="D552" s="6">
        <v>1</v>
      </c>
      <c r="E552" s="11"/>
      <c r="F552" s="11"/>
      <c r="G552" s="11">
        <v>159.12</v>
      </c>
      <c r="H552" s="11"/>
      <c r="I552" s="11"/>
      <c r="J552" s="11"/>
      <c r="K552" s="11"/>
      <c r="L552" s="98"/>
      <c r="M552" s="11">
        <f>800*D552</f>
        <v>800</v>
      </c>
      <c r="N552" s="76">
        <f>G552*4.27</f>
        <v>679.44239999999991</v>
      </c>
      <c r="O552" s="25">
        <f t="shared" si="144"/>
        <v>120.55760000000009</v>
      </c>
    </row>
    <row r="553" spans="1:15" x14ac:dyDescent="0.25">
      <c r="A553" s="39" t="str">
        <f>TEXT(B553,"DDD")</f>
        <v>Wed</v>
      </c>
      <c r="B553" s="9">
        <f>B548</f>
        <v>44321</v>
      </c>
      <c r="C553" s="5" t="s">
        <v>2</v>
      </c>
      <c r="D553" s="4">
        <f>SUM(D548:D552)</f>
        <v>5</v>
      </c>
      <c r="E553" s="12">
        <f t="shared" ref="E553:O553" si="145">SUM(E548:E552)</f>
        <v>0</v>
      </c>
      <c r="F553" s="12">
        <f t="shared" si="145"/>
        <v>0</v>
      </c>
      <c r="G553" s="12">
        <f t="shared" si="145"/>
        <v>795.6</v>
      </c>
      <c r="H553" s="12">
        <f t="shared" si="145"/>
        <v>0</v>
      </c>
      <c r="I553" s="12">
        <f t="shared" si="145"/>
        <v>0</v>
      </c>
      <c r="J553" s="12">
        <f t="shared" si="145"/>
        <v>0</v>
      </c>
      <c r="K553" s="12">
        <f t="shared" si="145"/>
        <v>0</v>
      </c>
      <c r="L553" s="40"/>
      <c r="M553" s="12">
        <f>SUM(M548:M552)</f>
        <v>4000</v>
      </c>
      <c r="N553" s="12">
        <f t="shared" si="145"/>
        <v>3397.2119999999995</v>
      </c>
      <c r="O553" s="12">
        <f t="shared" si="145"/>
        <v>602.78800000000047</v>
      </c>
    </row>
    <row r="554" spans="1:15" x14ac:dyDescent="0.25">
      <c r="A554" s="27">
        <f>+IF(B554="","",SUBTOTAL(3,B$554:B554))</f>
        <v>1</v>
      </c>
      <c r="B554" s="28">
        <f>B549+1</f>
        <v>44322</v>
      </c>
      <c r="C554" s="22"/>
      <c r="D554" s="27">
        <v>2</v>
      </c>
      <c r="E554" s="30"/>
      <c r="F554" s="30"/>
      <c r="G554" s="30">
        <v>315.18</v>
      </c>
      <c r="H554" s="30"/>
      <c r="I554" s="30"/>
      <c r="J554" s="30"/>
      <c r="K554" s="30"/>
      <c r="L554" s="68"/>
      <c r="M554" s="30">
        <f>800*D554</f>
        <v>1600</v>
      </c>
      <c r="N554" s="31">
        <f t="shared" ref="N554:N578" si="146">G554*4.27</f>
        <v>1345.8185999999998</v>
      </c>
      <c r="O554" s="31">
        <f t="shared" ref="O554:O558" si="147">M554-N554</f>
        <v>254.18140000000017</v>
      </c>
    </row>
    <row r="555" spans="1:15" x14ac:dyDescent="0.25">
      <c r="A555" s="77">
        <f>+IF(B555="","",SUBTOTAL(3,B$554:B555))</f>
        <v>2</v>
      </c>
      <c r="B555" s="78">
        <f>B554</f>
        <v>44322</v>
      </c>
      <c r="C555" s="79"/>
      <c r="D555" s="77">
        <v>1</v>
      </c>
      <c r="E555" s="75"/>
      <c r="F555" s="75"/>
      <c r="G555" s="75">
        <v>2046.12</v>
      </c>
      <c r="H555" s="75"/>
      <c r="I555" s="75"/>
      <c r="J555" s="75"/>
      <c r="K555" s="75"/>
      <c r="L555" s="98"/>
      <c r="M555" s="75">
        <v>10000</v>
      </c>
      <c r="N555" s="76">
        <f t="shared" si="146"/>
        <v>8736.9323999999979</v>
      </c>
      <c r="O555" s="76">
        <f>M555-N555</f>
        <v>1263.0676000000021</v>
      </c>
    </row>
    <row r="556" spans="1:15" x14ac:dyDescent="0.25">
      <c r="A556" s="77">
        <f>+IF(B556="","",SUBTOTAL(3,B$554:B556))</f>
        <v>3</v>
      </c>
      <c r="B556" s="78">
        <f>B554</f>
        <v>44322</v>
      </c>
      <c r="C556" s="79"/>
      <c r="D556" s="77">
        <v>1</v>
      </c>
      <c r="E556" s="75"/>
      <c r="F556" s="75"/>
      <c r="G556" s="75">
        <v>159.12</v>
      </c>
      <c r="H556" s="75"/>
      <c r="I556" s="75"/>
      <c r="J556" s="75"/>
      <c r="K556" s="75"/>
      <c r="L556" s="98"/>
      <c r="M556" s="75">
        <f>800*D556</f>
        <v>800</v>
      </c>
      <c r="N556" s="76">
        <f t="shared" si="146"/>
        <v>679.44239999999991</v>
      </c>
      <c r="O556" s="76">
        <f t="shared" si="147"/>
        <v>120.55760000000009</v>
      </c>
    </row>
    <row r="557" spans="1:15" x14ac:dyDescent="0.25">
      <c r="A557" s="77">
        <f>+IF(B557="","",SUBTOTAL(3,B$554:B557))</f>
        <v>4</v>
      </c>
      <c r="B557" s="78">
        <f>B554</f>
        <v>44322</v>
      </c>
      <c r="C557" s="79"/>
      <c r="D557" s="77">
        <v>1</v>
      </c>
      <c r="E557" s="75"/>
      <c r="F557" s="75"/>
      <c r="G557" s="75">
        <v>159.12</v>
      </c>
      <c r="H557" s="75"/>
      <c r="I557" s="75"/>
      <c r="J557" s="75"/>
      <c r="K557" s="75"/>
      <c r="L557" s="98"/>
      <c r="M557" s="75">
        <f>800*D557</f>
        <v>800</v>
      </c>
      <c r="N557" s="76">
        <f t="shared" si="146"/>
        <v>679.44239999999991</v>
      </c>
      <c r="O557" s="76">
        <f t="shared" si="147"/>
        <v>120.55760000000009</v>
      </c>
    </row>
    <row r="558" spans="1:15" x14ac:dyDescent="0.25">
      <c r="A558" s="77">
        <f>+IF(B558="","",SUBTOTAL(3,B$554:B558))</f>
        <v>5</v>
      </c>
      <c r="B558" s="78">
        <f>B554</f>
        <v>44322</v>
      </c>
      <c r="C558" s="79"/>
      <c r="D558" s="77">
        <v>1</v>
      </c>
      <c r="E558" s="75"/>
      <c r="F558" s="75"/>
      <c r="G558" s="75">
        <v>159.12</v>
      </c>
      <c r="H558" s="75"/>
      <c r="I558" s="75"/>
      <c r="J558" s="75"/>
      <c r="K558" s="75"/>
      <c r="L558" s="98"/>
      <c r="M558" s="75">
        <f>800*D558</f>
        <v>800</v>
      </c>
      <c r="N558" s="76">
        <f t="shared" si="146"/>
        <v>679.44239999999991</v>
      </c>
      <c r="O558" s="76">
        <f t="shared" si="147"/>
        <v>120.55760000000009</v>
      </c>
    </row>
    <row r="559" spans="1:15" x14ac:dyDescent="0.25">
      <c r="A559" s="77">
        <f>+IF(B559="","",SUBTOTAL(3,B$554:B559))</f>
        <v>6</v>
      </c>
      <c r="B559" s="78">
        <f>B554</f>
        <v>44322</v>
      </c>
      <c r="C559" s="79"/>
      <c r="D559" s="77">
        <v>1</v>
      </c>
      <c r="E559" s="75"/>
      <c r="F559" s="75"/>
      <c r="G559" s="75">
        <v>159.12</v>
      </c>
      <c r="H559" s="75"/>
      <c r="I559" s="75"/>
      <c r="J559" s="75"/>
      <c r="K559" s="75"/>
      <c r="L559" s="98"/>
      <c r="M559" s="75">
        <f>800*D559</f>
        <v>800</v>
      </c>
      <c r="N559" s="76">
        <f t="shared" si="146"/>
        <v>679.44239999999991</v>
      </c>
      <c r="O559" s="76">
        <f t="shared" ref="O559:O578" si="148">M559-N559</f>
        <v>120.55760000000009</v>
      </c>
    </row>
    <row r="560" spans="1:15" x14ac:dyDescent="0.25">
      <c r="A560" s="77">
        <f>+IF(B560="","",SUBTOTAL(3,B$554:B560))</f>
        <v>7</v>
      </c>
      <c r="B560" s="78">
        <f>B554</f>
        <v>44322</v>
      </c>
      <c r="C560" s="79"/>
      <c r="D560" s="77">
        <v>1</v>
      </c>
      <c r="E560" s="75"/>
      <c r="F560" s="75"/>
      <c r="G560" s="75">
        <v>159.12</v>
      </c>
      <c r="H560" s="75"/>
      <c r="I560" s="75"/>
      <c r="J560" s="75"/>
      <c r="K560" s="75"/>
      <c r="L560" s="98"/>
      <c r="M560" s="75">
        <f>800*D560</f>
        <v>800</v>
      </c>
      <c r="N560" s="76">
        <f t="shared" si="146"/>
        <v>679.44239999999991</v>
      </c>
      <c r="O560" s="76">
        <f t="shared" si="148"/>
        <v>120.55760000000009</v>
      </c>
    </row>
    <row r="561" spans="1:15" x14ac:dyDescent="0.25">
      <c r="A561" s="77">
        <f>+IF(B561="","",SUBTOTAL(3,B$554:B561))</f>
        <v>8</v>
      </c>
      <c r="B561" s="78">
        <f>B554</f>
        <v>44322</v>
      </c>
      <c r="C561" s="79"/>
      <c r="D561" s="77">
        <v>1</v>
      </c>
      <c r="E561" s="75"/>
      <c r="F561" s="75"/>
      <c r="G561" s="75">
        <v>159.12</v>
      </c>
      <c r="H561" s="75"/>
      <c r="I561" s="75"/>
      <c r="J561" s="75"/>
      <c r="K561" s="75"/>
      <c r="L561" s="98"/>
      <c r="M561" s="75">
        <f>800*D561</f>
        <v>800</v>
      </c>
      <c r="N561" s="76">
        <f t="shared" si="146"/>
        <v>679.44239999999991</v>
      </c>
      <c r="O561" s="76">
        <f t="shared" si="148"/>
        <v>120.55760000000009</v>
      </c>
    </row>
    <row r="562" spans="1:15" x14ac:dyDescent="0.25">
      <c r="A562" s="77">
        <f>+IF(B562="","",SUBTOTAL(3,B$554:B562))</f>
        <v>9</v>
      </c>
      <c r="B562" s="78">
        <f>B554</f>
        <v>44322</v>
      </c>
      <c r="C562" s="79"/>
      <c r="D562" s="77">
        <v>1</v>
      </c>
      <c r="E562" s="75"/>
      <c r="F562" s="75"/>
      <c r="G562" s="75">
        <v>159.12</v>
      </c>
      <c r="H562" s="75"/>
      <c r="I562" s="75"/>
      <c r="J562" s="75"/>
      <c r="K562" s="75"/>
      <c r="L562" s="98"/>
      <c r="M562" s="75">
        <f>800*D562</f>
        <v>800</v>
      </c>
      <c r="N562" s="76">
        <f t="shared" si="146"/>
        <v>679.44239999999991</v>
      </c>
      <c r="O562" s="76">
        <f t="shared" si="148"/>
        <v>120.55760000000009</v>
      </c>
    </row>
    <row r="563" spans="1:15" x14ac:dyDescent="0.25">
      <c r="A563" s="77">
        <f>+IF(B563="","",SUBTOTAL(3,B$554:B563))</f>
        <v>10</v>
      </c>
      <c r="B563" s="78">
        <f>B554</f>
        <v>44322</v>
      </c>
      <c r="C563" s="79"/>
      <c r="D563" s="77">
        <v>1</v>
      </c>
      <c r="E563" s="75"/>
      <c r="F563" s="75"/>
      <c r="G563" s="75">
        <v>159.12</v>
      </c>
      <c r="H563" s="75"/>
      <c r="I563" s="75"/>
      <c r="J563" s="75"/>
      <c r="K563" s="75"/>
      <c r="L563" s="98"/>
      <c r="M563" s="75">
        <f>800*D563</f>
        <v>800</v>
      </c>
      <c r="N563" s="76">
        <f t="shared" si="146"/>
        <v>679.44239999999991</v>
      </c>
      <c r="O563" s="76">
        <f t="shared" si="148"/>
        <v>120.55760000000009</v>
      </c>
    </row>
    <row r="564" spans="1:15" x14ac:dyDescent="0.25">
      <c r="A564" s="77">
        <f>+IF(B564="","",SUBTOTAL(3,B$554:B564))</f>
        <v>11</v>
      </c>
      <c r="B564" s="78">
        <f>B554</f>
        <v>44322</v>
      </c>
      <c r="C564" s="79"/>
      <c r="D564" s="77">
        <v>1</v>
      </c>
      <c r="E564" s="75"/>
      <c r="F564" s="75"/>
      <c r="G564" s="75">
        <v>159.12</v>
      </c>
      <c r="H564" s="75"/>
      <c r="I564" s="75"/>
      <c r="J564" s="75"/>
      <c r="K564" s="75"/>
      <c r="L564" s="98"/>
      <c r="M564" s="75">
        <f>800*D564</f>
        <v>800</v>
      </c>
      <c r="N564" s="76">
        <f t="shared" si="146"/>
        <v>679.44239999999991</v>
      </c>
      <c r="O564" s="76">
        <f t="shared" si="148"/>
        <v>120.55760000000009</v>
      </c>
    </row>
    <row r="565" spans="1:15" x14ac:dyDescent="0.25">
      <c r="A565" s="77">
        <f>+IF(B565="","",SUBTOTAL(3,B$554:B565))</f>
        <v>12</v>
      </c>
      <c r="B565" s="78">
        <f>B554</f>
        <v>44322</v>
      </c>
      <c r="C565" s="79"/>
      <c r="D565" s="77">
        <v>1</v>
      </c>
      <c r="E565" s="75"/>
      <c r="F565" s="75"/>
      <c r="G565" s="75">
        <v>159.12</v>
      </c>
      <c r="H565" s="75"/>
      <c r="I565" s="75"/>
      <c r="J565" s="75"/>
      <c r="K565" s="75"/>
      <c r="L565" s="98"/>
      <c r="M565" s="75">
        <f>800*D565</f>
        <v>800</v>
      </c>
      <c r="N565" s="76">
        <f t="shared" si="146"/>
        <v>679.44239999999991</v>
      </c>
      <c r="O565" s="76">
        <f t="shared" si="148"/>
        <v>120.55760000000009</v>
      </c>
    </row>
    <row r="566" spans="1:15" x14ac:dyDescent="0.25">
      <c r="A566" s="77">
        <f>+IF(B566="","",SUBTOTAL(3,B$554:B566))</f>
        <v>13</v>
      </c>
      <c r="B566" s="78">
        <f>B554</f>
        <v>44322</v>
      </c>
      <c r="C566" s="79"/>
      <c r="D566" s="77">
        <v>1</v>
      </c>
      <c r="E566" s="75"/>
      <c r="F566" s="75"/>
      <c r="G566" s="75">
        <v>159.12</v>
      </c>
      <c r="H566" s="75"/>
      <c r="I566" s="75"/>
      <c r="J566" s="75"/>
      <c r="K566" s="75"/>
      <c r="L566" s="98"/>
      <c r="M566" s="75">
        <f>800*D566</f>
        <v>800</v>
      </c>
      <c r="N566" s="76">
        <f t="shared" si="146"/>
        <v>679.44239999999991</v>
      </c>
      <c r="O566" s="76">
        <f t="shared" si="148"/>
        <v>120.55760000000009</v>
      </c>
    </row>
    <row r="567" spans="1:15" x14ac:dyDescent="0.25">
      <c r="A567" s="77">
        <f>+IF(B567="","",SUBTOTAL(3,B$554:B567))</f>
        <v>14</v>
      </c>
      <c r="B567" s="78">
        <f>B554</f>
        <v>44322</v>
      </c>
      <c r="C567" s="79"/>
      <c r="D567" s="77">
        <v>1</v>
      </c>
      <c r="E567" s="75"/>
      <c r="F567" s="75"/>
      <c r="G567" s="75">
        <v>159.12</v>
      </c>
      <c r="H567" s="75"/>
      <c r="I567" s="75"/>
      <c r="J567" s="75"/>
      <c r="K567" s="75"/>
      <c r="L567" s="98"/>
      <c r="M567" s="75">
        <f>800*D567</f>
        <v>800</v>
      </c>
      <c r="N567" s="76">
        <f t="shared" si="146"/>
        <v>679.44239999999991</v>
      </c>
      <c r="O567" s="76">
        <f t="shared" si="148"/>
        <v>120.55760000000009</v>
      </c>
    </row>
    <row r="568" spans="1:15" x14ac:dyDescent="0.25">
      <c r="A568" s="77">
        <f>+IF(B568="","",SUBTOTAL(3,B$554:B568))</f>
        <v>15</v>
      </c>
      <c r="B568" s="78">
        <f>B554</f>
        <v>44322</v>
      </c>
      <c r="C568" s="79"/>
      <c r="D568" s="77">
        <v>1</v>
      </c>
      <c r="E568" s="75"/>
      <c r="F568" s="75"/>
      <c r="G568" s="75">
        <v>159.12</v>
      </c>
      <c r="H568" s="75"/>
      <c r="I568" s="75"/>
      <c r="J568" s="75"/>
      <c r="K568" s="75"/>
      <c r="L568" s="98"/>
      <c r="M568" s="75">
        <f>800*D568</f>
        <v>800</v>
      </c>
      <c r="N568" s="76">
        <f t="shared" si="146"/>
        <v>679.44239999999991</v>
      </c>
      <c r="O568" s="76">
        <f t="shared" si="148"/>
        <v>120.55760000000009</v>
      </c>
    </row>
    <row r="569" spans="1:15" x14ac:dyDescent="0.25">
      <c r="A569" s="77">
        <f>+IF(B569="","",SUBTOTAL(3,B$554:B569))</f>
        <v>16</v>
      </c>
      <c r="B569" s="78">
        <f t="shared" ref="B569:B576" si="149">B554</f>
        <v>44322</v>
      </c>
      <c r="C569" s="79"/>
      <c r="D569" s="77">
        <v>1</v>
      </c>
      <c r="E569" s="75"/>
      <c r="F569" s="75"/>
      <c r="G569" s="75">
        <v>159.12</v>
      </c>
      <c r="H569" s="75"/>
      <c r="I569" s="75"/>
      <c r="J569" s="75"/>
      <c r="K569" s="75"/>
      <c r="L569" s="98"/>
      <c r="M569" s="75">
        <f>800*D569</f>
        <v>800</v>
      </c>
      <c r="N569" s="76">
        <f t="shared" si="146"/>
        <v>679.44239999999991</v>
      </c>
      <c r="O569" s="76">
        <f t="shared" si="148"/>
        <v>120.55760000000009</v>
      </c>
    </row>
    <row r="570" spans="1:15" x14ac:dyDescent="0.25">
      <c r="A570" s="77">
        <f>+IF(B570="","",SUBTOTAL(3,B$554:B570))</f>
        <v>17</v>
      </c>
      <c r="B570" s="78">
        <f t="shared" si="149"/>
        <v>44322</v>
      </c>
      <c r="C570" s="79"/>
      <c r="D570" s="77">
        <v>1</v>
      </c>
      <c r="E570" s="75"/>
      <c r="F570" s="75"/>
      <c r="G570" s="75">
        <v>159.12</v>
      </c>
      <c r="H570" s="75"/>
      <c r="I570" s="75"/>
      <c r="J570" s="75"/>
      <c r="K570" s="75"/>
      <c r="L570" s="98"/>
      <c r="M570" s="75">
        <f>800*D570</f>
        <v>800</v>
      </c>
      <c r="N570" s="76">
        <f t="shared" si="146"/>
        <v>679.44239999999991</v>
      </c>
      <c r="O570" s="76">
        <f t="shared" si="148"/>
        <v>120.55760000000009</v>
      </c>
    </row>
    <row r="571" spans="1:15" x14ac:dyDescent="0.25">
      <c r="A571" s="77">
        <f>+IF(B571="","",SUBTOTAL(3,B$554:B571))</f>
        <v>18</v>
      </c>
      <c r="B571" s="78">
        <f t="shared" si="149"/>
        <v>44322</v>
      </c>
      <c r="C571" s="79"/>
      <c r="D571" s="77">
        <v>1</v>
      </c>
      <c r="E571" s="75"/>
      <c r="F571" s="75"/>
      <c r="G571" s="75">
        <v>159.12</v>
      </c>
      <c r="H571" s="75"/>
      <c r="I571" s="75"/>
      <c r="J571" s="75"/>
      <c r="K571" s="75"/>
      <c r="L571" s="98"/>
      <c r="M571" s="75">
        <f>800*D571</f>
        <v>800</v>
      </c>
      <c r="N571" s="76">
        <f t="shared" si="146"/>
        <v>679.44239999999991</v>
      </c>
      <c r="O571" s="76">
        <f t="shared" si="148"/>
        <v>120.55760000000009</v>
      </c>
    </row>
    <row r="572" spans="1:15" x14ac:dyDescent="0.25">
      <c r="A572" s="77">
        <f>+IF(B572="","",SUBTOTAL(3,B$554:B572))</f>
        <v>19</v>
      </c>
      <c r="B572" s="78">
        <f t="shared" si="149"/>
        <v>44322</v>
      </c>
      <c r="C572" s="79"/>
      <c r="D572" s="77">
        <v>1</v>
      </c>
      <c r="E572" s="75"/>
      <c r="F572" s="75"/>
      <c r="G572" s="75">
        <v>159.12</v>
      </c>
      <c r="H572" s="75"/>
      <c r="I572" s="75"/>
      <c r="J572" s="75"/>
      <c r="K572" s="75"/>
      <c r="L572" s="98"/>
      <c r="M572" s="75">
        <f>800*D572</f>
        <v>800</v>
      </c>
      <c r="N572" s="76">
        <f t="shared" si="146"/>
        <v>679.44239999999991</v>
      </c>
      <c r="O572" s="76">
        <f t="shared" si="148"/>
        <v>120.55760000000009</v>
      </c>
    </row>
    <row r="573" spans="1:15" x14ac:dyDescent="0.25">
      <c r="A573" s="77">
        <f>+IF(B573="","",SUBTOTAL(3,B$554:B573))</f>
        <v>20</v>
      </c>
      <c r="B573" s="78">
        <f t="shared" si="149"/>
        <v>44322</v>
      </c>
      <c r="C573" s="79"/>
      <c r="D573" s="77">
        <v>1</v>
      </c>
      <c r="E573" s="75"/>
      <c r="F573" s="75"/>
      <c r="G573" s="75">
        <v>159.12</v>
      </c>
      <c r="H573" s="75"/>
      <c r="I573" s="75"/>
      <c r="J573" s="75"/>
      <c r="K573" s="75"/>
      <c r="L573" s="98"/>
      <c r="M573" s="75">
        <f>800*D573</f>
        <v>800</v>
      </c>
      <c r="N573" s="76">
        <f t="shared" si="146"/>
        <v>679.44239999999991</v>
      </c>
      <c r="O573" s="76">
        <f t="shared" si="148"/>
        <v>120.55760000000009</v>
      </c>
    </row>
    <row r="574" spans="1:15" x14ac:dyDescent="0.25">
      <c r="A574" s="77">
        <f>+IF(B574="","",SUBTOTAL(3,B$554:B574))</f>
        <v>21</v>
      </c>
      <c r="B574" s="78">
        <f t="shared" si="149"/>
        <v>44322</v>
      </c>
      <c r="C574" s="79"/>
      <c r="D574" s="77">
        <v>1</v>
      </c>
      <c r="E574" s="75"/>
      <c r="F574" s="75"/>
      <c r="G574" s="75">
        <v>159.12</v>
      </c>
      <c r="H574" s="75"/>
      <c r="I574" s="75"/>
      <c r="J574" s="75"/>
      <c r="K574" s="75"/>
      <c r="L574" s="98"/>
      <c r="M574" s="75">
        <f>800*D574</f>
        <v>800</v>
      </c>
      <c r="N574" s="76">
        <f t="shared" si="146"/>
        <v>679.44239999999991</v>
      </c>
      <c r="O574" s="76">
        <f t="shared" si="148"/>
        <v>120.55760000000009</v>
      </c>
    </row>
    <row r="575" spans="1:15" x14ac:dyDescent="0.25">
      <c r="A575" s="77">
        <f>+IF(B575="","",SUBTOTAL(3,B$554:B575))</f>
        <v>22</v>
      </c>
      <c r="B575" s="78">
        <f t="shared" si="149"/>
        <v>44322</v>
      </c>
      <c r="C575" s="79"/>
      <c r="D575" s="77">
        <v>1</v>
      </c>
      <c r="E575" s="75"/>
      <c r="F575" s="75"/>
      <c r="G575" s="75">
        <v>159.12</v>
      </c>
      <c r="H575" s="75"/>
      <c r="I575" s="75"/>
      <c r="J575" s="75"/>
      <c r="K575" s="75"/>
      <c r="L575" s="98"/>
      <c r="M575" s="75">
        <f>800*D575</f>
        <v>800</v>
      </c>
      <c r="N575" s="76">
        <f t="shared" si="146"/>
        <v>679.44239999999991</v>
      </c>
      <c r="O575" s="76">
        <f t="shared" si="148"/>
        <v>120.55760000000009</v>
      </c>
    </row>
    <row r="576" spans="1:15" x14ac:dyDescent="0.25">
      <c r="A576" s="77">
        <f>+IF(B576="","",SUBTOTAL(3,B$554:B576))</f>
        <v>23</v>
      </c>
      <c r="B576" s="78">
        <f t="shared" si="149"/>
        <v>44322</v>
      </c>
      <c r="C576" s="79"/>
      <c r="D576" s="77">
        <v>1</v>
      </c>
      <c r="E576" s="75"/>
      <c r="F576" s="75"/>
      <c r="G576" s="75">
        <v>159.12</v>
      </c>
      <c r="H576" s="75"/>
      <c r="I576" s="75"/>
      <c r="J576" s="75"/>
      <c r="K576" s="75"/>
      <c r="L576" s="98"/>
      <c r="M576" s="75">
        <f>800*D576</f>
        <v>800</v>
      </c>
      <c r="N576" s="76">
        <f t="shared" si="146"/>
        <v>679.44239999999991</v>
      </c>
      <c r="O576" s="76">
        <f t="shared" si="148"/>
        <v>120.55760000000009</v>
      </c>
    </row>
    <row r="577" spans="1:15" x14ac:dyDescent="0.25">
      <c r="A577" s="77">
        <f>+IF(B577="","",SUBTOTAL(3,B$554:B577))</f>
        <v>24</v>
      </c>
      <c r="B577" s="78">
        <f>B554</f>
        <v>44322</v>
      </c>
      <c r="C577" s="79"/>
      <c r="D577" s="77">
        <v>1</v>
      </c>
      <c r="E577" s="75"/>
      <c r="F577" s="75"/>
      <c r="G577" s="75">
        <v>159.12</v>
      </c>
      <c r="H577" s="75"/>
      <c r="I577" s="75"/>
      <c r="J577" s="75"/>
      <c r="K577" s="75"/>
      <c r="L577" s="98"/>
      <c r="M577" s="75">
        <f>800*D577</f>
        <v>800</v>
      </c>
      <c r="N577" s="76">
        <f t="shared" si="146"/>
        <v>679.44239999999991</v>
      </c>
      <c r="O577" s="76">
        <f t="shared" si="148"/>
        <v>120.55760000000009</v>
      </c>
    </row>
    <row r="578" spans="1:15" x14ac:dyDescent="0.25">
      <c r="A578" s="77">
        <f>+IF(B578="","",SUBTOTAL(3,B$554:B578))</f>
        <v>25</v>
      </c>
      <c r="B578" s="78">
        <f>B554</f>
        <v>44322</v>
      </c>
      <c r="C578" s="79"/>
      <c r="D578" s="77">
        <v>1</v>
      </c>
      <c r="E578" s="75"/>
      <c r="F578" s="75"/>
      <c r="G578" s="75">
        <v>159.12</v>
      </c>
      <c r="H578" s="75"/>
      <c r="I578" s="75"/>
      <c r="J578" s="75"/>
      <c r="K578" s="75"/>
      <c r="L578" s="98"/>
      <c r="M578" s="75">
        <f>800*D578</f>
        <v>800</v>
      </c>
      <c r="N578" s="76">
        <f t="shared" si="146"/>
        <v>679.44239999999991</v>
      </c>
      <c r="O578" s="76">
        <f t="shared" si="148"/>
        <v>120.55760000000009</v>
      </c>
    </row>
    <row r="579" spans="1:15" x14ac:dyDescent="0.25">
      <c r="A579" s="39" t="str">
        <f>TEXT(B579,"DDD")</f>
        <v>Thu</v>
      </c>
      <c r="B579" s="9">
        <f>B554</f>
        <v>44322</v>
      </c>
      <c r="C579" s="5" t="s">
        <v>2</v>
      </c>
      <c r="D579" s="4">
        <f>SUM(D554:D578)</f>
        <v>26</v>
      </c>
      <c r="E579" s="12">
        <f t="shared" ref="E579:J579" si="150">SUM(E554:E578)</f>
        <v>0</v>
      </c>
      <c r="F579" s="12">
        <f t="shared" si="150"/>
        <v>0</v>
      </c>
      <c r="G579" s="12">
        <f t="shared" si="150"/>
        <v>6021.0599999999977</v>
      </c>
      <c r="H579" s="12">
        <f t="shared" si="150"/>
        <v>0</v>
      </c>
      <c r="I579" s="12">
        <f t="shared" si="150"/>
        <v>0</v>
      </c>
      <c r="J579" s="12">
        <f t="shared" si="150"/>
        <v>0</v>
      </c>
      <c r="K579" s="40"/>
      <c r="L579" s="40"/>
      <c r="M579" s="12">
        <f>SUM(M554:M578)</f>
        <v>30000</v>
      </c>
      <c r="N579" s="12">
        <f>SUM(N554:N578)</f>
        <v>25709.926199999994</v>
      </c>
      <c r="O579" s="12">
        <f>SUM(O554:O578)</f>
        <v>4290.0738000000047</v>
      </c>
    </row>
    <row r="580" spans="1:15" x14ac:dyDescent="0.25">
      <c r="A580" s="32">
        <f>+IF(B580="","",SUBTOTAL(3,B$580:B580))</f>
        <v>1</v>
      </c>
      <c r="B580" s="16">
        <f>B554+3</f>
        <v>44325</v>
      </c>
      <c r="C580" s="7"/>
      <c r="D580" s="6">
        <v>1</v>
      </c>
      <c r="E580" s="11"/>
      <c r="F580" s="11"/>
      <c r="G580" s="11">
        <v>159.12</v>
      </c>
      <c r="H580" s="11"/>
      <c r="I580" s="11"/>
      <c r="J580" s="11"/>
      <c r="K580" s="11"/>
      <c r="L580" s="98"/>
      <c r="M580" s="11">
        <v>800</v>
      </c>
      <c r="N580" s="31">
        <f t="shared" ref="N580:N587" si="151">G580*4.27</f>
        <v>679.44239999999991</v>
      </c>
      <c r="O580" s="69">
        <f t="shared" ref="O580:O587" si="152">M580-N580</f>
        <v>120.55760000000009</v>
      </c>
    </row>
    <row r="581" spans="1:15" x14ac:dyDescent="0.25">
      <c r="A581" s="32">
        <f>+IF(B581="","",SUBTOTAL(3,B$580:B581))</f>
        <v>2</v>
      </c>
      <c r="B581" s="16">
        <f>B580</f>
        <v>44325</v>
      </c>
      <c r="C581" s="7"/>
      <c r="D581" s="6">
        <v>1</v>
      </c>
      <c r="E581" s="11"/>
      <c r="F581" s="11"/>
      <c r="G581" s="11">
        <v>159.12</v>
      </c>
      <c r="H581" s="11"/>
      <c r="I581" s="11"/>
      <c r="J581" s="11"/>
      <c r="K581" s="11"/>
      <c r="L581" s="98"/>
      <c r="M581" s="11">
        <v>800</v>
      </c>
      <c r="N581" s="76">
        <f t="shared" si="151"/>
        <v>679.44239999999991</v>
      </c>
      <c r="O581" s="25">
        <f t="shared" si="152"/>
        <v>120.55760000000009</v>
      </c>
    </row>
    <row r="582" spans="1:15" x14ac:dyDescent="0.25">
      <c r="A582" s="32">
        <f>+IF(B582="","",SUBTOTAL(3,B$580:B582))</f>
        <v>3</v>
      </c>
      <c r="B582" s="16">
        <f>B580</f>
        <v>44325</v>
      </c>
      <c r="C582" s="7"/>
      <c r="D582" s="6">
        <v>9</v>
      </c>
      <c r="E582" s="11"/>
      <c r="F582" s="11"/>
      <c r="G582" s="11">
        <v>1407.6</v>
      </c>
      <c r="H582" s="11"/>
      <c r="I582" s="11"/>
      <c r="J582" s="11"/>
      <c r="K582" s="11"/>
      <c r="L582" s="98"/>
      <c r="M582" s="75">
        <f>800*D582</f>
        <v>7200</v>
      </c>
      <c r="N582" s="76">
        <f t="shared" si="151"/>
        <v>6010.4519999999993</v>
      </c>
      <c r="O582" s="25">
        <f t="shared" si="152"/>
        <v>1189.5480000000007</v>
      </c>
    </row>
    <row r="583" spans="1:15" x14ac:dyDescent="0.25">
      <c r="A583" s="32">
        <f>+IF(B583="","",SUBTOTAL(3,B$580:B583))</f>
        <v>4</v>
      </c>
      <c r="B583" s="16">
        <f>B580</f>
        <v>44325</v>
      </c>
      <c r="C583" s="7"/>
      <c r="D583" s="6">
        <v>1</v>
      </c>
      <c r="E583" s="11"/>
      <c r="F583" s="11"/>
      <c r="G583" s="11">
        <v>159.12</v>
      </c>
      <c r="H583" s="11"/>
      <c r="I583" s="11"/>
      <c r="J583" s="11"/>
      <c r="K583" s="11"/>
      <c r="L583" s="98"/>
      <c r="M583" s="75">
        <f>800*D583</f>
        <v>800</v>
      </c>
      <c r="N583" s="76">
        <f t="shared" si="151"/>
        <v>679.44239999999991</v>
      </c>
      <c r="O583" s="25">
        <f t="shared" si="152"/>
        <v>120.55760000000009</v>
      </c>
    </row>
    <row r="584" spans="1:15" x14ac:dyDescent="0.25">
      <c r="A584" s="32">
        <f>+IF(B584="","",SUBTOTAL(3,B$580:B584))</f>
        <v>5</v>
      </c>
      <c r="B584" s="16">
        <f>B580</f>
        <v>44325</v>
      </c>
      <c r="C584" s="7"/>
      <c r="D584" s="6">
        <v>1</v>
      </c>
      <c r="E584" s="11"/>
      <c r="F584" s="11"/>
      <c r="G584" s="11">
        <v>159.12</v>
      </c>
      <c r="H584" s="11"/>
      <c r="I584" s="11"/>
      <c r="J584" s="11"/>
      <c r="K584" s="11"/>
      <c r="L584" s="98"/>
      <c r="M584" s="75">
        <f>800*D584</f>
        <v>800</v>
      </c>
      <c r="N584" s="76">
        <f t="shared" si="151"/>
        <v>679.44239999999991</v>
      </c>
      <c r="O584" s="25">
        <f t="shared" si="152"/>
        <v>120.55760000000009</v>
      </c>
    </row>
    <row r="585" spans="1:15" x14ac:dyDescent="0.25">
      <c r="A585" s="32">
        <f>+IF(B585="","",SUBTOTAL(3,B$580:B585))</f>
        <v>6</v>
      </c>
      <c r="B585" s="16">
        <f>B580</f>
        <v>44325</v>
      </c>
      <c r="C585" s="7"/>
      <c r="D585" s="6">
        <v>1</v>
      </c>
      <c r="E585" s="11"/>
      <c r="F585" s="11"/>
      <c r="G585" s="11">
        <v>159.12</v>
      </c>
      <c r="H585" s="11"/>
      <c r="I585" s="11"/>
      <c r="J585" s="11"/>
      <c r="K585" s="11"/>
      <c r="L585" s="98"/>
      <c r="M585" s="75">
        <f>800*D585</f>
        <v>800</v>
      </c>
      <c r="N585" s="76">
        <f t="shared" si="151"/>
        <v>679.44239999999991</v>
      </c>
      <c r="O585" s="25">
        <f t="shared" si="152"/>
        <v>120.55760000000009</v>
      </c>
    </row>
    <row r="586" spans="1:15" x14ac:dyDescent="0.25">
      <c r="A586" s="32">
        <f>+IF(B586="","",SUBTOTAL(3,B$580:B586))</f>
        <v>7</v>
      </c>
      <c r="B586" s="16">
        <f>B580</f>
        <v>44325</v>
      </c>
      <c r="C586" s="7"/>
      <c r="D586" s="6">
        <v>1</v>
      </c>
      <c r="E586" s="11"/>
      <c r="F586" s="11"/>
      <c r="G586" s="11">
        <v>159.12</v>
      </c>
      <c r="H586" s="11"/>
      <c r="I586" s="11"/>
      <c r="J586" s="11"/>
      <c r="K586" s="11"/>
      <c r="L586" s="98"/>
      <c r="M586" s="75">
        <f>800*D586</f>
        <v>800</v>
      </c>
      <c r="N586" s="76">
        <f t="shared" si="151"/>
        <v>679.44239999999991</v>
      </c>
      <c r="O586" s="25">
        <f t="shared" si="152"/>
        <v>120.55760000000009</v>
      </c>
    </row>
    <row r="587" spans="1:15" x14ac:dyDescent="0.25">
      <c r="A587" s="32">
        <f>+IF(B587="","",SUBTOTAL(3,B$580:B587))</f>
        <v>8</v>
      </c>
      <c r="B587" s="16">
        <f>B580</f>
        <v>44325</v>
      </c>
      <c r="C587" s="7"/>
      <c r="D587" s="6">
        <v>1</v>
      </c>
      <c r="E587" s="11"/>
      <c r="F587" s="11"/>
      <c r="G587" s="11">
        <v>159.12</v>
      </c>
      <c r="H587" s="11"/>
      <c r="I587" s="11"/>
      <c r="J587" s="11"/>
      <c r="K587" s="11"/>
      <c r="L587" s="98"/>
      <c r="M587" s="75">
        <f>800*D587</f>
        <v>800</v>
      </c>
      <c r="N587" s="76">
        <f t="shared" si="151"/>
        <v>679.44239999999991</v>
      </c>
      <c r="O587" s="25">
        <f t="shared" si="152"/>
        <v>120.55760000000009</v>
      </c>
    </row>
    <row r="588" spans="1:15" x14ac:dyDescent="0.25">
      <c r="A588" s="39" t="str">
        <f>TEXT(B588,"DDD")</f>
        <v>Sun</v>
      </c>
      <c r="B588" s="9">
        <f>B580</f>
        <v>44325</v>
      </c>
      <c r="C588" s="5" t="s">
        <v>2</v>
      </c>
      <c r="D588" s="4">
        <f>SUM(D580:D587)</f>
        <v>16</v>
      </c>
      <c r="E588" s="12">
        <f t="shared" ref="E588:O588" si="153">SUM(E580:E587)</f>
        <v>0</v>
      </c>
      <c r="F588" s="12">
        <f t="shared" si="153"/>
        <v>0</v>
      </c>
      <c r="G588" s="12">
        <f t="shared" si="153"/>
        <v>2521.4399999999996</v>
      </c>
      <c r="H588" s="12">
        <f t="shared" si="153"/>
        <v>0</v>
      </c>
      <c r="I588" s="12">
        <f t="shared" si="153"/>
        <v>0</v>
      </c>
      <c r="J588" s="12">
        <f t="shared" si="153"/>
        <v>0</v>
      </c>
      <c r="K588" s="12">
        <f t="shared" si="153"/>
        <v>0</v>
      </c>
      <c r="L588" s="40"/>
      <c r="M588" s="12">
        <f t="shared" si="153"/>
        <v>12800</v>
      </c>
      <c r="N588" s="12">
        <f t="shared" si="153"/>
        <v>10766.548799999999</v>
      </c>
      <c r="O588" s="12">
        <f t="shared" si="153"/>
        <v>2033.4512000000013</v>
      </c>
    </row>
    <row r="589" spans="1:15" x14ac:dyDescent="0.25">
      <c r="A589" s="32">
        <f>+IF(B589="","",SUBTOTAL(3,B$589:B589))</f>
        <v>1</v>
      </c>
      <c r="B589" s="16">
        <f>B580+1</f>
        <v>44326</v>
      </c>
      <c r="C589" s="7"/>
      <c r="D589" s="6">
        <v>1</v>
      </c>
      <c r="E589" s="11"/>
      <c r="F589" s="11"/>
      <c r="G589" s="11">
        <v>159.12</v>
      </c>
      <c r="H589" s="11"/>
      <c r="I589" s="11"/>
      <c r="J589" s="11"/>
      <c r="K589" s="11"/>
      <c r="L589" s="98"/>
      <c r="M589" s="75">
        <f>800*D589</f>
        <v>800</v>
      </c>
      <c r="N589" s="69">
        <f t="shared" ref="N589:N595" si="154">G589*4.27</f>
        <v>679.44239999999991</v>
      </c>
      <c r="O589" s="69">
        <f t="shared" ref="O589:O595" si="155">M589-N589</f>
        <v>120.55760000000009</v>
      </c>
    </row>
    <row r="590" spans="1:15" x14ac:dyDescent="0.25">
      <c r="A590" s="32">
        <f>+IF(B590="","",SUBTOTAL(3,B$589:B590))</f>
        <v>2</v>
      </c>
      <c r="B590" s="16">
        <f>B589</f>
        <v>44326</v>
      </c>
      <c r="C590" s="7"/>
      <c r="D590" s="6">
        <v>1</v>
      </c>
      <c r="E590" s="11"/>
      <c r="F590" s="11"/>
      <c r="G590" s="11">
        <v>159.12</v>
      </c>
      <c r="H590" s="11"/>
      <c r="I590" s="11"/>
      <c r="J590" s="11"/>
      <c r="K590" s="11"/>
      <c r="L590" s="98"/>
      <c r="M590" s="75">
        <f>800*D590</f>
        <v>800</v>
      </c>
      <c r="N590" s="25">
        <f t="shared" si="154"/>
        <v>679.44239999999991</v>
      </c>
      <c r="O590" s="25">
        <f t="shared" si="155"/>
        <v>120.55760000000009</v>
      </c>
    </row>
    <row r="591" spans="1:15" x14ac:dyDescent="0.25">
      <c r="A591" s="32">
        <f>+IF(B591="","",SUBTOTAL(3,B$589:B591))</f>
        <v>3</v>
      </c>
      <c r="B591" s="16">
        <f>B589</f>
        <v>44326</v>
      </c>
      <c r="C591" s="7"/>
      <c r="D591" s="6">
        <v>1</v>
      </c>
      <c r="E591" s="11"/>
      <c r="F591" s="11"/>
      <c r="G591" s="11">
        <v>159.12</v>
      </c>
      <c r="H591" s="11"/>
      <c r="I591" s="11"/>
      <c r="J591" s="11"/>
      <c r="K591" s="11"/>
      <c r="L591" s="98"/>
      <c r="M591" s="75">
        <f>800*D591</f>
        <v>800</v>
      </c>
      <c r="N591" s="25">
        <f t="shared" si="154"/>
        <v>679.44239999999991</v>
      </c>
      <c r="O591" s="25">
        <f t="shared" si="155"/>
        <v>120.55760000000009</v>
      </c>
    </row>
    <row r="592" spans="1:15" x14ac:dyDescent="0.25">
      <c r="A592" s="32">
        <f>+IF(B592="","",SUBTOTAL(3,B$589:B592))</f>
        <v>4</v>
      </c>
      <c r="B592" s="16">
        <f>B589</f>
        <v>44326</v>
      </c>
      <c r="C592" s="7"/>
      <c r="D592" s="6">
        <v>1</v>
      </c>
      <c r="E592" s="11"/>
      <c r="F592" s="11"/>
      <c r="G592" s="11">
        <v>159.12</v>
      </c>
      <c r="H592" s="11"/>
      <c r="I592" s="11"/>
      <c r="J592" s="11"/>
      <c r="K592" s="11"/>
      <c r="L592" s="98"/>
      <c r="M592" s="75">
        <f>800*D592</f>
        <v>800</v>
      </c>
      <c r="N592" s="25">
        <f t="shared" si="154"/>
        <v>679.44239999999991</v>
      </c>
      <c r="O592" s="25">
        <f t="shared" si="155"/>
        <v>120.55760000000009</v>
      </c>
    </row>
    <row r="593" spans="1:15" x14ac:dyDescent="0.25">
      <c r="A593" s="32">
        <f>+IF(B593="","",SUBTOTAL(3,B$589:B593))</f>
        <v>5</v>
      </c>
      <c r="B593" s="16">
        <f>B589</f>
        <v>44326</v>
      </c>
      <c r="C593" s="7"/>
      <c r="D593" s="6">
        <v>1</v>
      </c>
      <c r="E593" s="11"/>
      <c r="F593" s="11"/>
      <c r="G593" s="11">
        <v>2046.12</v>
      </c>
      <c r="H593" s="11"/>
      <c r="I593" s="11"/>
      <c r="J593" s="11"/>
      <c r="K593" s="11"/>
      <c r="L593" s="98"/>
      <c r="M593" s="11">
        <v>10000</v>
      </c>
      <c r="N593" s="25">
        <f t="shared" si="154"/>
        <v>8736.9323999999979</v>
      </c>
      <c r="O593" s="25">
        <f t="shared" si="155"/>
        <v>1263.0676000000021</v>
      </c>
    </row>
    <row r="594" spans="1:15" x14ac:dyDescent="0.25">
      <c r="A594" s="32">
        <f>+IF(B594="","",SUBTOTAL(3,B$589:B594))</f>
        <v>6</v>
      </c>
      <c r="B594" s="16">
        <f>B589</f>
        <v>44326</v>
      </c>
      <c r="C594" s="7"/>
      <c r="D594" s="6">
        <v>2</v>
      </c>
      <c r="E594" s="11"/>
      <c r="F594" s="11"/>
      <c r="G594" s="11"/>
      <c r="H594" s="11"/>
      <c r="I594" s="11"/>
      <c r="J594" s="11"/>
      <c r="K594" s="11"/>
      <c r="L594" s="98"/>
      <c r="M594" s="75">
        <f>75*D594</f>
        <v>150</v>
      </c>
      <c r="N594" s="25">
        <f t="shared" si="154"/>
        <v>0</v>
      </c>
      <c r="O594" s="25">
        <f t="shared" si="155"/>
        <v>150</v>
      </c>
    </row>
    <row r="595" spans="1:15" x14ac:dyDescent="0.25">
      <c r="A595" s="32">
        <f>+IF(B595="","",SUBTOTAL(3,B$589:B595))</f>
        <v>7</v>
      </c>
      <c r="B595" s="16">
        <f>B590</f>
        <v>44326</v>
      </c>
      <c r="C595" s="7"/>
      <c r="D595" s="80">
        <v>2</v>
      </c>
      <c r="E595" s="81"/>
      <c r="F595" s="81"/>
      <c r="G595" s="81">
        <v>315.18</v>
      </c>
      <c r="H595" s="81"/>
      <c r="I595" s="81"/>
      <c r="J595" s="81"/>
      <c r="K595" s="81"/>
      <c r="L595" s="81"/>
      <c r="M595" s="75">
        <f>800*D595</f>
        <v>1600</v>
      </c>
      <c r="N595" s="25">
        <f t="shared" si="154"/>
        <v>1345.8185999999998</v>
      </c>
      <c r="O595" s="25">
        <f t="shared" si="155"/>
        <v>254.18140000000017</v>
      </c>
    </row>
    <row r="596" spans="1:15" x14ac:dyDescent="0.25">
      <c r="A596" s="39" t="str">
        <f>TEXT(B596,"DDD")</f>
        <v>Mon</v>
      </c>
      <c r="B596" s="9">
        <f>B589</f>
        <v>44326</v>
      </c>
      <c r="C596" s="5" t="s">
        <v>2</v>
      </c>
      <c r="D596" s="4">
        <f>SUM(D589:D595)</f>
        <v>9</v>
      </c>
      <c r="E596" s="12">
        <f t="shared" ref="E596:K596" si="156">SUM(E589:E595)</f>
        <v>0</v>
      </c>
      <c r="F596" s="12">
        <f t="shared" si="156"/>
        <v>0</v>
      </c>
      <c r="G596" s="12">
        <f t="shared" si="156"/>
        <v>2997.7799999999997</v>
      </c>
      <c r="H596" s="12">
        <f t="shared" si="156"/>
        <v>0</v>
      </c>
      <c r="I596" s="12">
        <f t="shared" si="156"/>
        <v>0</v>
      </c>
      <c r="J596" s="12">
        <f t="shared" si="156"/>
        <v>0</v>
      </c>
      <c r="K596" s="12">
        <f t="shared" si="156"/>
        <v>0</v>
      </c>
      <c r="L596" s="40"/>
      <c r="M596" s="12">
        <f>SUM(M589:M595)</f>
        <v>14950</v>
      </c>
      <c r="N596" s="12">
        <f>SUM(N589:N595)</f>
        <v>12800.520599999998</v>
      </c>
      <c r="O596" s="12">
        <f>SUM(O589:O595)</f>
        <v>2149.4794000000029</v>
      </c>
    </row>
    <row r="597" spans="1:15" x14ac:dyDescent="0.25">
      <c r="A597" s="32">
        <f>+IF(B597="","",SUBTOTAL(3,B$597:B597))</f>
        <v>1</v>
      </c>
      <c r="B597" s="16">
        <f>B589+1</f>
        <v>44327</v>
      </c>
      <c r="C597" s="7"/>
      <c r="D597" s="6">
        <v>1</v>
      </c>
      <c r="E597" s="11"/>
      <c r="F597" s="11"/>
      <c r="G597" s="11">
        <v>159.12</v>
      </c>
      <c r="H597" s="11"/>
      <c r="I597" s="11"/>
      <c r="J597" s="11"/>
      <c r="K597" s="11"/>
      <c r="L597" s="98"/>
      <c r="M597" s="75">
        <f>800*D597</f>
        <v>800</v>
      </c>
      <c r="N597" s="31">
        <f t="shared" ref="N597:N602" si="157">G597*4.33</f>
        <v>688.9896</v>
      </c>
      <c r="O597" s="31">
        <f t="shared" ref="O597:O602" si="158">M597-N597</f>
        <v>111.0104</v>
      </c>
    </row>
    <row r="598" spans="1:15" x14ac:dyDescent="0.25">
      <c r="A598" s="32">
        <f>+IF(B598="","",SUBTOTAL(3,B$597:B598))</f>
        <v>2</v>
      </c>
      <c r="B598" s="16">
        <f>B597</f>
        <v>44327</v>
      </c>
      <c r="C598" s="7"/>
      <c r="D598" s="6">
        <v>1</v>
      </c>
      <c r="E598" s="11"/>
      <c r="F598" s="11"/>
      <c r="G598" s="11">
        <v>159.12</v>
      </c>
      <c r="H598" s="11"/>
      <c r="I598" s="11"/>
      <c r="J598" s="11"/>
      <c r="K598" s="11"/>
      <c r="L598" s="98"/>
      <c r="M598" s="75">
        <f>800*D598</f>
        <v>800</v>
      </c>
      <c r="N598" s="76">
        <f t="shared" si="157"/>
        <v>688.9896</v>
      </c>
      <c r="O598" s="76">
        <f t="shared" si="158"/>
        <v>111.0104</v>
      </c>
    </row>
    <row r="599" spans="1:15" x14ac:dyDescent="0.25">
      <c r="A599" s="32">
        <f>+IF(B599="","",SUBTOTAL(3,B$597:B599))</f>
        <v>3</v>
      </c>
      <c r="B599" s="16">
        <f>B597</f>
        <v>44327</v>
      </c>
      <c r="C599" s="7"/>
      <c r="D599" s="6">
        <v>1</v>
      </c>
      <c r="E599" s="11"/>
      <c r="F599" s="11"/>
      <c r="G599" s="11">
        <v>159.12</v>
      </c>
      <c r="H599" s="11"/>
      <c r="I599" s="11"/>
      <c r="J599" s="11"/>
      <c r="K599" s="11"/>
      <c r="L599" s="98"/>
      <c r="M599" s="75">
        <f>800*D599</f>
        <v>800</v>
      </c>
      <c r="N599" s="76">
        <f t="shared" si="157"/>
        <v>688.9896</v>
      </c>
      <c r="O599" s="76">
        <f t="shared" si="158"/>
        <v>111.0104</v>
      </c>
    </row>
    <row r="600" spans="1:15" x14ac:dyDescent="0.25">
      <c r="A600" s="32">
        <f>+IF(B600="","",SUBTOTAL(3,B$597:B600))</f>
        <v>4</v>
      </c>
      <c r="B600" s="16">
        <f>B597</f>
        <v>44327</v>
      </c>
      <c r="C600" s="7"/>
      <c r="D600" s="6">
        <v>1</v>
      </c>
      <c r="E600" s="11"/>
      <c r="F600" s="11"/>
      <c r="G600" s="11">
        <v>159.12</v>
      </c>
      <c r="H600" s="11"/>
      <c r="I600" s="11"/>
      <c r="J600" s="11"/>
      <c r="K600" s="11"/>
      <c r="L600" s="98"/>
      <c r="M600" s="75">
        <f>800*D600</f>
        <v>800</v>
      </c>
      <c r="N600" s="76">
        <f t="shared" si="157"/>
        <v>688.9896</v>
      </c>
      <c r="O600" s="25">
        <f t="shared" si="158"/>
        <v>111.0104</v>
      </c>
    </row>
    <row r="601" spans="1:15" x14ac:dyDescent="0.25">
      <c r="A601" s="32">
        <f>+IF(B601="","",SUBTOTAL(3,B$597:B601))</f>
        <v>5</v>
      </c>
      <c r="B601" s="16">
        <f>B597</f>
        <v>44327</v>
      </c>
      <c r="C601" s="7"/>
      <c r="D601" s="6">
        <v>2</v>
      </c>
      <c r="E601" s="11"/>
      <c r="F601" s="11"/>
      <c r="G601" s="11">
        <v>315.18</v>
      </c>
      <c r="H601" s="11"/>
      <c r="I601" s="11"/>
      <c r="J601" s="11"/>
      <c r="K601" s="11"/>
      <c r="L601" s="98"/>
      <c r="M601" s="11">
        <f>800*D601</f>
        <v>1600</v>
      </c>
      <c r="N601" s="76">
        <f t="shared" si="157"/>
        <v>1364.7293999999999</v>
      </c>
      <c r="O601" s="25">
        <f t="shared" si="158"/>
        <v>235.27060000000006</v>
      </c>
    </row>
    <row r="602" spans="1:15" x14ac:dyDescent="0.25">
      <c r="A602" s="32">
        <f>+IF(B602="","",SUBTOTAL(3,B$597:B602))</f>
        <v>6</v>
      </c>
      <c r="B602" s="16">
        <f>B597</f>
        <v>44327</v>
      </c>
      <c r="C602" s="7"/>
      <c r="D602" s="6">
        <v>1</v>
      </c>
      <c r="E602" s="11"/>
      <c r="F602" s="11"/>
      <c r="G602" s="11">
        <v>159.12</v>
      </c>
      <c r="H602" s="11"/>
      <c r="I602" s="11"/>
      <c r="J602" s="11"/>
      <c r="K602" s="11"/>
      <c r="L602" s="98"/>
      <c r="M602" s="11">
        <f>800*D602</f>
        <v>800</v>
      </c>
      <c r="N602" s="76">
        <f t="shared" si="157"/>
        <v>688.9896</v>
      </c>
      <c r="O602" s="25">
        <f t="shared" si="158"/>
        <v>111.0104</v>
      </c>
    </row>
    <row r="603" spans="1:15" x14ac:dyDescent="0.25">
      <c r="A603" s="39" t="str">
        <f>TEXT(B603,"DDD")</f>
        <v>Tue</v>
      </c>
      <c r="B603" s="9">
        <f>B597</f>
        <v>44327</v>
      </c>
      <c r="C603" s="5" t="s">
        <v>2</v>
      </c>
      <c r="D603" s="4">
        <f>SUM(D597:D602)</f>
        <v>7</v>
      </c>
      <c r="E603" s="12">
        <f t="shared" ref="E603:O603" si="159">SUM(E597:E602)</f>
        <v>0</v>
      </c>
      <c r="F603" s="12">
        <f t="shared" si="159"/>
        <v>0</v>
      </c>
      <c r="G603" s="12">
        <f t="shared" si="159"/>
        <v>1110.7800000000002</v>
      </c>
      <c r="H603" s="12">
        <f t="shared" si="159"/>
        <v>0</v>
      </c>
      <c r="I603" s="12">
        <f t="shared" si="159"/>
        <v>0</v>
      </c>
      <c r="J603" s="12">
        <f t="shared" si="159"/>
        <v>0</v>
      </c>
      <c r="K603" s="12">
        <f t="shared" si="159"/>
        <v>0</v>
      </c>
      <c r="L603" s="40"/>
      <c r="M603" s="12">
        <f t="shared" si="159"/>
        <v>5600</v>
      </c>
      <c r="N603" s="12">
        <f t="shared" si="159"/>
        <v>4809.6773999999996</v>
      </c>
      <c r="O603" s="12">
        <f t="shared" si="159"/>
        <v>790.32260000000008</v>
      </c>
    </row>
    <row r="604" spans="1:15" x14ac:dyDescent="0.25">
      <c r="A604" s="32">
        <f>+IF(B604="","",SUBTOTAL(3,B$604:B604))</f>
        <v>1</v>
      </c>
      <c r="B604" s="16">
        <f>B597+1</f>
        <v>44328</v>
      </c>
      <c r="C604" s="7"/>
      <c r="D604" s="6"/>
      <c r="E604" s="11"/>
      <c r="F604" s="11"/>
      <c r="G604" s="11"/>
      <c r="H604" s="11"/>
      <c r="I604" s="11"/>
      <c r="J604" s="11"/>
      <c r="K604" s="11"/>
      <c r="L604" s="98"/>
      <c r="M604" s="11"/>
      <c r="N604" s="69">
        <f>I604*4.27</f>
        <v>0</v>
      </c>
      <c r="O604" s="69">
        <f t="shared" ref="O604" si="160">M604-N604</f>
        <v>0</v>
      </c>
    </row>
    <row r="605" spans="1:15" x14ac:dyDescent="0.25">
      <c r="A605" s="39" t="str">
        <f>TEXT(B605,"DDD")</f>
        <v>Wed</v>
      </c>
      <c r="B605" s="9">
        <f>B604</f>
        <v>44328</v>
      </c>
      <c r="C605" s="5" t="s">
        <v>2</v>
      </c>
      <c r="D605" s="4">
        <f>SUM(D604:D604)</f>
        <v>0</v>
      </c>
      <c r="E605" s="12">
        <f t="shared" ref="E605:O605" si="161">SUM(E604:E604)</f>
        <v>0</v>
      </c>
      <c r="F605" s="12">
        <f t="shared" si="161"/>
        <v>0</v>
      </c>
      <c r="G605" s="12">
        <f t="shared" si="161"/>
        <v>0</v>
      </c>
      <c r="H605" s="12">
        <f t="shared" si="161"/>
        <v>0</v>
      </c>
      <c r="I605" s="12">
        <f t="shared" si="161"/>
        <v>0</v>
      </c>
      <c r="J605" s="12">
        <f t="shared" si="161"/>
        <v>0</v>
      </c>
      <c r="K605" s="12">
        <f t="shared" si="161"/>
        <v>0</v>
      </c>
      <c r="L605" s="40"/>
      <c r="M605" s="12">
        <f t="shared" si="161"/>
        <v>0</v>
      </c>
      <c r="N605" s="12">
        <f t="shared" si="161"/>
        <v>0</v>
      </c>
      <c r="O605" s="12">
        <f t="shared" si="161"/>
        <v>0</v>
      </c>
    </row>
    <row r="606" spans="1:15" x14ac:dyDescent="0.25">
      <c r="A606" s="32">
        <f>+IF(B606="","",SUBTOTAL(3,B$606:B606))</f>
        <v>1</v>
      </c>
      <c r="B606" s="16">
        <f>B604+1</f>
        <v>44329</v>
      </c>
      <c r="C606" s="7"/>
      <c r="D606" s="6"/>
      <c r="E606" s="11"/>
      <c r="F606" s="11"/>
      <c r="G606" s="11"/>
      <c r="H606" s="11"/>
      <c r="I606" s="11"/>
      <c r="J606" s="11"/>
      <c r="K606" s="11"/>
      <c r="L606" s="98"/>
      <c r="M606" s="11"/>
      <c r="N606" s="69">
        <f>I606*4.27</f>
        <v>0</v>
      </c>
      <c r="O606" s="69">
        <f t="shared" ref="O606" si="162">M606-N606</f>
        <v>0</v>
      </c>
    </row>
    <row r="607" spans="1:15" x14ac:dyDescent="0.25">
      <c r="A607" s="39" t="str">
        <f>TEXT(B607,"DDD")</f>
        <v>Thu</v>
      </c>
      <c r="B607" s="9">
        <f>B606</f>
        <v>44329</v>
      </c>
      <c r="C607" s="5" t="s">
        <v>2</v>
      </c>
      <c r="D607" s="4">
        <f>SUM(D606:D606)</f>
        <v>0</v>
      </c>
      <c r="E607" s="12">
        <f t="shared" ref="E607:O607" si="163">SUM(E606:E606)</f>
        <v>0</v>
      </c>
      <c r="F607" s="12">
        <f t="shared" si="163"/>
        <v>0</v>
      </c>
      <c r="G607" s="12">
        <f t="shared" si="163"/>
        <v>0</v>
      </c>
      <c r="H607" s="12">
        <f t="shared" si="163"/>
        <v>0</v>
      </c>
      <c r="I607" s="12">
        <f t="shared" si="163"/>
        <v>0</v>
      </c>
      <c r="J607" s="12">
        <f t="shared" si="163"/>
        <v>0</v>
      </c>
      <c r="K607" s="12">
        <f t="shared" si="163"/>
        <v>0</v>
      </c>
      <c r="L607" s="40"/>
      <c r="M607" s="12">
        <f t="shared" si="163"/>
        <v>0</v>
      </c>
      <c r="N607" s="12">
        <f t="shared" si="163"/>
        <v>0</v>
      </c>
      <c r="O607" s="12">
        <f t="shared" si="163"/>
        <v>0</v>
      </c>
    </row>
    <row r="608" spans="1:15" x14ac:dyDescent="0.25">
      <c r="A608" s="32">
        <f>+IF(B608="","",SUBTOTAL(3,B$608:B608))</f>
        <v>1</v>
      </c>
      <c r="B608" s="16">
        <f>B606+3</f>
        <v>44332</v>
      </c>
      <c r="C608" s="7"/>
      <c r="D608" s="6"/>
      <c r="E608" s="11"/>
      <c r="F608" s="11"/>
      <c r="G608" s="11"/>
      <c r="H608" s="11"/>
      <c r="I608" s="11"/>
      <c r="J608" s="11"/>
      <c r="K608" s="11"/>
      <c r="L608" s="98"/>
      <c r="M608" s="11"/>
      <c r="N608" s="69">
        <f>I608*4.27</f>
        <v>0</v>
      </c>
      <c r="O608" s="69">
        <f t="shared" ref="O608" si="164">M608-N608</f>
        <v>0</v>
      </c>
    </row>
    <row r="609" spans="1:15" x14ac:dyDescent="0.25">
      <c r="A609" s="39" t="str">
        <f>TEXT(B609,"DDD")</f>
        <v>Sun</v>
      </c>
      <c r="B609" s="9">
        <f>B608</f>
        <v>44332</v>
      </c>
      <c r="C609" s="5" t="s">
        <v>2</v>
      </c>
      <c r="D609" s="4">
        <f>SUM(D608:D608)</f>
        <v>0</v>
      </c>
      <c r="E609" s="12">
        <f t="shared" ref="E609:O609" si="165">SUM(E608:E608)</f>
        <v>0</v>
      </c>
      <c r="F609" s="12">
        <f t="shared" si="165"/>
        <v>0</v>
      </c>
      <c r="G609" s="12">
        <f t="shared" si="165"/>
        <v>0</v>
      </c>
      <c r="H609" s="12">
        <f t="shared" si="165"/>
        <v>0</v>
      </c>
      <c r="I609" s="12">
        <f t="shared" si="165"/>
        <v>0</v>
      </c>
      <c r="J609" s="12">
        <f t="shared" si="165"/>
        <v>0</v>
      </c>
      <c r="K609" s="12">
        <f t="shared" si="165"/>
        <v>0</v>
      </c>
      <c r="L609" s="40"/>
      <c r="M609" s="12">
        <f t="shared" si="165"/>
        <v>0</v>
      </c>
      <c r="N609" s="12">
        <f t="shared" si="165"/>
        <v>0</v>
      </c>
      <c r="O609" s="12">
        <f t="shared" si="165"/>
        <v>0</v>
      </c>
    </row>
    <row r="610" spans="1:15" x14ac:dyDescent="0.25">
      <c r="A610" s="32">
        <f>+IF(B610="","",SUBTOTAL(3,B$610:B610))</f>
        <v>1</v>
      </c>
      <c r="B610" s="16">
        <f>B608+1</f>
        <v>44333</v>
      </c>
      <c r="C610" s="7"/>
      <c r="D610" s="6">
        <v>1</v>
      </c>
      <c r="E610" s="11"/>
      <c r="F610" s="11"/>
      <c r="G610" s="11">
        <v>159.12</v>
      </c>
      <c r="H610" s="11"/>
      <c r="I610" s="11"/>
      <c r="J610" s="11"/>
      <c r="K610" s="11"/>
      <c r="L610" s="98"/>
      <c r="M610" s="11">
        <v>800</v>
      </c>
      <c r="N610" s="31">
        <f t="shared" ref="N610:N622" si="166">G610*4.33</f>
        <v>688.9896</v>
      </c>
      <c r="O610" s="69">
        <f t="shared" ref="O610:O622" si="167">M610-N610</f>
        <v>111.0104</v>
      </c>
    </row>
    <row r="611" spans="1:15" x14ac:dyDescent="0.25">
      <c r="A611" s="32">
        <f>+IF(B611="","",SUBTOTAL(3,B$610:B611))</f>
        <v>2</v>
      </c>
      <c r="B611" s="16">
        <f>B610</f>
        <v>44333</v>
      </c>
      <c r="C611" s="7"/>
      <c r="D611" s="6">
        <v>1</v>
      </c>
      <c r="E611" s="11"/>
      <c r="F611" s="11"/>
      <c r="G611" s="11">
        <v>159.12</v>
      </c>
      <c r="H611" s="11"/>
      <c r="I611" s="11"/>
      <c r="J611" s="11"/>
      <c r="K611" s="11"/>
      <c r="L611" s="98"/>
      <c r="M611" s="11">
        <v>800</v>
      </c>
      <c r="N611" s="25">
        <f t="shared" si="166"/>
        <v>688.9896</v>
      </c>
      <c r="O611" s="25">
        <f t="shared" si="167"/>
        <v>111.0104</v>
      </c>
    </row>
    <row r="612" spans="1:15" x14ac:dyDescent="0.25">
      <c r="A612" s="32">
        <f>+IF(B612="","",SUBTOTAL(3,B$610:B612))</f>
        <v>3</v>
      </c>
      <c r="B612" s="16">
        <f>B610</f>
        <v>44333</v>
      </c>
      <c r="C612" s="7"/>
      <c r="D612" s="6">
        <v>2</v>
      </c>
      <c r="E612" s="11"/>
      <c r="F612" s="11"/>
      <c r="G612" s="11">
        <v>315.18</v>
      </c>
      <c r="H612" s="11"/>
      <c r="I612" s="11"/>
      <c r="J612" s="11"/>
      <c r="K612" s="11"/>
      <c r="L612" s="98"/>
      <c r="M612" s="11">
        <v>1600</v>
      </c>
      <c r="N612" s="25">
        <f t="shared" si="166"/>
        <v>1364.7293999999999</v>
      </c>
      <c r="O612" s="25">
        <f t="shared" si="167"/>
        <v>235.27060000000006</v>
      </c>
    </row>
    <row r="613" spans="1:15" x14ac:dyDescent="0.25">
      <c r="A613" s="32">
        <f>+IF(B613="","",SUBTOTAL(3,B$610:B613))</f>
        <v>4</v>
      </c>
      <c r="B613" s="16">
        <f>B610</f>
        <v>44333</v>
      </c>
      <c r="C613" s="7"/>
      <c r="D613" s="6">
        <v>1</v>
      </c>
      <c r="E613" s="11"/>
      <c r="F613" s="11"/>
      <c r="G613" s="11">
        <v>159.12</v>
      </c>
      <c r="H613" s="11"/>
      <c r="I613" s="11"/>
      <c r="J613" s="11"/>
      <c r="K613" s="11"/>
      <c r="L613" s="98"/>
      <c r="M613" s="11">
        <v>800</v>
      </c>
      <c r="N613" s="25">
        <f t="shared" si="166"/>
        <v>688.9896</v>
      </c>
      <c r="O613" s="25">
        <f t="shared" si="167"/>
        <v>111.0104</v>
      </c>
    </row>
    <row r="614" spans="1:15" x14ac:dyDescent="0.25">
      <c r="A614" s="32">
        <f>+IF(B614="","",SUBTOTAL(3,B$610:B614))</f>
        <v>5</v>
      </c>
      <c r="B614" s="16">
        <f>B610</f>
        <v>44333</v>
      </c>
      <c r="C614" s="7"/>
      <c r="D614" s="6">
        <v>3</v>
      </c>
      <c r="E614" s="11"/>
      <c r="F614" s="11"/>
      <c r="G614" s="11">
        <v>471.24</v>
      </c>
      <c r="H614" s="11"/>
      <c r="I614" s="11"/>
      <c r="J614" s="11"/>
      <c r="K614" s="11"/>
      <c r="L614" s="98"/>
      <c r="M614" s="11">
        <f>800*D614</f>
        <v>2400</v>
      </c>
      <c r="N614" s="25">
        <f t="shared" si="166"/>
        <v>2040.4692</v>
      </c>
      <c r="O614" s="25">
        <f t="shared" si="167"/>
        <v>359.5308</v>
      </c>
    </row>
    <row r="615" spans="1:15" x14ac:dyDescent="0.25">
      <c r="A615" s="32">
        <f>+IF(B615="","",SUBTOTAL(3,B$610:B615))</f>
        <v>6</v>
      </c>
      <c r="B615" s="16">
        <f>B610</f>
        <v>44333</v>
      </c>
      <c r="C615" s="7"/>
      <c r="D615" s="6">
        <v>1</v>
      </c>
      <c r="E615" s="11"/>
      <c r="F615" s="11"/>
      <c r="G615" s="11">
        <v>159.12</v>
      </c>
      <c r="H615" s="11"/>
      <c r="I615" s="11"/>
      <c r="J615" s="11"/>
      <c r="K615" s="11"/>
      <c r="L615" s="98"/>
      <c r="M615" s="11">
        <f>800*D615</f>
        <v>800</v>
      </c>
      <c r="N615" s="25">
        <f t="shared" si="166"/>
        <v>688.9896</v>
      </c>
      <c r="O615" s="25">
        <f t="shared" si="167"/>
        <v>111.0104</v>
      </c>
    </row>
    <row r="616" spans="1:15" x14ac:dyDescent="0.25">
      <c r="A616" s="32">
        <f>+IF(B616="","",SUBTOTAL(3,B$610:B616))</f>
        <v>7</v>
      </c>
      <c r="B616" s="16">
        <f>B610</f>
        <v>44333</v>
      </c>
      <c r="C616" s="7"/>
      <c r="D616" s="6">
        <v>2</v>
      </c>
      <c r="E616" s="11"/>
      <c r="F616" s="11"/>
      <c r="G616" s="11">
        <v>315.18</v>
      </c>
      <c r="H616" s="11"/>
      <c r="I616" s="11"/>
      <c r="J616" s="11"/>
      <c r="K616" s="11"/>
      <c r="L616" s="98"/>
      <c r="M616" s="11">
        <f>800*D616</f>
        <v>1600</v>
      </c>
      <c r="N616" s="25">
        <f t="shared" si="166"/>
        <v>1364.7293999999999</v>
      </c>
      <c r="O616" s="25">
        <f t="shared" si="167"/>
        <v>235.27060000000006</v>
      </c>
    </row>
    <row r="617" spans="1:15" x14ac:dyDescent="0.25">
      <c r="A617" s="32">
        <f>+IF(B617="","",SUBTOTAL(3,B$610:B617))</f>
        <v>8</v>
      </c>
      <c r="B617" s="16">
        <f>B610</f>
        <v>44333</v>
      </c>
      <c r="C617" s="7"/>
      <c r="D617" s="6"/>
      <c r="E617" s="11"/>
      <c r="F617" s="11"/>
      <c r="G617" s="11"/>
      <c r="H617" s="11"/>
      <c r="I617" s="11"/>
      <c r="J617" s="11"/>
      <c r="K617" s="11"/>
      <c r="L617" s="98"/>
      <c r="M617" s="11">
        <v>300</v>
      </c>
      <c r="N617" s="25">
        <f t="shared" si="166"/>
        <v>0</v>
      </c>
      <c r="O617" s="25">
        <f t="shared" si="167"/>
        <v>300</v>
      </c>
    </row>
    <row r="618" spans="1:15" x14ac:dyDescent="0.25">
      <c r="A618" s="32">
        <f>+IF(B618="","",SUBTOTAL(3,B$610:B618))</f>
        <v>9</v>
      </c>
      <c r="B618" s="16">
        <f>B610</f>
        <v>44333</v>
      </c>
      <c r="C618" s="7"/>
      <c r="D618" s="6">
        <v>1</v>
      </c>
      <c r="E618" s="11"/>
      <c r="F618" s="11"/>
      <c r="G618" s="11">
        <v>159.12</v>
      </c>
      <c r="H618" s="11"/>
      <c r="I618" s="11"/>
      <c r="J618" s="11"/>
      <c r="K618" s="11"/>
      <c r="L618" s="98"/>
      <c r="M618" s="11">
        <f>800*D618</f>
        <v>800</v>
      </c>
      <c r="N618" s="25">
        <f t="shared" si="166"/>
        <v>688.9896</v>
      </c>
      <c r="O618" s="25">
        <f t="shared" si="167"/>
        <v>111.0104</v>
      </c>
    </row>
    <row r="619" spans="1:15" x14ac:dyDescent="0.25">
      <c r="A619" s="32">
        <f>+IF(B619="","",SUBTOTAL(3,B$610:B619))</f>
        <v>10</v>
      </c>
      <c r="B619" s="16">
        <f>B610</f>
        <v>44333</v>
      </c>
      <c r="C619" s="7"/>
      <c r="D619" s="6">
        <v>4</v>
      </c>
      <c r="E619" s="11"/>
      <c r="F619" s="11"/>
      <c r="G619" s="11">
        <v>627.29999999999995</v>
      </c>
      <c r="H619" s="11"/>
      <c r="I619" s="11"/>
      <c r="J619" s="11"/>
      <c r="K619" s="11"/>
      <c r="L619" s="98"/>
      <c r="M619" s="45" t="s">
        <v>16</v>
      </c>
      <c r="N619" s="25">
        <f t="shared" si="166"/>
        <v>2716.2089999999998</v>
      </c>
      <c r="O619" s="25">
        <v>483.79</v>
      </c>
    </row>
    <row r="620" spans="1:15" x14ac:dyDescent="0.25">
      <c r="A620" s="32">
        <f>+IF(B620="","",SUBTOTAL(3,B$610:B620))</f>
        <v>11</v>
      </c>
      <c r="B620" s="16">
        <f>B610</f>
        <v>44333</v>
      </c>
      <c r="C620" s="7"/>
      <c r="D620" s="6">
        <v>7</v>
      </c>
      <c r="E620" s="11"/>
      <c r="F620" s="11"/>
      <c r="G620" s="11">
        <v>1095.48</v>
      </c>
      <c r="H620" s="11"/>
      <c r="I620" s="11"/>
      <c r="J620" s="11"/>
      <c r="K620" s="11"/>
      <c r="L620" s="98"/>
      <c r="M620" s="11">
        <f>800*D620</f>
        <v>5600</v>
      </c>
      <c r="N620" s="25">
        <f t="shared" si="166"/>
        <v>4743.4283999999998</v>
      </c>
      <c r="O620" s="25">
        <f t="shared" si="167"/>
        <v>856.57160000000022</v>
      </c>
    </row>
    <row r="621" spans="1:15" x14ac:dyDescent="0.25">
      <c r="A621" s="32">
        <f>+IF(B621="","",SUBTOTAL(3,B$610:B621))</f>
        <v>12</v>
      </c>
      <c r="B621" s="16">
        <f>B610</f>
        <v>44333</v>
      </c>
      <c r="C621" s="7"/>
      <c r="D621" s="74">
        <v>1</v>
      </c>
      <c r="E621" s="75"/>
      <c r="F621" s="75"/>
      <c r="G621" s="75">
        <v>159.12</v>
      </c>
      <c r="H621" s="75"/>
      <c r="I621" s="75"/>
      <c r="J621" s="75"/>
      <c r="K621" s="75"/>
      <c r="L621" s="98"/>
      <c r="M621" s="11">
        <f>800*D621</f>
        <v>800</v>
      </c>
      <c r="N621" s="25">
        <f t="shared" si="166"/>
        <v>688.9896</v>
      </c>
      <c r="O621" s="25">
        <f t="shared" si="167"/>
        <v>111.0104</v>
      </c>
    </row>
    <row r="622" spans="1:15" x14ac:dyDescent="0.25">
      <c r="A622" s="32">
        <f>+IF(B622="","",SUBTOTAL(3,B$610:B622))</f>
        <v>13</v>
      </c>
      <c r="B622" s="16">
        <f>B610</f>
        <v>44333</v>
      </c>
      <c r="C622" s="7"/>
      <c r="D622" s="74">
        <v>1</v>
      </c>
      <c r="E622" s="75"/>
      <c r="F622" s="75"/>
      <c r="G622" s="75">
        <v>159.12</v>
      </c>
      <c r="H622" s="75"/>
      <c r="I622" s="75"/>
      <c r="J622" s="75"/>
      <c r="K622" s="75"/>
      <c r="L622" s="98"/>
      <c r="M622" s="11">
        <f>800*D622</f>
        <v>800</v>
      </c>
      <c r="N622" s="25">
        <f t="shared" si="166"/>
        <v>688.9896</v>
      </c>
      <c r="O622" s="25">
        <f t="shared" si="167"/>
        <v>111.0104</v>
      </c>
    </row>
    <row r="623" spans="1:15" x14ac:dyDescent="0.25">
      <c r="A623" s="39" t="str">
        <f>TEXT(B623,"DDD")</f>
        <v>Mon</v>
      </c>
      <c r="B623" s="9">
        <f>B610</f>
        <v>44333</v>
      </c>
      <c r="C623" s="5" t="s">
        <v>2</v>
      </c>
      <c r="D623" s="4">
        <f>SUM(D610:D622)</f>
        <v>25</v>
      </c>
      <c r="E623" s="12">
        <f t="shared" ref="E623:J623" si="168">SUM(E610:E622)</f>
        <v>0</v>
      </c>
      <c r="F623" s="12">
        <f t="shared" si="168"/>
        <v>0</v>
      </c>
      <c r="G623" s="12">
        <f t="shared" si="168"/>
        <v>3938.22</v>
      </c>
      <c r="H623" s="12">
        <f t="shared" si="168"/>
        <v>0</v>
      </c>
      <c r="I623" s="12">
        <f t="shared" si="168"/>
        <v>0</v>
      </c>
      <c r="J623" s="12">
        <f t="shared" si="168"/>
        <v>0</v>
      </c>
      <c r="K623" s="12">
        <f>SUM(K610:K622)</f>
        <v>0</v>
      </c>
      <c r="L623" s="40"/>
      <c r="M623" s="12">
        <f>SUM(M610:M622)</f>
        <v>17100</v>
      </c>
      <c r="N623" s="12">
        <f>SUM(N610:N622)</f>
        <v>17052.492600000001</v>
      </c>
      <c r="O623" s="12">
        <f>SUM(O610:O622)</f>
        <v>3247.5064000000007</v>
      </c>
    </row>
    <row r="624" spans="1:15" x14ac:dyDescent="0.25">
      <c r="A624" s="32">
        <f>+IF(B624="","",SUBTOTAL(3,B$624:B624))</f>
        <v>1</v>
      </c>
      <c r="B624" s="16">
        <f>B610+1</f>
        <v>44334</v>
      </c>
      <c r="C624" s="7"/>
      <c r="D624" s="6">
        <v>2</v>
      </c>
      <c r="E624" s="11"/>
      <c r="F624" s="11"/>
      <c r="G624" s="11">
        <v>309.18</v>
      </c>
      <c r="H624" s="11"/>
      <c r="I624" s="11"/>
      <c r="J624" s="11"/>
      <c r="K624" s="11"/>
      <c r="L624" s="98"/>
      <c r="M624" s="45">
        <v>1550</v>
      </c>
      <c r="N624" s="69">
        <f t="shared" ref="N624:N633" si="169">G624*4.33</f>
        <v>1338.7494000000002</v>
      </c>
      <c r="O624" s="69">
        <f t="shared" ref="O624:O633" si="170">M624-N624</f>
        <v>211.25059999999985</v>
      </c>
    </row>
    <row r="625" spans="1:15" x14ac:dyDescent="0.25">
      <c r="A625" s="32">
        <f>+IF(B625="","",SUBTOTAL(3,B$624:B625))</f>
        <v>2</v>
      </c>
      <c r="B625" s="16">
        <f>B624</f>
        <v>44334</v>
      </c>
      <c r="C625" s="7"/>
      <c r="D625" s="6">
        <v>1</v>
      </c>
      <c r="E625" s="11"/>
      <c r="F625" s="11"/>
      <c r="G625" s="11">
        <v>159.12</v>
      </c>
      <c r="H625" s="11"/>
      <c r="I625" s="11"/>
      <c r="J625" s="11"/>
      <c r="K625" s="11"/>
      <c r="L625" s="98"/>
      <c r="M625" s="11">
        <v>800</v>
      </c>
      <c r="N625" s="25">
        <f t="shared" si="169"/>
        <v>688.9896</v>
      </c>
      <c r="O625" s="25">
        <f t="shared" si="170"/>
        <v>111.0104</v>
      </c>
    </row>
    <row r="626" spans="1:15" x14ac:dyDescent="0.25">
      <c r="A626" s="32">
        <f>+IF(B626="","",SUBTOTAL(3,B$624:B626))</f>
        <v>3</v>
      </c>
      <c r="B626" s="16">
        <f>B624</f>
        <v>44334</v>
      </c>
      <c r="C626" s="7"/>
      <c r="D626" s="6">
        <v>1</v>
      </c>
      <c r="E626" s="11"/>
      <c r="F626" s="11"/>
      <c r="G626" s="11">
        <v>159.12</v>
      </c>
      <c r="H626" s="11"/>
      <c r="I626" s="11"/>
      <c r="J626" s="11"/>
      <c r="K626" s="11"/>
      <c r="L626" s="98"/>
      <c r="M626" s="11">
        <v>800</v>
      </c>
      <c r="N626" s="25">
        <f t="shared" si="169"/>
        <v>688.9896</v>
      </c>
      <c r="O626" s="25">
        <f t="shared" si="170"/>
        <v>111.0104</v>
      </c>
    </row>
    <row r="627" spans="1:15" x14ac:dyDescent="0.25">
      <c r="A627" s="32">
        <f>+IF(B627="","",SUBTOTAL(3,B$624:B627))</f>
        <v>4</v>
      </c>
      <c r="B627" s="16">
        <f>B624</f>
        <v>44334</v>
      </c>
      <c r="C627" s="7"/>
      <c r="D627" s="6">
        <v>1</v>
      </c>
      <c r="E627" s="11"/>
      <c r="F627" s="11"/>
      <c r="G627" s="11">
        <v>159.12</v>
      </c>
      <c r="H627" s="11"/>
      <c r="I627" s="11"/>
      <c r="J627" s="11"/>
      <c r="K627" s="11"/>
      <c r="L627" s="98"/>
      <c r="M627" s="11">
        <f>800*D627</f>
        <v>800</v>
      </c>
      <c r="N627" s="25">
        <f t="shared" si="169"/>
        <v>688.9896</v>
      </c>
      <c r="O627" s="25">
        <f t="shared" si="170"/>
        <v>111.0104</v>
      </c>
    </row>
    <row r="628" spans="1:15" x14ac:dyDescent="0.25">
      <c r="A628" s="32">
        <f>+IF(B628="","",SUBTOTAL(3,B$624:B628))</f>
        <v>5</v>
      </c>
      <c r="B628" s="16">
        <f>B624</f>
        <v>44334</v>
      </c>
      <c r="C628" s="7"/>
      <c r="D628" s="6">
        <v>1</v>
      </c>
      <c r="E628" s="11"/>
      <c r="F628" s="11"/>
      <c r="G628" s="11">
        <v>159.12</v>
      </c>
      <c r="H628" s="11"/>
      <c r="I628" s="11"/>
      <c r="J628" s="11"/>
      <c r="K628" s="11"/>
      <c r="L628" s="98"/>
      <c r="M628" s="11">
        <f>800*D628</f>
        <v>800</v>
      </c>
      <c r="N628" s="25">
        <f t="shared" si="169"/>
        <v>688.9896</v>
      </c>
      <c r="O628" s="25">
        <f t="shared" si="170"/>
        <v>111.0104</v>
      </c>
    </row>
    <row r="629" spans="1:15" x14ac:dyDescent="0.25">
      <c r="A629" s="32">
        <f>+IF(B629="","",SUBTOTAL(3,B$624:B629))</f>
        <v>6</v>
      </c>
      <c r="B629" s="16">
        <f>B624</f>
        <v>44334</v>
      </c>
      <c r="C629" s="7"/>
      <c r="D629" s="6">
        <v>1</v>
      </c>
      <c r="E629" s="11"/>
      <c r="F629" s="11"/>
      <c r="G629" s="11">
        <v>159.12</v>
      </c>
      <c r="H629" s="11"/>
      <c r="I629" s="11"/>
      <c r="J629" s="11"/>
      <c r="K629" s="11"/>
      <c r="L629" s="98"/>
      <c r="M629" s="11">
        <f>800*D629</f>
        <v>800</v>
      </c>
      <c r="N629" s="25">
        <f t="shared" si="169"/>
        <v>688.9896</v>
      </c>
      <c r="O629" s="25">
        <f t="shared" si="170"/>
        <v>111.0104</v>
      </c>
    </row>
    <row r="630" spans="1:15" x14ac:dyDescent="0.25">
      <c r="A630" s="32">
        <f>+IF(B630="","",SUBTOTAL(3,B$624:B630))</f>
        <v>7</v>
      </c>
      <c r="B630" s="16">
        <f>B624</f>
        <v>44334</v>
      </c>
      <c r="C630" s="7"/>
      <c r="D630" s="6">
        <v>1</v>
      </c>
      <c r="E630" s="11"/>
      <c r="F630" s="11"/>
      <c r="G630" s="11">
        <v>159.12</v>
      </c>
      <c r="H630" s="11"/>
      <c r="I630" s="11"/>
      <c r="J630" s="11"/>
      <c r="K630" s="11"/>
      <c r="L630" s="98"/>
      <c r="M630" s="11">
        <f>800*D630</f>
        <v>800</v>
      </c>
      <c r="N630" s="25">
        <f t="shared" si="169"/>
        <v>688.9896</v>
      </c>
      <c r="O630" s="25">
        <f t="shared" si="170"/>
        <v>111.0104</v>
      </c>
    </row>
    <row r="631" spans="1:15" x14ac:dyDescent="0.25">
      <c r="A631" s="32">
        <f>+IF(B631="","",SUBTOTAL(3,B$624:B631))</f>
        <v>8</v>
      </c>
      <c r="B631" s="16">
        <f>B624</f>
        <v>44334</v>
      </c>
      <c r="C631" s="7"/>
      <c r="D631" s="6">
        <v>2</v>
      </c>
      <c r="E631" s="11"/>
      <c r="F631" s="11"/>
      <c r="G631" s="11">
        <v>309.18</v>
      </c>
      <c r="H631" s="11"/>
      <c r="I631" s="11"/>
      <c r="J631" s="11"/>
      <c r="K631" s="11"/>
      <c r="L631" s="98"/>
      <c r="M631" s="11">
        <f>800*D631</f>
        <v>1600</v>
      </c>
      <c r="N631" s="25">
        <f t="shared" si="169"/>
        <v>1338.7494000000002</v>
      </c>
      <c r="O631" s="25">
        <f t="shared" si="170"/>
        <v>261.25059999999985</v>
      </c>
    </row>
    <row r="632" spans="1:15" x14ac:dyDescent="0.25">
      <c r="A632" s="32">
        <f>+IF(B632="","",SUBTOTAL(3,B$624:B632))</f>
        <v>9</v>
      </c>
      <c r="B632" s="16">
        <f>B624</f>
        <v>44334</v>
      </c>
      <c r="C632" s="7"/>
      <c r="D632" s="6">
        <v>1</v>
      </c>
      <c r="E632" s="11"/>
      <c r="F632" s="11"/>
      <c r="G632" s="11">
        <v>159.12</v>
      </c>
      <c r="H632" s="11"/>
      <c r="I632" s="11"/>
      <c r="J632" s="11"/>
      <c r="K632" s="11"/>
      <c r="L632" s="98"/>
      <c r="M632" s="11">
        <f>800*D632</f>
        <v>800</v>
      </c>
      <c r="N632" s="25">
        <f t="shared" si="169"/>
        <v>688.9896</v>
      </c>
      <c r="O632" s="25">
        <f t="shared" si="170"/>
        <v>111.0104</v>
      </c>
    </row>
    <row r="633" spans="1:15" x14ac:dyDescent="0.25">
      <c r="A633" s="32">
        <f>+IF(B633="","",SUBTOTAL(3,B$624:B633))</f>
        <v>10</v>
      </c>
      <c r="B633" s="16">
        <f>B624</f>
        <v>44334</v>
      </c>
      <c r="C633" s="7"/>
      <c r="D633" s="6">
        <v>1</v>
      </c>
      <c r="E633" s="11"/>
      <c r="F633" s="11"/>
      <c r="G633" s="11">
        <v>159.12</v>
      </c>
      <c r="H633" s="11"/>
      <c r="I633" s="11"/>
      <c r="J633" s="11"/>
      <c r="K633" s="11"/>
      <c r="L633" s="98"/>
      <c r="M633" s="11">
        <f>800*D633</f>
        <v>800</v>
      </c>
      <c r="N633" s="25">
        <f t="shared" si="169"/>
        <v>688.9896</v>
      </c>
      <c r="O633" s="25">
        <f t="shared" si="170"/>
        <v>111.0104</v>
      </c>
    </row>
    <row r="634" spans="1:15" x14ac:dyDescent="0.25">
      <c r="A634" s="39" t="str">
        <f>TEXT(B634,"DDD")</f>
        <v>Tue</v>
      </c>
      <c r="B634" s="9">
        <f>B624</f>
        <v>44334</v>
      </c>
      <c r="C634" s="5" t="s">
        <v>2</v>
      </c>
      <c r="D634" s="4">
        <f>SUM(D624:D633)</f>
        <v>12</v>
      </c>
      <c r="E634" s="12">
        <f t="shared" ref="E634:O634" si="171">SUM(E624:E633)</f>
        <v>0</v>
      </c>
      <c r="F634" s="12">
        <f t="shared" si="171"/>
        <v>0</v>
      </c>
      <c r="G634" s="12">
        <f t="shared" si="171"/>
        <v>1891.3200000000002</v>
      </c>
      <c r="H634" s="12">
        <f t="shared" si="171"/>
        <v>0</v>
      </c>
      <c r="I634" s="12">
        <f t="shared" si="171"/>
        <v>0</v>
      </c>
      <c r="J634" s="12">
        <f t="shared" si="171"/>
        <v>0</v>
      </c>
      <c r="K634" s="12">
        <f t="shared" si="171"/>
        <v>0</v>
      </c>
      <c r="L634" s="40"/>
      <c r="M634" s="12">
        <f t="shared" si="171"/>
        <v>9550</v>
      </c>
      <c r="N634" s="12">
        <f t="shared" si="171"/>
        <v>8189.4156000000003</v>
      </c>
      <c r="O634" s="12">
        <f t="shared" si="171"/>
        <v>1360.5843999999997</v>
      </c>
    </row>
    <row r="635" spans="1:15" x14ac:dyDescent="0.25">
      <c r="A635" s="32">
        <f>+IF(B635="","",SUBTOTAL(3,B$635:B635))</f>
        <v>1</v>
      </c>
      <c r="B635" s="16">
        <f>B624+1</f>
        <v>44335</v>
      </c>
      <c r="C635" s="7"/>
      <c r="D635" s="6">
        <v>1</v>
      </c>
      <c r="E635" s="11"/>
      <c r="F635" s="11"/>
      <c r="G635" s="11">
        <v>159.12</v>
      </c>
      <c r="H635" s="11"/>
      <c r="I635" s="11"/>
      <c r="J635" s="11"/>
      <c r="K635" s="11"/>
      <c r="L635" s="98"/>
      <c r="M635" s="11">
        <v>800</v>
      </c>
      <c r="N635" s="69">
        <f>G635*4.33</f>
        <v>688.9896</v>
      </c>
      <c r="O635" s="69">
        <f t="shared" ref="O635:O639" si="172">M635-N635</f>
        <v>111.0104</v>
      </c>
    </row>
    <row r="636" spans="1:15" x14ac:dyDescent="0.25">
      <c r="A636" s="32">
        <f>+IF(B636="","",SUBTOTAL(3,B$635:B636))</f>
        <v>2</v>
      </c>
      <c r="B636" s="16">
        <f>B635</f>
        <v>44335</v>
      </c>
      <c r="C636" s="7"/>
      <c r="D636" s="6">
        <v>1</v>
      </c>
      <c r="E636" s="11"/>
      <c r="F636" s="11"/>
      <c r="G636" s="11">
        <v>159.12</v>
      </c>
      <c r="H636" s="11"/>
      <c r="I636" s="11"/>
      <c r="J636" s="11"/>
      <c r="K636" s="11"/>
      <c r="L636" s="98"/>
      <c r="M636" s="11">
        <f>800*D636</f>
        <v>800</v>
      </c>
      <c r="N636" s="25">
        <f>G636*4.33</f>
        <v>688.9896</v>
      </c>
      <c r="O636" s="25">
        <f t="shared" si="172"/>
        <v>111.0104</v>
      </c>
    </row>
    <row r="637" spans="1:15" x14ac:dyDescent="0.25">
      <c r="A637" s="32">
        <f>+IF(B637="","",SUBTOTAL(3,B$635:B637))</f>
        <v>3</v>
      </c>
      <c r="B637" s="16">
        <f>B635</f>
        <v>44335</v>
      </c>
      <c r="C637" s="7"/>
      <c r="D637" s="6">
        <v>1</v>
      </c>
      <c r="E637" s="11"/>
      <c r="F637" s="11"/>
      <c r="G637" s="11">
        <v>159.12</v>
      </c>
      <c r="H637" s="11"/>
      <c r="I637" s="11"/>
      <c r="J637" s="11"/>
      <c r="K637" s="11"/>
      <c r="L637" s="98"/>
      <c r="M637" s="11">
        <f>800*D637</f>
        <v>800</v>
      </c>
      <c r="N637" s="25">
        <f>G637*4.33</f>
        <v>688.9896</v>
      </c>
      <c r="O637" s="25">
        <f t="shared" si="172"/>
        <v>111.0104</v>
      </c>
    </row>
    <row r="638" spans="1:15" x14ac:dyDescent="0.25">
      <c r="A638" s="32">
        <f>+IF(B638="","",SUBTOTAL(3,B$635:B638))</f>
        <v>4</v>
      </c>
      <c r="B638" s="16">
        <f>B635</f>
        <v>44335</v>
      </c>
      <c r="C638" s="7"/>
      <c r="D638" s="6">
        <v>2</v>
      </c>
      <c r="E638" s="11"/>
      <c r="F638" s="11"/>
      <c r="G638" s="11">
        <v>315.18</v>
      </c>
      <c r="H638" s="11"/>
      <c r="I638" s="11"/>
      <c r="J638" s="11"/>
      <c r="K638" s="11"/>
      <c r="L638" s="98"/>
      <c r="M638" s="11">
        <f>800*D638</f>
        <v>1600</v>
      </c>
      <c r="N638" s="25">
        <f>G638*4.33</f>
        <v>1364.7293999999999</v>
      </c>
      <c r="O638" s="25">
        <f t="shared" si="172"/>
        <v>235.27060000000006</v>
      </c>
    </row>
    <row r="639" spans="1:15" x14ac:dyDescent="0.25">
      <c r="A639" s="32">
        <f>+IF(B639="","",SUBTOTAL(3,B$635:B639))</f>
        <v>5</v>
      </c>
      <c r="B639" s="16">
        <f>B635</f>
        <v>44335</v>
      </c>
      <c r="C639" s="7"/>
      <c r="D639" s="6">
        <v>4</v>
      </c>
      <c r="E639" s="11"/>
      <c r="F639" s="11"/>
      <c r="G639" s="11">
        <v>627.29999999999995</v>
      </c>
      <c r="H639" s="11"/>
      <c r="I639" s="11"/>
      <c r="J639" s="11"/>
      <c r="K639" s="11"/>
      <c r="L639" s="98"/>
      <c r="M639" s="11">
        <f>800*D639</f>
        <v>3200</v>
      </c>
      <c r="N639" s="25">
        <f>G639*4.33</f>
        <v>2716.2089999999998</v>
      </c>
      <c r="O639" s="25">
        <f t="shared" si="172"/>
        <v>483.79100000000017</v>
      </c>
    </row>
    <row r="640" spans="1:15" x14ac:dyDescent="0.25">
      <c r="A640" s="39" t="str">
        <f>TEXT(B640,"DDD")</f>
        <v>Wed</v>
      </c>
      <c r="B640" s="9">
        <f>B635</f>
        <v>44335</v>
      </c>
      <c r="C640" s="5" t="s">
        <v>2</v>
      </c>
      <c r="D640" s="4">
        <f>SUM(D635:D639)</f>
        <v>9</v>
      </c>
      <c r="E640" s="12">
        <f t="shared" ref="E640:O640" si="173">SUM(E635:E639)</f>
        <v>0</v>
      </c>
      <c r="F640" s="12">
        <f t="shared" si="173"/>
        <v>0</v>
      </c>
      <c r="G640" s="12">
        <f t="shared" si="173"/>
        <v>1419.84</v>
      </c>
      <c r="H640" s="12">
        <f t="shared" si="173"/>
        <v>0</v>
      </c>
      <c r="I640" s="12">
        <f t="shared" si="173"/>
        <v>0</v>
      </c>
      <c r="J640" s="12">
        <f t="shared" si="173"/>
        <v>0</v>
      </c>
      <c r="K640" s="12">
        <f t="shared" si="173"/>
        <v>0</v>
      </c>
      <c r="L640" s="40"/>
      <c r="M640" s="12">
        <f t="shared" si="173"/>
        <v>7200</v>
      </c>
      <c r="N640" s="12">
        <f t="shared" si="173"/>
        <v>6147.9071999999996</v>
      </c>
      <c r="O640" s="12">
        <f t="shared" si="173"/>
        <v>1052.0928000000004</v>
      </c>
    </row>
    <row r="641" spans="1:15" x14ac:dyDescent="0.25">
      <c r="A641" s="32">
        <f>+IF(B641="","",SUBTOTAL(3,B$641:B641))</f>
        <v>1</v>
      </c>
      <c r="B641" s="16">
        <f>B635+1</f>
        <v>44336</v>
      </c>
      <c r="C641" s="7"/>
      <c r="D641" s="6">
        <v>2</v>
      </c>
      <c r="E641" s="11"/>
      <c r="F641" s="11"/>
      <c r="G641" s="11">
        <v>315.18</v>
      </c>
      <c r="H641" s="11"/>
      <c r="I641" s="11"/>
      <c r="J641" s="11"/>
      <c r="K641" s="11"/>
      <c r="L641" s="98"/>
      <c r="M641" s="11">
        <f>800*D641+75</f>
        <v>1675</v>
      </c>
      <c r="N641" s="69">
        <f>G641*4.33</f>
        <v>1364.7293999999999</v>
      </c>
      <c r="O641" s="69">
        <f t="shared" ref="O641:O642" si="174">M641-N641</f>
        <v>310.27060000000006</v>
      </c>
    </row>
    <row r="642" spans="1:15" x14ac:dyDescent="0.25">
      <c r="A642" s="32">
        <f>+IF(B642="","",SUBTOTAL(3,B$641:B642))</f>
        <v>2</v>
      </c>
      <c r="B642" s="16">
        <f>B641</f>
        <v>44336</v>
      </c>
      <c r="C642" s="7"/>
      <c r="D642" s="6">
        <v>1</v>
      </c>
      <c r="E642" s="11"/>
      <c r="F642" s="11"/>
      <c r="G642" s="11">
        <v>159.12</v>
      </c>
      <c r="H642" s="11"/>
      <c r="I642" s="11"/>
      <c r="J642" s="11"/>
      <c r="K642" s="11"/>
      <c r="L642" s="98"/>
      <c r="M642" s="11">
        <f>800*D642</f>
        <v>800</v>
      </c>
      <c r="N642" s="25">
        <f>G642*4.33</f>
        <v>688.9896</v>
      </c>
      <c r="O642" s="25">
        <f t="shared" si="174"/>
        <v>111.0104</v>
      </c>
    </row>
    <row r="643" spans="1:15" x14ac:dyDescent="0.25">
      <c r="A643" s="39" t="str">
        <f>TEXT(B643,"DDD")</f>
        <v>Thu</v>
      </c>
      <c r="B643" s="9">
        <f>B641</f>
        <v>44336</v>
      </c>
      <c r="C643" s="5" t="s">
        <v>2</v>
      </c>
      <c r="D643" s="4">
        <f>SUM(D641:D642)</f>
        <v>3</v>
      </c>
      <c r="E643" s="12">
        <f t="shared" ref="E643:O643" si="175">SUM(E641:E642)</f>
        <v>0</v>
      </c>
      <c r="F643" s="12">
        <f t="shared" si="175"/>
        <v>0</v>
      </c>
      <c r="G643" s="12">
        <f t="shared" si="175"/>
        <v>474.3</v>
      </c>
      <c r="H643" s="12">
        <f t="shared" si="175"/>
        <v>0</v>
      </c>
      <c r="I643" s="12">
        <f t="shared" si="175"/>
        <v>0</v>
      </c>
      <c r="J643" s="12">
        <f t="shared" si="175"/>
        <v>0</v>
      </c>
      <c r="K643" s="12">
        <f t="shared" si="175"/>
        <v>0</v>
      </c>
      <c r="L643" s="40"/>
      <c r="M643" s="12">
        <f t="shared" si="175"/>
        <v>2475</v>
      </c>
      <c r="N643" s="12">
        <f t="shared" si="175"/>
        <v>2053.7190000000001</v>
      </c>
      <c r="O643" s="12">
        <f t="shared" si="175"/>
        <v>421.28100000000006</v>
      </c>
    </row>
    <row r="644" spans="1:15" x14ac:dyDescent="0.25">
      <c r="A644" s="32">
        <f>+IF(B644="","",SUBTOTAL(3,B$644:B644))</f>
        <v>1</v>
      </c>
      <c r="B644" s="16">
        <f>B641+3</f>
        <v>44339</v>
      </c>
      <c r="C644" s="7"/>
      <c r="D644" s="6">
        <v>1</v>
      </c>
      <c r="E644" s="11"/>
      <c r="F644" s="11"/>
      <c r="G644" s="11">
        <v>159.12</v>
      </c>
      <c r="H644" s="11"/>
      <c r="I644" s="11"/>
      <c r="J644" s="11"/>
      <c r="K644" s="11"/>
      <c r="L644" s="98"/>
      <c r="M644" s="11">
        <f>800*D644</f>
        <v>800</v>
      </c>
      <c r="N644" s="69">
        <f t="shared" ref="N644:N650" si="176">G644*4.33</f>
        <v>688.9896</v>
      </c>
      <c r="O644" s="69">
        <f t="shared" ref="O644:O650" si="177">M644-N644</f>
        <v>111.0104</v>
      </c>
    </row>
    <row r="645" spans="1:15" x14ac:dyDescent="0.25">
      <c r="A645" s="32">
        <f>+IF(B645="","",SUBTOTAL(3,B$644:B645))</f>
        <v>2</v>
      </c>
      <c r="B645" s="16">
        <f>B644</f>
        <v>44339</v>
      </c>
      <c r="C645" s="7"/>
      <c r="D645" s="6">
        <v>1</v>
      </c>
      <c r="E645" s="11"/>
      <c r="F645" s="11"/>
      <c r="G645" s="11">
        <v>2046.12</v>
      </c>
      <c r="H645" s="11"/>
      <c r="I645" s="11"/>
      <c r="J645" s="11"/>
      <c r="K645" s="11"/>
      <c r="L645" s="98"/>
      <c r="M645" s="11">
        <v>10000</v>
      </c>
      <c r="N645" s="25">
        <f t="shared" si="176"/>
        <v>8859.6995999999999</v>
      </c>
      <c r="O645" s="25">
        <f t="shared" si="177"/>
        <v>1140.3004000000001</v>
      </c>
    </row>
    <row r="646" spans="1:15" x14ac:dyDescent="0.25">
      <c r="A646" s="32">
        <f>+IF(B646="","",SUBTOTAL(3,B$644:B646))</f>
        <v>3</v>
      </c>
      <c r="B646" s="16">
        <f>B644</f>
        <v>44339</v>
      </c>
      <c r="C646" s="7"/>
      <c r="D646" s="6">
        <v>1</v>
      </c>
      <c r="E646" s="11"/>
      <c r="F646" s="11"/>
      <c r="G646" s="11">
        <v>159.12</v>
      </c>
      <c r="H646" s="11"/>
      <c r="I646" s="11"/>
      <c r="J646" s="11"/>
      <c r="K646" s="11"/>
      <c r="L646" s="98"/>
      <c r="M646" s="11">
        <f>800*D646</f>
        <v>800</v>
      </c>
      <c r="N646" s="25">
        <f t="shared" si="176"/>
        <v>688.9896</v>
      </c>
      <c r="O646" s="25">
        <f t="shared" si="177"/>
        <v>111.0104</v>
      </c>
    </row>
    <row r="647" spans="1:15" x14ac:dyDescent="0.25">
      <c r="A647" s="32">
        <f>+IF(B647="","",SUBTOTAL(3,B$644:B647))</f>
        <v>4</v>
      </c>
      <c r="B647" s="16">
        <f>B644</f>
        <v>44339</v>
      </c>
      <c r="C647" s="7"/>
      <c r="D647" s="6">
        <v>1</v>
      </c>
      <c r="E647" s="11"/>
      <c r="F647" s="11"/>
      <c r="G647" s="11">
        <v>159.12</v>
      </c>
      <c r="H647" s="11"/>
      <c r="I647" s="11"/>
      <c r="J647" s="11"/>
      <c r="K647" s="11"/>
      <c r="L647" s="98"/>
      <c r="M647" s="11">
        <f>800*D647</f>
        <v>800</v>
      </c>
      <c r="N647" s="25">
        <f t="shared" si="176"/>
        <v>688.9896</v>
      </c>
      <c r="O647" s="25">
        <f t="shared" si="177"/>
        <v>111.0104</v>
      </c>
    </row>
    <row r="648" spans="1:15" x14ac:dyDescent="0.25">
      <c r="A648" s="32">
        <f>+IF(B648="","",SUBTOTAL(3,B$644:B648))</f>
        <v>5</v>
      </c>
      <c r="B648" s="16">
        <f>B644</f>
        <v>44339</v>
      </c>
      <c r="C648" s="7"/>
      <c r="D648" s="6">
        <v>2</v>
      </c>
      <c r="E648" s="11"/>
      <c r="F648" s="11"/>
      <c r="G648" s="11">
        <v>315.18</v>
      </c>
      <c r="H648" s="11"/>
      <c r="I648" s="11"/>
      <c r="J648" s="11"/>
      <c r="K648" s="11"/>
      <c r="L648" s="98"/>
      <c r="M648" s="11">
        <f>800*D648</f>
        <v>1600</v>
      </c>
      <c r="N648" s="25">
        <f t="shared" si="176"/>
        <v>1364.7293999999999</v>
      </c>
      <c r="O648" s="25">
        <f t="shared" si="177"/>
        <v>235.27060000000006</v>
      </c>
    </row>
    <row r="649" spans="1:15" x14ac:dyDescent="0.25">
      <c r="A649" s="32">
        <f>+IF(B649="","",SUBTOTAL(3,B$644:B649))</f>
        <v>6</v>
      </c>
      <c r="B649" s="16">
        <f>B644</f>
        <v>44339</v>
      </c>
      <c r="C649" s="7"/>
      <c r="D649" s="6"/>
      <c r="E649" s="11"/>
      <c r="F649" s="11"/>
      <c r="G649" s="11"/>
      <c r="H649" s="11"/>
      <c r="I649" s="11"/>
      <c r="J649" s="11"/>
      <c r="K649" s="11"/>
      <c r="L649" s="98"/>
      <c r="M649" s="11">
        <v>75</v>
      </c>
      <c r="N649" s="25">
        <f t="shared" si="176"/>
        <v>0</v>
      </c>
      <c r="O649" s="25">
        <f t="shared" si="177"/>
        <v>75</v>
      </c>
    </row>
    <row r="650" spans="1:15" x14ac:dyDescent="0.25">
      <c r="A650" s="32">
        <f>+IF(B650="","",SUBTOTAL(3,B$644:B650))</f>
        <v>7</v>
      </c>
      <c r="B650" s="16">
        <f>B644</f>
        <v>44339</v>
      </c>
      <c r="C650" s="7"/>
      <c r="D650" s="6">
        <v>1</v>
      </c>
      <c r="E650" s="11"/>
      <c r="F650" s="11"/>
      <c r="G650" s="11">
        <v>159.12</v>
      </c>
      <c r="H650" s="11"/>
      <c r="I650" s="11"/>
      <c r="J650" s="11"/>
      <c r="K650" s="11"/>
      <c r="L650" s="98"/>
      <c r="M650" s="11">
        <f>800*D650</f>
        <v>800</v>
      </c>
      <c r="N650" s="25">
        <f t="shared" si="176"/>
        <v>688.9896</v>
      </c>
      <c r="O650" s="25">
        <f t="shared" si="177"/>
        <v>111.0104</v>
      </c>
    </row>
    <row r="651" spans="1:15" x14ac:dyDescent="0.25">
      <c r="A651" s="39" t="str">
        <f>TEXT(B651,"DDD")</f>
        <v>Sun</v>
      </c>
      <c r="B651" s="9">
        <f>B644</f>
        <v>44339</v>
      </c>
      <c r="C651" s="5" t="s">
        <v>2</v>
      </c>
      <c r="D651" s="4">
        <f>SUM(D644:D650)</f>
        <v>7</v>
      </c>
      <c r="E651" s="12">
        <f t="shared" ref="E651:O651" si="178">SUM(E644:E650)</f>
        <v>0</v>
      </c>
      <c r="F651" s="12">
        <f t="shared" si="178"/>
        <v>0</v>
      </c>
      <c r="G651" s="12">
        <f t="shared" si="178"/>
        <v>2997.7799999999993</v>
      </c>
      <c r="H651" s="12">
        <f t="shared" si="178"/>
        <v>0</v>
      </c>
      <c r="I651" s="12">
        <f t="shared" si="178"/>
        <v>0</v>
      </c>
      <c r="J651" s="12">
        <f t="shared" si="178"/>
        <v>0</v>
      </c>
      <c r="K651" s="12">
        <f t="shared" si="178"/>
        <v>0</v>
      </c>
      <c r="L651" s="40"/>
      <c r="M651" s="12">
        <f t="shared" si="178"/>
        <v>14875</v>
      </c>
      <c r="N651" s="12">
        <f t="shared" si="178"/>
        <v>12980.387400000003</v>
      </c>
      <c r="O651" s="12">
        <f t="shared" si="178"/>
        <v>1894.6126000000004</v>
      </c>
    </row>
    <row r="652" spans="1:15" x14ac:dyDescent="0.25">
      <c r="A652" s="32">
        <f>+IF(B652="","",SUBTOTAL(3,B$652:B652))</f>
        <v>1</v>
      </c>
      <c r="B652" s="16">
        <f>B644+1</f>
        <v>44340</v>
      </c>
      <c r="C652" s="7"/>
      <c r="D652" s="6">
        <v>1</v>
      </c>
      <c r="E652" s="11"/>
      <c r="F652" s="11"/>
      <c r="G652" s="11">
        <v>2046.12</v>
      </c>
      <c r="H652" s="11"/>
      <c r="I652" s="11"/>
      <c r="J652" s="11"/>
      <c r="K652" s="11"/>
      <c r="L652" s="98"/>
      <c r="M652" s="11">
        <v>10000</v>
      </c>
      <c r="N652" s="69">
        <f t="shared" ref="N652:N659" si="179">G652*4.33</f>
        <v>8859.6995999999999</v>
      </c>
      <c r="O652" s="69">
        <f t="shared" ref="O652:O659" si="180">M652-N652</f>
        <v>1140.3004000000001</v>
      </c>
    </row>
    <row r="653" spans="1:15" x14ac:dyDescent="0.25">
      <c r="A653" s="32">
        <f>+IF(B653="","",SUBTOTAL(3,B$652:B653))</f>
        <v>2</v>
      </c>
      <c r="B653" s="16">
        <f>B652</f>
        <v>44340</v>
      </c>
      <c r="C653" s="7"/>
      <c r="D653" s="6">
        <v>1</v>
      </c>
      <c r="E653" s="11"/>
      <c r="F653" s="11"/>
      <c r="G653" s="11">
        <v>159.12</v>
      </c>
      <c r="H653" s="11"/>
      <c r="I653" s="11"/>
      <c r="J653" s="11"/>
      <c r="K653" s="11"/>
      <c r="L653" s="98"/>
      <c r="M653" s="11">
        <f>800*D653</f>
        <v>800</v>
      </c>
      <c r="N653" s="25">
        <f t="shared" si="179"/>
        <v>688.9896</v>
      </c>
      <c r="O653" s="25">
        <f t="shared" si="180"/>
        <v>111.0104</v>
      </c>
    </row>
    <row r="654" spans="1:15" x14ac:dyDescent="0.25">
      <c r="A654" s="32">
        <f>+IF(B654="","",SUBTOTAL(3,B$652:B654))</f>
        <v>3</v>
      </c>
      <c r="B654" s="16">
        <f>B652</f>
        <v>44340</v>
      </c>
      <c r="C654" s="7"/>
      <c r="D654" s="6">
        <v>1</v>
      </c>
      <c r="E654" s="11"/>
      <c r="F654" s="11"/>
      <c r="G654" s="11">
        <v>159.12</v>
      </c>
      <c r="H654" s="11"/>
      <c r="I654" s="11"/>
      <c r="J654" s="11"/>
      <c r="K654" s="11"/>
      <c r="L654" s="98"/>
      <c r="M654" s="11">
        <f>800*D654</f>
        <v>800</v>
      </c>
      <c r="N654" s="25">
        <f t="shared" si="179"/>
        <v>688.9896</v>
      </c>
      <c r="O654" s="25">
        <f t="shared" si="180"/>
        <v>111.0104</v>
      </c>
    </row>
    <row r="655" spans="1:15" x14ac:dyDescent="0.25">
      <c r="A655" s="32">
        <f>+IF(B655="","",SUBTOTAL(3,B$652:B655))</f>
        <v>4</v>
      </c>
      <c r="B655" s="16">
        <f>B652</f>
        <v>44340</v>
      </c>
      <c r="C655" s="7"/>
      <c r="D655" s="6">
        <v>2</v>
      </c>
      <c r="E655" s="11"/>
      <c r="F655" s="11"/>
      <c r="G655" s="11">
        <v>315.18</v>
      </c>
      <c r="H655" s="11"/>
      <c r="I655" s="11"/>
      <c r="J655" s="11"/>
      <c r="K655" s="11"/>
      <c r="L655" s="98"/>
      <c r="M655" s="11">
        <f>800*D655</f>
        <v>1600</v>
      </c>
      <c r="N655" s="25">
        <f t="shared" si="179"/>
        <v>1364.7293999999999</v>
      </c>
      <c r="O655" s="25">
        <f t="shared" si="180"/>
        <v>235.27060000000006</v>
      </c>
    </row>
    <row r="656" spans="1:15" x14ac:dyDescent="0.25">
      <c r="A656" s="32">
        <f>+IF(B656="","",SUBTOTAL(3,B$652:B656))</f>
        <v>5</v>
      </c>
      <c r="B656" s="16">
        <f>B652</f>
        <v>44340</v>
      </c>
      <c r="C656" s="7"/>
      <c r="D656" s="6">
        <v>1</v>
      </c>
      <c r="E656" s="11"/>
      <c r="F656" s="11"/>
      <c r="G656" s="11">
        <v>159.12</v>
      </c>
      <c r="H656" s="11"/>
      <c r="I656" s="11"/>
      <c r="J656" s="11"/>
      <c r="K656" s="11"/>
      <c r="L656" s="98"/>
      <c r="M656" s="11">
        <f>800*D656</f>
        <v>800</v>
      </c>
      <c r="N656" s="25">
        <f t="shared" si="179"/>
        <v>688.9896</v>
      </c>
      <c r="O656" s="25">
        <f t="shared" si="180"/>
        <v>111.0104</v>
      </c>
    </row>
    <row r="657" spans="1:15" x14ac:dyDescent="0.25">
      <c r="A657" s="32">
        <f>+IF(B657="","",SUBTOTAL(3,B$652:B657))</f>
        <v>6</v>
      </c>
      <c r="B657" s="16">
        <f>B652</f>
        <v>44340</v>
      </c>
      <c r="C657" s="7"/>
      <c r="D657" s="6">
        <v>1</v>
      </c>
      <c r="E657" s="11"/>
      <c r="F657" s="11"/>
      <c r="G657" s="11">
        <v>159.12</v>
      </c>
      <c r="H657" s="11"/>
      <c r="I657" s="11"/>
      <c r="J657" s="11"/>
      <c r="K657" s="11"/>
      <c r="L657" s="98"/>
      <c r="M657" s="11">
        <f>800*D657</f>
        <v>800</v>
      </c>
      <c r="N657" s="25">
        <f t="shared" si="179"/>
        <v>688.9896</v>
      </c>
      <c r="O657" s="25">
        <f t="shared" si="180"/>
        <v>111.0104</v>
      </c>
    </row>
    <row r="658" spans="1:15" x14ac:dyDescent="0.25">
      <c r="A658" s="77">
        <v>7</v>
      </c>
      <c r="B658" s="78">
        <v>44340</v>
      </c>
      <c r="C658" s="79"/>
      <c r="D658" s="74">
        <v>1</v>
      </c>
      <c r="E658" s="75"/>
      <c r="F658" s="75"/>
      <c r="G658" s="75">
        <v>159.12</v>
      </c>
      <c r="H658" s="75"/>
      <c r="I658" s="75"/>
      <c r="J658" s="75"/>
      <c r="K658" s="75"/>
      <c r="L658" s="98"/>
      <c r="M658" s="11">
        <f>800*D658</f>
        <v>800</v>
      </c>
      <c r="N658" s="25">
        <f t="shared" si="179"/>
        <v>688.9896</v>
      </c>
      <c r="O658" s="25">
        <f t="shared" si="180"/>
        <v>111.0104</v>
      </c>
    </row>
    <row r="659" spans="1:15" x14ac:dyDescent="0.25">
      <c r="A659" s="32">
        <f>+IF(B659="","",SUBTOTAL(3,B$652:B659))</f>
        <v>8</v>
      </c>
      <c r="B659" s="16">
        <f>B652</f>
        <v>44340</v>
      </c>
      <c r="C659" s="7"/>
      <c r="D659" s="6">
        <v>2</v>
      </c>
      <c r="E659" s="11"/>
      <c r="F659" s="11"/>
      <c r="G659" s="11">
        <v>315.18</v>
      </c>
      <c r="H659" s="11"/>
      <c r="I659" s="11"/>
      <c r="J659" s="11"/>
      <c r="K659" s="11"/>
      <c r="L659" s="98"/>
      <c r="M659" s="11">
        <f>800*D659</f>
        <v>1600</v>
      </c>
      <c r="N659" s="25">
        <f t="shared" si="179"/>
        <v>1364.7293999999999</v>
      </c>
      <c r="O659" s="25">
        <f t="shared" si="180"/>
        <v>235.27060000000006</v>
      </c>
    </row>
    <row r="660" spans="1:15" x14ac:dyDescent="0.25">
      <c r="A660" s="39" t="str">
        <f>TEXT(B660,"DDD")</f>
        <v>Mon</v>
      </c>
      <c r="B660" s="9">
        <f>B652</f>
        <v>44340</v>
      </c>
      <c r="C660" s="5" t="s">
        <v>2</v>
      </c>
      <c r="D660" s="4">
        <f>SUM(D652:D659)</f>
        <v>10</v>
      </c>
      <c r="E660" s="12">
        <f t="shared" ref="E660:O660" si="181">SUM(E652:E659)</f>
        <v>0</v>
      </c>
      <c r="F660" s="12">
        <f t="shared" si="181"/>
        <v>0</v>
      </c>
      <c r="G660" s="12">
        <f t="shared" si="181"/>
        <v>3472.079999999999</v>
      </c>
      <c r="H660" s="12">
        <f t="shared" si="181"/>
        <v>0</v>
      </c>
      <c r="I660" s="12">
        <f t="shared" si="181"/>
        <v>0</v>
      </c>
      <c r="J660" s="12">
        <f t="shared" si="181"/>
        <v>0</v>
      </c>
      <c r="K660" s="12">
        <f t="shared" si="181"/>
        <v>0</v>
      </c>
      <c r="L660" s="40"/>
      <c r="M660" s="12">
        <f t="shared" si="181"/>
        <v>17200</v>
      </c>
      <c r="N660" s="12">
        <f t="shared" si="181"/>
        <v>15034.106400000004</v>
      </c>
      <c r="O660" s="12">
        <f t="shared" si="181"/>
        <v>2165.8936000000003</v>
      </c>
    </row>
    <row r="661" spans="1:15" x14ac:dyDescent="0.25">
      <c r="A661" s="32">
        <f>+IF(B661="","",SUBTOTAL(3,B$661:B661))</f>
        <v>1</v>
      </c>
      <c r="B661" s="16">
        <f>B652+1</f>
        <v>44341</v>
      </c>
      <c r="C661" s="7"/>
      <c r="D661" s="6">
        <v>1</v>
      </c>
      <c r="E661" s="11"/>
      <c r="F661" s="11"/>
      <c r="G661" s="11">
        <v>159.12</v>
      </c>
      <c r="H661" s="11"/>
      <c r="I661" s="11"/>
      <c r="J661" s="11"/>
      <c r="K661" s="11"/>
      <c r="L661" s="98"/>
      <c r="M661" s="11">
        <f>800*D661</f>
        <v>800</v>
      </c>
      <c r="N661" s="69">
        <f t="shared" ref="N661:N672" si="182">G661*4.33</f>
        <v>688.9896</v>
      </c>
      <c r="O661" s="69">
        <f t="shared" ref="O661:O672" si="183">M661-N661</f>
        <v>111.0104</v>
      </c>
    </row>
    <row r="662" spans="1:15" x14ac:dyDescent="0.25">
      <c r="A662" s="32">
        <f>+IF(B662="","",SUBTOTAL(3,B$661:B662))</f>
        <v>2</v>
      </c>
      <c r="B662" s="16">
        <f>B661</f>
        <v>44341</v>
      </c>
      <c r="C662" s="7"/>
      <c r="D662" s="6"/>
      <c r="E662" s="11"/>
      <c r="F662" s="11"/>
      <c r="G662" s="11"/>
      <c r="H662" s="11"/>
      <c r="I662" s="11"/>
      <c r="J662" s="11"/>
      <c r="K662" s="11"/>
      <c r="L662" s="98"/>
      <c r="M662" s="11">
        <v>40</v>
      </c>
      <c r="N662" s="25">
        <f t="shared" si="182"/>
        <v>0</v>
      </c>
      <c r="O662" s="25">
        <f t="shared" si="183"/>
        <v>40</v>
      </c>
    </row>
    <row r="663" spans="1:15" x14ac:dyDescent="0.25">
      <c r="A663" s="32">
        <f>+IF(B663="","",SUBTOTAL(3,B$661:B663))</f>
        <v>3</v>
      </c>
      <c r="B663" s="16">
        <f>B661</f>
        <v>44341</v>
      </c>
      <c r="C663" s="7"/>
      <c r="D663" s="6">
        <v>4</v>
      </c>
      <c r="E663" s="11"/>
      <c r="F663" s="11"/>
      <c r="G663" s="11">
        <v>627.29999999999995</v>
      </c>
      <c r="H663" s="11"/>
      <c r="I663" s="11"/>
      <c r="J663" s="11"/>
      <c r="K663" s="11"/>
      <c r="L663" s="98"/>
      <c r="M663" s="11">
        <f>800*D663</f>
        <v>3200</v>
      </c>
      <c r="N663" s="25">
        <f t="shared" si="182"/>
        <v>2716.2089999999998</v>
      </c>
      <c r="O663" s="25">
        <f t="shared" si="183"/>
        <v>483.79100000000017</v>
      </c>
    </row>
    <row r="664" spans="1:15" x14ac:dyDescent="0.25">
      <c r="A664" s="32">
        <f>+IF(B664="","",SUBTOTAL(3,B$661:B664))</f>
        <v>4</v>
      </c>
      <c r="B664" s="16">
        <f>B661</f>
        <v>44341</v>
      </c>
      <c r="C664" s="7"/>
      <c r="D664" s="6">
        <v>1</v>
      </c>
      <c r="E664" s="11"/>
      <c r="F664" s="11"/>
      <c r="G664" s="11">
        <v>159.12</v>
      </c>
      <c r="H664" s="11"/>
      <c r="I664" s="11"/>
      <c r="J664" s="11"/>
      <c r="K664" s="11"/>
      <c r="L664" s="98"/>
      <c r="M664" s="11">
        <f>800*D664</f>
        <v>800</v>
      </c>
      <c r="N664" s="25">
        <f t="shared" si="182"/>
        <v>688.9896</v>
      </c>
      <c r="O664" s="25">
        <f t="shared" si="183"/>
        <v>111.0104</v>
      </c>
    </row>
    <row r="665" spans="1:15" x14ac:dyDescent="0.25">
      <c r="A665" s="32">
        <f>+IF(B665="","",SUBTOTAL(3,B$661:B665))</f>
        <v>5</v>
      </c>
      <c r="B665" s="16">
        <f>B661</f>
        <v>44341</v>
      </c>
      <c r="C665" s="7"/>
      <c r="D665" s="6">
        <v>1</v>
      </c>
      <c r="E665" s="11"/>
      <c r="F665" s="11"/>
      <c r="G665" s="11">
        <v>159.12</v>
      </c>
      <c r="H665" s="11"/>
      <c r="I665" s="11"/>
      <c r="J665" s="11"/>
      <c r="K665" s="11"/>
      <c r="L665" s="98"/>
      <c r="M665" s="11">
        <f>800*D665</f>
        <v>800</v>
      </c>
      <c r="N665" s="25">
        <f t="shared" si="182"/>
        <v>688.9896</v>
      </c>
      <c r="O665" s="25">
        <f t="shared" si="183"/>
        <v>111.0104</v>
      </c>
    </row>
    <row r="666" spans="1:15" x14ac:dyDescent="0.25">
      <c r="A666" s="32">
        <f>+IF(B666="","",SUBTOTAL(3,B$661:B666))</f>
        <v>6</v>
      </c>
      <c r="B666" s="16">
        <f>B661</f>
        <v>44341</v>
      </c>
      <c r="C666" s="7"/>
      <c r="D666" s="6">
        <v>1</v>
      </c>
      <c r="E666" s="11"/>
      <c r="F666" s="11"/>
      <c r="G666" s="11">
        <v>159.12</v>
      </c>
      <c r="H666" s="11"/>
      <c r="I666" s="11"/>
      <c r="J666" s="11"/>
      <c r="K666" s="11"/>
      <c r="L666" s="98"/>
      <c r="M666" s="11">
        <f>800*D666</f>
        <v>800</v>
      </c>
      <c r="N666" s="25">
        <f t="shared" si="182"/>
        <v>688.9896</v>
      </c>
      <c r="O666" s="25">
        <f t="shared" si="183"/>
        <v>111.0104</v>
      </c>
    </row>
    <row r="667" spans="1:15" x14ac:dyDescent="0.25">
      <c r="A667" s="32">
        <f>+IF(B667="","",SUBTOTAL(3,B$661:B667))</f>
        <v>7</v>
      </c>
      <c r="B667" s="16">
        <f>B661</f>
        <v>44341</v>
      </c>
      <c r="C667" s="7"/>
      <c r="D667" s="6">
        <v>1</v>
      </c>
      <c r="E667" s="11"/>
      <c r="F667" s="11"/>
      <c r="G667" s="11">
        <v>159.12</v>
      </c>
      <c r="H667" s="11"/>
      <c r="I667" s="11"/>
      <c r="J667" s="11"/>
      <c r="K667" s="11"/>
      <c r="L667" s="98"/>
      <c r="M667" s="11">
        <f>800*D667</f>
        <v>800</v>
      </c>
      <c r="N667" s="25">
        <f t="shared" si="182"/>
        <v>688.9896</v>
      </c>
      <c r="O667" s="25">
        <f t="shared" si="183"/>
        <v>111.0104</v>
      </c>
    </row>
    <row r="668" spans="1:15" x14ac:dyDescent="0.25">
      <c r="A668" s="32">
        <f>+IF(B668="","",SUBTOTAL(3,B$661:B668))</f>
        <v>8</v>
      </c>
      <c r="B668" s="16">
        <f>B661</f>
        <v>44341</v>
      </c>
      <c r="C668" s="7"/>
      <c r="D668" s="6"/>
      <c r="E668" s="11"/>
      <c r="F668" s="11"/>
      <c r="G668" s="11"/>
      <c r="H668" s="11"/>
      <c r="I668" s="11"/>
      <c r="J668" s="11"/>
      <c r="K668" s="11"/>
      <c r="L668" s="98"/>
      <c r="M668" s="11">
        <v>75</v>
      </c>
      <c r="N668" s="25">
        <f t="shared" si="182"/>
        <v>0</v>
      </c>
      <c r="O668" s="25">
        <f t="shared" si="183"/>
        <v>75</v>
      </c>
    </row>
    <row r="669" spans="1:15" x14ac:dyDescent="0.25">
      <c r="A669" s="32">
        <f>+IF(B669="","",SUBTOTAL(3,B$661:B669))</f>
        <v>9</v>
      </c>
      <c r="B669" s="16">
        <f>B661</f>
        <v>44341</v>
      </c>
      <c r="C669" s="7"/>
      <c r="D669" s="6">
        <v>1</v>
      </c>
      <c r="E669" s="11"/>
      <c r="F669" s="11"/>
      <c r="G669" s="11">
        <v>159.12</v>
      </c>
      <c r="H669" s="11"/>
      <c r="I669" s="11"/>
      <c r="J669" s="11"/>
      <c r="K669" s="11"/>
      <c r="L669" s="98"/>
      <c r="M669" s="11">
        <f>800*D669</f>
        <v>800</v>
      </c>
      <c r="N669" s="25">
        <f t="shared" si="182"/>
        <v>688.9896</v>
      </c>
      <c r="O669" s="25">
        <f t="shared" si="183"/>
        <v>111.0104</v>
      </c>
    </row>
    <row r="670" spans="1:15" x14ac:dyDescent="0.25">
      <c r="A670" s="32">
        <f>+IF(B670="","",SUBTOTAL(3,B$661:B670))</f>
        <v>10</v>
      </c>
      <c r="B670" s="16">
        <f>B661</f>
        <v>44341</v>
      </c>
      <c r="C670" s="7"/>
      <c r="D670" s="6">
        <v>1</v>
      </c>
      <c r="E670" s="11"/>
      <c r="F670" s="11"/>
      <c r="G670" s="11">
        <v>159.12</v>
      </c>
      <c r="H670" s="11"/>
      <c r="I670" s="11"/>
      <c r="J670" s="11"/>
      <c r="K670" s="11"/>
      <c r="L670" s="98"/>
      <c r="M670" s="11">
        <f>800*D670</f>
        <v>800</v>
      </c>
      <c r="N670" s="25">
        <f t="shared" si="182"/>
        <v>688.9896</v>
      </c>
      <c r="O670" s="25">
        <f t="shared" si="183"/>
        <v>111.0104</v>
      </c>
    </row>
    <row r="671" spans="1:15" x14ac:dyDescent="0.25">
      <c r="A671" s="32">
        <f>+IF(B671="","",SUBTOTAL(3,B$661:B671))</f>
        <v>11</v>
      </c>
      <c r="B671" s="16">
        <f>B661</f>
        <v>44341</v>
      </c>
      <c r="C671" s="7"/>
      <c r="D671" s="6">
        <v>1</v>
      </c>
      <c r="E671" s="11"/>
      <c r="F671" s="11"/>
      <c r="G671" s="11">
        <v>159.12</v>
      </c>
      <c r="H671" s="11"/>
      <c r="I671" s="11"/>
      <c r="J671" s="11"/>
      <c r="K671" s="11"/>
      <c r="L671" s="98"/>
      <c r="M671" s="11">
        <f>800*D671</f>
        <v>800</v>
      </c>
      <c r="N671" s="25">
        <f t="shared" si="182"/>
        <v>688.9896</v>
      </c>
      <c r="O671" s="25">
        <f t="shared" si="183"/>
        <v>111.0104</v>
      </c>
    </row>
    <row r="672" spans="1:15" x14ac:dyDescent="0.25">
      <c r="A672" s="32">
        <f>+IF(B672="","",SUBTOTAL(3,B$661:B672))</f>
        <v>12</v>
      </c>
      <c r="B672" s="16">
        <f>B661</f>
        <v>44341</v>
      </c>
      <c r="C672" s="7"/>
      <c r="D672" s="6">
        <v>1</v>
      </c>
      <c r="E672" s="11"/>
      <c r="F672" s="11"/>
      <c r="G672" s="11">
        <v>159.12</v>
      </c>
      <c r="H672" s="11"/>
      <c r="I672" s="11"/>
      <c r="J672" s="11"/>
      <c r="K672" s="11"/>
      <c r="L672" s="98"/>
      <c r="M672" s="11">
        <f>800*D672</f>
        <v>800</v>
      </c>
      <c r="N672" s="25">
        <f t="shared" si="182"/>
        <v>688.9896</v>
      </c>
      <c r="O672" s="25">
        <f t="shared" si="183"/>
        <v>111.0104</v>
      </c>
    </row>
    <row r="673" spans="1:15" x14ac:dyDescent="0.25">
      <c r="A673" s="39" t="str">
        <f>TEXT(B673,"DDD")</f>
        <v>Tue</v>
      </c>
      <c r="B673" s="9">
        <f>B661</f>
        <v>44341</v>
      </c>
      <c r="C673" s="5" t="s">
        <v>2</v>
      </c>
      <c r="D673" s="4">
        <f>SUM(D661:D672)</f>
        <v>13</v>
      </c>
      <c r="E673" s="12">
        <f t="shared" ref="E673:O673" si="184">SUM(E661:E672)</f>
        <v>0</v>
      </c>
      <c r="F673" s="12">
        <f t="shared" si="184"/>
        <v>0</v>
      </c>
      <c r="G673" s="12">
        <f t="shared" si="184"/>
        <v>2059.3799999999992</v>
      </c>
      <c r="H673" s="12">
        <f t="shared" si="184"/>
        <v>0</v>
      </c>
      <c r="I673" s="12">
        <f t="shared" si="184"/>
        <v>0</v>
      </c>
      <c r="J673" s="12">
        <f t="shared" si="184"/>
        <v>0</v>
      </c>
      <c r="K673" s="12">
        <f t="shared" si="184"/>
        <v>0</v>
      </c>
      <c r="L673" s="40"/>
      <c r="M673" s="12">
        <f t="shared" si="184"/>
        <v>10515</v>
      </c>
      <c r="N673" s="12">
        <f t="shared" si="184"/>
        <v>8917.1154000000006</v>
      </c>
      <c r="O673" s="12">
        <f t="shared" si="184"/>
        <v>1597.8846000000008</v>
      </c>
    </row>
    <row r="674" spans="1:15" x14ac:dyDescent="0.25">
      <c r="A674" s="32">
        <f>+IF(B674="","",SUBTOTAL(3,B$674:B674))</f>
        <v>1</v>
      </c>
      <c r="B674" s="16">
        <f>B661+1</f>
        <v>44342</v>
      </c>
      <c r="C674" s="7"/>
      <c r="D674" s="6">
        <v>1</v>
      </c>
      <c r="E674" s="11"/>
      <c r="F674" s="11"/>
      <c r="G674" s="11">
        <v>159.12</v>
      </c>
      <c r="H674" s="11"/>
      <c r="I674" s="11"/>
      <c r="J674" s="11"/>
      <c r="K674" s="11"/>
      <c r="L674" s="98"/>
      <c r="M674" s="11">
        <f>800*D674</f>
        <v>800</v>
      </c>
      <c r="N674" s="69">
        <f t="shared" ref="N674:N686" si="185">G674*4.33</f>
        <v>688.9896</v>
      </c>
      <c r="O674" s="69">
        <f t="shared" ref="O674:O686" si="186">M674-N674</f>
        <v>111.0104</v>
      </c>
    </row>
    <row r="675" spans="1:15" x14ac:dyDescent="0.25">
      <c r="A675" s="32">
        <f>+IF(B675="","",SUBTOTAL(3,B$674:B675))</f>
        <v>2</v>
      </c>
      <c r="B675" s="16">
        <f>B674</f>
        <v>44342</v>
      </c>
      <c r="C675" s="7"/>
      <c r="D675" s="6">
        <v>1</v>
      </c>
      <c r="E675" s="11"/>
      <c r="F675" s="11"/>
      <c r="G675" s="11">
        <v>159.12</v>
      </c>
      <c r="H675" s="11"/>
      <c r="I675" s="11"/>
      <c r="J675" s="11"/>
      <c r="K675" s="11"/>
      <c r="L675" s="98"/>
      <c r="M675" s="11">
        <f>800*D675</f>
        <v>800</v>
      </c>
      <c r="N675" s="25">
        <f t="shared" si="185"/>
        <v>688.9896</v>
      </c>
      <c r="O675" s="25">
        <f t="shared" si="186"/>
        <v>111.0104</v>
      </c>
    </row>
    <row r="676" spans="1:15" x14ac:dyDescent="0.25">
      <c r="A676" s="32">
        <f>+IF(B676="","",SUBTOTAL(3,B$674:B676))</f>
        <v>3</v>
      </c>
      <c r="B676" s="16">
        <f>B674</f>
        <v>44342</v>
      </c>
      <c r="C676" s="7"/>
      <c r="D676" s="6">
        <v>2</v>
      </c>
      <c r="E676" s="11"/>
      <c r="F676" s="11"/>
      <c r="G676" s="11">
        <v>315.18</v>
      </c>
      <c r="H676" s="11"/>
      <c r="I676" s="11"/>
      <c r="J676" s="11"/>
      <c r="K676" s="11"/>
      <c r="L676" s="98"/>
      <c r="M676" s="11">
        <f>800*D676</f>
        <v>1600</v>
      </c>
      <c r="N676" s="25">
        <f t="shared" si="185"/>
        <v>1364.7293999999999</v>
      </c>
      <c r="O676" s="25">
        <f t="shared" si="186"/>
        <v>235.27060000000006</v>
      </c>
    </row>
    <row r="677" spans="1:15" x14ac:dyDescent="0.25">
      <c r="A677" s="32">
        <f>+IF(B677="","",SUBTOTAL(3,B$674:B677))</f>
        <v>4</v>
      </c>
      <c r="B677" s="16">
        <f>B674</f>
        <v>44342</v>
      </c>
      <c r="C677" s="7"/>
      <c r="D677" s="6">
        <v>1</v>
      </c>
      <c r="E677" s="11"/>
      <c r="F677" s="11"/>
      <c r="G677" s="11">
        <v>159.12</v>
      </c>
      <c r="H677" s="11"/>
      <c r="I677" s="11"/>
      <c r="J677" s="11"/>
      <c r="K677" s="11"/>
      <c r="L677" s="98"/>
      <c r="M677" s="11">
        <f>800*D677</f>
        <v>800</v>
      </c>
      <c r="N677" s="25">
        <f t="shared" si="185"/>
        <v>688.9896</v>
      </c>
      <c r="O677" s="25">
        <f t="shared" si="186"/>
        <v>111.0104</v>
      </c>
    </row>
    <row r="678" spans="1:15" x14ac:dyDescent="0.25">
      <c r="A678" s="32">
        <f>+IF(B678="","",SUBTOTAL(3,B$674:B678))</f>
        <v>5</v>
      </c>
      <c r="B678" s="16">
        <f>B674</f>
        <v>44342</v>
      </c>
      <c r="C678" s="7"/>
      <c r="D678" s="6">
        <v>1</v>
      </c>
      <c r="E678" s="11"/>
      <c r="F678" s="11"/>
      <c r="G678" s="11">
        <v>159.12</v>
      </c>
      <c r="H678" s="11"/>
      <c r="I678" s="11"/>
      <c r="J678" s="11"/>
      <c r="K678" s="11"/>
      <c r="L678" s="98"/>
      <c r="M678" s="11">
        <f>800*D678</f>
        <v>800</v>
      </c>
      <c r="N678" s="25">
        <f t="shared" si="185"/>
        <v>688.9896</v>
      </c>
      <c r="O678" s="25">
        <f t="shared" si="186"/>
        <v>111.0104</v>
      </c>
    </row>
    <row r="679" spans="1:15" x14ac:dyDescent="0.25">
      <c r="A679" s="32">
        <f>+IF(B679="","",SUBTOTAL(3,B$674:B679))</f>
        <v>6</v>
      </c>
      <c r="B679" s="16">
        <f>B674</f>
        <v>44342</v>
      </c>
      <c r="C679" s="7"/>
      <c r="D679" s="6">
        <v>4</v>
      </c>
      <c r="E679" s="11"/>
      <c r="F679" s="11"/>
      <c r="G679" s="11">
        <v>627.29999999999995</v>
      </c>
      <c r="H679" s="11"/>
      <c r="I679" s="11"/>
      <c r="J679" s="11"/>
      <c r="K679" s="11"/>
      <c r="L679" s="98"/>
      <c r="M679" s="11">
        <f>800*D679</f>
        <v>3200</v>
      </c>
      <c r="N679" s="25">
        <f t="shared" si="185"/>
        <v>2716.2089999999998</v>
      </c>
      <c r="O679" s="25">
        <f t="shared" si="186"/>
        <v>483.79100000000017</v>
      </c>
    </row>
    <row r="680" spans="1:15" x14ac:dyDescent="0.25">
      <c r="A680" s="32">
        <f>+IF(B680="","",SUBTOTAL(3,B$674:B680))</f>
        <v>7</v>
      </c>
      <c r="B680" s="16">
        <f>B674</f>
        <v>44342</v>
      </c>
      <c r="C680" s="7"/>
      <c r="D680" s="6">
        <v>1</v>
      </c>
      <c r="E680" s="11"/>
      <c r="F680" s="11"/>
      <c r="G680" s="11">
        <v>159.12</v>
      </c>
      <c r="H680" s="11"/>
      <c r="I680" s="11"/>
      <c r="J680" s="11"/>
      <c r="K680" s="11"/>
      <c r="L680" s="98"/>
      <c r="M680" s="11">
        <f>800*D680</f>
        <v>800</v>
      </c>
      <c r="N680" s="25">
        <f t="shared" si="185"/>
        <v>688.9896</v>
      </c>
      <c r="O680" s="25">
        <f t="shared" si="186"/>
        <v>111.0104</v>
      </c>
    </row>
    <row r="681" spans="1:15" x14ac:dyDescent="0.25">
      <c r="A681" s="32">
        <f>+IF(B681="","",SUBTOTAL(3,B$674:B681))</f>
        <v>8</v>
      </c>
      <c r="B681" s="16">
        <f>B674</f>
        <v>44342</v>
      </c>
      <c r="C681" s="7"/>
      <c r="D681" s="6">
        <v>1</v>
      </c>
      <c r="E681" s="11"/>
      <c r="F681" s="11"/>
      <c r="G681" s="11">
        <v>159.12</v>
      </c>
      <c r="H681" s="11"/>
      <c r="I681" s="11"/>
      <c r="J681" s="11"/>
      <c r="K681" s="11"/>
      <c r="L681" s="98"/>
      <c r="M681" s="11">
        <f>800*D681</f>
        <v>800</v>
      </c>
      <c r="N681" s="25">
        <f t="shared" si="185"/>
        <v>688.9896</v>
      </c>
      <c r="O681" s="25">
        <f t="shared" si="186"/>
        <v>111.0104</v>
      </c>
    </row>
    <row r="682" spans="1:15" x14ac:dyDescent="0.25">
      <c r="A682" s="32">
        <f>+IF(B682="","",SUBTOTAL(3,B$674:B682))</f>
        <v>9</v>
      </c>
      <c r="B682" s="16">
        <f>B674</f>
        <v>44342</v>
      </c>
      <c r="C682" s="7"/>
      <c r="D682" s="6">
        <v>1</v>
      </c>
      <c r="E682" s="11"/>
      <c r="F682" s="11"/>
      <c r="G682" s="11">
        <v>159.12</v>
      </c>
      <c r="H682" s="11"/>
      <c r="I682" s="11"/>
      <c r="J682" s="11"/>
      <c r="K682" s="11"/>
      <c r="L682" s="98"/>
      <c r="M682" s="11">
        <f>800*D682</f>
        <v>800</v>
      </c>
      <c r="N682" s="25">
        <f t="shared" si="185"/>
        <v>688.9896</v>
      </c>
      <c r="O682" s="25">
        <f t="shared" si="186"/>
        <v>111.0104</v>
      </c>
    </row>
    <row r="683" spans="1:15" x14ac:dyDescent="0.25">
      <c r="A683" s="32">
        <f>+IF(B683="","",SUBTOTAL(3,B$674:B683))</f>
        <v>10</v>
      </c>
      <c r="B683" s="16">
        <f>B674</f>
        <v>44342</v>
      </c>
      <c r="C683" s="7"/>
      <c r="D683" s="6">
        <v>1</v>
      </c>
      <c r="E683" s="11"/>
      <c r="F683" s="11"/>
      <c r="G683" s="11">
        <v>159.12</v>
      </c>
      <c r="H683" s="11"/>
      <c r="I683" s="11"/>
      <c r="J683" s="11"/>
      <c r="K683" s="11"/>
      <c r="L683" s="98"/>
      <c r="M683" s="11">
        <f>800*D683</f>
        <v>800</v>
      </c>
      <c r="N683" s="25">
        <f t="shared" si="185"/>
        <v>688.9896</v>
      </c>
      <c r="O683" s="25">
        <f t="shared" si="186"/>
        <v>111.0104</v>
      </c>
    </row>
    <row r="684" spans="1:15" x14ac:dyDescent="0.25">
      <c r="A684" s="32">
        <f>+IF(B684="","",SUBTOTAL(3,B$674:B684))</f>
        <v>11</v>
      </c>
      <c r="B684" s="16">
        <f>B674</f>
        <v>44342</v>
      </c>
      <c r="C684" s="7"/>
      <c r="D684" s="6">
        <v>1</v>
      </c>
      <c r="E684" s="11"/>
      <c r="F684" s="11"/>
      <c r="G684" s="11">
        <v>159.12</v>
      </c>
      <c r="H684" s="11"/>
      <c r="I684" s="11"/>
      <c r="J684" s="11"/>
      <c r="K684" s="11"/>
      <c r="L684" s="98"/>
      <c r="M684" s="11">
        <f>800*D684</f>
        <v>800</v>
      </c>
      <c r="N684" s="25">
        <f t="shared" si="185"/>
        <v>688.9896</v>
      </c>
      <c r="O684" s="25">
        <f t="shared" si="186"/>
        <v>111.0104</v>
      </c>
    </row>
    <row r="685" spans="1:15" x14ac:dyDescent="0.25">
      <c r="A685" s="32">
        <f>+IF(B685="","",SUBTOTAL(3,B$674:B685))</f>
        <v>12</v>
      </c>
      <c r="B685" s="16">
        <f>B674</f>
        <v>44342</v>
      </c>
      <c r="C685" s="7"/>
      <c r="D685" s="6">
        <v>2</v>
      </c>
      <c r="E685" s="11"/>
      <c r="F685" s="11"/>
      <c r="G685" s="11">
        <v>315.18</v>
      </c>
      <c r="H685" s="11"/>
      <c r="I685" s="11"/>
      <c r="J685" s="11"/>
      <c r="K685" s="11"/>
      <c r="L685" s="98"/>
      <c r="M685" s="11">
        <f>800*D685</f>
        <v>1600</v>
      </c>
      <c r="N685" s="25">
        <f t="shared" si="185"/>
        <v>1364.7293999999999</v>
      </c>
      <c r="O685" s="25">
        <f t="shared" si="186"/>
        <v>235.27060000000006</v>
      </c>
    </row>
    <row r="686" spans="1:15" x14ac:dyDescent="0.25">
      <c r="A686" s="32">
        <f>+IF(B686="","",SUBTOTAL(3,B$674:B686))</f>
        <v>13</v>
      </c>
      <c r="B686" s="16">
        <f>B674</f>
        <v>44342</v>
      </c>
      <c r="C686" s="7"/>
      <c r="D686" s="6">
        <v>1</v>
      </c>
      <c r="E686" s="11"/>
      <c r="F686" s="11"/>
      <c r="G686" s="11">
        <v>159.12</v>
      </c>
      <c r="H686" s="11"/>
      <c r="I686" s="11"/>
      <c r="J686" s="11"/>
      <c r="K686" s="11"/>
      <c r="L686" s="98"/>
      <c r="M686" s="11">
        <f>800*D686</f>
        <v>800</v>
      </c>
      <c r="N686" s="25">
        <f t="shared" si="185"/>
        <v>688.9896</v>
      </c>
      <c r="O686" s="25">
        <f t="shared" si="186"/>
        <v>111.0104</v>
      </c>
    </row>
    <row r="687" spans="1:15" x14ac:dyDescent="0.25">
      <c r="A687" s="39" t="str">
        <f>TEXT(B687,"DDD")</f>
        <v>Wed</v>
      </c>
      <c r="B687" s="9">
        <f>B674</f>
        <v>44342</v>
      </c>
      <c r="C687" s="5" t="s">
        <v>2</v>
      </c>
      <c r="D687" s="4">
        <f>SUM(D674:D686)</f>
        <v>18</v>
      </c>
      <c r="E687" s="12">
        <f t="shared" ref="E687:O687" si="187">SUM(E674:E686)</f>
        <v>0</v>
      </c>
      <c r="F687" s="12">
        <f t="shared" si="187"/>
        <v>0</v>
      </c>
      <c r="G687" s="12">
        <f t="shared" si="187"/>
        <v>2848.8599999999992</v>
      </c>
      <c r="H687" s="12">
        <f t="shared" si="187"/>
        <v>0</v>
      </c>
      <c r="I687" s="12">
        <f t="shared" si="187"/>
        <v>0</v>
      </c>
      <c r="J687" s="12">
        <f t="shared" si="187"/>
        <v>0</v>
      </c>
      <c r="K687" s="12">
        <f t="shared" si="187"/>
        <v>0</v>
      </c>
      <c r="L687" s="40"/>
      <c r="M687" s="12">
        <f t="shared" si="187"/>
        <v>14400</v>
      </c>
      <c r="N687" s="12">
        <f t="shared" si="187"/>
        <v>12335.563800000004</v>
      </c>
      <c r="O687" s="12">
        <f t="shared" si="187"/>
        <v>2064.4362000000006</v>
      </c>
    </row>
    <row r="688" spans="1:15" x14ac:dyDescent="0.25">
      <c r="A688" s="32">
        <f>+IF(B688="","",SUBTOTAL(3,B$688:B688))</f>
        <v>1</v>
      </c>
      <c r="B688" s="16">
        <f>B674+1</f>
        <v>44343</v>
      </c>
      <c r="C688" s="7"/>
      <c r="D688" s="6">
        <v>1</v>
      </c>
      <c r="E688" s="11"/>
      <c r="F688" s="11"/>
      <c r="G688" s="11">
        <v>159.12</v>
      </c>
      <c r="H688" s="11"/>
      <c r="I688" s="11"/>
      <c r="J688" s="11"/>
      <c r="K688" s="11"/>
      <c r="L688" s="98"/>
      <c r="M688" s="11">
        <v>800</v>
      </c>
      <c r="N688" s="69">
        <f>G688*4.33</f>
        <v>688.9896</v>
      </c>
      <c r="O688" s="69">
        <f t="shared" ref="O688:O689" si="188">M688-N688</f>
        <v>111.0104</v>
      </c>
    </row>
    <row r="689" spans="1:15" x14ac:dyDescent="0.25">
      <c r="A689" s="32">
        <f>+IF(B689="","",SUBTOTAL(3,B$688:B689))</f>
        <v>2</v>
      </c>
      <c r="B689" s="16">
        <f>B688</f>
        <v>44343</v>
      </c>
      <c r="C689" s="7"/>
      <c r="D689" s="6">
        <v>4</v>
      </c>
      <c r="E689" s="11"/>
      <c r="F689" s="11"/>
      <c r="G689" s="11">
        <v>627.29999999999995</v>
      </c>
      <c r="H689" s="11"/>
      <c r="I689" s="11"/>
      <c r="J689" s="11"/>
      <c r="K689" s="11"/>
      <c r="L689" s="98"/>
      <c r="M689" s="11">
        <f>800*D689</f>
        <v>3200</v>
      </c>
      <c r="N689" s="25">
        <f>G689*4.33</f>
        <v>2716.2089999999998</v>
      </c>
      <c r="O689" s="25">
        <f t="shared" si="188"/>
        <v>483.79100000000017</v>
      </c>
    </row>
    <row r="690" spans="1:15" x14ac:dyDescent="0.25">
      <c r="A690" s="39" t="str">
        <f>TEXT(B690,"DDD")</f>
        <v>Thu</v>
      </c>
      <c r="B690" s="9">
        <f>B688</f>
        <v>44343</v>
      </c>
      <c r="C690" s="5" t="s">
        <v>2</v>
      </c>
      <c r="D690" s="4">
        <f>SUM(D688:D689)</f>
        <v>5</v>
      </c>
      <c r="E690" s="12">
        <f t="shared" ref="E690:O690" si="189">SUM(E688:E689)</f>
        <v>0</v>
      </c>
      <c r="F690" s="12">
        <f t="shared" si="189"/>
        <v>0</v>
      </c>
      <c r="G690" s="12">
        <f t="shared" si="189"/>
        <v>786.42</v>
      </c>
      <c r="H690" s="12">
        <f t="shared" si="189"/>
        <v>0</v>
      </c>
      <c r="I690" s="12">
        <f t="shared" si="189"/>
        <v>0</v>
      </c>
      <c r="J690" s="12">
        <f t="shared" si="189"/>
        <v>0</v>
      </c>
      <c r="K690" s="12">
        <f t="shared" si="189"/>
        <v>0</v>
      </c>
      <c r="L690" s="40"/>
      <c r="M690" s="12">
        <f t="shared" si="189"/>
        <v>4000</v>
      </c>
      <c r="N690" s="12">
        <f t="shared" si="189"/>
        <v>3405.1985999999997</v>
      </c>
      <c r="O690" s="12">
        <f t="shared" si="189"/>
        <v>594.80140000000017</v>
      </c>
    </row>
    <row r="691" spans="1:15" x14ac:dyDescent="0.25">
      <c r="A691" s="32">
        <f>+IF(B691="","",SUBTOTAL(3,B$691:B691))</f>
        <v>1</v>
      </c>
      <c r="B691" s="16">
        <f>B688+3</f>
        <v>44346</v>
      </c>
      <c r="C691" s="7"/>
      <c r="D691" s="6">
        <v>1</v>
      </c>
      <c r="E691" s="11"/>
      <c r="F691" s="11"/>
      <c r="G691" s="11">
        <v>159.12</v>
      </c>
      <c r="H691" s="11"/>
      <c r="I691" s="11"/>
      <c r="J691" s="11"/>
      <c r="K691" s="11"/>
      <c r="L691" s="98"/>
      <c r="M691" s="11">
        <f>800*D691</f>
        <v>800</v>
      </c>
      <c r="N691" s="69">
        <f>G691*4.33</f>
        <v>688.9896</v>
      </c>
      <c r="O691" s="69">
        <f t="shared" ref="O691:O695" si="190">M691-N691</f>
        <v>111.0104</v>
      </c>
    </row>
    <row r="692" spans="1:15" x14ac:dyDescent="0.25">
      <c r="A692" s="32">
        <f>+IF(B692="","",SUBTOTAL(3,B$691:B692))</f>
        <v>2</v>
      </c>
      <c r="B692" s="16">
        <f>B691</f>
        <v>44346</v>
      </c>
      <c r="C692" s="7"/>
      <c r="D692" s="6">
        <v>1</v>
      </c>
      <c r="E692" s="11"/>
      <c r="F692" s="11"/>
      <c r="G692" s="11">
        <v>159.12</v>
      </c>
      <c r="H692" s="11"/>
      <c r="I692" s="11"/>
      <c r="J692" s="11"/>
      <c r="K692" s="11"/>
      <c r="L692" s="98"/>
      <c r="M692" s="11">
        <f>800*D692</f>
        <v>800</v>
      </c>
      <c r="N692" s="25">
        <f>G692*4.33</f>
        <v>688.9896</v>
      </c>
      <c r="O692" s="25">
        <f t="shared" si="190"/>
        <v>111.0104</v>
      </c>
    </row>
    <row r="693" spans="1:15" x14ac:dyDescent="0.25">
      <c r="A693" s="32">
        <f>+IF(B693="","",SUBTOTAL(3,B$691:B693))</f>
        <v>3</v>
      </c>
      <c r="B693" s="16">
        <f>B691</f>
        <v>44346</v>
      </c>
      <c r="C693" s="7"/>
      <c r="D693" s="6">
        <v>1</v>
      </c>
      <c r="E693" s="11"/>
      <c r="F693" s="11"/>
      <c r="G693" s="11">
        <v>159.12</v>
      </c>
      <c r="H693" s="11"/>
      <c r="I693" s="11"/>
      <c r="J693" s="11"/>
      <c r="K693" s="11"/>
      <c r="L693" s="98"/>
      <c r="M693" s="11">
        <f>800*D693</f>
        <v>800</v>
      </c>
      <c r="N693" s="25">
        <f>G693*4.33</f>
        <v>688.9896</v>
      </c>
      <c r="O693" s="25">
        <f t="shared" si="190"/>
        <v>111.0104</v>
      </c>
    </row>
    <row r="694" spans="1:15" x14ac:dyDescent="0.25">
      <c r="A694" s="32">
        <f>+IF(B694="","",SUBTOTAL(3,B$691:B694))</f>
        <v>4</v>
      </c>
      <c r="B694" s="16">
        <f>B691</f>
        <v>44346</v>
      </c>
      <c r="C694" s="7"/>
      <c r="D694" s="6">
        <v>1</v>
      </c>
      <c r="E694" s="11"/>
      <c r="F694" s="11"/>
      <c r="G694" s="11">
        <v>159.12</v>
      </c>
      <c r="H694" s="11"/>
      <c r="I694" s="11"/>
      <c r="J694" s="11"/>
      <c r="K694" s="11"/>
      <c r="L694" s="98"/>
      <c r="M694" s="11">
        <f>800*D694</f>
        <v>800</v>
      </c>
      <c r="N694" s="25">
        <f>G694*4.33</f>
        <v>688.9896</v>
      </c>
      <c r="O694" s="25">
        <f t="shared" si="190"/>
        <v>111.0104</v>
      </c>
    </row>
    <row r="695" spans="1:15" x14ac:dyDescent="0.25">
      <c r="A695" s="32">
        <f>+IF(B695="","",SUBTOTAL(3,B$691:B695))</f>
        <v>5</v>
      </c>
      <c r="B695" s="16">
        <f>B691</f>
        <v>44346</v>
      </c>
      <c r="C695" s="7"/>
      <c r="D695" s="6">
        <v>1</v>
      </c>
      <c r="E695" s="11"/>
      <c r="F695" s="11"/>
      <c r="G695" s="11">
        <v>159.12</v>
      </c>
      <c r="H695" s="11"/>
      <c r="I695" s="11"/>
      <c r="J695" s="11"/>
      <c r="K695" s="11"/>
      <c r="L695" s="98"/>
      <c r="M695" s="11">
        <f>800*D695</f>
        <v>800</v>
      </c>
      <c r="N695" s="25">
        <f>G695*4.33</f>
        <v>688.9896</v>
      </c>
      <c r="O695" s="25">
        <f t="shared" si="190"/>
        <v>111.0104</v>
      </c>
    </row>
    <row r="696" spans="1:15" x14ac:dyDescent="0.25">
      <c r="A696" s="39" t="str">
        <f>TEXT(B696,"DDD")</f>
        <v>Sun</v>
      </c>
      <c r="B696" s="9">
        <f>B691</f>
        <v>44346</v>
      </c>
      <c r="C696" s="5" t="s">
        <v>2</v>
      </c>
      <c r="D696" s="4">
        <f>SUM(D691:D695)</f>
        <v>5</v>
      </c>
      <c r="E696" s="12">
        <f t="shared" ref="E696:O696" si="191">SUM(E691:E695)</f>
        <v>0</v>
      </c>
      <c r="F696" s="12">
        <f t="shared" si="191"/>
        <v>0</v>
      </c>
      <c r="G696" s="12">
        <f t="shared" si="191"/>
        <v>795.6</v>
      </c>
      <c r="H696" s="12">
        <f t="shared" si="191"/>
        <v>0</v>
      </c>
      <c r="I696" s="12">
        <f t="shared" si="191"/>
        <v>0</v>
      </c>
      <c r="J696" s="12">
        <f t="shared" si="191"/>
        <v>0</v>
      </c>
      <c r="K696" s="12">
        <f t="shared" si="191"/>
        <v>0</v>
      </c>
      <c r="L696" s="40"/>
      <c r="M696" s="12">
        <f t="shared" si="191"/>
        <v>4000</v>
      </c>
      <c r="N696" s="12">
        <f t="shared" si="191"/>
        <v>3444.9479999999999</v>
      </c>
      <c r="O696" s="12">
        <f t="shared" si="191"/>
        <v>555.05200000000002</v>
      </c>
    </row>
    <row r="697" spans="1:15" x14ac:dyDescent="0.25">
      <c r="A697" s="32">
        <f>+IF(B697="","",SUBTOTAL(3,B$697:B697))</f>
        <v>1</v>
      </c>
      <c r="B697" s="16">
        <f>B691+1</f>
        <v>44347</v>
      </c>
      <c r="C697" s="7"/>
      <c r="D697" s="6">
        <v>1</v>
      </c>
      <c r="E697" s="11"/>
      <c r="F697" s="11"/>
      <c r="G697" s="11"/>
      <c r="H697" s="11"/>
      <c r="I697" s="11"/>
      <c r="J697" s="11"/>
      <c r="K697" s="11"/>
      <c r="L697" s="98">
        <v>159.12</v>
      </c>
      <c r="M697" s="11">
        <f>800*D697</f>
        <v>800</v>
      </c>
      <c r="N697" s="69">
        <f>L697*4.33</f>
        <v>688.9896</v>
      </c>
      <c r="O697" s="69">
        <f>M697-N697</f>
        <v>111.0104</v>
      </c>
    </row>
    <row r="698" spans="1:15" x14ac:dyDescent="0.25">
      <c r="A698" s="32">
        <f>+IF(B698="","",SUBTOTAL(3,B$697:B698))</f>
        <v>2</v>
      </c>
      <c r="B698" s="16">
        <f>B697</f>
        <v>44347</v>
      </c>
      <c r="C698" s="7"/>
      <c r="D698" s="6">
        <v>2</v>
      </c>
      <c r="E698" s="11"/>
      <c r="F698" s="11"/>
      <c r="G698" s="11"/>
      <c r="H698" s="11"/>
      <c r="I698" s="11"/>
      <c r="J698" s="11"/>
      <c r="K698" s="11"/>
      <c r="L698" s="98">
        <v>315.18</v>
      </c>
      <c r="M698" s="11">
        <f>800*D698</f>
        <v>1600</v>
      </c>
      <c r="N698" s="25">
        <f>L698*4.33</f>
        <v>1364.7293999999999</v>
      </c>
      <c r="O698" s="25">
        <f t="shared" ref="O698:O699" si="192">M698-N698</f>
        <v>235.27060000000006</v>
      </c>
    </row>
    <row r="699" spans="1:15" x14ac:dyDescent="0.25">
      <c r="A699" s="32">
        <f>+IF(B699="","",SUBTOTAL(3,B$697:B699))</f>
        <v>3</v>
      </c>
      <c r="B699" s="16">
        <f>B697</f>
        <v>44347</v>
      </c>
      <c r="C699" s="7"/>
      <c r="D699" s="6">
        <v>1</v>
      </c>
      <c r="E699" s="11"/>
      <c r="F699" s="11"/>
      <c r="G699" s="11"/>
      <c r="H699" s="11"/>
      <c r="I699" s="11"/>
      <c r="J699" s="11"/>
      <c r="K699" s="11"/>
      <c r="L699" s="98">
        <v>159.12</v>
      </c>
      <c r="M699" s="11">
        <f>800*D699</f>
        <v>800</v>
      </c>
      <c r="N699" s="25">
        <f t="shared" ref="N699" si="193">L699*4.33</f>
        <v>688.9896</v>
      </c>
      <c r="O699" s="25">
        <f t="shared" si="192"/>
        <v>111.0104</v>
      </c>
    </row>
    <row r="700" spans="1:15" x14ac:dyDescent="0.25">
      <c r="A700" s="39" t="str">
        <f>TEXT(B700,"DDD")</f>
        <v>Mon</v>
      </c>
      <c r="B700" s="9">
        <f>B697</f>
        <v>44347</v>
      </c>
      <c r="C700" s="5" t="s">
        <v>2</v>
      </c>
      <c r="D700" s="4">
        <f>SUM(D697:D699)</f>
        <v>4</v>
      </c>
      <c r="E700" s="12">
        <f t="shared" ref="E700:K700" si="194">SUM(E697:E699)</f>
        <v>0</v>
      </c>
      <c r="F700" s="12">
        <f t="shared" si="194"/>
        <v>0</v>
      </c>
      <c r="G700" s="12">
        <f t="shared" si="194"/>
        <v>0</v>
      </c>
      <c r="H700" s="12">
        <f t="shared" si="194"/>
        <v>0</v>
      </c>
      <c r="I700" s="12">
        <f t="shared" si="194"/>
        <v>0</v>
      </c>
      <c r="J700" s="12">
        <f t="shared" si="194"/>
        <v>0</v>
      </c>
      <c r="K700" s="12">
        <f t="shared" si="194"/>
        <v>0</v>
      </c>
      <c r="L700" s="40"/>
      <c r="M700" s="12">
        <f>SUM(M697:M699)</f>
        <v>3200</v>
      </c>
      <c r="N700" s="12">
        <f>SUM(N697:N699)</f>
        <v>2742.7085999999999</v>
      </c>
      <c r="O700" s="12">
        <f>SUM(O697:O699)</f>
        <v>457.29140000000007</v>
      </c>
    </row>
    <row r="701" spans="1:15" x14ac:dyDescent="0.25">
      <c r="A701" s="32">
        <f>+IF(B701="","",SUBTOTAL(3,B$701:B701))</f>
        <v>1</v>
      </c>
      <c r="B701" s="16">
        <f>B697+1</f>
        <v>44348</v>
      </c>
      <c r="C701" s="7"/>
      <c r="D701" s="6"/>
      <c r="E701" s="11"/>
      <c r="F701" s="11"/>
      <c r="G701" s="11"/>
      <c r="H701" s="11"/>
      <c r="I701" s="11"/>
      <c r="J701" s="11"/>
      <c r="K701" s="11"/>
      <c r="L701" s="98"/>
      <c r="M701" s="11"/>
      <c r="N701" s="69">
        <f t="shared" ref="N701:N720" si="195">G701*4.33</f>
        <v>0</v>
      </c>
      <c r="O701" s="69">
        <f t="shared" ref="O701:O720" si="196">M701-N701</f>
        <v>0</v>
      </c>
    </row>
    <row r="702" spans="1:15" x14ac:dyDescent="0.25">
      <c r="A702" s="32">
        <f>+IF(B702="","",SUBTOTAL(3,B$701:B702))</f>
        <v>2</v>
      </c>
      <c r="B702" s="16">
        <f>B701</f>
        <v>44348</v>
      </c>
      <c r="C702" s="7"/>
      <c r="D702" s="6"/>
      <c r="E702" s="11"/>
      <c r="F702" s="11"/>
      <c r="G702" s="11"/>
      <c r="H702" s="11"/>
      <c r="I702" s="11"/>
      <c r="J702" s="11"/>
      <c r="K702" s="11"/>
      <c r="L702" s="98"/>
      <c r="M702" s="11"/>
      <c r="N702" s="25">
        <f t="shared" si="195"/>
        <v>0</v>
      </c>
      <c r="O702" s="25">
        <f t="shared" si="196"/>
        <v>0</v>
      </c>
    </row>
    <row r="703" spans="1:15" x14ac:dyDescent="0.25">
      <c r="A703" s="32">
        <f>+IF(B703="","",SUBTOTAL(3,B$701:B703))</f>
        <v>3</v>
      </c>
      <c r="B703" s="16">
        <f>B701</f>
        <v>44348</v>
      </c>
      <c r="C703" s="7"/>
      <c r="D703" s="6"/>
      <c r="E703" s="11"/>
      <c r="F703" s="11"/>
      <c r="G703" s="11"/>
      <c r="H703" s="11"/>
      <c r="I703" s="11"/>
      <c r="J703" s="11"/>
      <c r="K703" s="11"/>
      <c r="L703" s="98"/>
      <c r="M703" s="11"/>
      <c r="N703" s="25">
        <f t="shared" si="195"/>
        <v>0</v>
      </c>
      <c r="O703" s="25">
        <f t="shared" si="196"/>
        <v>0</v>
      </c>
    </row>
    <row r="704" spans="1:15" x14ac:dyDescent="0.25">
      <c r="A704" s="32">
        <f>+IF(B704="","",SUBTOTAL(3,B$701:B704))</f>
        <v>4</v>
      </c>
      <c r="B704" s="16">
        <f>B701</f>
        <v>44348</v>
      </c>
      <c r="C704" s="7"/>
      <c r="D704" s="6"/>
      <c r="E704" s="11"/>
      <c r="F704" s="11"/>
      <c r="G704" s="11"/>
      <c r="H704" s="11"/>
      <c r="I704" s="11"/>
      <c r="J704" s="11"/>
      <c r="K704" s="11"/>
      <c r="L704" s="98"/>
      <c r="M704" s="11"/>
      <c r="N704" s="25">
        <f t="shared" si="195"/>
        <v>0</v>
      </c>
      <c r="O704" s="25">
        <f t="shared" si="196"/>
        <v>0</v>
      </c>
    </row>
    <row r="705" spans="1:15" x14ac:dyDescent="0.25">
      <c r="A705" s="32">
        <f>+IF(B705="","",SUBTOTAL(3,B$701:B705))</f>
        <v>5</v>
      </c>
      <c r="B705" s="16">
        <f>B701</f>
        <v>44348</v>
      </c>
      <c r="C705" s="7"/>
      <c r="D705" s="6"/>
      <c r="E705" s="11"/>
      <c r="F705" s="11"/>
      <c r="G705" s="11"/>
      <c r="H705" s="11"/>
      <c r="I705" s="11"/>
      <c r="J705" s="11"/>
      <c r="K705" s="11"/>
      <c r="L705" s="98"/>
      <c r="M705" s="11"/>
      <c r="N705" s="25">
        <f t="shared" si="195"/>
        <v>0</v>
      </c>
      <c r="O705" s="25">
        <f t="shared" si="196"/>
        <v>0</v>
      </c>
    </row>
    <row r="706" spans="1:15" x14ac:dyDescent="0.25">
      <c r="A706" s="32">
        <f>+IF(B706="","",SUBTOTAL(3,B$701:B706))</f>
        <v>6</v>
      </c>
      <c r="B706" s="16">
        <f>B701</f>
        <v>44348</v>
      </c>
      <c r="C706" s="7"/>
      <c r="D706" s="6"/>
      <c r="E706" s="11"/>
      <c r="F706" s="11"/>
      <c r="G706" s="11"/>
      <c r="H706" s="11"/>
      <c r="I706" s="11"/>
      <c r="J706" s="11"/>
      <c r="K706" s="11"/>
      <c r="L706" s="98"/>
      <c r="M706" s="11"/>
      <c r="N706" s="25">
        <f t="shared" si="195"/>
        <v>0</v>
      </c>
      <c r="O706" s="25">
        <f t="shared" si="196"/>
        <v>0</v>
      </c>
    </row>
    <row r="707" spans="1:15" x14ac:dyDescent="0.25">
      <c r="A707" s="32">
        <f>+IF(B707="","",SUBTOTAL(3,B$701:B707))</f>
        <v>7</v>
      </c>
      <c r="B707" s="16">
        <f>B701</f>
        <v>44348</v>
      </c>
      <c r="C707" s="7"/>
      <c r="D707" s="6"/>
      <c r="E707" s="11"/>
      <c r="F707" s="11"/>
      <c r="G707" s="11"/>
      <c r="H707" s="11"/>
      <c r="I707" s="11"/>
      <c r="J707" s="11"/>
      <c r="K707" s="11"/>
      <c r="L707" s="98"/>
      <c r="M707" s="11"/>
      <c r="N707" s="25">
        <f t="shared" si="195"/>
        <v>0</v>
      </c>
      <c r="O707" s="25">
        <f t="shared" si="196"/>
        <v>0</v>
      </c>
    </row>
    <row r="708" spans="1:15" x14ac:dyDescent="0.25">
      <c r="A708" s="32">
        <f>+IF(B708="","",SUBTOTAL(3,B$701:B708))</f>
        <v>8</v>
      </c>
      <c r="B708" s="16">
        <f>B701</f>
        <v>44348</v>
      </c>
      <c r="C708" s="7"/>
      <c r="D708" s="6"/>
      <c r="E708" s="11"/>
      <c r="F708" s="11"/>
      <c r="G708" s="11"/>
      <c r="H708" s="11"/>
      <c r="I708" s="11"/>
      <c r="J708" s="11"/>
      <c r="K708" s="11"/>
      <c r="L708" s="98"/>
      <c r="M708" s="11"/>
      <c r="N708" s="25">
        <f t="shared" si="195"/>
        <v>0</v>
      </c>
      <c r="O708" s="25">
        <f t="shared" si="196"/>
        <v>0</v>
      </c>
    </row>
    <row r="709" spans="1:15" x14ac:dyDescent="0.25">
      <c r="A709" s="32">
        <f>+IF(B709="","",SUBTOTAL(3,B$701:B709))</f>
        <v>9</v>
      </c>
      <c r="B709" s="16">
        <f>B701</f>
        <v>44348</v>
      </c>
      <c r="C709" s="7"/>
      <c r="D709" s="6"/>
      <c r="E709" s="11"/>
      <c r="F709" s="11"/>
      <c r="G709" s="11"/>
      <c r="H709" s="11"/>
      <c r="I709" s="11"/>
      <c r="J709" s="11"/>
      <c r="K709" s="11"/>
      <c r="L709" s="98"/>
      <c r="M709" s="11"/>
      <c r="N709" s="25">
        <f t="shared" si="195"/>
        <v>0</v>
      </c>
      <c r="O709" s="25">
        <f t="shared" si="196"/>
        <v>0</v>
      </c>
    </row>
    <row r="710" spans="1:15" x14ac:dyDescent="0.25">
      <c r="A710" s="32">
        <f>+IF(B710="","",SUBTOTAL(3,B$701:B710))</f>
        <v>10</v>
      </c>
      <c r="B710" s="16">
        <f>B701</f>
        <v>44348</v>
      </c>
      <c r="C710" s="7"/>
      <c r="D710" s="6"/>
      <c r="E710" s="11"/>
      <c r="F710" s="11"/>
      <c r="G710" s="11"/>
      <c r="H710" s="11"/>
      <c r="I710" s="11"/>
      <c r="J710" s="11"/>
      <c r="K710" s="11"/>
      <c r="L710" s="98"/>
      <c r="M710" s="11"/>
      <c r="N710" s="25">
        <f t="shared" si="195"/>
        <v>0</v>
      </c>
      <c r="O710" s="25">
        <f t="shared" si="196"/>
        <v>0</v>
      </c>
    </row>
    <row r="711" spans="1:15" x14ac:dyDescent="0.25">
      <c r="A711" s="32">
        <f>+IF(B711="","",SUBTOTAL(3,B$701:B711))</f>
        <v>11</v>
      </c>
      <c r="B711" s="16">
        <f>B701</f>
        <v>44348</v>
      </c>
      <c r="C711" s="7"/>
      <c r="D711" s="6"/>
      <c r="E711" s="11"/>
      <c r="F711" s="11"/>
      <c r="G711" s="11"/>
      <c r="H711" s="11"/>
      <c r="I711" s="11"/>
      <c r="J711" s="11"/>
      <c r="K711" s="11"/>
      <c r="L711" s="98"/>
      <c r="M711" s="11"/>
      <c r="N711" s="25">
        <f t="shared" si="195"/>
        <v>0</v>
      </c>
      <c r="O711" s="25">
        <f t="shared" si="196"/>
        <v>0</v>
      </c>
    </row>
    <row r="712" spans="1:15" x14ac:dyDescent="0.25">
      <c r="A712" s="32">
        <f>+IF(B712="","",SUBTOTAL(3,B$701:B712))</f>
        <v>12</v>
      </c>
      <c r="B712" s="16">
        <f>B701</f>
        <v>44348</v>
      </c>
      <c r="C712" s="7"/>
      <c r="D712" s="6"/>
      <c r="E712" s="11"/>
      <c r="F712" s="11"/>
      <c r="G712" s="11"/>
      <c r="H712" s="11"/>
      <c r="I712" s="11"/>
      <c r="J712" s="11"/>
      <c r="K712" s="11"/>
      <c r="L712" s="98"/>
      <c r="M712" s="11"/>
      <c r="N712" s="25">
        <f t="shared" si="195"/>
        <v>0</v>
      </c>
      <c r="O712" s="25">
        <f t="shared" si="196"/>
        <v>0</v>
      </c>
    </row>
    <row r="713" spans="1:15" x14ac:dyDescent="0.25">
      <c r="A713" s="32">
        <f>+IF(B713="","",SUBTOTAL(3,B$701:B713))</f>
        <v>13</v>
      </c>
      <c r="B713" s="16">
        <f>B701</f>
        <v>44348</v>
      </c>
      <c r="C713" s="7"/>
      <c r="D713" s="6"/>
      <c r="E713" s="11"/>
      <c r="F713" s="11"/>
      <c r="G713" s="11"/>
      <c r="H713" s="11"/>
      <c r="I713" s="11"/>
      <c r="J713" s="11"/>
      <c r="K713" s="11"/>
      <c r="L713" s="98"/>
      <c r="M713" s="11"/>
      <c r="N713" s="25">
        <f t="shared" si="195"/>
        <v>0</v>
      </c>
      <c r="O713" s="25">
        <f t="shared" si="196"/>
        <v>0</v>
      </c>
    </row>
    <row r="714" spans="1:15" x14ac:dyDescent="0.25">
      <c r="A714" s="32">
        <f>+IF(B714="","",SUBTOTAL(3,B$701:B714))</f>
        <v>14</v>
      </c>
      <c r="B714" s="16">
        <f>B701</f>
        <v>44348</v>
      </c>
      <c r="C714" s="7"/>
      <c r="D714" s="6"/>
      <c r="E714" s="11"/>
      <c r="F714" s="11"/>
      <c r="G714" s="11"/>
      <c r="H714" s="11"/>
      <c r="I714" s="11"/>
      <c r="J714" s="11"/>
      <c r="K714" s="11"/>
      <c r="L714" s="98"/>
      <c r="M714" s="11"/>
      <c r="N714" s="25">
        <f t="shared" si="195"/>
        <v>0</v>
      </c>
      <c r="O714" s="25">
        <f t="shared" si="196"/>
        <v>0</v>
      </c>
    </row>
    <row r="715" spans="1:15" x14ac:dyDescent="0.25">
      <c r="A715" s="32">
        <f>+IF(B715="","",SUBTOTAL(3,B$701:B715))</f>
        <v>15</v>
      </c>
      <c r="B715" s="16">
        <f>B701</f>
        <v>44348</v>
      </c>
      <c r="C715" s="7"/>
      <c r="D715" s="6"/>
      <c r="E715" s="11"/>
      <c r="F715" s="11"/>
      <c r="G715" s="11"/>
      <c r="H715" s="11"/>
      <c r="I715" s="11"/>
      <c r="J715" s="11"/>
      <c r="K715" s="11"/>
      <c r="L715" s="98"/>
      <c r="M715" s="11"/>
      <c r="N715" s="25">
        <f t="shared" si="195"/>
        <v>0</v>
      </c>
      <c r="O715" s="25">
        <f t="shared" si="196"/>
        <v>0</v>
      </c>
    </row>
    <row r="716" spans="1:15" x14ac:dyDescent="0.25">
      <c r="A716" s="32">
        <f>+IF(B716="","",SUBTOTAL(3,B$701:B716))</f>
        <v>16</v>
      </c>
      <c r="B716" s="16">
        <f>B701</f>
        <v>44348</v>
      </c>
      <c r="C716" s="7"/>
      <c r="D716" s="74"/>
      <c r="E716" s="75"/>
      <c r="F716" s="75"/>
      <c r="G716" s="75"/>
      <c r="H716" s="75"/>
      <c r="I716" s="75"/>
      <c r="J716" s="75"/>
      <c r="K716" s="75"/>
      <c r="L716" s="98"/>
      <c r="M716" s="75"/>
      <c r="N716" s="25">
        <f t="shared" si="195"/>
        <v>0</v>
      </c>
      <c r="O716" s="25">
        <f t="shared" si="196"/>
        <v>0</v>
      </c>
    </row>
    <row r="717" spans="1:15" x14ac:dyDescent="0.25">
      <c r="A717" s="32">
        <f>+IF(B717="","",SUBTOTAL(3,B$701:B717))</f>
        <v>17</v>
      </c>
      <c r="B717" s="16">
        <f>B701</f>
        <v>44348</v>
      </c>
      <c r="C717" s="7"/>
      <c r="D717" s="74"/>
      <c r="E717" s="75"/>
      <c r="F717" s="75"/>
      <c r="G717" s="75"/>
      <c r="H717" s="75"/>
      <c r="I717" s="75"/>
      <c r="J717" s="75"/>
      <c r="K717" s="75"/>
      <c r="L717" s="98"/>
      <c r="M717" s="75"/>
      <c r="N717" s="25">
        <f t="shared" si="195"/>
        <v>0</v>
      </c>
      <c r="O717" s="25">
        <f t="shared" si="196"/>
        <v>0</v>
      </c>
    </row>
    <row r="718" spans="1:15" x14ac:dyDescent="0.25">
      <c r="A718" s="32">
        <f>+IF(B718="","",SUBTOTAL(3,B$701:B718))</f>
        <v>18</v>
      </c>
      <c r="B718" s="16">
        <f>B701</f>
        <v>44348</v>
      </c>
      <c r="C718" s="7"/>
      <c r="D718" s="6"/>
      <c r="E718" s="11"/>
      <c r="F718" s="11"/>
      <c r="G718" s="11"/>
      <c r="H718" s="11"/>
      <c r="I718" s="11"/>
      <c r="J718" s="11"/>
      <c r="K718" s="11"/>
      <c r="L718" s="98"/>
      <c r="M718" s="11"/>
      <c r="N718" s="25">
        <f t="shared" si="195"/>
        <v>0</v>
      </c>
      <c r="O718" s="25">
        <f t="shared" si="196"/>
        <v>0</v>
      </c>
    </row>
    <row r="719" spans="1:15" x14ac:dyDescent="0.25">
      <c r="A719" s="32">
        <f>+IF(B719="","",SUBTOTAL(3,B$701:B719))</f>
        <v>19</v>
      </c>
      <c r="B719" s="16">
        <f>B701</f>
        <v>44348</v>
      </c>
      <c r="C719" s="7"/>
      <c r="D719" s="6"/>
      <c r="E719" s="11"/>
      <c r="F719" s="11"/>
      <c r="G719" s="11"/>
      <c r="H719" s="11"/>
      <c r="I719" s="11"/>
      <c r="J719" s="11"/>
      <c r="K719" s="11"/>
      <c r="L719" s="98"/>
      <c r="M719" s="11"/>
      <c r="N719" s="25">
        <f t="shared" si="195"/>
        <v>0</v>
      </c>
      <c r="O719" s="25">
        <f t="shared" si="196"/>
        <v>0</v>
      </c>
    </row>
    <row r="720" spans="1:15" x14ac:dyDescent="0.25">
      <c r="A720" s="32">
        <f>+IF(B720="","",SUBTOTAL(3,B$701:B720))</f>
        <v>20</v>
      </c>
      <c r="B720" s="16">
        <f>B701</f>
        <v>44348</v>
      </c>
      <c r="C720" s="7"/>
      <c r="D720" s="6"/>
      <c r="E720" s="11"/>
      <c r="F720" s="11"/>
      <c r="G720" s="11"/>
      <c r="H720" s="11"/>
      <c r="I720" s="11"/>
      <c r="J720" s="11"/>
      <c r="K720" s="11"/>
      <c r="L720" s="98"/>
      <c r="M720" s="11"/>
      <c r="N720" s="25">
        <f t="shared" si="195"/>
        <v>0</v>
      </c>
      <c r="O720" s="25">
        <f t="shared" si="196"/>
        <v>0</v>
      </c>
    </row>
    <row r="721" spans="1:15" x14ac:dyDescent="0.25">
      <c r="A721" s="39" t="str">
        <f>TEXT(B721,"DDD")</f>
        <v>Tue</v>
      </c>
      <c r="B721" s="9">
        <f>B701</f>
        <v>44348</v>
      </c>
      <c r="C721" s="5" t="s">
        <v>2</v>
      </c>
      <c r="D721" s="4">
        <f>SUM(D701:D720)</f>
        <v>0</v>
      </c>
      <c r="E721" s="12">
        <f t="shared" ref="E721:K721" si="197">SUM(E701:E720)</f>
        <v>0</v>
      </c>
      <c r="F721" s="12">
        <f t="shared" si="197"/>
        <v>0</v>
      </c>
      <c r="G721" s="12">
        <f t="shared" si="197"/>
        <v>0</v>
      </c>
      <c r="H721" s="12">
        <f t="shared" si="197"/>
        <v>0</v>
      </c>
      <c r="I721" s="12">
        <f t="shared" si="197"/>
        <v>0</v>
      </c>
      <c r="J721" s="12">
        <f t="shared" si="197"/>
        <v>0</v>
      </c>
      <c r="K721" s="12">
        <f t="shared" si="197"/>
        <v>0</v>
      </c>
      <c r="L721" s="40"/>
      <c r="M721" s="12">
        <f>SUM(M701:M720)</f>
        <v>0</v>
      </c>
      <c r="N721" s="12">
        <f>SUM(N701:N720)</f>
        <v>0</v>
      </c>
      <c r="O721" s="12">
        <f>SUM(O701:O720)</f>
        <v>0</v>
      </c>
    </row>
    <row r="722" spans="1:15" x14ac:dyDescent="0.25">
      <c r="A722" s="32">
        <f>+IF(B722="","",SUBTOTAL(3,B$722:B722))</f>
        <v>1</v>
      </c>
      <c r="B722" s="16">
        <f>B701+1</f>
        <v>44349</v>
      </c>
      <c r="C722" s="7"/>
      <c r="D722" s="6"/>
      <c r="E722" s="11"/>
      <c r="F722" s="11"/>
      <c r="G722" s="11"/>
      <c r="H722" s="11"/>
      <c r="I722" s="11"/>
      <c r="J722" s="11"/>
      <c r="K722" s="11"/>
      <c r="L722" s="98"/>
      <c r="M722" s="11"/>
      <c r="N722" s="69">
        <f t="shared" ref="N722:N741" si="198">G722*4.33</f>
        <v>0</v>
      </c>
      <c r="O722" s="69">
        <f t="shared" ref="O722:O741" si="199">M722-N722</f>
        <v>0</v>
      </c>
    </row>
    <row r="723" spans="1:15" x14ac:dyDescent="0.25">
      <c r="A723" s="32">
        <f>+IF(B723="","",SUBTOTAL(3,B$722:B723))</f>
        <v>2</v>
      </c>
      <c r="B723" s="16">
        <f>B722</f>
        <v>44349</v>
      </c>
      <c r="C723" s="7"/>
      <c r="D723" s="6"/>
      <c r="E723" s="11"/>
      <c r="F723" s="11"/>
      <c r="G723" s="11"/>
      <c r="H723" s="11"/>
      <c r="I723" s="11"/>
      <c r="J723" s="11"/>
      <c r="K723" s="11"/>
      <c r="L723" s="98"/>
      <c r="M723" s="11"/>
      <c r="N723" s="25">
        <f t="shared" si="198"/>
        <v>0</v>
      </c>
      <c r="O723" s="25">
        <f t="shared" si="199"/>
        <v>0</v>
      </c>
    </row>
    <row r="724" spans="1:15" x14ac:dyDescent="0.25">
      <c r="A724" s="32">
        <f>+IF(B724="","",SUBTOTAL(3,B$722:B724))</f>
        <v>3</v>
      </c>
      <c r="B724" s="16">
        <f>B722</f>
        <v>44349</v>
      </c>
      <c r="C724" s="7"/>
      <c r="D724" s="6"/>
      <c r="E724" s="11"/>
      <c r="F724" s="11"/>
      <c r="G724" s="11"/>
      <c r="H724" s="11"/>
      <c r="I724" s="11"/>
      <c r="J724" s="11"/>
      <c r="K724" s="11"/>
      <c r="L724" s="98"/>
      <c r="M724" s="11"/>
      <c r="N724" s="25">
        <f t="shared" si="198"/>
        <v>0</v>
      </c>
      <c r="O724" s="25">
        <f t="shared" si="199"/>
        <v>0</v>
      </c>
    </row>
    <row r="725" spans="1:15" x14ac:dyDescent="0.25">
      <c r="A725" s="32">
        <f>+IF(B725="","",SUBTOTAL(3,B$722:B725))</f>
        <v>4</v>
      </c>
      <c r="B725" s="16">
        <f>B722</f>
        <v>44349</v>
      </c>
      <c r="C725" s="7"/>
      <c r="D725" s="6"/>
      <c r="E725" s="11"/>
      <c r="F725" s="11"/>
      <c r="G725" s="11"/>
      <c r="H725" s="11"/>
      <c r="I725" s="11"/>
      <c r="J725" s="11"/>
      <c r="K725" s="11"/>
      <c r="L725" s="98"/>
      <c r="M725" s="11"/>
      <c r="N725" s="25">
        <f t="shared" si="198"/>
        <v>0</v>
      </c>
      <c r="O725" s="25">
        <f t="shared" si="199"/>
        <v>0</v>
      </c>
    </row>
    <row r="726" spans="1:15" x14ac:dyDescent="0.25">
      <c r="A726" s="32">
        <f>+IF(B726="","",SUBTOTAL(3,B$722:B726))</f>
        <v>5</v>
      </c>
      <c r="B726" s="16">
        <f>B722</f>
        <v>44349</v>
      </c>
      <c r="C726" s="7"/>
      <c r="D726" s="6"/>
      <c r="E726" s="11"/>
      <c r="F726" s="11"/>
      <c r="G726" s="11"/>
      <c r="H726" s="11"/>
      <c r="I726" s="11"/>
      <c r="J726" s="11"/>
      <c r="K726" s="11"/>
      <c r="L726" s="98"/>
      <c r="M726" s="11"/>
      <c r="N726" s="25">
        <f t="shared" si="198"/>
        <v>0</v>
      </c>
      <c r="O726" s="25">
        <f t="shared" si="199"/>
        <v>0</v>
      </c>
    </row>
    <row r="727" spans="1:15" x14ac:dyDescent="0.25">
      <c r="A727" s="32">
        <f>+IF(B727="","",SUBTOTAL(3,B$722:B727))</f>
        <v>6</v>
      </c>
      <c r="B727" s="16">
        <f>B722</f>
        <v>44349</v>
      </c>
      <c r="C727" s="7"/>
      <c r="D727" s="6"/>
      <c r="E727" s="11"/>
      <c r="F727" s="11"/>
      <c r="G727" s="11"/>
      <c r="H727" s="11"/>
      <c r="I727" s="11"/>
      <c r="J727" s="11"/>
      <c r="K727" s="11"/>
      <c r="L727" s="98"/>
      <c r="M727" s="11"/>
      <c r="N727" s="25">
        <f t="shared" si="198"/>
        <v>0</v>
      </c>
      <c r="O727" s="25">
        <f t="shared" si="199"/>
        <v>0</v>
      </c>
    </row>
    <row r="728" spans="1:15" x14ac:dyDescent="0.25">
      <c r="A728" s="32">
        <f>+IF(B728="","",SUBTOTAL(3,B$722:B728))</f>
        <v>7</v>
      </c>
      <c r="B728" s="16">
        <f>B722</f>
        <v>44349</v>
      </c>
      <c r="C728" s="7"/>
      <c r="D728" s="6"/>
      <c r="E728" s="11"/>
      <c r="F728" s="11"/>
      <c r="G728" s="11"/>
      <c r="H728" s="11"/>
      <c r="I728" s="11"/>
      <c r="J728" s="11"/>
      <c r="K728" s="11"/>
      <c r="L728" s="98"/>
      <c r="M728" s="11"/>
      <c r="N728" s="25">
        <f t="shared" si="198"/>
        <v>0</v>
      </c>
      <c r="O728" s="25">
        <f t="shared" si="199"/>
        <v>0</v>
      </c>
    </row>
    <row r="729" spans="1:15" x14ac:dyDescent="0.25">
      <c r="A729" s="32">
        <f>+IF(B729="","",SUBTOTAL(3,B$722:B729))</f>
        <v>8</v>
      </c>
      <c r="B729" s="16">
        <f>B722</f>
        <v>44349</v>
      </c>
      <c r="C729" s="7"/>
      <c r="D729" s="6"/>
      <c r="E729" s="11"/>
      <c r="F729" s="11"/>
      <c r="G729" s="11"/>
      <c r="H729" s="11"/>
      <c r="I729" s="11"/>
      <c r="J729" s="11"/>
      <c r="K729" s="11"/>
      <c r="L729" s="98"/>
      <c r="M729" s="11"/>
      <c r="N729" s="25">
        <f t="shared" si="198"/>
        <v>0</v>
      </c>
      <c r="O729" s="25">
        <f t="shared" si="199"/>
        <v>0</v>
      </c>
    </row>
    <row r="730" spans="1:15" x14ac:dyDescent="0.25">
      <c r="A730" s="32">
        <f>+IF(B730="","",SUBTOTAL(3,B$722:B730))</f>
        <v>9</v>
      </c>
      <c r="B730" s="16">
        <f>B722</f>
        <v>44349</v>
      </c>
      <c r="C730" s="7"/>
      <c r="D730" s="6"/>
      <c r="E730" s="11"/>
      <c r="F730" s="11"/>
      <c r="G730" s="11"/>
      <c r="H730" s="11"/>
      <c r="I730" s="11"/>
      <c r="J730" s="11"/>
      <c r="K730" s="11"/>
      <c r="L730" s="98"/>
      <c r="M730" s="11"/>
      <c r="N730" s="25">
        <f t="shared" si="198"/>
        <v>0</v>
      </c>
      <c r="O730" s="25">
        <f t="shared" si="199"/>
        <v>0</v>
      </c>
    </row>
    <row r="731" spans="1:15" x14ac:dyDescent="0.25">
      <c r="A731" s="32">
        <f>+IF(B731="","",SUBTOTAL(3,B$722:B731))</f>
        <v>10</v>
      </c>
      <c r="B731" s="16">
        <f>B722</f>
        <v>44349</v>
      </c>
      <c r="C731" s="7"/>
      <c r="D731" s="6"/>
      <c r="E731" s="11"/>
      <c r="F731" s="11"/>
      <c r="G731" s="11"/>
      <c r="H731" s="11"/>
      <c r="I731" s="11"/>
      <c r="J731" s="11"/>
      <c r="K731" s="11"/>
      <c r="L731" s="98"/>
      <c r="M731" s="11"/>
      <c r="N731" s="25">
        <f t="shared" si="198"/>
        <v>0</v>
      </c>
      <c r="O731" s="25">
        <f t="shared" si="199"/>
        <v>0</v>
      </c>
    </row>
    <row r="732" spans="1:15" x14ac:dyDescent="0.25">
      <c r="A732" s="32">
        <f>+IF(B732="","",SUBTOTAL(3,B$722:B732))</f>
        <v>11</v>
      </c>
      <c r="B732" s="16">
        <f>B722</f>
        <v>44349</v>
      </c>
      <c r="C732" s="7"/>
      <c r="D732" s="6"/>
      <c r="E732" s="11"/>
      <c r="F732" s="11"/>
      <c r="G732" s="11"/>
      <c r="H732" s="11"/>
      <c r="I732" s="11"/>
      <c r="J732" s="11"/>
      <c r="K732" s="11"/>
      <c r="L732" s="98"/>
      <c r="M732" s="11"/>
      <c r="N732" s="25">
        <f t="shared" si="198"/>
        <v>0</v>
      </c>
      <c r="O732" s="25">
        <f t="shared" si="199"/>
        <v>0</v>
      </c>
    </row>
    <row r="733" spans="1:15" x14ac:dyDescent="0.25">
      <c r="A733" s="32">
        <f>+IF(B733="","",SUBTOTAL(3,B$722:B733))</f>
        <v>12</v>
      </c>
      <c r="B733" s="16">
        <f>B722</f>
        <v>44349</v>
      </c>
      <c r="C733" s="7"/>
      <c r="D733" s="6"/>
      <c r="E733" s="11"/>
      <c r="F733" s="11"/>
      <c r="G733" s="11"/>
      <c r="H733" s="11"/>
      <c r="I733" s="11"/>
      <c r="J733" s="11"/>
      <c r="K733" s="11"/>
      <c r="L733" s="98"/>
      <c r="M733" s="11"/>
      <c r="N733" s="25">
        <f t="shared" si="198"/>
        <v>0</v>
      </c>
      <c r="O733" s="25">
        <f t="shared" si="199"/>
        <v>0</v>
      </c>
    </row>
    <row r="734" spans="1:15" x14ac:dyDescent="0.25">
      <c r="A734" s="32">
        <f>+IF(B734="","",SUBTOTAL(3,B$722:B734))</f>
        <v>13</v>
      </c>
      <c r="B734" s="16">
        <f>B722</f>
        <v>44349</v>
      </c>
      <c r="C734" s="7"/>
      <c r="D734" s="6"/>
      <c r="E734" s="11"/>
      <c r="F734" s="11"/>
      <c r="G734" s="11"/>
      <c r="H734" s="11"/>
      <c r="I734" s="11"/>
      <c r="J734" s="11"/>
      <c r="K734" s="11"/>
      <c r="L734" s="98"/>
      <c r="M734" s="11"/>
      <c r="N734" s="25">
        <f t="shared" si="198"/>
        <v>0</v>
      </c>
      <c r="O734" s="25">
        <f t="shared" si="199"/>
        <v>0</v>
      </c>
    </row>
    <row r="735" spans="1:15" x14ac:dyDescent="0.25">
      <c r="A735" s="32">
        <f>+IF(B735="","",SUBTOTAL(3,B$722:B735))</f>
        <v>14</v>
      </c>
      <c r="B735" s="16">
        <f>B722</f>
        <v>44349</v>
      </c>
      <c r="C735" s="7"/>
      <c r="D735" s="6"/>
      <c r="E735" s="11"/>
      <c r="F735" s="11"/>
      <c r="G735" s="11"/>
      <c r="H735" s="11"/>
      <c r="I735" s="11"/>
      <c r="J735" s="11"/>
      <c r="K735" s="11"/>
      <c r="L735" s="98"/>
      <c r="M735" s="11"/>
      <c r="N735" s="25">
        <f t="shared" si="198"/>
        <v>0</v>
      </c>
      <c r="O735" s="25">
        <f t="shared" si="199"/>
        <v>0</v>
      </c>
    </row>
    <row r="736" spans="1:15" x14ac:dyDescent="0.25">
      <c r="A736" s="32">
        <f>+IF(B736="","",SUBTOTAL(3,B$722:B736))</f>
        <v>15</v>
      </c>
      <c r="B736" s="16">
        <f>B722</f>
        <v>44349</v>
      </c>
      <c r="C736" s="7"/>
      <c r="D736" s="6"/>
      <c r="E736" s="11"/>
      <c r="F736" s="11"/>
      <c r="G736" s="11"/>
      <c r="H736" s="11"/>
      <c r="I736" s="11"/>
      <c r="J736" s="11"/>
      <c r="K736" s="11"/>
      <c r="L736" s="98"/>
      <c r="M736" s="11"/>
      <c r="N736" s="25">
        <f t="shared" si="198"/>
        <v>0</v>
      </c>
      <c r="O736" s="25">
        <f t="shared" si="199"/>
        <v>0</v>
      </c>
    </row>
    <row r="737" spans="1:15" x14ac:dyDescent="0.25">
      <c r="A737" s="32">
        <f>+IF(B737="","",SUBTOTAL(3,B$722:B737))</f>
        <v>16</v>
      </c>
      <c r="B737" s="16">
        <f>B722</f>
        <v>44349</v>
      </c>
      <c r="C737" s="7"/>
      <c r="D737" s="6"/>
      <c r="E737" s="11"/>
      <c r="F737" s="11"/>
      <c r="G737" s="11"/>
      <c r="H737" s="11"/>
      <c r="I737" s="11"/>
      <c r="J737" s="11"/>
      <c r="K737" s="11"/>
      <c r="L737" s="98"/>
      <c r="M737" s="11"/>
      <c r="N737" s="25">
        <f t="shared" si="198"/>
        <v>0</v>
      </c>
      <c r="O737" s="25">
        <f t="shared" si="199"/>
        <v>0</v>
      </c>
    </row>
    <row r="738" spans="1:15" x14ac:dyDescent="0.25">
      <c r="A738" s="32">
        <f>+IF(B738="","",SUBTOTAL(3,B$722:B738))</f>
        <v>17</v>
      </c>
      <c r="B738" s="16">
        <f>B722</f>
        <v>44349</v>
      </c>
      <c r="C738" s="7"/>
      <c r="D738" s="6"/>
      <c r="E738" s="11"/>
      <c r="F738" s="11"/>
      <c r="G738" s="11"/>
      <c r="H738" s="11"/>
      <c r="I738" s="11"/>
      <c r="J738" s="11"/>
      <c r="K738" s="11"/>
      <c r="L738" s="98"/>
      <c r="M738" s="11"/>
      <c r="N738" s="25">
        <f t="shared" si="198"/>
        <v>0</v>
      </c>
      <c r="O738" s="25">
        <f t="shared" si="199"/>
        <v>0</v>
      </c>
    </row>
    <row r="739" spans="1:15" x14ac:dyDescent="0.25">
      <c r="A739" s="32">
        <f>+IF(B739="","",SUBTOTAL(3,B$722:B739))</f>
        <v>18</v>
      </c>
      <c r="B739" s="16">
        <f>B722</f>
        <v>44349</v>
      </c>
      <c r="C739" s="7"/>
      <c r="D739" s="74"/>
      <c r="E739" s="75"/>
      <c r="F739" s="75"/>
      <c r="G739" s="75"/>
      <c r="H739" s="75"/>
      <c r="I739" s="75"/>
      <c r="J739" s="75"/>
      <c r="K739" s="75"/>
      <c r="L739" s="98"/>
      <c r="M739" s="75"/>
      <c r="N739" s="25">
        <f t="shared" si="198"/>
        <v>0</v>
      </c>
      <c r="O739" s="25">
        <f t="shared" si="199"/>
        <v>0</v>
      </c>
    </row>
    <row r="740" spans="1:15" x14ac:dyDescent="0.25">
      <c r="A740" s="32">
        <f>+IF(B740="","",SUBTOTAL(3,B$722:B740))</f>
        <v>19</v>
      </c>
      <c r="B740" s="16">
        <f>B722</f>
        <v>44349</v>
      </c>
      <c r="C740" s="7"/>
      <c r="D740" s="6"/>
      <c r="E740" s="11"/>
      <c r="F740" s="11"/>
      <c r="G740" s="11"/>
      <c r="H740" s="11"/>
      <c r="I740" s="11"/>
      <c r="J740" s="11"/>
      <c r="K740" s="11"/>
      <c r="L740" s="98"/>
      <c r="M740" s="11"/>
      <c r="N740" s="25">
        <f t="shared" si="198"/>
        <v>0</v>
      </c>
      <c r="O740" s="25">
        <f t="shared" si="199"/>
        <v>0</v>
      </c>
    </row>
    <row r="741" spans="1:15" x14ac:dyDescent="0.25">
      <c r="A741" s="32">
        <f>+IF(B741="","",SUBTOTAL(3,B$722:B741))</f>
        <v>20</v>
      </c>
      <c r="B741" s="16">
        <f>B722</f>
        <v>44349</v>
      </c>
      <c r="C741" s="7"/>
      <c r="D741" s="6"/>
      <c r="E741" s="11"/>
      <c r="F741" s="11"/>
      <c r="G741" s="11"/>
      <c r="H741" s="11"/>
      <c r="I741" s="11"/>
      <c r="J741" s="11"/>
      <c r="K741" s="11"/>
      <c r="L741" s="98"/>
      <c r="M741" s="11"/>
      <c r="N741" s="25">
        <f t="shared" si="198"/>
        <v>0</v>
      </c>
      <c r="O741" s="25">
        <f t="shared" si="199"/>
        <v>0</v>
      </c>
    </row>
    <row r="742" spans="1:15" x14ac:dyDescent="0.25">
      <c r="A742" s="39" t="str">
        <f>TEXT(B742,"DDD")</f>
        <v>Wed</v>
      </c>
      <c r="B742" s="9">
        <f>B722</f>
        <v>44349</v>
      </c>
      <c r="C742" s="5" t="s">
        <v>2</v>
      </c>
      <c r="D742" s="4">
        <f>SUM(D722:D741)</f>
        <v>0</v>
      </c>
      <c r="E742" s="12">
        <f t="shared" ref="E742:K742" si="200">SUM(E722:E741)</f>
        <v>0</v>
      </c>
      <c r="F742" s="12">
        <f t="shared" si="200"/>
        <v>0</v>
      </c>
      <c r="G742" s="12">
        <f t="shared" si="200"/>
        <v>0</v>
      </c>
      <c r="H742" s="12">
        <f t="shared" si="200"/>
        <v>0</v>
      </c>
      <c r="I742" s="12">
        <f t="shared" si="200"/>
        <v>0</v>
      </c>
      <c r="J742" s="12">
        <f t="shared" si="200"/>
        <v>0</v>
      </c>
      <c r="K742" s="12">
        <f t="shared" si="200"/>
        <v>0</v>
      </c>
      <c r="L742" s="40"/>
      <c r="M742" s="12">
        <f>SUM(M722:M741)</f>
        <v>0</v>
      </c>
      <c r="N742" s="12">
        <f>SUM(N722:N741)</f>
        <v>0</v>
      </c>
      <c r="O742" s="12">
        <f>SUM(O722:O741)</f>
        <v>0</v>
      </c>
    </row>
    <row r="743" spans="1:15" x14ac:dyDescent="0.25">
      <c r="A743" s="32">
        <f>+IF(B743="","",SUBTOTAL(3,B$743:B743))</f>
        <v>1</v>
      </c>
      <c r="B743" s="16">
        <f>B722+1</f>
        <v>44350</v>
      </c>
      <c r="C743" s="7"/>
      <c r="D743" s="6"/>
      <c r="E743" s="11"/>
      <c r="F743" s="11"/>
      <c r="G743" s="11"/>
      <c r="H743" s="11"/>
      <c r="I743" s="11"/>
      <c r="J743" s="11"/>
      <c r="K743" s="11"/>
      <c r="L743" s="98"/>
      <c r="M743" s="11"/>
      <c r="N743" s="69">
        <f t="shared" ref="N743:N762" si="201">G743*4.33</f>
        <v>0</v>
      </c>
      <c r="O743" s="69">
        <f t="shared" ref="O743:O762" si="202">M743-N743</f>
        <v>0</v>
      </c>
    </row>
    <row r="744" spans="1:15" x14ac:dyDescent="0.25">
      <c r="A744" s="32">
        <f>+IF(B744="","",SUBTOTAL(3,B$743:B744))</f>
        <v>2</v>
      </c>
      <c r="B744" s="16">
        <f>B743</f>
        <v>44350</v>
      </c>
      <c r="C744" s="7"/>
      <c r="D744" s="6"/>
      <c r="E744" s="11"/>
      <c r="F744" s="11"/>
      <c r="G744" s="11"/>
      <c r="H744" s="11"/>
      <c r="I744" s="11"/>
      <c r="J744" s="11"/>
      <c r="K744" s="11"/>
      <c r="L744" s="98"/>
      <c r="M744" s="11"/>
      <c r="N744" s="25">
        <f t="shared" si="201"/>
        <v>0</v>
      </c>
      <c r="O744" s="25">
        <f t="shared" si="202"/>
        <v>0</v>
      </c>
    </row>
    <row r="745" spans="1:15" x14ac:dyDescent="0.25">
      <c r="A745" s="32">
        <f>+IF(B745="","",SUBTOTAL(3,B$743:B745))</f>
        <v>3</v>
      </c>
      <c r="B745" s="16">
        <f>B743</f>
        <v>44350</v>
      </c>
      <c r="C745" s="7"/>
      <c r="D745" s="6"/>
      <c r="E745" s="11"/>
      <c r="F745" s="11"/>
      <c r="G745" s="11"/>
      <c r="H745" s="11"/>
      <c r="I745" s="11"/>
      <c r="J745" s="11"/>
      <c r="K745" s="11"/>
      <c r="L745" s="98"/>
      <c r="M745" s="11"/>
      <c r="N745" s="25">
        <f t="shared" si="201"/>
        <v>0</v>
      </c>
      <c r="O745" s="25">
        <f t="shared" si="202"/>
        <v>0</v>
      </c>
    </row>
    <row r="746" spans="1:15" x14ac:dyDescent="0.25">
      <c r="A746" s="32">
        <f>+IF(B746="","",SUBTOTAL(3,B$743:B746))</f>
        <v>4</v>
      </c>
      <c r="B746" s="16">
        <f>B743</f>
        <v>44350</v>
      </c>
      <c r="C746" s="7"/>
      <c r="D746" s="6"/>
      <c r="E746" s="11"/>
      <c r="F746" s="11"/>
      <c r="G746" s="11"/>
      <c r="H746" s="11"/>
      <c r="I746" s="11"/>
      <c r="J746" s="11"/>
      <c r="K746" s="11"/>
      <c r="L746" s="98"/>
      <c r="M746" s="11"/>
      <c r="N746" s="25">
        <f t="shared" si="201"/>
        <v>0</v>
      </c>
      <c r="O746" s="25">
        <f t="shared" si="202"/>
        <v>0</v>
      </c>
    </row>
    <row r="747" spans="1:15" x14ac:dyDescent="0.25">
      <c r="A747" s="32">
        <f>+IF(B747="","",SUBTOTAL(3,B$743:B747))</f>
        <v>5</v>
      </c>
      <c r="B747" s="16">
        <f>B743</f>
        <v>44350</v>
      </c>
      <c r="C747" s="7"/>
      <c r="D747" s="6"/>
      <c r="E747" s="11"/>
      <c r="F747" s="11"/>
      <c r="G747" s="11"/>
      <c r="H747" s="11"/>
      <c r="I747" s="11"/>
      <c r="J747" s="11"/>
      <c r="K747" s="11"/>
      <c r="L747" s="98"/>
      <c r="M747" s="11"/>
      <c r="N747" s="25">
        <f t="shared" si="201"/>
        <v>0</v>
      </c>
      <c r="O747" s="25">
        <f t="shared" si="202"/>
        <v>0</v>
      </c>
    </row>
    <row r="748" spans="1:15" x14ac:dyDescent="0.25">
      <c r="A748" s="32">
        <f>+IF(B748="","",SUBTOTAL(3,B$743:B748))</f>
        <v>6</v>
      </c>
      <c r="B748" s="16">
        <f>B743</f>
        <v>44350</v>
      </c>
      <c r="C748" s="7"/>
      <c r="D748" s="6"/>
      <c r="E748" s="11"/>
      <c r="F748" s="11"/>
      <c r="G748" s="11"/>
      <c r="H748" s="11"/>
      <c r="I748" s="11"/>
      <c r="J748" s="11"/>
      <c r="K748" s="11"/>
      <c r="L748" s="98"/>
      <c r="M748" s="11"/>
      <c r="N748" s="25">
        <f t="shared" si="201"/>
        <v>0</v>
      </c>
      <c r="O748" s="25">
        <f t="shared" si="202"/>
        <v>0</v>
      </c>
    </row>
    <row r="749" spans="1:15" x14ac:dyDescent="0.25">
      <c r="A749" s="32">
        <f>+IF(B749="","",SUBTOTAL(3,B$743:B749))</f>
        <v>7</v>
      </c>
      <c r="B749" s="16">
        <f>B743</f>
        <v>44350</v>
      </c>
      <c r="C749" s="7"/>
      <c r="D749" s="6"/>
      <c r="E749" s="11"/>
      <c r="F749" s="11"/>
      <c r="G749" s="11"/>
      <c r="H749" s="11"/>
      <c r="I749" s="11"/>
      <c r="J749" s="11"/>
      <c r="K749" s="11"/>
      <c r="L749" s="98"/>
      <c r="M749" s="11"/>
      <c r="N749" s="25">
        <f t="shared" si="201"/>
        <v>0</v>
      </c>
      <c r="O749" s="25">
        <f t="shared" si="202"/>
        <v>0</v>
      </c>
    </row>
    <row r="750" spans="1:15" x14ac:dyDescent="0.25">
      <c r="A750" s="32">
        <f>+IF(B750="","",SUBTOTAL(3,B$743:B750))</f>
        <v>8</v>
      </c>
      <c r="B750" s="16">
        <f>B743</f>
        <v>44350</v>
      </c>
      <c r="C750" s="7"/>
      <c r="D750" s="6"/>
      <c r="E750" s="11"/>
      <c r="F750" s="11"/>
      <c r="G750" s="11"/>
      <c r="H750" s="11"/>
      <c r="I750" s="11"/>
      <c r="J750" s="11"/>
      <c r="K750" s="11"/>
      <c r="L750" s="98"/>
      <c r="M750" s="11"/>
      <c r="N750" s="25">
        <f t="shared" si="201"/>
        <v>0</v>
      </c>
      <c r="O750" s="25">
        <f t="shared" si="202"/>
        <v>0</v>
      </c>
    </row>
    <row r="751" spans="1:15" x14ac:dyDescent="0.25">
      <c r="A751" s="32">
        <f>+IF(B751="","",SUBTOTAL(3,B$743:B751))</f>
        <v>9</v>
      </c>
      <c r="B751" s="16">
        <f>B743</f>
        <v>44350</v>
      </c>
      <c r="C751" s="7"/>
      <c r="D751" s="6"/>
      <c r="E751" s="11"/>
      <c r="F751" s="11"/>
      <c r="G751" s="11"/>
      <c r="H751" s="11"/>
      <c r="I751" s="11"/>
      <c r="J751" s="11"/>
      <c r="K751" s="11"/>
      <c r="L751" s="98"/>
      <c r="M751" s="11"/>
      <c r="N751" s="25">
        <f t="shared" si="201"/>
        <v>0</v>
      </c>
      <c r="O751" s="25">
        <f t="shared" si="202"/>
        <v>0</v>
      </c>
    </row>
    <row r="752" spans="1:15" x14ac:dyDescent="0.25">
      <c r="A752" s="32">
        <f>+IF(B752="","",SUBTOTAL(3,B$743:B752))</f>
        <v>10</v>
      </c>
      <c r="B752" s="16">
        <f>B743</f>
        <v>44350</v>
      </c>
      <c r="C752" s="7"/>
      <c r="D752" s="6"/>
      <c r="E752" s="11"/>
      <c r="F752" s="11"/>
      <c r="G752" s="11"/>
      <c r="H752" s="11"/>
      <c r="I752" s="11"/>
      <c r="J752" s="11"/>
      <c r="K752" s="11"/>
      <c r="L752" s="98"/>
      <c r="M752" s="11"/>
      <c r="N752" s="25">
        <f t="shared" si="201"/>
        <v>0</v>
      </c>
      <c r="O752" s="25">
        <f t="shared" si="202"/>
        <v>0</v>
      </c>
    </row>
    <row r="753" spans="1:15" x14ac:dyDescent="0.25">
      <c r="A753" s="32">
        <f>+IF(B753="","",SUBTOTAL(3,B$743:B753))</f>
        <v>11</v>
      </c>
      <c r="B753" s="16">
        <f>B743</f>
        <v>44350</v>
      </c>
      <c r="C753" s="7"/>
      <c r="D753" s="6"/>
      <c r="E753" s="11"/>
      <c r="F753" s="11"/>
      <c r="G753" s="11"/>
      <c r="H753" s="11"/>
      <c r="I753" s="11"/>
      <c r="J753" s="11"/>
      <c r="K753" s="11"/>
      <c r="L753" s="98"/>
      <c r="M753" s="11"/>
      <c r="N753" s="25">
        <f t="shared" si="201"/>
        <v>0</v>
      </c>
      <c r="O753" s="25">
        <f t="shared" si="202"/>
        <v>0</v>
      </c>
    </row>
    <row r="754" spans="1:15" x14ac:dyDescent="0.25">
      <c r="A754" s="32">
        <f>+IF(B754="","",SUBTOTAL(3,B$743:B754))</f>
        <v>12</v>
      </c>
      <c r="B754" s="16">
        <f>B743</f>
        <v>44350</v>
      </c>
      <c r="C754" s="7"/>
      <c r="D754" s="6"/>
      <c r="E754" s="11"/>
      <c r="F754" s="11"/>
      <c r="G754" s="11"/>
      <c r="H754" s="11"/>
      <c r="I754" s="11"/>
      <c r="J754" s="11"/>
      <c r="K754" s="11"/>
      <c r="L754" s="98"/>
      <c r="M754" s="11"/>
      <c r="N754" s="25">
        <f t="shared" si="201"/>
        <v>0</v>
      </c>
      <c r="O754" s="25">
        <f t="shared" si="202"/>
        <v>0</v>
      </c>
    </row>
    <row r="755" spans="1:15" x14ac:dyDescent="0.25">
      <c r="A755" s="32">
        <f>+IF(B755="","",SUBTOTAL(3,B$743:B755))</f>
        <v>13</v>
      </c>
      <c r="B755" s="16">
        <f>B743</f>
        <v>44350</v>
      </c>
      <c r="C755" s="7"/>
      <c r="D755" s="6"/>
      <c r="E755" s="11"/>
      <c r="F755" s="11"/>
      <c r="G755" s="11"/>
      <c r="H755" s="11"/>
      <c r="I755" s="11"/>
      <c r="J755" s="11"/>
      <c r="K755" s="11"/>
      <c r="L755" s="98"/>
      <c r="M755" s="11"/>
      <c r="N755" s="25">
        <f t="shared" si="201"/>
        <v>0</v>
      </c>
      <c r="O755" s="25">
        <f t="shared" si="202"/>
        <v>0</v>
      </c>
    </row>
    <row r="756" spans="1:15" x14ac:dyDescent="0.25">
      <c r="A756" s="32">
        <f>+IF(B756="","",SUBTOTAL(3,B$743:B756))</f>
        <v>14</v>
      </c>
      <c r="B756" s="16">
        <f>B743</f>
        <v>44350</v>
      </c>
      <c r="C756" s="7"/>
      <c r="D756" s="6"/>
      <c r="E756" s="11"/>
      <c r="F756" s="11"/>
      <c r="G756" s="11"/>
      <c r="H756" s="11"/>
      <c r="I756" s="11"/>
      <c r="J756" s="11"/>
      <c r="K756" s="11"/>
      <c r="L756" s="98"/>
      <c r="M756" s="11"/>
      <c r="N756" s="25">
        <f t="shared" si="201"/>
        <v>0</v>
      </c>
      <c r="O756" s="25">
        <f t="shared" si="202"/>
        <v>0</v>
      </c>
    </row>
    <row r="757" spans="1:15" x14ac:dyDescent="0.25">
      <c r="A757" s="32">
        <f>+IF(B757="","",SUBTOTAL(3,B$743:B757))</f>
        <v>15</v>
      </c>
      <c r="B757" s="16">
        <f>B743</f>
        <v>44350</v>
      </c>
      <c r="C757" s="7"/>
      <c r="D757" s="6"/>
      <c r="E757" s="11"/>
      <c r="F757" s="11"/>
      <c r="G757" s="11"/>
      <c r="H757" s="11"/>
      <c r="I757" s="11"/>
      <c r="J757" s="11"/>
      <c r="K757" s="11"/>
      <c r="L757" s="98"/>
      <c r="M757" s="11"/>
      <c r="N757" s="25">
        <f t="shared" si="201"/>
        <v>0</v>
      </c>
      <c r="O757" s="25">
        <f t="shared" si="202"/>
        <v>0</v>
      </c>
    </row>
    <row r="758" spans="1:15" x14ac:dyDescent="0.25">
      <c r="A758" s="32">
        <f>+IF(B758="","",SUBTOTAL(3,B$743:B758))</f>
        <v>16</v>
      </c>
      <c r="B758" s="16">
        <f>B743</f>
        <v>44350</v>
      </c>
      <c r="C758" s="7"/>
      <c r="D758" s="6"/>
      <c r="E758" s="11"/>
      <c r="F758" s="11"/>
      <c r="G758" s="11"/>
      <c r="H758" s="11"/>
      <c r="I758" s="11"/>
      <c r="J758" s="11"/>
      <c r="K758" s="11"/>
      <c r="L758" s="98"/>
      <c r="M758" s="11"/>
      <c r="N758" s="25">
        <f t="shared" si="201"/>
        <v>0</v>
      </c>
      <c r="O758" s="25">
        <f t="shared" si="202"/>
        <v>0</v>
      </c>
    </row>
    <row r="759" spans="1:15" x14ac:dyDescent="0.25">
      <c r="A759" s="32">
        <f>+IF(B759="","",SUBTOTAL(3,B$743:B759))</f>
        <v>17</v>
      </c>
      <c r="B759" s="16">
        <f>B743</f>
        <v>44350</v>
      </c>
      <c r="C759" s="7"/>
      <c r="D759" s="6"/>
      <c r="E759" s="11"/>
      <c r="F759" s="11"/>
      <c r="G759" s="11"/>
      <c r="H759" s="11"/>
      <c r="I759" s="11"/>
      <c r="J759" s="11"/>
      <c r="K759" s="11"/>
      <c r="L759" s="98"/>
      <c r="M759" s="11"/>
      <c r="N759" s="25">
        <f t="shared" si="201"/>
        <v>0</v>
      </c>
      <c r="O759" s="25">
        <f t="shared" si="202"/>
        <v>0</v>
      </c>
    </row>
    <row r="760" spans="1:15" x14ac:dyDescent="0.25">
      <c r="A760" s="32">
        <f>+IF(B760="","",SUBTOTAL(3,B$743:B760))</f>
        <v>18</v>
      </c>
      <c r="B760" s="16">
        <f>B743</f>
        <v>44350</v>
      </c>
      <c r="C760" s="7"/>
      <c r="D760" s="74"/>
      <c r="E760" s="75"/>
      <c r="F760" s="75"/>
      <c r="G760" s="75"/>
      <c r="H760" s="75"/>
      <c r="I760" s="75"/>
      <c r="J760" s="75"/>
      <c r="K760" s="75"/>
      <c r="L760" s="98"/>
      <c r="M760" s="75"/>
      <c r="N760" s="25">
        <f t="shared" si="201"/>
        <v>0</v>
      </c>
      <c r="O760" s="25">
        <f t="shared" si="202"/>
        <v>0</v>
      </c>
    </row>
    <row r="761" spans="1:15" x14ac:dyDescent="0.25">
      <c r="A761" s="32">
        <f>+IF(B761="","",SUBTOTAL(3,B$743:B761))</f>
        <v>19</v>
      </c>
      <c r="B761" s="16">
        <f>B743</f>
        <v>44350</v>
      </c>
      <c r="C761" s="7"/>
      <c r="D761" s="6"/>
      <c r="E761" s="11"/>
      <c r="F761" s="11"/>
      <c r="G761" s="11"/>
      <c r="H761" s="11"/>
      <c r="I761" s="11"/>
      <c r="J761" s="11"/>
      <c r="K761" s="11"/>
      <c r="L761" s="98"/>
      <c r="M761" s="11"/>
      <c r="N761" s="25">
        <f t="shared" si="201"/>
        <v>0</v>
      </c>
      <c r="O761" s="25">
        <f t="shared" si="202"/>
        <v>0</v>
      </c>
    </row>
    <row r="762" spans="1:15" x14ac:dyDescent="0.25">
      <c r="A762" s="32">
        <f>+IF(B762="","",SUBTOTAL(3,B$743:B762))</f>
        <v>20</v>
      </c>
      <c r="B762" s="16">
        <f>B743</f>
        <v>44350</v>
      </c>
      <c r="C762" s="7"/>
      <c r="D762" s="6"/>
      <c r="E762" s="11"/>
      <c r="F762" s="11"/>
      <c r="G762" s="11"/>
      <c r="H762" s="11"/>
      <c r="I762" s="11"/>
      <c r="J762" s="11"/>
      <c r="K762" s="11"/>
      <c r="L762" s="98"/>
      <c r="M762" s="11"/>
      <c r="N762" s="25">
        <f t="shared" si="201"/>
        <v>0</v>
      </c>
      <c r="O762" s="25">
        <f t="shared" si="202"/>
        <v>0</v>
      </c>
    </row>
    <row r="763" spans="1:15" x14ac:dyDescent="0.25">
      <c r="A763" s="39" t="str">
        <f>TEXT(B763,"DDD")</f>
        <v>Thu</v>
      </c>
      <c r="B763" s="9">
        <f>B743</f>
        <v>44350</v>
      </c>
      <c r="C763" s="5" t="s">
        <v>2</v>
      </c>
      <c r="D763" s="4">
        <f>SUM(D743:D762)</f>
        <v>0</v>
      </c>
      <c r="E763" s="12">
        <f>SUM(E743:E762)</f>
        <v>0</v>
      </c>
      <c r="F763" s="12">
        <f>SUM(F743:F762)</f>
        <v>0</v>
      </c>
      <c r="G763" s="12">
        <f>SUM(G743:G762)</f>
        <v>0</v>
      </c>
      <c r="H763" s="12">
        <f>SUM(H743:H762)</f>
        <v>0</v>
      </c>
      <c r="I763" s="12">
        <f>SUM(I743:I762)</f>
        <v>0</v>
      </c>
      <c r="J763" s="12">
        <f t="shared" ref="J763:O763" si="203">SUM(J743:J762)</f>
        <v>0</v>
      </c>
      <c r="K763" s="12">
        <f t="shared" si="203"/>
        <v>0</v>
      </c>
      <c r="L763" s="40"/>
      <c r="M763" s="12">
        <f t="shared" si="203"/>
        <v>0</v>
      </c>
      <c r="N763" s="12">
        <f t="shared" si="203"/>
        <v>0</v>
      </c>
      <c r="O763" s="12">
        <f t="shared" si="203"/>
        <v>0</v>
      </c>
    </row>
    <row r="764" spans="1:15" x14ac:dyDescent="0.25">
      <c r="A764" s="32">
        <f>+IF(B764="","",SUBTOTAL(3,B$764:B764))</f>
        <v>1</v>
      </c>
      <c r="B764" s="16">
        <f>B743+3</f>
        <v>44353</v>
      </c>
      <c r="C764" s="7"/>
      <c r="D764" s="6"/>
      <c r="E764" s="11"/>
      <c r="F764" s="11"/>
      <c r="G764" s="11"/>
      <c r="H764" s="11"/>
      <c r="I764" s="11"/>
      <c r="J764" s="11"/>
      <c r="K764" s="11"/>
      <c r="L764" s="98"/>
      <c r="M764" s="11"/>
      <c r="N764" s="69">
        <f t="shared" ref="N764:N783" si="204">G764*4.33</f>
        <v>0</v>
      </c>
      <c r="O764" s="69">
        <f t="shared" ref="O764:O783" si="205">M764-N764</f>
        <v>0</v>
      </c>
    </row>
    <row r="765" spans="1:15" x14ac:dyDescent="0.25">
      <c r="A765" s="32">
        <f>+IF(B765="","",SUBTOTAL(3,B$764:B765))</f>
        <v>2</v>
      </c>
      <c r="B765" s="16">
        <f>B764</f>
        <v>44353</v>
      </c>
      <c r="C765" s="7"/>
      <c r="D765" s="6"/>
      <c r="E765" s="11"/>
      <c r="F765" s="11"/>
      <c r="G765" s="11"/>
      <c r="H765" s="11"/>
      <c r="I765" s="11"/>
      <c r="J765" s="11"/>
      <c r="K765" s="11"/>
      <c r="L765" s="98"/>
      <c r="M765" s="11"/>
      <c r="N765" s="25">
        <f t="shared" si="204"/>
        <v>0</v>
      </c>
      <c r="O765" s="25">
        <f t="shared" si="205"/>
        <v>0</v>
      </c>
    </row>
    <row r="766" spans="1:15" x14ac:dyDescent="0.25">
      <c r="A766" s="32">
        <f>+IF(B766="","",SUBTOTAL(3,B$764:B766))</f>
        <v>3</v>
      </c>
      <c r="B766" s="16">
        <f>B764</f>
        <v>44353</v>
      </c>
      <c r="C766" s="7"/>
      <c r="D766" s="6"/>
      <c r="E766" s="11"/>
      <c r="F766" s="11"/>
      <c r="G766" s="11"/>
      <c r="H766" s="11"/>
      <c r="I766" s="11"/>
      <c r="J766" s="11"/>
      <c r="K766" s="11"/>
      <c r="L766" s="98"/>
      <c r="M766" s="11"/>
      <c r="N766" s="25">
        <f t="shared" si="204"/>
        <v>0</v>
      </c>
      <c r="O766" s="25">
        <f t="shared" si="205"/>
        <v>0</v>
      </c>
    </row>
    <row r="767" spans="1:15" x14ac:dyDescent="0.25">
      <c r="A767" s="32">
        <f>+IF(B767="","",SUBTOTAL(3,B$764:B767))</f>
        <v>4</v>
      </c>
      <c r="B767" s="16">
        <f>B764</f>
        <v>44353</v>
      </c>
      <c r="C767" s="7"/>
      <c r="D767" s="6"/>
      <c r="E767" s="11"/>
      <c r="F767" s="11"/>
      <c r="G767" s="11"/>
      <c r="H767" s="11"/>
      <c r="I767" s="11"/>
      <c r="J767" s="11"/>
      <c r="K767" s="11"/>
      <c r="L767" s="98"/>
      <c r="M767" s="11"/>
      <c r="N767" s="25">
        <f t="shared" si="204"/>
        <v>0</v>
      </c>
      <c r="O767" s="25">
        <f t="shared" si="205"/>
        <v>0</v>
      </c>
    </row>
    <row r="768" spans="1:15" x14ac:dyDescent="0.25">
      <c r="A768" s="32">
        <f>+IF(B768="","",SUBTOTAL(3,B$764:B768))</f>
        <v>5</v>
      </c>
      <c r="B768" s="16">
        <f>B764</f>
        <v>44353</v>
      </c>
      <c r="C768" s="7"/>
      <c r="D768" s="6"/>
      <c r="E768" s="11"/>
      <c r="F768" s="11"/>
      <c r="G768" s="11"/>
      <c r="H768" s="11"/>
      <c r="I768" s="11"/>
      <c r="J768" s="11"/>
      <c r="K768" s="11"/>
      <c r="L768" s="98"/>
      <c r="M768" s="11"/>
      <c r="N768" s="25">
        <f t="shared" si="204"/>
        <v>0</v>
      </c>
      <c r="O768" s="25">
        <f t="shared" si="205"/>
        <v>0</v>
      </c>
    </row>
    <row r="769" spans="1:15" x14ac:dyDescent="0.25">
      <c r="A769" s="32">
        <f>+IF(B769="","",SUBTOTAL(3,B$764:B769))</f>
        <v>6</v>
      </c>
      <c r="B769" s="16">
        <f>B764</f>
        <v>44353</v>
      </c>
      <c r="C769" s="7"/>
      <c r="D769" s="6"/>
      <c r="E769" s="11"/>
      <c r="F769" s="11"/>
      <c r="G769" s="11"/>
      <c r="H769" s="11"/>
      <c r="I769" s="11"/>
      <c r="J769" s="11"/>
      <c r="K769" s="11"/>
      <c r="L769" s="98"/>
      <c r="M769" s="11"/>
      <c r="N769" s="25">
        <f t="shared" si="204"/>
        <v>0</v>
      </c>
      <c r="O769" s="25">
        <f t="shared" si="205"/>
        <v>0</v>
      </c>
    </row>
    <row r="770" spans="1:15" x14ac:dyDescent="0.25">
      <c r="A770" s="32">
        <f>+IF(B770="","",SUBTOTAL(3,B$764:B770))</f>
        <v>7</v>
      </c>
      <c r="B770" s="16">
        <f>B764</f>
        <v>44353</v>
      </c>
      <c r="C770" s="7"/>
      <c r="D770" s="6"/>
      <c r="E770" s="11"/>
      <c r="F770" s="11"/>
      <c r="G770" s="11"/>
      <c r="H770" s="11"/>
      <c r="I770" s="11"/>
      <c r="J770" s="11"/>
      <c r="K770" s="11"/>
      <c r="L770" s="98"/>
      <c r="M770" s="11"/>
      <c r="N770" s="25">
        <f t="shared" si="204"/>
        <v>0</v>
      </c>
      <c r="O770" s="25">
        <f t="shared" si="205"/>
        <v>0</v>
      </c>
    </row>
    <row r="771" spans="1:15" x14ac:dyDescent="0.25">
      <c r="A771" s="32">
        <f>+IF(B771="","",SUBTOTAL(3,B$764:B771))</f>
        <v>8</v>
      </c>
      <c r="B771" s="16">
        <f>B764</f>
        <v>44353</v>
      </c>
      <c r="C771" s="7"/>
      <c r="D771" s="6"/>
      <c r="E771" s="11"/>
      <c r="F771" s="11"/>
      <c r="G771" s="11"/>
      <c r="H771" s="11"/>
      <c r="I771" s="11"/>
      <c r="J771" s="11"/>
      <c r="K771" s="11"/>
      <c r="L771" s="98"/>
      <c r="M771" s="11"/>
      <c r="N771" s="25">
        <f t="shared" si="204"/>
        <v>0</v>
      </c>
      <c r="O771" s="25">
        <f t="shared" si="205"/>
        <v>0</v>
      </c>
    </row>
    <row r="772" spans="1:15" x14ac:dyDescent="0.25">
      <c r="A772" s="32">
        <f>+IF(B772="","",SUBTOTAL(3,B$764:B772))</f>
        <v>9</v>
      </c>
      <c r="B772" s="16">
        <f>B764</f>
        <v>44353</v>
      </c>
      <c r="C772" s="7"/>
      <c r="D772" s="6"/>
      <c r="E772" s="11"/>
      <c r="F772" s="11"/>
      <c r="G772" s="11"/>
      <c r="H772" s="11"/>
      <c r="I772" s="11"/>
      <c r="J772" s="11"/>
      <c r="K772" s="11"/>
      <c r="L772" s="98"/>
      <c r="M772" s="11"/>
      <c r="N772" s="25">
        <f t="shared" si="204"/>
        <v>0</v>
      </c>
      <c r="O772" s="25">
        <f t="shared" si="205"/>
        <v>0</v>
      </c>
    </row>
    <row r="773" spans="1:15" x14ac:dyDescent="0.25">
      <c r="A773" s="32">
        <f>+IF(B773="","",SUBTOTAL(3,B$764:B773))</f>
        <v>10</v>
      </c>
      <c r="B773" s="16">
        <f>B764</f>
        <v>44353</v>
      </c>
      <c r="C773" s="7"/>
      <c r="D773" s="6"/>
      <c r="E773" s="11"/>
      <c r="F773" s="11"/>
      <c r="G773" s="11"/>
      <c r="H773" s="11"/>
      <c r="I773" s="11"/>
      <c r="J773" s="11"/>
      <c r="K773" s="11"/>
      <c r="L773" s="98"/>
      <c r="M773" s="11"/>
      <c r="N773" s="25">
        <f t="shared" si="204"/>
        <v>0</v>
      </c>
      <c r="O773" s="25">
        <f t="shared" si="205"/>
        <v>0</v>
      </c>
    </row>
    <row r="774" spans="1:15" x14ac:dyDescent="0.25">
      <c r="A774" s="32">
        <f>+IF(B774="","",SUBTOTAL(3,B$764:B774))</f>
        <v>11</v>
      </c>
      <c r="B774" s="16">
        <f>B764</f>
        <v>44353</v>
      </c>
      <c r="C774" s="7"/>
      <c r="D774" s="6"/>
      <c r="E774" s="11"/>
      <c r="F774" s="11"/>
      <c r="G774" s="11"/>
      <c r="H774" s="11"/>
      <c r="I774" s="11"/>
      <c r="J774" s="11"/>
      <c r="K774" s="11"/>
      <c r="L774" s="98"/>
      <c r="M774" s="11"/>
      <c r="N774" s="25">
        <f t="shared" si="204"/>
        <v>0</v>
      </c>
      <c r="O774" s="25">
        <f t="shared" si="205"/>
        <v>0</v>
      </c>
    </row>
    <row r="775" spans="1:15" x14ac:dyDescent="0.25">
      <c r="A775" s="32">
        <f>+IF(B775="","",SUBTOTAL(3,B$764:B775))</f>
        <v>12</v>
      </c>
      <c r="B775" s="16">
        <f>B764</f>
        <v>44353</v>
      </c>
      <c r="C775" s="7"/>
      <c r="D775" s="6"/>
      <c r="E775" s="11"/>
      <c r="F775" s="11"/>
      <c r="G775" s="11"/>
      <c r="H775" s="11"/>
      <c r="I775" s="11"/>
      <c r="J775" s="11"/>
      <c r="K775" s="11"/>
      <c r="L775" s="98"/>
      <c r="M775" s="11"/>
      <c r="N775" s="25">
        <f t="shared" si="204"/>
        <v>0</v>
      </c>
      <c r="O775" s="25">
        <f t="shared" si="205"/>
        <v>0</v>
      </c>
    </row>
    <row r="776" spans="1:15" x14ac:dyDescent="0.25">
      <c r="A776" s="32">
        <f>+IF(B776="","",SUBTOTAL(3,B$764:B776))</f>
        <v>13</v>
      </c>
      <c r="B776" s="16">
        <f>B764</f>
        <v>44353</v>
      </c>
      <c r="C776" s="7"/>
      <c r="D776" s="6"/>
      <c r="E776" s="11"/>
      <c r="F776" s="11"/>
      <c r="G776" s="11"/>
      <c r="H776" s="11"/>
      <c r="I776" s="11"/>
      <c r="J776" s="11"/>
      <c r="K776" s="11"/>
      <c r="L776" s="98"/>
      <c r="M776" s="11"/>
      <c r="N776" s="25">
        <f t="shared" si="204"/>
        <v>0</v>
      </c>
      <c r="O776" s="25">
        <f t="shared" si="205"/>
        <v>0</v>
      </c>
    </row>
    <row r="777" spans="1:15" x14ac:dyDescent="0.25">
      <c r="A777" s="32">
        <f>+IF(B777="","",SUBTOTAL(3,B$764:B777))</f>
        <v>14</v>
      </c>
      <c r="B777" s="16">
        <f>B764</f>
        <v>44353</v>
      </c>
      <c r="C777" s="7"/>
      <c r="D777" s="6"/>
      <c r="E777" s="11"/>
      <c r="F777" s="11"/>
      <c r="G777" s="11"/>
      <c r="H777" s="11"/>
      <c r="I777" s="11"/>
      <c r="J777" s="11"/>
      <c r="K777" s="11"/>
      <c r="L777" s="98"/>
      <c r="M777" s="11"/>
      <c r="N777" s="25">
        <f t="shared" si="204"/>
        <v>0</v>
      </c>
      <c r="O777" s="25">
        <f t="shared" si="205"/>
        <v>0</v>
      </c>
    </row>
    <row r="778" spans="1:15" x14ac:dyDescent="0.25">
      <c r="A778" s="32">
        <f>+IF(B778="","",SUBTOTAL(3,B$764:B778))</f>
        <v>15</v>
      </c>
      <c r="B778" s="16">
        <f>B764</f>
        <v>44353</v>
      </c>
      <c r="C778" s="7"/>
      <c r="D778" s="6"/>
      <c r="E778" s="11"/>
      <c r="F778" s="11"/>
      <c r="G778" s="11"/>
      <c r="H778" s="11"/>
      <c r="I778" s="11"/>
      <c r="J778" s="11"/>
      <c r="K778" s="11"/>
      <c r="L778" s="98"/>
      <c r="M778" s="11"/>
      <c r="N778" s="25">
        <f t="shared" si="204"/>
        <v>0</v>
      </c>
      <c r="O778" s="25">
        <f t="shared" si="205"/>
        <v>0</v>
      </c>
    </row>
    <row r="779" spans="1:15" x14ac:dyDescent="0.25">
      <c r="A779" s="32">
        <f>+IF(B779="","",SUBTOTAL(3,B$764:B779))</f>
        <v>16</v>
      </c>
      <c r="B779" s="16">
        <f>B764</f>
        <v>44353</v>
      </c>
      <c r="C779" s="7"/>
      <c r="D779" s="6"/>
      <c r="E779" s="11"/>
      <c r="F779" s="11"/>
      <c r="G779" s="11"/>
      <c r="H779" s="11"/>
      <c r="I779" s="11"/>
      <c r="J779" s="11"/>
      <c r="K779" s="11"/>
      <c r="L779" s="98"/>
      <c r="M779" s="11"/>
      <c r="N779" s="25">
        <f t="shared" si="204"/>
        <v>0</v>
      </c>
      <c r="O779" s="25">
        <f t="shared" si="205"/>
        <v>0</v>
      </c>
    </row>
    <row r="780" spans="1:15" x14ac:dyDescent="0.25">
      <c r="A780" s="32">
        <f>+IF(B780="","",SUBTOTAL(3,B$764:B780))</f>
        <v>17</v>
      </c>
      <c r="B780" s="16">
        <f>B764</f>
        <v>44353</v>
      </c>
      <c r="C780" s="7"/>
      <c r="D780" s="6"/>
      <c r="E780" s="11"/>
      <c r="F780" s="11"/>
      <c r="G780" s="11"/>
      <c r="H780" s="11"/>
      <c r="I780" s="11"/>
      <c r="J780" s="11"/>
      <c r="K780" s="11"/>
      <c r="L780" s="98"/>
      <c r="M780" s="11"/>
      <c r="N780" s="25">
        <f t="shared" si="204"/>
        <v>0</v>
      </c>
      <c r="O780" s="25">
        <f t="shared" si="205"/>
        <v>0</v>
      </c>
    </row>
    <row r="781" spans="1:15" x14ac:dyDescent="0.25">
      <c r="A781" s="32">
        <f>+IF(B781="","",SUBTOTAL(3,B$764:B781))</f>
        <v>18</v>
      </c>
      <c r="B781" s="16">
        <f>B764</f>
        <v>44353</v>
      </c>
      <c r="C781" s="7"/>
      <c r="D781" s="6"/>
      <c r="E781" s="11"/>
      <c r="F781" s="11"/>
      <c r="G781" s="11"/>
      <c r="H781" s="11"/>
      <c r="I781" s="11"/>
      <c r="J781" s="11"/>
      <c r="K781" s="11"/>
      <c r="L781" s="98"/>
      <c r="M781" s="11"/>
      <c r="N781" s="25">
        <f t="shared" si="204"/>
        <v>0</v>
      </c>
      <c r="O781" s="25">
        <f t="shared" si="205"/>
        <v>0</v>
      </c>
    </row>
    <row r="782" spans="1:15" x14ac:dyDescent="0.25">
      <c r="A782" s="32">
        <f>+IF(B782="","",SUBTOTAL(3,B$764:B782))</f>
        <v>19</v>
      </c>
      <c r="B782" s="16">
        <f>B764</f>
        <v>44353</v>
      </c>
      <c r="C782" s="7"/>
      <c r="D782" s="6"/>
      <c r="E782" s="11"/>
      <c r="F782" s="11"/>
      <c r="G782" s="11"/>
      <c r="H782" s="11"/>
      <c r="I782" s="11"/>
      <c r="J782" s="11"/>
      <c r="K782" s="11"/>
      <c r="L782" s="98"/>
      <c r="M782" s="11"/>
      <c r="N782" s="25">
        <f t="shared" si="204"/>
        <v>0</v>
      </c>
      <c r="O782" s="25">
        <f t="shared" si="205"/>
        <v>0</v>
      </c>
    </row>
    <row r="783" spans="1:15" x14ac:dyDescent="0.25">
      <c r="A783" s="32">
        <f>+IF(B783="","",SUBTOTAL(3,B$764:B783))</f>
        <v>20</v>
      </c>
      <c r="B783" s="16">
        <f>B764</f>
        <v>44353</v>
      </c>
      <c r="C783" s="7"/>
      <c r="D783" s="6"/>
      <c r="E783" s="11"/>
      <c r="F783" s="11"/>
      <c r="G783" s="11"/>
      <c r="H783" s="11"/>
      <c r="I783" s="11"/>
      <c r="J783" s="11"/>
      <c r="K783" s="11"/>
      <c r="L783" s="98"/>
      <c r="M783" s="11"/>
      <c r="N783" s="25">
        <f t="shared" si="204"/>
        <v>0</v>
      </c>
      <c r="O783" s="25">
        <f t="shared" si="205"/>
        <v>0</v>
      </c>
    </row>
    <row r="784" spans="1:15" x14ac:dyDescent="0.25">
      <c r="A784" s="39" t="str">
        <f>TEXT(B784,"DDD")</f>
        <v>Sun</v>
      </c>
      <c r="B784" s="9">
        <f>B764</f>
        <v>44353</v>
      </c>
      <c r="C784" s="5" t="s">
        <v>2</v>
      </c>
      <c r="D784" s="4">
        <f>SUM(D764:D783)</f>
        <v>0</v>
      </c>
      <c r="E784" s="12">
        <f t="shared" ref="E784:M784" si="206">SUM(E764:E783)</f>
        <v>0</v>
      </c>
      <c r="F784" s="12">
        <f t="shared" si="206"/>
        <v>0</v>
      </c>
      <c r="G784" s="12">
        <f t="shared" si="206"/>
        <v>0</v>
      </c>
      <c r="H784" s="12">
        <f t="shared" si="206"/>
        <v>0</v>
      </c>
      <c r="I784" s="12">
        <f t="shared" si="206"/>
        <v>0</v>
      </c>
      <c r="J784" s="12">
        <f t="shared" si="206"/>
        <v>0</v>
      </c>
      <c r="K784" s="12">
        <f t="shared" si="206"/>
        <v>0</v>
      </c>
      <c r="L784" s="40"/>
      <c r="M784" s="12">
        <f t="shared" si="206"/>
        <v>0</v>
      </c>
      <c r="N784" s="12">
        <f>SUM(N764:N783)</f>
        <v>0</v>
      </c>
      <c r="O784" s="12">
        <f t="shared" ref="O784" si="207">SUM(O764:O783)</f>
        <v>0</v>
      </c>
    </row>
    <row r="785" spans="1:15" x14ac:dyDescent="0.25">
      <c r="A785" s="32">
        <f>+IF(B785="","",SUBTOTAL(3,B$785:B785))</f>
        <v>1</v>
      </c>
      <c r="B785" s="16">
        <f>B764+1</f>
        <v>44354</v>
      </c>
      <c r="C785" s="7"/>
      <c r="D785" s="6"/>
      <c r="E785" s="11"/>
      <c r="F785" s="11"/>
      <c r="G785" s="11"/>
      <c r="H785" s="11"/>
      <c r="I785" s="11"/>
      <c r="J785" s="11"/>
      <c r="K785" s="11"/>
      <c r="L785" s="98"/>
      <c r="M785" s="11"/>
      <c r="N785" s="69">
        <f t="shared" ref="N785:N804" si="208">G785*4.33</f>
        <v>0</v>
      </c>
      <c r="O785" s="69">
        <f t="shared" ref="O785:O804" si="209">M785-N785</f>
        <v>0</v>
      </c>
    </row>
    <row r="786" spans="1:15" x14ac:dyDescent="0.25">
      <c r="A786" s="32">
        <f>+IF(B786="","",SUBTOTAL(3,B$785:B786))</f>
        <v>2</v>
      </c>
      <c r="B786" s="16">
        <f>B785</f>
        <v>44354</v>
      </c>
      <c r="C786" s="7"/>
      <c r="D786" s="6"/>
      <c r="E786" s="11"/>
      <c r="F786" s="11"/>
      <c r="G786" s="11"/>
      <c r="H786" s="11"/>
      <c r="I786" s="11"/>
      <c r="J786" s="11"/>
      <c r="K786" s="11"/>
      <c r="L786" s="98"/>
      <c r="M786" s="11"/>
      <c r="N786" s="25">
        <f t="shared" si="208"/>
        <v>0</v>
      </c>
      <c r="O786" s="25">
        <f t="shared" si="209"/>
        <v>0</v>
      </c>
    </row>
    <row r="787" spans="1:15" x14ac:dyDescent="0.25">
      <c r="A787" s="32">
        <f>+IF(B787="","",SUBTOTAL(3,B$785:B787))</f>
        <v>3</v>
      </c>
      <c r="B787" s="16">
        <f>B785</f>
        <v>44354</v>
      </c>
      <c r="C787" s="7"/>
      <c r="D787" s="6"/>
      <c r="E787" s="11"/>
      <c r="F787" s="11"/>
      <c r="G787" s="11"/>
      <c r="H787" s="11"/>
      <c r="I787" s="11"/>
      <c r="J787" s="11"/>
      <c r="K787" s="11"/>
      <c r="L787" s="98"/>
      <c r="M787" s="11"/>
      <c r="N787" s="25">
        <f t="shared" si="208"/>
        <v>0</v>
      </c>
      <c r="O787" s="25">
        <f t="shared" si="209"/>
        <v>0</v>
      </c>
    </row>
    <row r="788" spans="1:15" x14ac:dyDescent="0.25">
      <c r="A788" s="32">
        <f>+IF(B788="","",SUBTOTAL(3,B$785:B788))</f>
        <v>4</v>
      </c>
      <c r="B788" s="16">
        <f>B785</f>
        <v>44354</v>
      </c>
      <c r="C788" s="7"/>
      <c r="D788" s="6"/>
      <c r="E788" s="11"/>
      <c r="F788" s="11"/>
      <c r="G788" s="11"/>
      <c r="H788" s="11"/>
      <c r="I788" s="11"/>
      <c r="J788" s="11"/>
      <c r="K788" s="11"/>
      <c r="L788" s="98"/>
      <c r="M788" s="11"/>
      <c r="N788" s="25">
        <f t="shared" si="208"/>
        <v>0</v>
      </c>
      <c r="O788" s="25">
        <f t="shared" si="209"/>
        <v>0</v>
      </c>
    </row>
    <row r="789" spans="1:15" x14ac:dyDescent="0.25">
      <c r="A789" s="32">
        <f>+IF(B789="","",SUBTOTAL(3,B$785:B789))</f>
        <v>5</v>
      </c>
      <c r="B789" s="16">
        <f>B785</f>
        <v>44354</v>
      </c>
      <c r="C789" s="7"/>
      <c r="D789" s="6"/>
      <c r="E789" s="11"/>
      <c r="F789" s="11"/>
      <c r="G789" s="11"/>
      <c r="H789" s="11"/>
      <c r="I789" s="11"/>
      <c r="J789" s="11"/>
      <c r="K789" s="11"/>
      <c r="L789" s="98"/>
      <c r="M789" s="11"/>
      <c r="N789" s="25">
        <f t="shared" si="208"/>
        <v>0</v>
      </c>
      <c r="O789" s="25">
        <f t="shared" si="209"/>
        <v>0</v>
      </c>
    </row>
    <row r="790" spans="1:15" x14ac:dyDescent="0.25">
      <c r="A790" s="32">
        <f>+IF(B790="","",SUBTOTAL(3,B$785:B790))</f>
        <v>6</v>
      </c>
      <c r="B790" s="16">
        <f>B785</f>
        <v>44354</v>
      </c>
      <c r="C790" s="7"/>
      <c r="D790" s="6"/>
      <c r="E790" s="11"/>
      <c r="F790" s="11"/>
      <c r="G790" s="11"/>
      <c r="H790" s="11"/>
      <c r="I790" s="11"/>
      <c r="J790" s="11"/>
      <c r="K790" s="11"/>
      <c r="L790" s="98"/>
      <c r="M790" s="11"/>
      <c r="N790" s="25">
        <f t="shared" si="208"/>
        <v>0</v>
      </c>
      <c r="O790" s="25">
        <f t="shared" si="209"/>
        <v>0</v>
      </c>
    </row>
    <row r="791" spans="1:15" x14ac:dyDescent="0.25">
      <c r="A791" s="32">
        <f>+IF(B791="","",SUBTOTAL(3,B$785:B791))</f>
        <v>7</v>
      </c>
      <c r="B791" s="16">
        <f>B785</f>
        <v>44354</v>
      </c>
      <c r="C791" s="7"/>
      <c r="D791" s="6"/>
      <c r="E791" s="11"/>
      <c r="F791" s="11"/>
      <c r="G791" s="11"/>
      <c r="H791" s="11"/>
      <c r="I791" s="11"/>
      <c r="J791" s="11"/>
      <c r="K791" s="11"/>
      <c r="L791" s="98"/>
      <c r="M791" s="11"/>
      <c r="N791" s="25">
        <f t="shared" si="208"/>
        <v>0</v>
      </c>
      <c r="O791" s="25">
        <f t="shared" si="209"/>
        <v>0</v>
      </c>
    </row>
    <row r="792" spans="1:15" x14ac:dyDescent="0.25">
      <c r="A792" s="32">
        <f>+IF(B792="","",SUBTOTAL(3,B$785:B792))</f>
        <v>8</v>
      </c>
      <c r="B792" s="16">
        <f>B785</f>
        <v>44354</v>
      </c>
      <c r="C792" s="7"/>
      <c r="D792" s="6"/>
      <c r="E792" s="11"/>
      <c r="F792" s="11"/>
      <c r="G792" s="11"/>
      <c r="H792" s="11"/>
      <c r="I792" s="11"/>
      <c r="J792" s="11"/>
      <c r="K792" s="11"/>
      <c r="L792" s="98"/>
      <c r="M792" s="11"/>
      <c r="N792" s="25">
        <f t="shared" si="208"/>
        <v>0</v>
      </c>
      <c r="O792" s="25">
        <f t="shared" si="209"/>
        <v>0</v>
      </c>
    </row>
    <row r="793" spans="1:15" x14ac:dyDescent="0.25">
      <c r="A793" s="32">
        <f>+IF(B793="","",SUBTOTAL(3,B$785:B793))</f>
        <v>9</v>
      </c>
      <c r="B793" s="16">
        <f>B785</f>
        <v>44354</v>
      </c>
      <c r="C793" s="7"/>
      <c r="D793" s="6"/>
      <c r="E793" s="11"/>
      <c r="F793" s="11"/>
      <c r="G793" s="11"/>
      <c r="H793" s="11"/>
      <c r="I793" s="11"/>
      <c r="J793" s="11"/>
      <c r="K793" s="11"/>
      <c r="L793" s="98"/>
      <c r="M793" s="11"/>
      <c r="N793" s="25">
        <f t="shared" si="208"/>
        <v>0</v>
      </c>
      <c r="O793" s="25">
        <f t="shared" si="209"/>
        <v>0</v>
      </c>
    </row>
    <row r="794" spans="1:15" x14ac:dyDescent="0.25">
      <c r="A794" s="32">
        <f>+IF(B794="","",SUBTOTAL(3,B$785:B794))</f>
        <v>10</v>
      </c>
      <c r="B794" s="16">
        <f>B785</f>
        <v>44354</v>
      </c>
      <c r="C794" s="7"/>
      <c r="D794" s="6"/>
      <c r="E794" s="11"/>
      <c r="F794" s="11"/>
      <c r="G794" s="11"/>
      <c r="H794" s="11"/>
      <c r="I794" s="11"/>
      <c r="J794" s="11"/>
      <c r="K794" s="11"/>
      <c r="L794" s="98"/>
      <c r="M794" s="11"/>
      <c r="N794" s="25">
        <f t="shared" si="208"/>
        <v>0</v>
      </c>
      <c r="O794" s="25">
        <f t="shared" si="209"/>
        <v>0</v>
      </c>
    </row>
    <row r="795" spans="1:15" x14ac:dyDescent="0.25">
      <c r="A795" s="32">
        <f>+IF(B795="","",SUBTOTAL(3,B$785:B795))</f>
        <v>11</v>
      </c>
      <c r="B795" s="16">
        <f>B785</f>
        <v>44354</v>
      </c>
      <c r="C795" s="7"/>
      <c r="D795" s="6"/>
      <c r="E795" s="11"/>
      <c r="F795" s="11"/>
      <c r="G795" s="11"/>
      <c r="H795" s="11"/>
      <c r="I795" s="11"/>
      <c r="J795" s="11"/>
      <c r="K795" s="11"/>
      <c r="L795" s="98"/>
      <c r="M795" s="11"/>
      <c r="N795" s="25">
        <f t="shared" si="208"/>
        <v>0</v>
      </c>
      <c r="O795" s="25">
        <f t="shared" si="209"/>
        <v>0</v>
      </c>
    </row>
    <row r="796" spans="1:15" x14ac:dyDescent="0.25">
      <c r="A796" s="32">
        <f>+IF(B796="","",SUBTOTAL(3,B$785:B796))</f>
        <v>12</v>
      </c>
      <c r="B796" s="16">
        <f>B785</f>
        <v>44354</v>
      </c>
      <c r="C796" s="7"/>
      <c r="D796" s="74"/>
      <c r="E796" s="75"/>
      <c r="F796" s="75"/>
      <c r="G796" s="75"/>
      <c r="H796" s="75"/>
      <c r="I796" s="75"/>
      <c r="J796" s="75"/>
      <c r="K796" s="75"/>
      <c r="L796" s="98"/>
      <c r="M796" s="75"/>
      <c r="N796" s="25">
        <f t="shared" si="208"/>
        <v>0</v>
      </c>
      <c r="O796" s="25">
        <f t="shared" si="209"/>
        <v>0</v>
      </c>
    </row>
    <row r="797" spans="1:15" x14ac:dyDescent="0.25">
      <c r="A797" s="32">
        <f>+IF(B797="","",SUBTOTAL(3,B$785:B797))</f>
        <v>13</v>
      </c>
      <c r="B797" s="16">
        <f>B785</f>
        <v>44354</v>
      </c>
      <c r="C797" s="7"/>
      <c r="D797" s="74"/>
      <c r="E797" s="75"/>
      <c r="F797" s="75"/>
      <c r="G797" s="75"/>
      <c r="H797" s="75"/>
      <c r="I797" s="75"/>
      <c r="J797" s="75"/>
      <c r="K797" s="75"/>
      <c r="L797" s="98"/>
      <c r="M797" s="75"/>
      <c r="N797" s="25">
        <f t="shared" si="208"/>
        <v>0</v>
      </c>
      <c r="O797" s="25">
        <f t="shared" si="209"/>
        <v>0</v>
      </c>
    </row>
    <row r="798" spans="1:15" x14ac:dyDescent="0.25">
      <c r="A798" s="32">
        <f>+IF(B798="","",SUBTOTAL(3,B$785:B798))</f>
        <v>14</v>
      </c>
      <c r="B798" s="16">
        <f>B785</f>
        <v>44354</v>
      </c>
      <c r="C798" s="7"/>
      <c r="D798" s="74"/>
      <c r="E798" s="75"/>
      <c r="F798" s="75"/>
      <c r="G798" s="75"/>
      <c r="H798" s="75"/>
      <c r="I798" s="75"/>
      <c r="J798" s="75"/>
      <c r="K798" s="75"/>
      <c r="L798" s="98"/>
      <c r="M798" s="75"/>
      <c r="N798" s="25">
        <f t="shared" si="208"/>
        <v>0</v>
      </c>
      <c r="O798" s="25">
        <f t="shared" si="209"/>
        <v>0</v>
      </c>
    </row>
    <row r="799" spans="1:15" x14ac:dyDescent="0.25">
      <c r="A799" s="32">
        <f>+IF(B799="","",SUBTOTAL(3,B$785:B799))</f>
        <v>15</v>
      </c>
      <c r="B799" s="16">
        <f>B785</f>
        <v>44354</v>
      </c>
      <c r="C799" s="7"/>
      <c r="D799" s="74"/>
      <c r="E799" s="75"/>
      <c r="F799" s="75"/>
      <c r="G799" s="75"/>
      <c r="H799" s="75"/>
      <c r="I799" s="75"/>
      <c r="J799" s="75"/>
      <c r="K799" s="75"/>
      <c r="L799" s="98"/>
      <c r="M799" s="75"/>
      <c r="N799" s="25">
        <f t="shared" si="208"/>
        <v>0</v>
      </c>
      <c r="O799" s="25">
        <f t="shared" si="209"/>
        <v>0</v>
      </c>
    </row>
    <row r="800" spans="1:15" x14ac:dyDescent="0.25">
      <c r="A800" s="32">
        <f>+IF(B800="","",SUBTOTAL(3,B$785:B800))</f>
        <v>16</v>
      </c>
      <c r="B800" s="16">
        <f>B785</f>
        <v>44354</v>
      </c>
      <c r="C800" s="7"/>
      <c r="D800" s="74"/>
      <c r="E800" s="75"/>
      <c r="F800" s="75"/>
      <c r="G800" s="75"/>
      <c r="H800" s="75"/>
      <c r="I800" s="75"/>
      <c r="J800" s="75"/>
      <c r="K800" s="75"/>
      <c r="L800" s="98"/>
      <c r="M800" s="75"/>
      <c r="N800" s="25">
        <f t="shared" si="208"/>
        <v>0</v>
      </c>
      <c r="O800" s="25">
        <f t="shared" si="209"/>
        <v>0</v>
      </c>
    </row>
    <row r="801" spans="1:15" x14ac:dyDescent="0.25">
      <c r="A801" s="32">
        <f>+IF(B801="","",SUBTOTAL(3,B$785:B801))</f>
        <v>17</v>
      </c>
      <c r="B801" s="16">
        <f>B785</f>
        <v>44354</v>
      </c>
      <c r="C801" s="7"/>
      <c r="D801" s="74"/>
      <c r="E801" s="75"/>
      <c r="F801" s="75"/>
      <c r="G801" s="75"/>
      <c r="H801" s="75"/>
      <c r="I801" s="75"/>
      <c r="J801" s="75"/>
      <c r="K801" s="75"/>
      <c r="L801" s="98"/>
      <c r="M801" s="75"/>
      <c r="N801" s="25">
        <f t="shared" si="208"/>
        <v>0</v>
      </c>
      <c r="O801" s="25">
        <f t="shared" si="209"/>
        <v>0</v>
      </c>
    </row>
    <row r="802" spans="1:15" x14ac:dyDescent="0.25">
      <c r="A802" s="32">
        <f>+IF(B802="","",SUBTOTAL(3,B$785:B802))</f>
        <v>18</v>
      </c>
      <c r="B802" s="16">
        <f>B785</f>
        <v>44354</v>
      </c>
      <c r="C802" s="7"/>
      <c r="D802" s="74"/>
      <c r="E802" s="75"/>
      <c r="F802" s="75"/>
      <c r="G802" s="75"/>
      <c r="H802" s="75"/>
      <c r="I802" s="75"/>
      <c r="J802" s="75"/>
      <c r="K802" s="75"/>
      <c r="L802" s="98"/>
      <c r="M802" s="75"/>
      <c r="N802" s="25">
        <f t="shared" si="208"/>
        <v>0</v>
      </c>
      <c r="O802" s="25">
        <f t="shared" si="209"/>
        <v>0</v>
      </c>
    </row>
    <row r="803" spans="1:15" x14ac:dyDescent="0.25">
      <c r="A803" s="32">
        <f>+IF(B803="","",SUBTOTAL(3,B$785:B803))</f>
        <v>19</v>
      </c>
      <c r="B803" s="16">
        <f>B785</f>
        <v>44354</v>
      </c>
      <c r="C803" s="7"/>
      <c r="D803" s="74"/>
      <c r="E803" s="75"/>
      <c r="F803" s="75"/>
      <c r="G803" s="75"/>
      <c r="H803" s="75"/>
      <c r="I803" s="75"/>
      <c r="J803" s="75"/>
      <c r="K803" s="75"/>
      <c r="L803" s="98"/>
      <c r="M803" s="75"/>
      <c r="N803" s="25">
        <f t="shared" si="208"/>
        <v>0</v>
      </c>
      <c r="O803" s="25">
        <f t="shared" si="209"/>
        <v>0</v>
      </c>
    </row>
    <row r="804" spans="1:15" x14ac:dyDescent="0.25">
      <c r="A804" s="32">
        <f>+IF(B804="","",SUBTOTAL(3,B$785:B804))</f>
        <v>20</v>
      </c>
      <c r="B804" s="16">
        <f>B785</f>
        <v>44354</v>
      </c>
      <c r="C804" s="7"/>
      <c r="D804" s="6"/>
      <c r="E804" s="11"/>
      <c r="F804" s="11"/>
      <c r="G804" s="11"/>
      <c r="H804" s="11"/>
      <c r="I804" s="11"/>
      <c r="J804" s="11"/>
      <c r="K804" s="11"/>
      <c r="L804" s="98"/>
      <c r="M804" s="11"/>
      <c r="N804" s="25">
        <f t="shared" si="208"/>
        <v>0</v>
      </c>
      <c r="O804" s="25">
        <f t="shared" si="209"/>
        <v>0</v>
      </c>
    </row>
    <row r="805" spans="1:15" x14ac:dyDescent="0.25">
      <c r="A805" s="39" t="str">
        <f>TEXT(B805,"DDD")</f>
        <v>Mon</v>
      </c>
      <c r="B805" s="9">
        <f>B785</f>
        <v>44354</v>
      </c>
      <c r="C805" s="5" t="s">
        <v>2</v>
      </c>
      <c r="D805" s="4">
        <f>SUM(D785:D804)</f>
        <v>0</v>
      </c>
      <c r="E805" s="12">
        <f t="shared" ref="E805:K805" si="210">SUM(E785:E804)</f>
        <v>0</v>
      </c>
      <c r="F805" s="12">
        <f t="shared" si="210"/>
        <v>0</v>
      </c>
      <c r="G805" s="12">
        <f t="shared" si="210"/>
        <v>0</v>
      </c>
      <c r="H805" s="12">
        <f t="shared" si="210"/>
        <v>0</v>
      </c>
      <c r="I805" s="12">
        <f t="shared" si="210"/>
        <v>0</v>
      </c>
      <c r="J805" s="12">
        <f t="shared" si="210"/>
        <v>0</v>
      </c>
      <c r="K805" s="12">
        <f t="shared" si="210"/>
        <v>0</v>
      </c>
      <c r="L805" s="40"/>
      <c r="M805" s="12">
        <f>SUM(M785:M804)</f>
        <v>0</v>
      </c>
      <c r="N805" s="12">
        <f>SUM(N785:N804)</f>
        <v>0</v>
      </c>
      <c r="O805" s="12">
        <f>SUM(O785:O804)</f>
        <v>0</v>
      </c>
    </row>
    <row r="806" spans="1:15" x14ac:dyDescent="0.25">
      <c r="A806" s="32">
        <f>+IF(B806="","",SUBTOTAL(3,B$806:B806))</f>
        <v>1</v>
      </c>
      <c r="B806" s="16">
        <f>B785+1</f>
        <v>44355</v>
      </c>
      <c r="C806" s="7"/>
      <c r="D806" s="6"/>
      <c r="E806" s="11"/>
      <c r="F806" s="11"/>
      <c r="G806" s="11"/>
      <c r="H806" s="11"/>
      <c r="I806" s="11"/>
      <c r="J806" s="11"/>
      <c r="K806" s="11"/>
      <c r="L806" s="98"/>
      <c r="M806" s="11"/>
      <c r="N806" s="69">
        <f t="shared" ref="N806:N825" si="211">G806*4.33</f>
        <v>0</v>
      </c>
      <c r="O806" s="69">
        <f t="shared" ref="O806:O825" si="212">M806-N806</f>
        <v>0</v>
      </c>
    </row>
    <row r="807" spans="1:15" x14ac:dyDescent="0.25">
      <c r="A807" s="32">
        <f>+IF(B807="","",SUBTOTAL(3,B$806:B807))</f>
        <v>2</v>
      </c>
      <c r="B807" s="16">
        <f>B806</f>
        <v>44355</v>
      </c>
      <c r="C807" s="7"/>
      <c r="D807" s="6"/>
      <c r="E807" s="11"/>
      <c r="F807" s="11"/>
      <c r="G807" s="11"/>
      <c r="H807" s="11"/>
      <c r="I807" s="11"/>
      <c r="J807" s="11"/>
      <c r="K807" s="11"/>
      <c r="L807" s="98"/>
      <c r="M807" s="11"/>
      <c r="N807" s="25">
        <f t="shared" si="211"/>
        <v>0</v>
      </c>
      <c r="O807" s="25">
        <f t="shared" si="212"/>
        <v>0</v>
      </c>
    </row>
    <row r="808" spans="1:15" x14ac:dyDescent="0.25">
      <c r="A808" s="32">
        <f>+IF(B808="","",SUBTOTAL(3,B$806:B808))</f>
        <v>3</v>
      </c>
      <c r="B808" s="16">
        <f>B806</f>
        <v>44355</v>
      </c>
      <c r="C808" s="7"/>
      <c r="D808" s="6"/>
      <c r="E808" s="11"/>
      <c r="F808" s="11"/>
      <c r="G808" s="11"/>
      <c r="H808" s="11"/>
      <c r="I808" s="11"/>
      <c r="J808" s="11"/>
      <c r="K808" s="11"/>
      <c r="L808" s="98"/>
      <c r="M808" s="11"/>
      <c r="N808" s="25">
        <f t="shared" si="211"/>
        <v>0</v>
      </c>
      <c r="O808" s="25">
        <f t="shared" si="212"/>
        <v>0</v>
      </c>
    </row>
    <row r="809" spans="1:15" x14ac:dyDescent="0.25">
      <c r="A809" s="32">
        <f>+IF(B809="","",SUBTOTAL(3,B$806:B809))</f>
        <v>4</v>
      </c>
      <c r="B809" s="16">
        <f>B806</f>
        <v>44355</v>
      </c>
      <c r="C809" s="7"/>
      <c r="D809" s="6"/>
      <c r="E809" s="11"/>
      <c r="F809" s="11"/>
      <c r="G809" s="11"/>
      <c r="H809" s="11"/>
      <c r="I809" s="11"/>
      <c r="J809" s="11"/>
      <c r="K809" s="11"/>
      <c r="L809" s="98"/>
      <c r="M809" s="11"/>
      <c r="N809" s="25">
        <f t="shared" si="211"/>
        <v>0</v>
      </c>
      <c r="O809" s="25">
        <f t="shared" si="212"/>
        <v>0</v>
      </c>
    </row>
    <row r="810" spans="1:15" x14ac:dyDescent="0.25">
      <c r="A810" s="32">
        <f>+IF(B810="","",SUBTOTAL(3,B$806:B810))</f>
        <v>5</v>
      </c>
      <c r="B810" s="16">
        <f>B806</f>
        <v>44355</v>
      </c>
      <c r="C810" s="7"/>
      <c r="D810" s="6"/>
      <c r="E810" s="11"/>
      <c r="F810" s="11"/>
      <c r="G810" s="11"/>
      <c r="H810" s="11"/>
      <c r="I810" s="11"/>
      <c r="J810" s="11"/>
      <c r="K810" s="11"/>
      <c r="L810" s="98"/>
      <c r="M810" s="11"/>
      <c r="N810" s="25">
        <f t="shared" si="211"/>
        <v>0</v>
      </c>
      <c r="O810" s="25">
        <f t="shared" si="212"/>
        <v>0</v>
      </c>
    </row>
    <row r="811" spans="1:15" x14ac:dyDescent="0.25">
      <c r="A811" s="32">
        <f>+IF(B811="","",SUBTOTAL(3,B$806:B811))</f>
        <v>6</v>
      </c>
      <c r="B811" s="16">
        <f>B806</f>
        <v>44355</v>
      </c>
      <c r="C811" s="7"/>
      <c r="D811" s="6"/>
      <c r="E811" s="11"/>
      <c r="F811" s="11"/>
      <c r="G811" s="11"/>
      <c r="H811" s="11"/>
      <c r="I811" s="11"/>
      <c r="J811" s="11"/>
      <c r="K811" s="11"/>
      <c r="L811" s="98"/>
      <c r="M811" s="11"/>
      <c r="N811" s="25">
        <f t="shared" si="211"/>
        <v>0</v>
      </c>
      <c r="O811" s="25">
        <f t="shared" si="212"/>
        <v>0</v>
      </c>
    </row>
    <row r="812" spans="1:15" x14ac:dyDescent="0.25">
      <c r="A812" s="32">
        <f>+IF(B812="","",SUBTOTAL(3,B$806:B812))</f>
        <v>7</v>
      </c>
      <c r="B812" s="16">
        <f>B806</f>
        <v>44355</v>
      </c>
      <c r="C812" s="7"/>
      <c r="D812" s="6"/>
      <c r="E812" s="11"/>
      <c r="F812" s="11"/>
      <c r="G812" s="11"/>
      <c r="H812" s="11"/>
      <c r="I812" s="11"/>
      <c r="J812" s="11"/>
      <c r="K812" s="11"/>
      <c r="L812" s="98"/>
      <c r="M812" s="11"/>
      <c r="N812" s="25">
        <f t="shared" si="211"/>
        <v>0</v>
      </c>
      <c r="O812" s="25">
        <f t="shared" si="212"/>
        <v>0</v>
      </c>
    </row>
    <row r="813" spans="1:15" x14ac:dyDescent="0.25">
      <c r="A813" s="32">
        <f>+IF(B813="","",SUBTOTAL(3,B$806:B813))</f>
        <v>8</v>
      </c>
      <c r="B813" s="16">
        <f>B806</f>
        <v>44355</v>
      </c>
      <c r="C813" s="7"/>
      <c r="D813" s="6"/>
      <c r="E813" s="11"/>
      <c r="F813" s="11"/>
      <c r="G813" s="11"/>
      <c r="H813" s="11"/>
      <c r="I813" s="11"/>
      <c r="J813" s="11"/>
      <c r="K813" s="11"/>
      <c r="L813" s="98"/>
      <c r="M813" s="11"/>
      <c r="N813" s="25">
        <f t="shared" si="211"/>
        <v>0</v>
      </c>
      <c r="O813" s="25">
        <f t="shared" si="212"/>
        <v>0</v>
      </c>
    </row>
    <row r="814" spans="1:15" x14ac:dyDescent="0.25">
      <c r="A814" s="32">
        <f>+IF(B814="","",SUBTOTAL(3,B$806:B814))</f>
        <v>9</v>
      </c>
      <c r="B814" s="16">
        <f>B806</f>
        <v>44355</v>
      </c>
      <c r="C814" s="7"/>
      <c r="D814" s="6"/>
      <c r="E814" s="11"/>
      <c r="F814" s="11"/>
      <c r="G814" s="11"/>
      <c r="H814" s="11"/>
      <c r="I814" s="11"/>
      <c r="J814" s="11"/>
      <c r="K814" s="11"/>
      <c r="L814" s="98"/>
      <c r="M814" s="11"/>
      <c r="N814" s="25">
        <f t="shared" si="211"/>
        <v>0</v>
      </c>
      <c r="O814" s="25">
        <f t="shared" si="212"/>
        <v>0</v>
      </c>
    </row>
    <row r="815" spans="1:15" x14ac:dyDescent="0.25">
      <c r="A815" s="32">
        <f>+IF(B815="","",SUBTOTAL(3,B$806:B815))</f>
        <v>10</v>
      </c>
      <c r="B815" s="16">
        <f>B806</f>
        <v>44355</v>
      </c>
      <c r="C815" s="7"/>
      <c r="D815" s="6"/>
      <c r="E815" s="11"/>
      <c r="F815" s="11"/>
      <c r="G815" s="11"/>
      <c r="H815" s="11"/>
      <c r="I815" s="11"/>
      <c r="J815" s="11"/>
      <c r="K815" s="11"/>
      <c r="L815" s="98"/>
      <c r="M815" s="11"/>
      <c r="N815" s="25">
        <f t="shared" si="211"/>
        <v>0</v>
      </c>
      <c r="O815" s="25">
        <f t="shared" si="212"/>
        <v>0</v>
      </c>
    </row>
    <row r="816" spans="1:15" x14ac:dyDescent="0.25">
      <c r="A816" s="32">
        <f>+IF(B816="","",SUBTOTAL(3,B$806:B816))</f>
        <v>11</v>
      </c>
      <c r="B816" s="16">
        <f>B806</f>
        <v>44355</v>
      </c>
      <c r="C816" s="7"/>
      <c r="D816" s="6"/>
      <c r="E816" s="11"/>
      <c r="F816" s="11"/>
      <c r="G816" s="11"/>
      <c r="H816" s="11"/>
      <c r="I816" s="11"/>
      <c r="J816" s="11"/>
      <c r="K816" s="11"/>
      <c r="L816" s="98"/>
      <c r="M816" s="11"/>
      <c r="N816" s="25">
        <f t="shared" si="211"/>
        <v>0</v>
      </c>
      <c r="O816" s="25">
        <f t="shared" si="212"/>
        <v>0</v>
      </c>
    </row>
    <row r="817" spans="1:15" x14ac:dyDescent="0.25">
      <c r="A817" s="32">
        <f>+IF(B817="","",SUBTOTAL(3,B$806:B817))</f>
        <v>12</v>
      </c>
      <c r="B817" s="16">
        <f>B806</f>
        <v>44355</v>
      </c>
      <c r="C817" s="7"/>
      <c r="D817" s="6"/>
      <c r="E817" s="11"/>
      <c r="F817" s="11"/>
      <c r="G817" s="11"/>
      <c r="H817" s="11"/>
      <c r="I817" s="11"/>
      <c r="J817" s="11"/>
      <c r="K817" s="11"/>
      <c r="L817" s="98"/>
      <c r="M817" s="11"/>
      <c r="N817" s="25">
        <f t="shared" si="211"/>
        <v>0</v>
      </c>
      <c r="O817" s="25">
        <f t="shared" si="212"/>
        <v>0</v>
      </c>
    </row>
    <row r="818" spans="1:15" x14ac:dyDescent="0.25">
      <c r="A818" s="32">
        <f>+IF(B818="","",SUBTOTAL(3,B$806:B818))</f>
        <v>13</v>
      </c>
      <c r="B818" s="16">
        <f>B806</f>
        <v>44355</v>
      </c>
      <c r="C818" s="7"/>
      <c r="D818" s="6"/>
      <c r="E818" s="11"/>
      <c r="F818" s="11"/>
      <c r="G818" s="11"/>
      <c r="H818" s="11"/>
      <c r="I818" s="11"/>
      <c r="J818" s="11"/>
      <c r="K818" s="11"/>
      <c r="L818" s="98"/>
      <c r="M818" s="11"/>
      <c r="N818" s="25">
        <f t="shared" si="211"/>
        <v>0</v>
      </c>
      <c r="O818" s="25">
        <f t="shared" si="212"/>
        <v>0</v>
      </c>
    </row>
    <row r="819" spans="1:15" x14ac:dyDescent="0.25">
      <c r="A819" s="32">
        <f>+IF(B819="","",SUBTOTAL(3,B$806:B819))</f>
        <v>14</v>
      </c>
      <c r="B819" s="16">
        <f>B806</f>
        <v>44355</v>
      </c>
      <c r="C819" s="7"/>
      <c r="D819" s="6"/>
      <c r="E819" s="11"/>
      <c r="F819" s="11"/>
      <c r="G819" s="11"/>
      <c r="H819" s="11"/>
      <c r="I819" s="11"/>
      <c r="J819" s="11"/>
      <c r="K819" s="11"/>
      <c r="L819" s="98"/>
      <c r="M819" s="11"/>
      <c r="N819" s="25">
        <f t="shared" si="211"/>
        <v>0</v>
      </c>
      <c r="O819" s="25">
        <f t="shared" si="212"/>
        <v>0</v>
      </c>
    </row>
    <row r="820" spans="1:15" x14ac:dyDescent="0.25">
      <c r="A820" s="32">
        <f>+IF(B820="","",SUBTOTAL(3,B$806:B820))</f>
        <v>15</v>
      </c>
      <c r="B820" s="16">
        <f>B806</f>
        <v>44355</v>
      </c>
      <c r="C820" s="7"/>
      <c r="D820" s="6"/>
      <c r="E820" s="11"/>
      <c r="F820" s="11"/>
      <c r="G820" s="11"/>
      <c r="H820" s="11"/>
      <c r="I820" s="11"/>
      <c r="J820" s="11"/>
      <c r="K820" s="11"/>
      <c r="L820" s="98"/>
      <c r="M820" s="11"/>
      <c r="N820" s="25">
        <f t="shared" si="211"/>
        <v>0</v>
      </c>
      <c r="O820" s="25">
        <f t="shared" si="212"/>
        <v>0</v>
      </c>
    </row>
    <row r="821" spans="1:15" x14ac:dyDescent="0.25">
      <c r="A821" s="32">
        <f>+IF(B821="","",SUBTOTAL(3,B$806:B821))</f>
        <v>16</v>
      </c>
      <c r="B821" s="16">
        <f>B806</f>
        <v>44355</v>
      </c>
      <c r="C821" s="7"/>
      <c r="D821" s="74"/>
      <c r="E821" s="75"/>
      <c r="F821" s="75"/>
      <c r="G821" s="75"/>
      <c r="H821" s="75"/>
      <c r="I821" s="75"/>
      <c r="J821" s="75"/>
      <c r="K821" s="75"/>
      <c r="L821" s="98"/>
      <c r="M821" s="75"/>
      <c r="N821" s="25">
        <f t="shared" si="211"/>
        <v>0</v>
      </c>
      <c r="O821" s="25">
        <f t="shared" si="212"/>
        <v>0</v>
      </c>
    </row>
    <row r="822" spans="1:15" x14ac:dyDescent="0.25">
      <c r="A822" s="32">
        <f>+IF(B822="","",SUBTOTAL(3,B$806:B822))</f>
        <v>17</v>
      </c>
      <c r="B822" s="16">
        <f>B806</f>
        <v>44355</v>
      </c>
      <c r="C822" s="7"/>
      <c r="D822" s="74"/>
      <c r="E822" s="75"/>
      <c r="F822" s="75"/>
      <c r="G822" s="75"/>
      <c r="H822" s="75"/>
      <c r="I822" s="75"/>
      <c r="J822" s="75"/>
      <c r="K822" s="75"/>
      <c r="L822" s="98"/>
      <c r="M822" s="75"/>
      <c r="N822" s="25">
        <f t="shared" si="211"/>
        <v>0</v>
      </c>
      <c r="O822" s="25">
        <f t="shared" si="212"/>
        <v>0</v>
      </c>
    </row>
    <row r="823" spans="1:15" x14ac:dyDescent="0.25">
      <c r="A823" s="32">
        <f>+IF(B823="","",SUBTOTAL(3,B$806:B823))</f>
        <v>18</v>
      </c>
      <c r="B823" s="16">
        <f>B806</f>
        <v>44355</v>
      </c>
      <c r="C823" s="7"/>
      <c r="D823" s="6"/>
      <c r="E823" s="11"/>
      <c r="F823" s="11"/>
      <c r="G823" s="11"/>
      <c r="H823" s="11"/>
      <c r="I823" s="11"/>
      <c r="J823" s="11"/>
      <c r="K823" s="11"/>
      <c r="L823" s="98"/>
      <c r="M823" s="11"/>
      <c r="N823" s="25">
        <f t="shared" si="211"/>
        <v>0</v>
      </c>
      <c r="O823" s="25">
        <f t="shared" si="212"/>
        <v>0</v>
      </c>
    </row>
    <row r="824" spans="1:15" x14ac:dyDescent="0.25">
      <c r="A824" s="32">
        <f>+IF(B824="","",SUBTOTAL(3,B$806:B824))</f>
        <v>19</v>
      </c>
      <c r="B824" s="16">
        <f>B806</f>
        <v>44355</v>
      </c>
      <c r="C824" s="7"/>
      <c r="D824" s="6"/>
      <c r="E824" s="11"/>
      <c r="F824" s="11"/>
      <c r="G824" s="11"/>
      <c r="H824" s="11"/>
      <c r="I824" s="11"/>
      <c r="J824" s="11"/>
      <c r="K824" s="11"/>
      <c r="L824" s="98"/>
      <c r="M824" s="11"/>
      <c r="N824" s="25">
        <f t="shared" si="211"/>
        <v>0</v>
      </c>
      <c r="O824" s="25">
        <f t="shared" si="212"/>
        <v>0</v>
      </c>
    </row>
    <row r="825" spans="1:15" x14ac:dyDescent="0.25">
      <c r="A825" s="32">
        <f>+IF(B825="","",SUBTOTAL(3,B$806:B825))</f>
        <v>20</v>
      </c>
      <c r="B825" s="16">
        <f>B806</f>
        <v>44355</v>
      </c>
      <c r="C825" s="7"/>
      <c r="D825" s="6"/>
      <c r="E825" s="11"/>
      <c r="F825" s="11"/>
      <c r="G825" s="11"/>
      <c r="H825" s="11"/>
      <c r="I825" s="11"/>
      <c r="J825" s="11"/>
      <c r="K825" s="11"/>
      <c r="L825" s="98"/>
      <c r="M825" s="11"/>
      <c r="N825" s="25">
        <f t="shared" si="211"/>
        <v>0</v>
      </c>
      <c r="O825" s="25">
        <f t="shared" si="212"/>
        <v>0</v>
      </c>
    </row>
    <row r="826" spans="1:15" x14ac:dyDescent="0.25">
      <c r="A826" s="39" t="str">
        <f>TEXT(B826,"DDD")</f>
        <v>Tue</v>
      </c>
      <c r="B826" s="9">
        <f>B806</f>
        <v>44355</v>
      </c>
      <c r="C826" s="5" t="s">
        <v>2</v>
      </c>
      <c r="D826" s="4">
        <f>SUM(D806:D825)</f>
        <v>0</v>
      </c>
      <c r="E826" s="12">
        <f t="shared" ref="E826:K826" si="213">SUM(E806:E825)</f>
        <v>0</v>
      </c>
      <c r="F826" s="12">
        <f t="shared" si="213"/>
        <v>0</v>
      </c>
      <c r="G826" s="12">
        <f t="shared" si="213"/>
        <v>0</v>
      </c>
      <c r="H826" s="12">
        <f t="shared" si="213"/>
        <v>0</v>
      </c>
      <c r="I826" s="12">
        <f t="shared" si="213"/>
        <v>0</v>
      </c>
      <c r="J826" s="12">
        <f t="shared" si="213"/>
        <v>0</v>
      </c>
      <c r="K826" s="12">
        <f t="shared" si="213"/>
        <v>0</v>
      </c>
      <c r="L826" s="40"/>
      <c r="M826" s="12">
        <f>SUM(M806:M825)</f>
        <v>0</v>
      </c>
      <c r="N826" s="12">
        <f>SUM(N806:N825)</f>
        <v>0</v>
      </c>
      <c r="O826" s="12">
        <f>SUM(O806:O825)</f>
        <v>0</v>
      </c>
    </row>
    <row r="827" spans="1:15" x14ac:dyDescent="0.25">
      <c r="A827" s="32">
        <f>+IF(B827="","",SUBTOTAL(3,B$827:B827))</f>
        <v>1</v>
      </c>
      <c r="B827" s="16">
        <f>B806+1</f>
        <v>44356</v>
      </c>
      <c r="C827" s="7"/>
      <c r="D827" s="6"/>
      <c r="E827" s="11"/>
      <c r="F827" s="11"/>
      <c r="G827" s="11"/>
      <c r="H827" s="11"/>
      <c r="I827" s="11"/>
      <c r="J827" s="11"/>
      <c r="K827" s="11"/>
      <c r="L827" s="98"/>
      <c r="M827" s="11"/>
      <c r="N827" s="69">
        <f t="shared" ref="N827:N846" si="214">G827*4.33</f>
        <v>0</v>
      </c>
      <c r="O827" s="69">
        <f t="shared" ref="O827:O846" si="215">M827-N827</f>
        <v>0</v>
      </c>
    </row>
    <row r="828" spans="1:15" x14ac:dyDescent="0.25">
      <c r="A828" s="32">
        <f>+IF(B828="","",SUBTOTAL(3,B$827:B828))</f>
        <v>2</v>
      </c>
      <c r="B828" s="16">
        <f>B827</f>
        <v>44356</v>
      </c>
      <c r="C828" s="7"/>
      <c r="D828" s="6"/>
      <c r="E828" s="11"/>
      <c r="F828" s="11"/>
      <c r="G828" s="11"/>
      <c r="H828" s="11"/>
      <c r="I828" s="11"/>
      <c r="J828" s="11"/>
      <c r="K828" s="11"/>
      <c r="L828" s="98"/>
      <c r="M828" s="11"/>
      <c r="N828" s="25">
        <f t="shared" si="214"/>
        <v>0</v>
      </c>
      <c r="O828" s="25">
        <f t="shared" si="215"/>
        <v>0</v>
      </c>
    </row>
    <row r="829" spans="1:15" x14ac:dyDescent="0.25">
      <c r="A829" s="32">
        <f>+IF(B829="","",SUBTOTAL(3,B$827:B829))</f>
        <v>3</v>
      </c>
      <c r="B829" s="16">
        <f>B827</f>
        <v>44356</v>
      </c>
      <c r="C829" s="7"/>
      <c r="D829" s="6"/>
      <c r="E829" s="11"/>
      <c r="F829" s="11"/>
      <c r="G829" s="11"/>
      <c r="H829" s="11"/>
      <c r="I829" s="11"/>
      <c r="J829" s="11"/>
      <c r="K829" s="11"/>
      <c r="L829" s="98"/>
      <c r="M829" s="11"/>
      <c r="N829" s="25">
        <f t="shared" si="214"/>
        <v>0</v>
      </c>
      <c r="O829" s="25">
        <f t="shared" si="215"/>
        <v>0</v>
      </c>
    </row>
    <row r="830" spans="1:15" x14ac:dyDescent="0.25">
      <c r="A830" s="32">
        <f>+IF(B830="","",SUBTOTAL(3,B$827:B830))</f>
        <v>4</v>
      </c>
      <c r="B830" s="16">
        <f>B827</f>
        <v>44356</v>
      </c>
      <c r="C830" s="7"/>
      <c r="D830" s="6"/>
      <c r="E830" s="11"/>
      <c r="F830" s="11"/>
      <c r="G830" s="11"/>
      <c r="H830" s="11"/>
      <c r="I830" s="11"/>
      <c r="J830" s="11"/>
      <c r="K830" s="11"/>
      <c r="L830" s="98"/>
      <c r="M830" s="11"/>
      <c r="N830" s="25">
        <f t="shared" si="214"/>
        <v>0</v>
      </c>
      <c r="O830" s="25">
        <f t="shared" si="215"/>
        <v>0</v>
      </c>
    </row>
    <row r="831" spans="1:15" x14ac:dyDescent="0.25">
      <c r="A831" s="32">
        <f>+IF(B831="","",SUBTOTAL(3,B$827:B831))</f>
        <v>5</v>
      </c>
      <c r="B831" s="16">
        <f>B827</f>
        <v>44356</v>
      </c>
      <c r="C831" s="7"/>
      <c r="D831" s="6"/>
      <c r="E831" s="11"/>
      <c r="F831" s="11"/>
      <c r="G831" s="11"/>
      <c r="H831" s="11"/>
      <c r="I831" s="11"/>
      <c r="J831" s="11"/>
      <c r="K831" s="11"/>
      <c r="L831" s="98"/>
      <c r="M831" s="11"/>
      <c r="N831" s="25">
        <f t="shared" si="214"/>
        <v>0</v>
      </c>
      <c r="O831" s="25">
        <f t="shared" si="215"/>
        <v>0</v>
      </c>
    </row>
    <row r="832" spans="1:15" x14ac:dyDescent="0.25">
      <c r="A832" s="32">
        <f>+IF(B832="","",SUBTOTAL(3,B$827:B832))</f>
        <v>6</v>
      </c>
      <c r="B832" s="16">
        <f>B827</f>
        <v>44356</v>
      </c>
      <c r="C832" s="7"/>
      <c r="D832" s="6"/>
      <c r="E832" s="11"/>
      <c r="F832" s="11"/>
      <c r="G832" s="11"/>
      <c r="H832" s="11"/>
      <c r="I832" s="11"/>
      <c r="J832" s="11"/>
      <c r="K832" s="11"/>
      <c r="L832" s="98"/>
      <c r="M832" s="11"/>
      <c r="N832" s="25">
        <f t="shared" si="214"/>
        <v>0</v>
      </c>
      <c r="O832" s="25">
        <f t="shared" si="215"/>
        <v>0</v>
      </c>
    </row>
    <row r="833" spans="1:15" x14ac:dyDescent="0.25">
      <c r="A833" s="32">
        <f>+IF(B833="","",SUBTOTAL(3,B$827:B833))</f>
        <v>7</v>
      </c>
      <c r="B833" s="16">
        <f>B827</f>
        <v>44356</v>
      </c>
      <c r="C833" s="7"/>
      <c r="D833" s="6"/>
      <c r="E833" s="11"/>
      <c r="F833" s="11"/>
      <c r="G833" s="11"/>
      <c r="H833" s="11"/>
      <c r="I833" s="11"/>
      <c r="J833" s="11"/>
      <c r="K833" s="11"/>
      <c r="L833" s="98"/>
      <c r="M833" s="11"/>
      <c r="N833" s="25">
        <f t="shared" si="214"/>
        <v>0</v>
      </c>
      <c r="O833" s="25">
        <f t="shared" si="215"/>
        <v>0</v>
      </c>
    </row>
    <row r="834" spans="1:15" x14ac:dyDescent="0.25">
      <c r="A834" s="32">
        <f>+IF(B834="","",SUBTOTAL(3,B$827:B834))</f>
        <v>8</v>
      </c>
      <c r="B834" s="16">
        <f>B827</f>
        <v>44356</v>
      </c>
      <c r="C834" s="7"/>
      <c r="D834" s="6"/>
      <c r="E834" s="11"/>
      <c r="F834" s="11"/>
      <c r="G834" s="11"/>
      <c r="H834" s="11"/>
      <c r="I834" s="11"/>
      <c r="J834" s="11"/>
      <c r="K834" s="11"/>
      <c r="L834" s="98"/>
      <c r="M834" s="11"/>
      <c r="N834" s="25">
        <f t="shared" si="214"/>
        <v>0</v>
      </c>
      <c r="O834" s="25">
        <f t="shared" si="215"/>
        <v>0</v>
      </c>
    </row>
    <row r="835" spans="1:15" x14ac:dyDescent="0.25">
      <c r="A835" s="32">
        <f>+IF(B835="","",SUBTOTAL(3,B$827:B835))</f>
        <v>9</v>
      </c>
      <c r="B835" s="16">
        <f>B827</f>
        <v>44356</v>
      </c>
      <c r="C835" s="7"/>
      <c r="D835" s="6"/>
      <c r="E835" s="11"/>
      <c r="F835" s="11"/>
      <c r="G835" s="11"/>
      <c r="H835" s="11"/>
      <c r="I835" s="11"/>
      <c r="J835" s="11"/>
      <c r="K835" s="11"/>
      <c r="L835" s="98"/>
      <c r="M835" s="11"/>
      <c r="N835" s="25">
        <f t="shared" si="214"/>
        <v>0</v>
      </c>
      <c r="O835" s="25">
        <f t="shared" si="215"/>
        <v>0</v>
      </c>
    </row>
    <row r="836" spans="1:15" x14ac:dyDescent="0.25">
      <c r="A836" s="32">
        <f>+IF(B836="","",SUBTOTAL(3,B$827:B836))</f>
        <v>10</v>
      </c>
      <c r="B836" s="16">
        <f>B827</f>
        <v>44356</v>
      </c>
      <c r="C836" s="7"/>
      <c r="D836" s="6"/>
      <c r="E836" s="11"/>
      <c r="F836" s="11"/>
      <c r="G836" s="11"/>
      <c r="H836" s="11"/>
      <c r="I836" s="11"/>
      <c r="J836" s="11"/>
      <c r="K836" s="11"/>
      <c r="L836" s="98"/>
      <c r="M836" s="11"/>
      <c r="N836" s="25">
        <f t="shared" si="214"/>
        <v>0</v>
      </c>
      <c r="O836" s="25">
        <f t="shared" si="215"/>
        <v>0</v>
      </c>
    </row>
    <row r="837" spans="1:15" x14ac:dyDescent="0.25">
      <c r="A837" s="32">
        <f>+IF(B837="","",SUBTOTAL(3,B$827:B837))</f>
        <v>11</v>
      </c>
      <c r="B837" s="16">
        <f>B827</f>
        <v>44356</v>
      </c>
      <c r="C837" s="7"/>
      <c r="D837" s="6"/>
      <c r="E837" s="11"/>
      <c r="F837" s="11"/>
      <c r="G837" s="11"/>
      <c r="H837" s="11"/>
      <c r="I837" s="11"/>
      <c r="J837" s="11"/>
      <c r="K837" s="11"/>
      <c r="L837" s="98"/>
      <c r="M837" s="11"/>
      <c r="N837" s="25">
        <f t="shared" si="214"/>
        <v>0</v>
      </c>
      <c r="O837" s="25">
        <f t="shared" si="215"/>
        <v>0</v>
      </c>
    </row>
    <row r="838" spans="1:15" x14ac:dyDescent="0.25">
      <c r="A838" s="32">
        <f>+IF(B838="","",SUBTOTAL(3,B$827:B838))</f>
        <v>12</v>
      </c>
      <c r="B838" s="16">
        <f>B827</f>
        <v>44356</v>
      </c>
      <c r="C838" s="7"/>
      <c r="D838" s="6"/>
      <c r="E838" s="11"/>
      <c r="F838" s="11"/>
      <c r="G838" s="11"/>
      <c r="H838" s="11"/>
      <c r="I838" s="11"/>
      <c r="J838" s="11"/>
      <c r="K838" s="11"/>
      <c r="L838" s="98"/>
      <c r="M838" s="11"/>
      <c r="N838" s="25">
        <f t="shared" si="214"/>
        <v>0</v>
      </c>
      <c r="O838" s="25">
        <f t="shared" si="215"/>
        <v>0</v>
      </c>
    </row>
    <row r="839" spans="1:15" x14ac:dyDescent="0.25">
      <c r="A839" s="32">
        <f>+IF(B839="","",SUBTOTAL(3,B$827:B839))</f>
        <v>13</v>
      </c>
      <c r="B839" s="16">
        <f>B827</f>
        <v>44356</v>
      </c>
      <c r="C839" s="7"/>
      <c r="D839" s="6"/>
      <c r="E839" s="11"/>
      <c r="F839" s="11"/>
      <c r="G839" s="11"/>
      <c r="H839" s="11"/>
      <c r="I839" s="11"/>
      <c r="J839" s="11"/>
      <c r="K839" s="11"/>
      <c r="L839" s="98"/>
      <c r="M839" s="11"/>
      <c r="N839" s="25">
        <f t="shared" si="214"/>
        <v>0</v>
      </c>
      <c r="O839" s="25">
        <f t="shared" si="215"/>
        <v>0</v>
      </c>
    </row>
    <row r="840" spans="1:15" x14ac:dyDescent="0.25">
      <c r="A840" s="32">
        <f>+IF(B840="","",SUBTOTAL(3,B$827:B840))</f>
        <v>14</v>
      </c>
      <c r="B840" s="16">
        <f>B827</f>
        <v>44356</v>
      </c>
      <c r="C840" s="7"/>
      <c r="D840" s="6"/>
      <c r="E840" s="11"/>
      <c r="F840" s="11"/>
      <c r="G840" s="11"/>
      <c r="H840" s="11"/>
      <c r="I840" s="11"/>
      <c r="J840" s="11"/>
      <c r="K840" s="11"/>
      <c r="L840" s="98"/>
      <c r="M840" s="11"/>
      <c r="N840" s="25">
        <f t="shared" si="214"/>
        <v>0</v>
      </c>
      <c r="O840" s="25">
        <f t="shared" si="215"/>
        <v>0</v>
      </c>
    </row>
    <row r="841" spans="1:15" x14ac:dyDescent="0.25">
      <c r="A841" s="32">
        <f>+IF(B841="","",SUBTOTAL(3,B$827:B841))</f>
        <v>15</v>
      </c>
      <c r="B841" s="16">
        <f>B827</f>
        <v>44356</v>
      </c>
      <c r="C841" s="7"/>
      <c r="D841" s="6"/>
      <c r="E841" s="11"/>
      <c r="F841" s="11"/>
      <c r="G841" s="11"/>
      <c r="H841" s="11"/>
      <c r="I841" s="11"/>
      <c r="J841" s="11"/>
      <c r="K841" s="11"/>
      <c r="L841" s="98"/>
      <c r="M841" s="11"/>
      <c r="N841" s="25">
        <f t="shared" si="214"/>
        <v>0</v>
      </c>
      <c r="O841" s="25">
        <f t="shared" si="215"/>
        <v>0</v>
      </c>
    </row>
    <row r="842" spans="1:15" x14ac:dyDescent="0.25">
      <c r="A842" s="32">
        <f>+IF(B842="","",SUBTOTAL(3,B$827:B842))</f>
        <v>16</v>
      </c>
      <c r="B842" s="16">
        <f>B827</f>
        <v>44356</v>
      </c>
      <c r="C842" s="7"/>
      <c r="D842" s="6"/>
      <c r="E842" s="11"/>
      <c r="F842" s="11"/>
      <c r="G842" s="11"/>
      <c r="H842" s="11"/>
      <c r="I842" s="11"/>
      <c r="J842" s="11"/>
      <c r="K842" s="11"/>
      <c r="L842" s="98"/>
      <c r="M842" s="11"/>
      <c r="N842" s="25">
        <f t="shared" si="214"/>
        <v>0</v>
      </c>
      <c r="O842" s="25">
        <f t="shared" si="215"/>
        <v>0</v>
      </c>
    </row>
    <row r="843" spans="1:15" x14ac:dyDescent="0.25">
      <c r="A843" s="32">
        <f>+IF(B843="","",SUBTOTAL(3,B$827:B843))</f>
        <v>17</v>
      </c>
      <c r="B843" s="16">
        <f>B827</f>
        <v>44356</v>
      </c>
      <c r="C843" s="7"/>
      <c r="D843" s="6"/>
      <c r="E843" s="11"/>
      <c r="F843" s="11"/>
      <c r="G843" s="11"/>
      <c r="H843" s="11"/>
      <c r="I843" s="11"/>
      <c r="J843" s="11"/>
      <c r="K843" s="11"/>
      <c r="L843" s="98"/>
      <c r="M843" s="11"/>
      <c r="N843" s="25">
        <f t="shared" si="214"/>
        <v>0</v>
      </c>
      <c r="O843" s="25">
        <f t="shared" si="215"/>
        <v>0</v>
      </c>
    </row>
    <row r="844" spans="1:15" x14ac:dyDescent="0.25">
      <c r="A844" s="32">
        <f>+IF(B844="","",SUBTOTAL(3,B$827:B844))</f>
        <v>18</v>
      </c>
      <c r="B844" s="16">
        <f>B827</f>
        <v>44356</v>
      </c>
      <c r="C844" s="7"/>
      <c r="D844" s="74"/>
      <c r="E844" s="75"/>
      <c r="F844" s="75"/>
      <c r="G844" s="75"/>
      <c r="H844" s="75"/>
      <c r="I844" s="75"/>
      <c r="J844" s="75"/>
      <c r="K844" s="75"/>
      <c r="L844" s="98"/>
      <c r="M844" s="75"/>
      <c r="N844" s="25">
        <f t="shared" si="214"/>
        <v>0</v>
      </c>
      <c r="O844" s="25">
        <f t="shared" si="215"/>
        <v>0</v>
      </c>
    </row>
    <row r="845" spans="1:15" x14ac:dyDescent="0.25">
      <c r="A845" s="32">
        <f>+IF(B845="","",SUBTOTAL(3,B$827:B845))</f>
        <v>19</v>
      </c>
      <c r="B845" s="16">
        <f>B827</f>
        <v>44356</v>
      </c>
      <c r="C845" s="7"/>
      <c r="D845" s="6"/>
      <c r="E845" s="11"/>
      <c r="F845" s="11"/>
      <c r="G845" s="11"/>
      <c r="H845" s="11"/>
      <c r="I845" s="11"/>
      <c r="J845" s="11"/>
      <c r="K845" s="11"/>
      <c r="L845" s="98"/>
      <c r="M845" s="11"/>
      <c r="N845" s="25">
        <f t="shared" si="214"/>
        <v>0</v>
      </c>
      <c r="O845" s="25">
        <f t="shared" si="215"/>
        <v>0</v>
      </c>
    </row>
    <row r="846" spans="1:15" x14ac:dyDescent="0.25">
      <c r="A846" s="32">
        <f>+IF(B846="","",SUBTOTAL(3,B$827:B846))</f>
        <v>20</v>
      </c>
      <c r="B846" s="16">
        <f>B827</f>
        <v>44356</v>
      </c>
      <c r="C846" s="7"/>
      <c r="D846" s="6"/>
      <c r="E846" s="11"/>
      <c r="F846" s="11"/>
      <c r="G846" s="11"/>
      <c r="H846" s="11"/>
      <c r="I846" s="11"/>
      <c r="J846" s="11"/>
      <c r="K846" s="11"/>
      <c r="L846" s="98"/>
      <c r="M846" s="11"/>
      <c r="N846" s="25">
        <f t="shared" si="214"/>
        <v>0</v>
      </c>
      <c r="O846" s="25">
        <f t="shared" si="215"/>
        <v>0</v>
      </c>
    </row>
    <row r="847" spans="1:15" x14ac:dyDescent="0.25">
      <c r="A847" s="39" t="str">
        <f>TEXT(B847,"DDD")</f>
        <v>Wed</v>
      </c>
      <c r="B847" s="9">
        <f>B827</f>
        <v>44356</v>
      </c>
      <c r="C847" s="5" t="s">
        <v>2</v>
      </c>
      <c r="D847" s="4">
        <f>SUM(D827:D846)</f>
        <v>0</v>
      </c>
      <c r="E847" s="12">
        <f t="shared" ref="E847:K847" si="216">SUM(E827:E846)</f>
        <v>0</v>
      </c>
      <c r="F847" s="12">
        <f t="shared" si="216"/>
        <v>0</v>
      </c>
      <c r="G847" s="12">
        <f t="shared" si="216"/>
        <v>0</v>
      </c>
      <c r="H847" s="12">
        <f t="shared" si="216"/>
        <v>0</v>
      </c>
      <c r="I847" s="12">
        <f t="shared" si="216"/>
        <v>0</v>
      </c>
      <c r="J847" s="12">
        <f t="shared" si="216"/>
        <v>0</v>
      </c>
      <c r="K847" s="12">
        <f t="shared" si="216"/>
        <v>0</v>
      </c>
      <c r="L847" s="40"/>
      <c r="M847" s="12">
        <f>SUM(M827:M846)</f>
        <v>0</v>
      </c>
      <c r="N847" s="12">
        <f>SUM(N827:N846)</f>
        <v>0</v>
      </c>
      <c r="O847" s="12">
        <f>SUM(O827:O846)</f>
        <v>0</v>
      </c>
    </row>
    <row r="848" spans="1:15" x14ac:dyDescent="0.25">
      <c r="A848" s="32">
        <f>+IF(B848="","",SUBTOTAL(3,B$848:B848))</f>
        <v>1</v>
      </c>
      <c r="B848" s="16">
        <f>B827+1</f>
        <v>44357</v>
      </c>
      <c r="C848" s="7"/>
      <c r="D848" s="6"/>
      <c r="E848" s="11"/>
      <c r="F848" s="11"/>
      <c r="G848" s="11"/>
      <c r="H848" s="11"/>
      <c r="I848" s="11"/>
      <c r="J848" s="11"/>
      <c r="K848" s="11"/>
      <c r="L848" s="98"/>
      <c r="M848" s="11"/>
      <c r="N848" s="69">
        <f t="shared" ref="N848:N867" si="217">G848*4.33</f>
        <v>0</v>
      </c>
      <c r="O848" s="69">
        <f t="shared" ref="O848:O867" si="218">M848-N848</f>
        <v>0</v>
      </c>
    </row>
    <row r="849" spans="1:15" x14ac:dyDescent="0.25">
      <c r="A849" s="32">
        <f>+IF(B849="","",SUBTOTAL(3,B$848:B849))</f>
        <v>2</v>
      </c>
      <c r="B849" s="16">
        <f>B848</f>
        <v>44357</v>
      </c>
      <c r="C849" s="7"/>
      <c r="D849" s="6"/>
      <c r="E849" s="11"/>
      <c r="F849" s="11"/>
      <c r="G849" s="11"/>
      <c r="H849" s="11"/>
      <c r="I849" s="11"/>
      <c r="J849" s="11"/>
      <c r="K849" s="11"/>
      <c r="L849" s="98"/>
      <c r="M849" s="11"/>
      <c r="N849" s="25">
        <f t="shared" si="217"/>
        <v>0</v>
      </c>
      <c r="O849" s="25">
        <f t="shared" si="218"/>
        <v>0</v>
      </c>
    </row>
    <row r="850" spans="1:15" x14ac:dyDescent="0.25">
      <c r="A850" s="32">
        <f>+IF(B850="","",SUBTOTAL(3,B$848:B850))</f>
        <v>3</v>
      </c>
      <c r="B850" s="16">
        <f>B848</f>
        <v>44357</v>
      </c>
      <c r="C850" s="7"/>
      <c r="D850" s="6"/>
      <c r="E850" s="11"/>
      <c r="F850" s="11"/>
      <c r="G850" s="11"/>
      <c r="H850" s="11"/>
      <c r="I850" s="11"/>
      <c r="J850" s="11"/>
      <c r="K850" s="11"/>
      <c r="L850" s="98"/>
      <c r="M850" s="11"/>
      <c r="N850" s="25">
        <f t="shared" si="217"/>
        <v>0</v>
      </c>
      <c r="O850" s="25">
        <f t="shared" si="218"/>
        <v>0</v>
      </c>
    </row>
    <row r="851" spans="1:15" x14ac:dyDescent="0.25">
      <c r="A851" s="32">
        <f>+IF(B851="","",SUBTOTAL(3,B$848:B851))</f>
        <v>4</v>
      </c>
      <c r="B851" s="16">
        <f>B848</f>
        <v>44357</v>
      </c>
      <c r="C851" s="7"/>
      <c r="D851" s="6"/>
      <c r="E851" s="11"/>
      <c r="F851" s="11"/>
      <c r="G851" s="11"/>
      <c r="H851" s="11"/>
      <c r="I851" s="11"/>
      <c r="J851" s="11"/>
      <c r="K851" s="11"/>
      <c r="L851" s="98"/>
      <c r="M851" s="11"/>
      <c r="N851" s="25">
        <f t="shared" si="217"/>
        <v>0</v>
      </c>
      <c r="O851" s="25">
        <f t="shared" si="218"/>
        <v>0</v>
      </c>
    </row>
    <row r="852" spans="1:15" x14ac:dyDescent="0.25">
      <c r="A852" s="32">
        <f>+IF(B852="","",SUBTOTAL(3,B$848:B852))</f>
        <v>5</v>
      </c>
      <c r="B852" s="16">
        <f>B848</f>
        <v>44357</v>
      </c>
      <c r="C852" s="7"/>
      <c r="D852" s="6"/>
      <c r="E852" s="11"/>
      <c r="F852" s="11"/>
      <c r="G852" s="11"/>
      <c r="H852" s="11"/>
      <c r="I852" s="11"/>
      <c r="J852" s="11"/>
      <c r="K852" s="11"/>
      <c r="L852" s="98"/>
      <c r="M852" s="11"/>
      <c r="N852" s="25">
        <f t="shared" si="217"/>
        <v>0</v>
      </c>
      <c r="O852" s="25">
        <f t="shared" si="218"/>
        <v>0</v>
      </c>
    </row>
    <row r="853" spans="1:15" x14ac:dyDescent="0.25">
      <c r="A853" s="32">
        <f>+IF(B853="","",SUBTOTAL(3,B$848:B853))</f>
        <v>6</v>
      </c>
      <c r="B853" s="16">
        <f>B848</f>
        <v>44357</v>
      </c>
      <c r="C853" s="7"/>
      <c r="D853" s="6"/>
      <c r="E853" s="11"/>
      <c r="F853" s="11"/>
      <c r="G853" s="11"/>
      <c r="H853" s="11"/>
      <c r="I853" s="11"/>
      <c r="J853" s="11"/>
      <c r="K853" s="11"/>
      <c r="L853" s="98"/>
      <c r="M853" s="11"/>
      <c r="N853" s="25">
        <f t="shared" si="217"/>
        <v>0</v>
      </c>
      <c r="O853" s="25">
        <f t="shared" si="218"/>
        <v>0</v>
      </c>
    </row>
    <row r="854" spans="1:15" x14ac:dyDescent="0.25">
      <c r="A854" s="32">
        <f>+IF(B854="","",SUBTOTAL(3,B$848:B854))</f>
        <v>7</v>
      </c>
      <c r="B854" s="16">
        <f>B848</f>
        <v>44357</v>
      </c>
      <c r="C854" s="7"/>
      <c r="D854" s="6"/>
      <c r="E854" s="11"/>
      <c r="F854" s="11"/>
      <c r="G854" s="11"/>
      <c r="H854" s="11"/>
      <c r="I854" s="11"/>
      <c r="J854" s="11"/>
      <c r="K854" s="11"/>
      <c r="L854" s="98"/>
      <c r="M854" s="11"/>
      <c r="N854" s="25">
        <f t="shared" si="217"/>
        <v>0</v>
      </c>
      <c r="O854" s="25">
        <f t="shared" si="218"/>
        <v>0</v>
      </c>
    </row>
    <row r="855" spans="1:15" x14ac:dyDescent="0.25">
      <c r="A855" s="32">
        <f>+IF(B855="","",SUBTOTAL(3,B$848:B855))</f>
        <v>8</v>
      </c>
      <c r="B855" s="16">
        <f>B848</f>
        <v>44357</v>
      </c>
      <c r="C855" s="7"/>
      <c r="D855" s="6"/>
      <c r="E855" s="11"/>
      <c r="F855" s="11"/>
      <c r="G855" s="11"/>
      <c r="H855" s="11"/>
      <c r="I855" s="11"/>
      <c r="J855" s="11"/>
      <c r="K855" s="11"/>
      <c r="L855" s="98"/>
      <c r="M855" s="11"/>
      <c r="N855" s="25">
        <f t="shared" si="217"/>
        <v>0</v>
      </c>
      <c r="O855" s="25">
        <f t="shared" si="218"/>
        <v>0</v>
      </c>
    </row>
    <row r="856" spans="1:15" x14ac:dyDescent="0.25">
      <c r="A856" s="32">
        <f>+IF(B856="","",SUBTOTAL(3,B$848:B856))</f>
        <v>9</v>
      </c>
      <c r="B856" s="16">
        <f>B848</f>
        <v>44357</v>
      </c>
      <c r="C856" s="7"/>
      <c r="D856" s="6"/>
      <c r="E856" s="11"/>
      <c r="F856" s="11"/>
      <c r="G856" s="11"/>
      <c r="H856" s="11"/>
      <c r="I856" s="11"/>
      <c r="J856" s="11"/>
      <c r="K856" s="11"/>
      <c r="L856" s="98"/>
      <c r="M856" s="11"/>
      <c r="N856" s="25">
        <f t="shared" si="217"/>
        <v>0</v>
      </c>
      <c r="O856" s="25">
        <f t="shared" si="218"/>
        <v>0</v>
      </c>
    </row>
    <row r="857" spans="1:15" x14ac:dyDescent="0.25">
      <c r="A857" s="32">
        <f>+IF(B857="","",SUBTOTAL(3,B$848:B857))</f>
        <v>10</v>
      </c>
      <c r="B857" s="16">
        <f>B848</f>
        <v>44357</v>
      </c>
      <c r="C857" s="7"/>
      <c r="D857" s="6"/>
      <c r="E857" s="11"/>
      <c r="F857" s="11"/>
      <c r="G857" s="11"/>
      <c r="H857" s="11"/>
      <c r="I857" s="11"/>
      <c r="J857" s="11"/>
      <c r="K857" s="11"/>
      <c r="L857" s="98"/>
      <c r="M857" s="11"/>
      <c r="N857" s="25">
        <f t="shared" si="217"/>
        <v>0</v>
      </c>
      <c r="O857" s="25">
        <f t="shared" si="218"/>
        <v>0</v>
      </c>
    </row>
    <row r="858" spans="1:15" x14ac:dyDescent="0.25">
      <c r="A858" s="32">
        <f>+IF(B858="","",SUBTOTAL(3,B$848:B858))</f>
        <v>11</v>
      </c>
      <c r="B858" s="16">
        <f>B848</f>
        <v>44357</v>
      </c>
      <c r="C858" s="7"/>
      <c r="D858" s="6"/>
      <c r="E858" s="11"/>
      <c r="F858" s="11"/>
      <c r="G858" s="11"/>
      <c r="H858" s="11"/>
      <c r="I858" s="11"/>
      <c r="J858" s="11"/>
      <c r="K858" s="11"/>
      <c r="L858" s="98"/>
      <c r="M858" s="11"/>
      <c r="N858" s="25">
        <f t="shared" si="217"/>
        <v>0</v>
      </c>
      <c r="O858" s="25">
        <f t="shared" si="218"/>
        <v>0</v>
      </c>
    </row>
    <row r="859" spans="1:15" x14ac:dyDescent="0.25">
      <c r="A859" s="32">
        <f>+IF(B859="","",SUBTOTAL(3,B$848:B859))</f>
        <v>12</v>
      </c>
      <c r="B859" s="16">
        <f>B848</f>
        <v>44357</v>
      </c>
      <c r="C859" s="7"/>
      <c r="D859" s="6"/>
      <c r="E859" s="11"/>
      <c r="F859" s="11"/>
      <c r="G859" s="11"/>
      <c r="H859" s="11"/>
      <c r="I859" s="11"/>
      <c r="J859" s="11"/>
      <c r="K859" s="11"/>
      <c r="L859" s="98"/>
      <c r="M859" s="11"/>
      <c r="N859" s="25">
        <f t="shared" si="217"/>
        <v>0</v>
      </c>
      <c r="O859" s="25">
        <f t="shared" si="218"/>
        <v>0</v>
      </c>
    </row>
    <row r="860" spans="1:15" x14ac:dyDescent="0.25">
      <c r="A860" s="32">
        <f>+IF(B860="","",SUBTOTAL(3,B$848:B860))</f>
        <v>13</v>
      </c>
      <c r="B860" s="16">
        <f>B848</f>
        <v>44357</v>
      </c>
      <c r="C860" s="7"/>
      <c r="D860" s="6"/>
      <c r="E860" s="11"/>
      <c r="F860" s="11"/>
      <c r="G860" s="11"/>
      <c r="H860" s="11"/>
      <c r="I860" s="11"/>
      <c r="J860" s="11"/>
      <c r="K860" s="11"/>
      <c r="L860" s="98"/>
      <c r="M860" s="11"/>
      <c r="N860" s="25">
        <f t="shared" si="217"/>
        <v>0</v>
      </c>
      <c r="O860" s="25">
        <f t="shared" si="218"/>
        <v>0</v>
      </c>
    </row>
    <row r="861" spans="1:15" x14ac:dyDescent="0.25">
      <c r="A861" s="32">
        <f>+IF(B861="","",SUBTOTAL(3,B$848:B861))</f>
        <v>14</v>
      </c>
      <c r="B861" s="16">
        <f>B848</f>
        <v>44357</v>
      </c>
      <c r="C861" s="7"/>
      <c r="D861" s="6"/>
      <c r="E861" s="11"/>
      <c r="F861" s="11"/>
      <c r="G861" s="11"/>
      <c r="H861" s="11"/>
      <c r="I861" s="11"/>
      <c r="J861" s="11"/>
      <c r="K861" s="11"/>
      <c r="L861" s="98"/>
      <c r="M861" s="11"/>
      <c r="N861" s="25">
        <f t="shared" si="217"/>
        <v>0</v>
      </c>
      <c r="O861" s="25">
        <f t="shared" si="218"/>
        <v>0</v>
      </c>
    </row>
    <row r="862" spans="1:15" x14ac:dyDescent="0.25">
      <c r="A862" s="32">
        <f>+IF(B862="","",SUBTOTAL(3,B$848:B862))</f>
        <v>15</v>
      </c>
      <c r="B862" s="16">
        <f>B848</f>
        <v>44357</v>
      </c>
      <c r="C862" s="7"/>
      <c r="D862" s="6"/>
      <c r="E862" s="11"/>
      <c r="F862" s="11"/>
      <c r="G862" s="11"/>
      <c r="H862" s="11"/>
      <c r="I862" s="11"/>
      <c r="J862" s="11"/>
      <c r="K862" s="11"/>
      <c r="L862" s="98"/>
      <c r="M862" s="11"/>
      <c r="N862" s="25">
        <f t="shared" si="217"/>
        <v>0</v>
      </c>
      <c r="O862" s="25">
        <f t="shared" si="218"/>
        <v>0</v>
      </c>
    </row>
    <row r="863" spans="1:15" x14ac:dyDescent="0.25">
      <c r="A863" s="32">
        <f>+IF(B863="","",SUBTOTAL(3,B$848:B863))</f>
        <v>16</v>
      </c>
      <c r="B863" s="16">
        <f>B848</f>
        <v>44357</v>
      </c>
      <c r="C863" s="7"/>
      <c r="D863" s="6"/>
      <c r="E863" s="11"/>
      <c r="F863" s="11"/>
      <c r="G863" s="11"/>
      <c r="H863" s="11"/>
      <c r="I863" s="11"/>
      <c r="J863" s="11"/>
      <c r="K863" s="11"/>
      <c r="L863" s="98"/>
      <c r="M863" s="11"/>
      <c r="N863" s="25">
        <f t="shared" si="217"/>
        <v>0</v>
      </c>
      <c r="O863" s="25">
        <f t="shared" si="218"/>
        <v>0</v>
      </c>
    </row>
    <row r="864" spans="1:15" x14ac:dyDescent="0.25">
      <c r="A864" s="32">
        <f>+IF(B864="","",SUBTOTAL(3,B$848:B864))</f>
        <v>17</v>
      </c>
      <c r="B864" s="16">
        <f>B848</f>
        <v>44357</v>
      </c>
      <c r="C864" s="7"/>
      <c r="D864" s="6"/>
      <c r="E864" s="11"/>
      <c r="F864" s="11"/>
      <c r="G864" s="11"/>
      <c r="H864" s="11"/>
      <c r="I864" s="11"/>
      <c r="J864" s="11"/>
      <c r="K864" s="11"/>
      <c r="L864" s="98"/>
      <c r="M864" s="11"/>
      <c r="N864" s="25">
        <f t="shared" si="217"/>
        <v>0</v>
      </c>
      <c r="O864" s="25">
        <f t="shared" si="218"/>
        <v>0</v>
      </c>
    </row>
    <row r="865" spans="1:15" x14ac:dyDescent="0.25">
      <c r="A865" s="32">
        <f>+IF(B865="","",SUBTOTAL(3,B$848:B865))</f>
        <v>18</v>
      </c>
      <c r="B865" s="16">
        <f>B848</f>
        <v>44357</v>
      </c>
      <c r="C865" s="7"/>
      <c r="D865" s="74"/>
      <c r="E865" s="75"/>
      <c r="F865" s="75"/>
      <c r="G865" s="75"/>
      <c r="H865" s="75"/>
      <c r="I865" s="75"/>
      <c r="J865" s="75"/>
      <c r="K865" s="75"/>
      <c r="L865" s="98"/>
      <c r="M865" s="75"/>
      <c r="N865" s="25">
        <f t="shared" si="217"/>
        <v>0</v>
      </c>
      <c r="O865" s="25">
        <f t="shared" si="218"/>
        <v>0</v>
      </c>
    </row>
    <row r="866" spans="1:15" x14ac:dyDescent="0.25">
      <c r="A866" s="32">
        <f>+IF(B866="","",SUBTOTAL(3,B$848:B866))</f>
        <v>19</v>
      </c>
      <c r="B866" s="16">
        <f>B848</f>
        <v>44357</v>
      </c>
      <c r="C866" s="7"/>
      <c r="D866" s="6"/>
      <c r="E866" s="11"/>
      <c r="F866" s="11"/>
      <c r="G866" s="11"/>
      <c r="H866" s="11"/>
      <c r="I866" s="11"/>
      <c r="J866" s="11"/>
      <c r="K866" s="11"/>
      <c r="L866" s="98"/>
      <c r="M866" s="11"/>
      <c r="N866" s="25">
        <f t="shared" si="217"/>
        <v>0</v>
      </c>
      <c r="O866" s="25">
        <f t="shared" si="218"/>
        <v>0</v>
      </c>
    </row>
    <row r="867" spans="1:15" x14ac:dyDescent="0.25">
      <c r="A867" s="32">
        <f>+IF(B867="","",SUBTOTAL(3,B$848:B867))</f>
        <v>20</v>
      </c>
      <c r="B867" s="16">
        <f>B848</f>
        <v>44357</v>
      </c>
      <c r="C867" s="7"/>
      <c r="D867" s="6"/>
      <c r="E867" s="11"/>
      <c r="F867" s="11"/>
      <c r="G867" s="11"/>
      <c r="H867" s="11"/>
      <c r="I867" s="11"/>
      <c r="J867" s="11"/>
      <c r="K867" s="11"/>
      <c r="L867" s="98"/>
      <c r="M867" s="11"/>
      <c r="N867" s="25">
        <f t="shared" si="217"/>
        <v>0</v>
      </c>
      <c r="O867" s="25">
        <f t="shared" si="218"/>
        <v>0</v>
      </c>
    </row>
    <row r="868" spans="1:15" x14ac:dyDescent="0.25">
      <c r="A868" s="39" t="str">
        <f>TEXT(B868,"DDD")</f>
        <v>Thu</v>
      </c>
      <c r="B868" s="9">
        <f>B848</f>
        <v>44357</v>
      </c>
      <c r="C868" s="5" t="s">
        <v>2</v>
      </c>
      <c r="D868" s="4">
        <f>SUM(D848:D867)</f>
        <v>0</v>
      </c>
      <c r="E868" s="12">
        <f>SUM(E848:E867)</f>
        <v>0</v>
      </c>
      <c r="F868" s="12">
        <f>SUM(F848:F867)</f>
        <v>0</v>
      </c>
      <c r="G868" s="12">
        <f>SUM(G848:G867)</f>
        <v>0</v>
      </c>
      <c r="H868" s="12">
        <f>SUM(H848:H867)</f>
        <v>0</v>
      </c>
      <c r="I868" s="12">
        <f>SUM(I848:I867)</f>
        <v>0</v>
      </c>
      <c r="J868" s="12">
        <f t="shared" ref="J868:O868" si="219">SUM(J848:J867)</f>
        <v>0</v>
      </c>
      <c r="K868" s="12">
        <f t="shared" si="219"/>
        <v>0</v>
      </c>
      <c r="L868" s="40"/>
      <c r="M868" s="12">
        <f t="shared" si="219"/>
        <v>0</v>
      </c>
      <c r="N868" s="12">
        <f t="shared" si="219"/>
        <v>0</v>
      </c>
      <c r="O868" s="12">
        <f t="shared" si="219"/>
        <v>0</v>
      </c>
    </row>
    <row r="869" spans="1:15" x14ac:dyDescent="0.25">
      <c r="A869" s="39"/>
      <c r="B869" s="9">
        <f ca="1">TODAY()</f>
        <v>44349</v>
      </c>
      <c r="C869" s="5" t="s">
        <v>2</v>
      </c>
      <c r="D869" s="73">
        <f>SUBTOTAL(9,D2:D530)</f>
        <v>1432</v>
      </c>
      <c r="E869" s="12"/>
      <c r="F869" s="12"/>
      <c r="G869" s="12"/>
      <c r="H869" s="12"/>
      <c r="I869" s="12"/>
      <c r="J869" s="12"/>
      <c r="K869" s="12"/>
      <c r="L869" s="40"/>
      <c r="M869" s="72">
        <f>SUBTOTAL(9,M2:M867)</f>
        <v>1662685</v>
      </c>
      <c r="N869" s="72">
        <f>SUBTOTAL(9,N2:N867)</f>
        <v>1361269.1144799974</v>
      </c>
      <c r="O869" s="72">
        <f>SUBTOTAL(9,O2:O867)</f>
        <v>307815.88352000172</v>
      </c>
    </row>
    <row r="870" spans="1:15" x14ac:dyDescent="0.25">
      <c r="N870" s="72">
        <f>N869/2</f>
        <v>680634.55723999871</v>
      </c>
      <c r="O870" s="72">
        <f>O869/2</f>
        <v>153907.94176000086</v>
      </c>
    </row>
    <row r="871" spans="1:15" x14ac:dyDescent="0.25">
      <c r="F871" s="3">
        <v>778</v>
      </c>
    </row>
  </sheetData>
  <autoFilter ref="A1:O875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A1 A3:A13 A53:A75 A78:A96 A123:A134 A161:A168 A99:A120 A137:A158 A171:A172 A173:A189 A193:A204 A207:A211 A214:A221 A224:A226 A233 A38:A40 A14:A19 A41:A42 A21:A35 A37" formulaRange="1"/>
    <ignoredError sqref="A159 A191 M187 A231 A252 B293 B276:B282 B289 B317 B325:B327 B332 B361 O44:O45 O34 O7:O18 N61:O61 O54:O60 N86:O94 N97:O327 N329:O389 N51:O53 B392:B394 B388 B390 B396 N390 B398:B400 N402:O402 B405 N404:O405 B407 O406 N417 N421:O421 O450 N475:O475 N454:O454 O488 M493:O493 O497 M497 N412:O412 O500 N502:O502 B503 O505 O509 B512 N511:O512 O513 N516:O516 B514 N518:O518 B519 N524:O524 N522 M553:O553 N528:O528 N391:O399 B531 B533:B535 N579:O579 N530:O534 N542:N544 M547:O547 O548 M588:O588 O589:O594 N651:O651 O596:O597 O599:O602 M596 N623:O623 O610:O618 O620:O622 N603:O609 B606:B610 N634:O634 O624:O633 M640:O640 O635:O639 M643:O643 O641:O642 M660:O660 O659 M673:O673 O661:O672 N687:O687 O674:O686 N690:O695 O652:O657 M690 N721:O721 N696:O696 O435 N847:O847 N826:O826 N805:O805 N784:O784 N763:O763 N742:O742 M696 N700:O700 O698 O69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2"/>
  <sheetViews>
    <sheetView zoomScale="115" zoomScaleNormal="115" workbookViewId="0">
      <pane ySplit="2" topLeftCell="A3" activePane="bottomLeft" state="frozen"/>
      <selection pane="bottomLeft" activeCell="E67" sqref="E67"/>
    </sheetView>
  </sheetViews>
  <sheetFormatPr defaultRowHeight="15.75" x14ac:dyDescent="0.25"/>
  <cols>
    <col min="1" max="1" width="12.5703125" style="2" customWidth="1"/>
    <col min="2" max="2" width="35.5703125" style="2" customWidth="1"/>
    <col min="3" max="3" width="9.28515625" style="2" customWidth="1"/>
    <col min="4" max="4" width="11.28515625" style="2" customWidth="1"/>
    <col min="5" max="5" width="11.5703125" style="2" customWidth="1"/>
    <col min="6" max="6" width="12.85546875" style="2" customWidth="1"/>
    <col min="7" max="16384" width="9.140625" style="2"/>
  </cols>
  <sheetData>
    <row r="1" spans="1:6" ht="6" customHeight="1" thickBot="1" x14ac:dyDescent="0.3">
      <c r="A1" s="13"/>
      <c r="D1" s="13"/>
    </row>
    <row r="2" spans="1:6" ht="17.25" thickTop="1" thickBot="1" x14ac:dyDescent="0.3">
      <c r="A2" s="47" t="s">
        <v>0</v>
      </c>
      <c r="B2" s="48" t="s">
        <v>15</v>
      </c>
      <c r="C2" s="48" t="s">
        <v>19</v>
      </c>
      <c r="D2" s="48" t="s">
        <v>20</v>
      </c>
      <c r="E2" s="48" t="s">
        <v>17</v>
      </c>
      <c r="F2" s="49" t="s">
        <v>3</v>
      </c>
    </row>
    <row r="3" spans="1:6" ht="16.5" hidden="1" thickTop="1" x14ac:dyDescent="0.25">
      <c r="A3" s="50"/>
      <c r="B3" s="51" t="s">
        <v>24</v>
      </c>
      <c r="C3" s="51"/>
      <c r="D3" s="57">
        <v>1E-3</v>
      </c>
      <c r="E3" s="59">
        <v>1E-3</v>
      </c>
      <c r="F3" s="58">
        <f>IF(OR(D3&gt;0,E3),D3-E3,"")</f>
        <v>0</v>
      </c>
    </row>
    <row r="4" spans="1:6" ht="16.5" hidden="1" thickTop="1" x14ac:dyDescent="0.25">
      <c r="A4" s="52">
        <v>44292</v>
      </c>
      <c r="B4" s="53"/>
      <c r="C4" s="70" t="s">
        <v>20</v>
      </c>
      <c r="D4" s="59">
        <v>10410</v>
      </c>
      <c r="E4" s="59"/>
      <c r="F4" s="60">
        <f>IF(OR(D4&gt;0,E4),F3+D4-E4,"")</f>
        <v>10410</v>
      </c>
    </row>
    <row r="5" spans="1:6" ht="16.5" hidden="1" thickTop="1" x14ac:dyDescent="0.25">
      <c r="A5" s="52">
        <v>44292</v>
      </c>
      <c r="B5" s="53"/>
      <c r="C5" s="70" t="s">
        <v>25</v>
      </c>
      <c r="D5" s="59"/>
      <c r="E5" s="59">
        <v>10300</v>
      </c>
      <c r="F5" s="60">
        <f t="shared" ref="F5:F96" si="0">IF(OR(D5&gt;0,E5),F4+D5-E5,"")</f>
        <v>110</v>
      </c>
    </row>
    <row r="6" spans="1:6" ht="16.5" hidden="1" thickTop="1" x14ac:dyDescent="0.25">
      <c r="A6" s="52">
        <v>44292</v>
      </c>
      <c r="B6" s="53"/>
      <c r="C6" s="70" t="s">
        <v>26</v>
      </c>
      <c r="D6" s="59"/>
      <c r="E6" s="59">
        <v>100</v>
      </c>
      <c r="F6" s="60">
        <f t="shared" si="0"/>
        <v>10</v>
      </c>
    </row>
    <row r="7" spans="1:6" ht="16.5" hidden="1" thickTop="1" x14ac:dyDescent="0.25">
      <c r="A7" s="52">
        <v>44293</v>
      </c>
      <c r="B7" s="53"/>
      <c r="C7" s="70" t="s">
        <v>20</v>
      </c>
      <c r="D7" s="59">
        <v>13600</v>
      </c>
      <c r="E7" s="59"/>
      <c r="F7" s="60">
        <f t="shared" si="0"/>
        <v>13610</v>
      </c>
    </row>
    <row r="8" spans="1:6" ht="16.5" hidden="1" thickTop="1" x14ac:dyDescent="0.25">
      <c r="A8" s="52">
        <v>44293</v>
      </c>
      <c r="B8" s="53"/>
      <c r="C8" s="70" t="s">
        <v>26</v>
      </c>
      <c r="D8" s="59"/>
      <c r="E8" s="59">
        <v>150</v>
      </c>
      <c r="F8" s="60">
        <f t="shared" si="0"/>
        <v>13460</v>
      </c>
    </row>
    <row r="9" spans="1:6" ht="16.5" hidden="1" thickTop="1" x14ac:dyDescent="0.25">
      <c r="A9" s="52">
        <v>44294</v>
      </c>
      <c r="B9" s="53"/>
      <c r="C9" s="70" t="s">
        <v>20</v>
      </c>
      <c r="D9" s="59">
        <v>3200</v>
      </c>
      <c r="E9" s="59"/>
      <c r="F9" s="60">
        <f t="shared" si="0"/>
        <v>16660</v>
      </c>
    </row>
    <row r="10" spans="1:6" ht="16.5" hidden="1" thickTop="1" x14ac:dyDescent="0.25">
      <c r="A10" s="52">
        <v>44297</v>
      </c>
      <c r="B10" s="53"/>
      <c r="C10" s="70" t="s">
        <v>20</v>
      </c>
      <c r="D10" s="59">
        <v>24055</v>
      </c>
      <c r="E10" s="59"/>
      <c r="F10" s="60">
        <f t="shared" si="0"/>
        <v>40715</v>
      </c>
    </row>
    <row r="11" spans="1:6" ht="16.5" hidden="1" thickTop="1" x14ac:dyDescent="0.25">
      <c r="A11" s="52">
        <v>44297</v>
      </c>
      <c r="B11" s="53"/>
      <c r="C11" s="70" t="s">
        <v>26</v>
      </c>
      <c r="D11" s="59"/>
      <c r="E11" s="59">
        <f>7500+1050</f>
        <v>8550</v>
      </c>
      <c r="F11" s="60">
        <f t="shared" si="0"/>
        <v>32165</v>
      </c>
    </row>
    <row r="12" spans="1:6" ht="16.5" hidden="1" thickTop="1" x14ac:dyDescent="0.25">
      <c r="A12" s="52">
        <v>44297</v>
      </c>
      <c r="B12" s="53"/>
      <c r="C12" s="70" t="s">
        <v>26</v>
      </c>
      <c r="D12" s="59"/>
      <c r="E12" s="59">
        <v>60</v>
      </c>
      <c r="F12" s="60">
        <f t="shared" si="0"/>
        <v>32105</v>
      </c>
    </row>
    <row r="13" spans="1:6" ht="16.5" hidden="1" thickTop="1" x14ac:dyDescent="0.25">
      <c r="A13" s="52">
        <v>44297</v>
      </c>
      <c r="B13" s="53"/>
      <c r="C13" s="70" t="s">
        <v>26</v>
      </c>
      <c r="D13" s="59"/>
      <c r="E13" s="59">
        <v>225</v>
      </c>
      <c r="F13" s="60">
        <f t="shared" si="0"/>
        <v>31880</v>
      </c>
    </row>
    <row r="14" spans="1:6" ht="16.5" hidden="1" thickTop="1" x14ac:dyDescent="0.25">
      <c r="A14" s="52">
        <v>44298</v>
      </c>
      <c r="B14" s="53"/>
      <c r="C14" s="70" t="s">
        <v>20</v>
      </c>
      <c r="D14" s="59">
        <v>12070</v>
      </c>
      <c r="E14" s="59"/>
      <c r="F14" s="60">
        <f t="shared" si="0"/>
        <v>43950</v>
      </c>
    </row>
    <row r="15" spans="1:6" ht="16.5" hidden="1" thickTop="1" x14ac:dyDescent="0.25">
      <c r="A15" s="52">
        <v>44298</v>
      </c>
      <c r="B15" s="53"/>
      <c r="C15" s="70" t="s">
        <v>26</v>
      </c>
      <c r="D15" s="59"/>
      <c r="E15" s="59">
        <v>150</v>
      </c>
      <c r="F15" s="60">
        <f t="shared" si="0"/>
        <v>43800</v>
      </c>
    </row>
    <row r="16" spans="1:6" ht="16.5" hidden="1" thickTop="1" x14ac:dyDescent="0.25">
      <c r="A16" s="52">
        <v>44299</v>
      </c>
      <c r="B16" s="53"/>
      <c r="C16" s="70" t="s">
        <v>20</v>
      </c>
      <c r="D16" s="59">
        <v>4800</v>
      </c>
      <c r="E16" s="59"/>
      <c r="F16" s="60">
        <f t="shared" si="0"/>
        <v>48600</v>
      </c>
    </row>
    <row r="17" spans="1:6" ht="16.5" hidden="1" thickTop="1" x14ac:dyDescent="0.25">
      <c r="A17" s="52">
        <v>44299</v>
      </c>
      <c r="B17" s="53"/>
      <c r="C17" s="70" t="s">
        <v>26</v>
      </c>
      <c r="D17" s="59"/>
      <c r="E17" s="59">
        <v>100</v>
      </c>
      <c r="F17" s="60">
        <f t="shared" si="0"/>
        <v>48500</v>
      </c>
    </row>
    <row r="18" spans="1:6" ht="16.5" hidden="1" thickTop="1" x14ac:dyDescent="0.25">
      <c r="A18" s="52">
        <v>44300</v>
      </c>
      <c r="B18" s="53"/>
      <c r="C18" s="70" t="s">
        <v>20</v>
      </c>
      <c r="D18" s="59">
        <v>2400</v>
      </c>
      <c r="E18" s="59"/>
      <c r="F18" s="60">
        <f t="shared" si="0"/>
        <v>50900</v>
      </c>
    </row>
    <row r="19" spans="1:6" ht="16.5" hidden="1" thickTop="1" x14ac:dyDescent="0.25">
      <c r="A19" s="52">
        <v>44300</v>
      </c>
      <c r="B19" s="53"/>
      <c r="C19" s="70" t="s">
        <v>26</v>
      </c>
      <c r="D19" s="59"/>
      <c r="E19" s="59">
        <v>50</v>
      </c>
      <c r="F19" s="60">
        <f t="shared" si="0"/>
        <v>50850</v>
      </c>
    </row>
    <row r="20" spans="1:6" ht="16.5" hidden="1" thickTop="1" x14ac:dyDescent="0.25">
      <c r="A20" s="52">
        <v>44301</v>
      </c>
      <c r="B20" s="53"/>
      <c r="C20" s="70" t="s">
        <v>20</v>
      </c>
      <c r="D20" s="59">
        <v>1600</v>
      </c>
      <c r="E20" s="59"/>
      <c r="F20" s="60">
        <f t="shared" si="0"/>
        <v>52450</v>
      </c>
    </row>
    <row r="21" spans="1:6" ht="16.5" hidden="1" thickTop="1" x14ac:dyDescent="0.25">
      <c r="A21" s="52">
        <v>44305</v>
      </c>
      <c r="B21" s="53"/>
      <c r="C21" s="70" t="s">
        <v>20</v>
      </c>
      <c r="D21" s="59">
        <v>6400</v>
      </c>
      <c r="E21" s="59"/>
      <c r="F21" s="60">
        <f t="shared" si="0"/>
        <v>58850</v>
      </c>
    </row>
    <row r="22" spans="1:6" ht="16.5" hidden="1" thickTop="1" x14ac:dyDescent="0.25">
      <c r="A22" s="52">
        <v>44306</v>
      </c>
      <c r="B22" s="53"/>
      <c r="C22" s="70" t="s">
        <v>20</v>
      </c>
      <c r="D22" s="59">
        <v>2400</v>
      </c>
      <c r="E22" s="59"/>
      <c r="F22" s="60">
        <f t="shared" si="0"/>
        <v>61250</v>
      </c>
    </row>
    <row r="23" spans="1:6" ht="16.5" hidden="1" thickTop="1" x14ac:dyDescent="0.25">
      <c r="A23" s="52">
        <v>44306</v>
      </c>
      <c r="B23" s="53"/>
      <c r="C23" s="70" t="s">
        <v>26</v>
      </c>
      <c r="D23" s="59"/>
      <c r="E23" s="59">
        <v>50</v>
      </c>
      <c r="F23" s="60">
        <f t="shared" si="0"/>
        <v>61200</v>
      </c>
    </row>
    <row r="24" spans="1:6" ht="16.5" hidden="1" thickTop="1" x14ac:dyDescent="0.25">
      <c r="A24" s="52">
        <v>44306</v>
      </c>
      <c r="B24" s="53"/>
      <c r="C24" s="70" t="s">
        <v>26</v>
      </c>
      <c r="D24" s="59"/>
      <c r="E24" s="59">
        <v>100</v>
      </c>
      <c r="F24" s="60">
        <f t="shared" si="0"/>
        <v>61100</v>
      </c>
    </row>
    <row r="25" spans="1:6" ht="16.5" hidden="1" thickTop="1" x14ac:dyDescent="0.25">
      <c r="A25" s="52">
        <v>44308</v>
      </c>
      <c r="B25" s="53"/>
      <c r="C25" s="70" t="s">
        <v>25</v>
      </c>
      <c r="D25" s="59"/>
      <c r="E25" s="59">
        <v>58600</v>
      </c>
      <c r="F25" s="60">
        <f t="shared" si="0"/>
        <v>2500</v>
      </c>
    </row>
    <row r="26" spans="1:6" ht="16.5" hidden="1" thickTop="1" x14ac:dyDescent="0.25">
      <c r="A26" s="52">
        <v>44311</v>
      </c>
      <c r="B26" s="53"/>
      <c r="C26" s="70" t="s">
        <v>20</v>
      </c>
      <c r="D26" s="59">
        <v>1600</v>
      </c>
      <c r="E26" s="59"/>
      <c r="F26" s="60">
        <f t="shared" si="0"/>
        <v>4100</v>
      </c>
    </row>
    <row r="27" spans="1:6" ht="16.5" hidden="1" thickTop="1" x14ac:dyDescent="0.25">
      <c r="A27" s="52">
        <v>44312</v>
      </c>
      <c r="B27" s="53"/>
      <c r="C27" s="70" t="s">
        <v>20</v>
      </c>
      <c r="D27" s="59">
        <v>1600</v>
      </c>
      <c r="E27" s="59"/>
      <c r="F27" s="60">
        <f t="shared" si="0"/>
        <v>5700</v>
      </c>
    </row>
    <row r="28" spans="1:6" ht="16.5" hidden="1" thickTop="1" x14ac:dyDescent="0.25">
      <c r="A28" s="52">
        <v>44313</v>
      </c>
      <c r="B28" s="53"/>
      <c r="C28" s="70" t="s">
        <v>20</v>
      </c>
      <c r="D28" s="59">
        <v>7200</v>
      </c>
      <c r="E28" s="59"/>
      <c r="F28" s="60">
        <f t="shared" si="0"/>
        <v>12900</v>
      </c>
    </row>
    <row r="29" spans="1:6" ht="16.5" hidden="1" thickTop="1" x14ac:dyDescent="0.25">
      <c r="A29" s="52">
        <v>44313</v>
      </c>
      <c r="B29" s="53"/>
      <c r="C29" s="70" t="s">
        <v>26</v>
      </c>
      <c r="D29" s="59"/>
      <c r="E29" s="59">
        <v>100</v>
      </c>
      <c r="F29" s="60">
        <f t="shared" si="0"/>
        <v>12800</v>
      </c>
    </row>
    <row r="30" spans="1:6" ht="16.5" hidden="1" thickTop="1" x14ac:dyDescent="0.25">
      <c r="A30" s="52">
        <v>44314</v>
      </c>
      <c r="B30" s="53"/>
      <c r="C30" s="70" t="s">
        <v>20</v>
      </c>
      <c r="D30" s="59">
        <v>2400</v>
      </c>
      <c r="E30" s="59"/>
      <c r="F30" s="60">
        <f t="shared" si="0"/>
        <v>15200</v>
      </c>
    </row>
    <row r="31" spans="1:6" ht="16.5" hidden="1" thickTop="1" x14ac:dyDescent="0.25">
      <c r="A31" s="52">
        <v>44314</v>
      </c>
      <c r="B31" s="53"/>
      <c r="C31" s="70" t="s">
        <v>26</v>
      </c>
      <c r="D31" s="59"/>
      <c r="E31" s="59">
        <v>50</v>
      </c>
      <c r="F31" s="60">
        <f t="shared" si="0"/>
        <v>15150</v>
      </c>
    </row>
    <row r="32" spans="1:6" ht="16.5" hidden="1" thickTop="1" x14ac:dyDescent="0.25">
      <c r="A32" s="52">
        <v>44314</v>
      </c>
      <c r="B32" s="53"/>
      <c r="C32" s="70" t="s">
        <v>26</v>
      </c>
      <c r="D32" s="59"/>
      <c r="E32" s="59">
        <v>5000</v>
      </c>
      <c r="F32" s="60">
        <f t="shared" si="0"/>
        <v>10150</v>
      </c>
    </row>
    <row r="33" spans="1:6" ht="16.5" thickTop="1" x14ac:dyDescent="0.25">
      <c r="A33" s="52">
        <v>44320</v>
      </c>
      <c r="B33" s="53"/>
      <c r="C33" s="70" t="s">
        <v>20</v>
      </c>
      <c r="D33" s="59">
        <f>12800+3200</f>
        <v>16000</v>
      </c>
      <c r="E33" s="59"/>
      <c r="F33" s="60">
        <f t="shared" si="0"/>
        <v>26150</v>
      </c>
    </row>
    <row r="34" spans="1:6" x14ac:dyDescent="0.25">
      <c r="A34" s="52">
        <v>44321</v>
      </c>
      <c r="B34" s="53"/>
      <c r="C34" s="70" t="s">
        <v>26</v>
      </c>
      <c r="D34" s="59"/>
      <c r="E34" s="59">
        <f>7500+1050</f>
        <v>8550</v>
      </c>
      <c r="F34" s="60">
        <f t="shared" si="0"/>
        <v>17600</v>
      </c>
    </row>
    <row r="35" spans="1:6" x14ac:dyDescent="0.25">
      <c r="A35" s="52">
        <v>44321</v>
      </c>
      <c r="B35" s="53"/>
      <c r="C35" s="70" t="s">
        <v>26</v>
      </c>
      <c r="D35" s="59"/>
      <c r="E35" s="59">
        <v>60</v>
      </c>
      <c r="F35" s="60">
        <f t="shared" si="0"/>
        <v>17540</v>
      </c>
    </row>
    <row r="36" spans="1:6" x14ac:dyDescent="0.25">
      <c r="A36" s="52">
        <v>44321</v>
      </c>
      <c r="B36" s="53"/>
      <c r="C36" s="70" t="s">
        <v>20</v>
      </c>
      <c r="D36" s="59">
        <v>4000</v>
      </c>
      <c r="E36" s="59"/>
      <c r="F36" s="60">
        <f t="shared" si="0"/>
        <v>21540</v>
      </c>
    </row>
    <row r="37" spans="1:6" x14ac:dyDescent="0.25">
      <c r="A37" s="52">
        <v>44321</v>
      </c>
      <c r="B37" s="53"/>
      <c r="C37" s="70" t="s">
        <v>26</v>
      </c>
      <c r="D37" s="59"/>
      <c r="E37" s="59">
        <v>100</v>
      </c>
      <c r="F37" s="60">
        <f t="shared" si="0"/>
        <v>21440</v>
      </c>
    </row>
    <row r="38" spans="1:6" x14ac:dyDescent="0.25">
      <c r="A38" s="52">
        <v>44321</v>
      </c>
      <c r="B38" s="53"/>
      <c r="C38" s="70" t="s">
        <v>26</v>
      </c>
      <c r="D38" s="59"/>
      <c r="E38" s="59">
        <v>300</v>
      </c>
      <c r="F38" s="60">
        <f t="shared" si="0"/>
        <v>21140</v>
      </c>
    </row>
    <row r="39" spans="1:6" x14ac:dyDescent="0.25">
      <c r="A39" s="52">
        <v>44322</v>
      </c>
      <c r="B39" s="53"/>
      <c r="C39" s="70" t="s">
        <v>20</v>
      </c>
      <c r="D39" s="59">
        <v>30000</v>
      </c>
      <c r="E39" s="59"/>
      <c r="F39" s="60">
        <f t="shared" si="0"/>
        <v>51140</v>
      </c>
    </row>
    <row r="40" spans="1:6" x14ac:dyDescent="0.25">
      <c r="A40" s="52">
        <v>44322</v>
      </c>
      <c r="B40" s="53"/>
      <c r="C40" s="70" t="s">
        <v>26</v>
      </c>
      <c r="D40" s="59"/>
      <c r="E40" s="59">
        <v>200</v>
      </c>
      <c r="F40" s="60">
        <f t="shared" si="0"/>
        <v>50940</v>
      </c>
    </row>
    <row r="41" spans="1:6" x14ac:dyDescent="0.25">
      <c r="A41" s="52">
        <v>44322</v>
      </c>
      <c r="B41" s="53"/>
      <c r="C41" s="70" t="s">
        <v>25</v>
      </c>
      <c r="D41" s="59"/>
      <c r="E41" s="59">
        <v>50940</v>
      </c>
      <c r="F41" s="60">
        <f t="shared" si="0"/>
        <v>0</v>
      </c>
    </row>
    <row r="42" spans="1:6" x14ac:dyDescent="0.25">
      <c r="A42" s="52">
        <v>44325</v>
      </c>
      <c r="B42" s="53"/>
      <c r="C42" s="70" t="s">
        <v>20</v>
      </c>
      <c r="D42" s="59">
        <v>12800</v>
      </c>
      <c r="E42" s="59"/>
      <c r="F42" s="60">
        <f t="shared" si="0"/>
        <v>12800</v>
      </c>
    </row>
    <row r="43" spans="1:6" x14ac:dyDescent="0.25">
      <c r="A43" s="52">
        <v>44325</v>
      </c>
      <c r="B43" s="53"/>
      <c r="C43" s="70" t="s">
        <v>26</v>
      </c>
      <c r="D43" s="59"/>
      <c r="E43" s="59">
        <v>100</v>
      </c>
      <c r="F43" s="60">
        <f t="shared" si="0"/>
        <v>12700</v>
      </c>
    </row>
    <row r="44" spans="1:6" x14ac:dyDescent="0.25">
      <c r="A44" s="52">
        <v>44326</v>
      </c>
      <c r="B44" s="53"/>
      <c r="C44" s="70" t="s">
        <v>20</v>
      </c>
      <c r="D44" s="59">
        <v>14950</v>
      </c>
      <c r="E44" s="59"/>
      <c r="F44" s="60">
        <f t="shared" si="0"/>
        <v>27650</v>
      </c>
    </row>
    <row r="45" spans="1:6" x14ac:dyDescent="0.25">
      <c r="A45" s="52">
        <v>44326</v>
      </c>
      <c r="B45" s="53"/>
      <c r="C45" s="70" t="s">
        <v>26</v>
      </c>
      <c r="D45" s="59"/>
      <c r="E45" s="59">
        <v>150</v>
      </c>
      <c r="F45" s="60">
        <f t="shared" si="0"/>
        <v>27500</v>
      </c>
    </row>
    <row r="46" spans="1:6" x14ac:dyDescent="0.25">
      <c r="A46" s="52">
        <v>44326</v>
      </c>
      <c r="B46" s="53"/>
      <c r="C46" s="70" t="s">
        <v>25</v>
      </c>
      <c r="D46" s="59"/>
      <c r="E46" s="59">
        <v>27500</v>
      </c>
      <c r="F46" s="60">
        <f t="shared" si="0"/>
        <v>0</v>
      </c>
    </row>
    <row r="47" spans="1:6" x14ac:dyDescent="0.25">
      <c r="A47" s="52">
        <v>44327</v>
      </c>
      <c r="B47" s="53"/>
      <c r="C47" s="70" t="s">
        <v>20</v>
      </c>
      <c r="D47" s="59">
        <v>5600</v>
      </c>
      <c r="E47" s="59"/>
      <c r="F47" s="60">
        <f t="shared" si="0"/>
        <v>5600</v>
      </c>
    </row>
    <row r="48" spans="1:6" x14ac:dyDescent="0.25">
      <c r="A48" s="52">
        <v>44327</v>
      </c>
      <c r="B48" s="53"/>
      <c r="C48" s="70" t="s">
        <v>26</v>
      </c>
      <c r="D48" s="59"/>
      <c r="E48" s="59">
        <v>100</v>
      </c>
      <c r="F48" s="60">
        <f t="shared" si="0"/>
        <v>5500</v>
      </c>
    </row>
    <row r="49" spans="1:6" x14ac:dyDescent="0.25">
      <c r="A49" s="52">
        <v>44327</v>
      </c>
      <c r="B49" s="53"/>
      <c r="C49" s="70" t="s">
        <v>26</v>
      </c>
      <c r="D49" s="59"/>
      <c r="E49" s="59">
        <v>500</v>
      </c>
      <c r="F49" s="60">
        <f t="shared" si="0"/>
        <v>5000</v>
      </c>
    </row>
    <row r="50" spans="1:6" x14ac:dyDescent="0.25">
      <c r="A50" s="52">
        <v>44333</v>
      </c>
      <c r="B50" s="53"/>
      <c r="C50" s="70" t="s">
        <v>20</v>
      </c>
      <c r="D50" s="59">
        <v>17100</v>
      </c>
      <c r="E50" s="59"/>
      <c r="F50" s="60">
        <f t="shared" si="0"/>
        <v>22100</v>
      </c>
    </row>
    <row r="51" spans="1:6" x14ac:dyDescent="0.25">
      <c r="A51" s="52">
        <v>44334</v>
      </c>
      <c r="B51" s="53"/>
      <c r="C51" s="70" t="s">
        <v>20</v>
      </c>
      <c r="D51" s="59">
        <v>9550</v>
      </c>
      <c r="E51" s="59"/>
      <c r="F51" s="60">
        <f t="shared" si="0"/>
        <v>31650</v>
      </c>
    </row>
    <row r="52" spans="1:6" x14ac:dyDescent="0.25">
      <c r="A52" s="52">
        <v>44335</v>
      </c>
      <c r="B52" s="53"/>
      <c r="C52" s="70" t="s">
        <v>20</v>
      </c>
      <c r="D52" s="59">
        <v>7200</v>
      </c>
      <c r="E52" s="59"/>
      <c r="F52" s="60">
        <f t="shared" si="0"/>
        <v>38850</v>
      </c>
    </row>
    <row r="53" spans="1:6" x14ac:dyDescent="0.25">
      <c r="A53" s="52">
        <v>44335</v>
      </c>
      <c r="B53" s="53"/>
      <c r="C53" s="70" t="s">
        <v>25</v>
      </c>
      <c r="D53" s="59"/>
      <c r="E53" s="59">
        <v>34265</v>
      </c>
      <c r="F53" s="60">
        <f t="shared" si="0"/>
        <v>4585</v>
      </c>
    </row>
    <row r="54" spans="1:6" x14ac:dyDescent="0.25">
      <c r="A54" s="52">
        <v>44335</v>
      </c>
      <c r="B54" s="53"/>
      <c r="C54" s="70" t="s">
        <v>26</v>
      </c>
      <c r="D54" s="59"/>
      <c r="E54" s="59">
        <v>100</v>
      </c>
      <c r="F54" s="60">
        <f t="shared" si="0"/>
        <v>4485</v>
      </c>
    </row>
    <row r="55" spans="1:6" x14ac:dyDescent="0.25">
      <c r="A55" s="52">
        <v>44336</v>
      </c>
      <c r="B55" s="53"/>
      <c r="C55" s="70" t="s">
        <v>20</v>
      </c>
      <c r="D55" s="59">
        <v>2475</v>
      </c>
      <c r="E55" s="59"/>
      <c r="F55" s="60">
        <f t="shared" si="0"/>
        <v>6960</v>
      </c>
    </row>
    <row r="56" spans="1:6" x14ac:dyDescent="0.25">
      <c r="A56" s="52">
        <v>44339</v>
      </c>
      <c r="B56" s="53"/>
      <c r="C56" s="70" t="s">
        <v>20</v>
      </c>
      <c r="D56" s="59">
        <v>14875</v>
      </c>
      <c r="E56" s="59"/>
      <c r="F56" s="60">
        <f t="shared" si="0"/>
        <v>21835</v>
      </c>
    </row>
    <row r="57" spans="1:6" x14ac:dyDescent="0.25">
      <c r="A57" s="52">
        <v>44339</v>
      </c>
      <c r="B57" s="53"/>
      <c r="C57" s="70" t="s">
        <v>26</v>
      </c>
      <c r="D57" s="59"/>
      <c r="E57" s="59">
        <v>100</v>
      </c>
      <c r="F57" s="60">
        <f t="shared" si="0"/>
        <v>21735</v>
      </c>
    </row>
    <row r="58" spans="1:6" x14ac:dyDescent="0.25">
      <c r="A58" s="52">
        <v>44339</v>
      </c>
      <c r="B58" s="53"/>
      <c r="C58" s="70" t="s">
        <v>26</v>
      </c>
      <c r="D58" s="59"/>
      <c r="E58" s="59">
        <v>50</v>
      </c>
      <c r="F58" s="60">
        <f t="shared" si="0"/>
        <v>21685</v>
      </c>
    </row>
    <row r="59" spans="1:6" x14ac:dyDescent="0.25">
      <c r="A59" s="52">
        <v>44340</v>
      </c>
      <c r="B59" s="53"/>
      <c r="C59" s="70" t="s">
        <v>20</v>
      </c>
      <c r="D59" s="59">
        <v>17200</v>
      </c>
      <c r="E59" s="59"/>
      <c r="F59" s="60">
        <f t="shared" si="0"/>
        <v>38885</v>
      </c>
    </row>
    <row r="60" spans="1:6" x14ac:dyDescent="0.25">
      <c r="A60" s="52">
        <v>44340</v>
      </c>
      <c r="B60" s="53"/>
      <c r="C60" s="70" t="s">
        <v>26</v>
      </c>
      <c r="D60" s="59"/>
      <c r="E60" s="59">
        <v>50</v>
      </c>
      <c r="F60" s="60">
        <f t="shared" si="0"/>
        <v>38835</v>
      </c>
    </row>
    <row r="61" spans="1:6" x14ac:dyDescent="0.25">
      <c r="A61" s="52">
        <v>44341</v>
      </c>
      <c r="B61" s="53"/>
      <c r="C61" s="70" t="s">
        <v>20</v>
      </c>
      <c r="D61" s="59">
        <v>10515</v>
      </c>
      <c r="E61" s="59"/>
      <c r="F61" s="60">
        <f t="shared" si="0"/>
        <v>49350</v>
      </c>
    </row>
    <row r="62" spans="1:6" x14ac:dyDescent="0.25">
      <c r="A62" s="52">
        <v>44341</v>
      </c>
      <c r="B62" s="53"/>
      <c r="C62" s="70" t="s">
        <v>26</v>
      </c>
      <c r="D62" s="59"/>
      <c r="E62" s="59">
        <v>100</v>
      </c>
      <c r="F62" s="60">
        <f t="shared" si="0"/>
        <v>49250</v>
      </c>
    </row>
    <row r="63" spans="1:6" x14ac:dyDescent="0.25">
      <c r="A63" s="52">
        <v>44342</v>
      </c>
      <c r="B63" s="53"/>
      <c r="C63" s="70" t="s">
        <v>20</v>
      </c>
      <c r="D63" s="59">
        <v>14400</v>
      </c>
      <c r="E63" s="59"/>
      <c r="F63" s="60">
        <f t="shared" si="0"/>
        <v>63650</v>
      </c>
    </row>
    <row r="64" spans="1:6" x14ac:dyDescent="0.25">
      <c r="A64" s="84">
        <v>44342</v>
      </c>
      <c r="B64" s="85"/>
      <c r="C64" s="83" t="s">
        <v>26</v>
      </c>
      <c r="D64" s="82"/>
      <c r="E64" s="82">
        <v>640</v>
      </c>
      <c r="F64" s="60">
        <f t="shared" si="0"/>
        <v>63010</v>
      </c>
    </row>
    <row r="65" spans="1:6" x14ac:dyDescent="0.25">
      <c r="A65" s="84">
        <v>44343</v>
      </c>
      <c r="B65" s="53"/>
      <c r="C65" s="70" t="s">
        <v>20</v>
      </c>
      <c r="D65" s="59">
        <v>4000</v>
      </c>
      <c r="E65" s="59"/>
      <c r="F65" s="60">
        <f t="shared" si="0"/>
        <v>67010</v>
      </c>
    </row>
    <row r="66" spans="1:6" x14ac:dyDescent="0.25">
      <c r="A66" s="84">
        <v>44343</v>
      </c>
      <c r="B66" s="53"/>
      <c r="C66" s="70" t="s">
        <v>26</v>
      </c>
      <c r="D66" s="59"/>
      <c r="E66" s="59">
        <v>5000</v>
      </c>
      <c r="F66" s="60">
        <f t="shared" si="0"/>
        <v>62010</v>
      </c>
    </row>
    <row r="67" spans="1:6" x14ac:dyDescent="0.25">
      <c r="A67" s="84">
        <v>44343</v>
      </c>
      <c r="B67" s="53"/>
      <c r="C67" s="70" t="s">
        <v>25</v>
      </c>
      <c r="D67" s="59"/>
      <c r="E67" s="59">
        <v>62010</v>
      </c>
      <c r="F67" s="60">
        <f t="shared" si="0"/>
        <v>0</v>
      </c>
    </row>
    <row r="68" spans="1:6" x14ac:dyDescent="0.25">
      <c r="A68" s="84">
        <v>44346</v>
      </c>
      <c r="B68" s="53"/>
      <c r="C68" s="70" t="s">
        <v>20</v>
      </c>
      <c r="D68" s="59">
        <v>4000</v>
      </c>
      <c r="E68" s="59"/>
      <c r="F68" s="60">
        <f t="shared" si="0"/>
        <v>4000</v>
      </c>
    </row>
    <row r="69" spans="1:6" ht="16.5" thickBot="1" x14ac:dyDescent="0.3">
      <c r="A69" s="84">
        <v>44347</v>
      </c>
      <c r="B69" s="53"/>
      <c r="C69" s="70" t="s">
        <v>20</v>
      </c>
      <c r="D69" s="59">
        <v>3200</v>
      </c>
      <c r="E69" s="59"/>
      <c r="F69" s="60">
        <f t="shared" si="0"/>
        <v>7200</v>
      </c>
    </row>
    <row r="70" spans="1:6" ht="16.5" hidden="1" thickBot="1" x14ac:dyDescent="0.3">
      <c r="A70" s="54"/>
      <c r="B70" s="53"/>
      <c r="C70" s="70"/>
      <c r="D70" s="59"/>
      <c r="E70" s="59"/>
      <c r="F70" s="60" t="str">
        <f t="shared" si="0"/>
        <v/>
      </c>
    </row>
    <row r="71" spans="1:6" ht="16.5" hidden="1" thickBot="1" x14ac:dyDescent="0.3">
      <c r="A71" s="54"/>
      <c r="B71" s="53"/>
      <c r="C71" s="70"/>
      <c r="D71" s="59"/>
      <c r="E71" s="59"/>
      <c r="F71" s="60" t="str">
        <f t="shared" si="0"/>
        <v/>
      </c>
    </row>
    <row r="72" spans="1:6" ht="16.5" hidden="1" thickBot="1" x14ac:dyDescent="0.3">
      <c r="A72" s="54"/>
      <c r="B72" s="53"/>
      <c r="C72" s="70"/>
      <c r="D72" s="59"/>
      <c r="E72" s="59"/>
      <c r="F72" s="60" t="str">
        <f t="shared" si="0"/>
        <v/>
      </c>
    </row>
    <row r="73" spans="1:6" ht="16.5" hidden="1" thickBot="1" x14ac:dyDescent="0.3">
      <c r="A73" s="54"/>
      <c r="B73" s="53"/>
      <c r="C73" s="70"/>
      <c r="D73" s="59"/>
      <c r="E73" s="59"/>
      <c r="F73" s="60" t="str">
        <f t="shared" si="0"/>
        <v/>
      </c>
    </row>
    <row r="74" spans="1:6" ht="16.5" hidden="1" thickBot="1" x14ac:dyDescent="0.3">
      <c r="A74" s="54"/>
      <c r="B74" s="53"/>
      <c r="C74" s="70"/>
      <c r="D74" s="59"/>
      <c r="E74" s="59"/>
      <c r="F74" s="60" t="str">
        <f t="shared" si="0"/>
        <v/>
      </c>
    </row>
    <row r="75" spans="1:6" ht="16.5" hidden="1" thickBot="1" x14ac:dyDescent="0.3">
      <c r="A75" s="54"/>
      <c r="B75" s="53"/>
      <c r="C75" s="70"/>
      <c r="D75" s="59"/>
      <c r="E75" s="59"/>
      <c r="F75" s="60" t="str">
        <f t="shared" si="0"/>
        <v/>
      </c>
    </row>
    <row r="76" spans="1:6" ht="16.5" hidden="1" thickBot="1" x14ac:dyDescent="0.3">
      <c r="A76" s="54"/>
      <c r="B76" s="53"/>
      <c r="C76" s="70"/>
      <c r="D76" s="59"/>
      <c r="E76" s="59"/>
      <c r="F76" s="60" t="str">
        <f t="shared" si="0"/>
        <v/>
      </c>
    </row>
    <row r="77" spans="1:6" ht="16.5" hidden="1" thickBot="1" x14ac:dyDescent="0.3">
      <c r="A77" s="54"/>
      <c r="B77" s="53"/>
      <c r="C77" s="70"/>
      <c r="D77" s="59"/>
      <c r="E77" s="59"/>
      <c r="F77" s="60" t="str">
        <f t="shared" si="0"/>
        <v/>
      </c>
    </row>
    <row r="78" spans="1:6" ht="16.5" hidden="1" thickBot="1" x14ac:dyDescent="0.3">
      <c r="A78" s="54"/>
      <c r="B78" s="53"/>
      <c r="C78" s="70"/>
      <c r="D78" s="59"/>
      <c r="E78" s="59"/>
      <c r="F78" s="60" t="str">
        <f t="shared" si="0"/>
        <v/>
      </c>
    </row>
    <row r="79" spans="1:6" ht="16.5" hidden="1" thickBot="1" x14ac:dyDescent="0.3">
      <c r="A79" s="54"/>
      <c r="B79" s="53"/>
      <c r="C79" s="70"/>
      <c r="D79" s="59"/>
      <c r="E79" s="59"/>
      <c r="F79" s="60" t="str">
        <f t="shared" si="0"/>
        <v/>
      </c>
    </row>
    <row r="80" spans="1:6" ht="16.5" hidden="1" thickBot="1" x14ac:dyDescent="0.3">
      <c r="A80" s="54"/>
      <c r="B80" s="53"/>
      <c r="C80" s="70"/>
      <c r="D80" s="59"/>
      <c r="E80" s="59"/>
      <c r="F80" s="60" t="str">
        <f t="shared" si="0"/>
        <v/>
      </c>
    </row>
    <row r="81" spans="1:6" ht="16.5" hidden="1" thickBot="1" x14ac:dyDescent="0.3">
      <c r="A81" s="54"/>
      <c r="B81" s="53"/>
      <c r="C81" s="70"/>
      <c r="D81" s="59"/>
      <c r="E81" s="59"/>
      <c r="F81" s="60" t="str">
        <f t="shared" si="0"/>
        <v/>
      </c>
    </row>
    <row r="82" spans="1:6" ht="16.5" hidden="1" thickBot="1" x14ac:dyDescent="0.3">
      <c r="A82" s="54"/>
      <c r="B82" s="53"/>
      <c r="C82" s="70"/>
      <c r="D82" s="59"/>
      <c r="E82" s="59"/>
      <c r="F82" s="60" t="str">
        <f t="shared" si="0"/>
        <v/>
      </c>
    </row>
    <row r="83" spans="1:6" ht="16.5" hidden="1" thickBot="1" x14ac:dyDescent="0.3">
      <c r="A83" s="54"/>
      <c r="B83" s="53"/>
      <c r="C83" s="70"/>
      <c r="D83" s="59"/>
      <c r="E83" s="59"/>
      <c r="F83" s="60" t="str">
        <f t="shared" si="0"/>
        <v/>
      </c>
    </row>
    <row r="84" spans="1:6" ht="16.5" hidden="1" thickBot="1" x14ac:dyDescent="0.3">
      <c r="A84" s="54"/>
      <c r="B84" s="53"/>
      <c r="C84" s="70"/>
      <c r="D84" s="59"/>
      <c r="E84" s="59"/>
      <c r="F84" s="60" t="str">
        <f t="shared" si="0"/>
        <v/>
      </c>
    </row>
    <row r="85" spans="1:6" ht="16.5" hidden="1" thickBot="1" x14ac:dyDescent="0.3">
      <c r="A85" s="54"/>
      <c r="B85" s="53"/>
      <c r="C85" s="70"/>
      <c r="D85" s="59"/>
      <c r="E85" s="59"/>
      <c r="F85" s="60" t="str">
        <f t="shared" si="0"/>
        <v/>
      </c>
    </row>
    <row r="86" spans="1:6" ht="16.5" hidden="1" thickBot="1" x14ac:dyDescent="0.3">
      <c r="A86" s="54"/>
      <c r="B86" s="53"/>
      <c r="C86" s="70"/>
      <c r="D86" s="59"/>
      <c r="E86" s="59"/>
      <c r="F86" s="60" t="str">
        <f t="shared" si="0"/>
        <v/>
      </c>
    </row>
    <row r="87" spans="1:6" ht="16.5" hidden="1" thickBot="1" x14ac:dyDescent="0.3">
      <c r="A87" s="54"/>
      <c r="B87" s="53"/>
      <c r="C87" s="70"/>
      <c r="D87" s="59"/>
      <c r="E87" s="59"/>
      <c r="F87" s="60" t="str">
        <f t="shared" si="0"/>
        <v/>
      </c>
    </row>
    <row r="88" spans="1:6" ht="16.5" hidden="1" thickBot="1" x14ac:dyDescent="0.3">
      <c r="A88" s="54"/>
      <c r="B88" s="53"/>
      <c r="C88" s="70"/>
      <c r="D88" s="59"/>
      <c r="E88" s="59"/>
      <c r="F88" s="60" t="str">
        <f t="shared" si="0"/>
        <v/>
      </c>
    </row>
    <row r="89" spans="1:6" ht="16.5" hidden="1" thickBot="1" x14ac:dyDescent="0.3">
      <c r="A89" s="54"/>
      <c r="B89" s="53"/>
      <c r="C89" s="70"/>
      <c r="D89" s="59"/>
      <c r="E89" s="59"/>
      <c r="F89" s="60" t="str">
        <f t="shared" si="0"/>
        <v/>
      </c>
    </row>
    <row r="90" spans="1:6" ht="16.5" hidden="1" thickBot="1" x14ac:dyDescent="0.3">
      <c r="A90" s="54"/>
      <c r="B90" s="53"/>
      <c r="C90" s="70"/>
      <c r="D90" s="59"/>
      <c r="E90" s="59"/>
      <c r="F90" s="60" t="str">
        <f t="shared" si="0"/>
        <v/>
      </c>
    </row>
    <row r="91" spans="1:6" ht="16.5" hidden="1" thickBot="1" x14ac:dyDescent="0.3">
      <c r="A91" s="54"/>
      <c r="B91" s="53"/>
      <c r="C91" s="70"/>
      <c r="D91" s="59"/>
      <c r="E91" s="59"/>
      <c r="F91" s="60" t="str">
        <f t="shared" si="0"/>
        <v/>
      </c>
    </row>
    <row r="92" spans="1:6" ht="16.5" hidden="1" thickBot="1" x14ac:dyDescent="0.3">
      <c r="A92" s="54"/>
      <c r="B92" s="53"/>
      <c r="C92" s="70"/>
      <c r="D92" s="59"/>
      <c r="E92" s="59"/>
      <c r="F92" s="60" t="str">
        <f t="shared" si="0"/>
        <v/>
      </c>
    </row>
    <row r="93" spans="1:6" ht="16.5" hidden="1" thickBot="1" x14ac:dyDescent="0.3">
      <c r="A93" s="54"/>
      <c r="B93" s="53"/>
      <c r="C93" s="70"/>
      <c r="D93" s="59"/>
      <c r="E93" s="59"/>
      <c r="F93" s="60" t="str">
        <f t="shared" si="0"/>
        <v/>
      </c>
    </row>
    <row r="94" spans="1:6" ht="16.5" hidden="1" thickBot="1" x14ac:dyDescent="0.3">
      <c r="A94" s="54"/>
      <c r="B94" s="53"/>
      <c r="C94" s="70"/>
      <c r="D94" s="59"/>
      <c r="E94" s="59"/>
      <c r="F94" s="60" t="str">
        <f t="shared" si="0"/>
        <v/>
      </c>
    </row>
    <row r="95" spans="1:6" ht="16.5" hidden="1" thickBot="1" x14ac:dyDescent="0.3">
      <c r="A95" s="54"/>
      <c r="B95" s="53"/>
      <c r="C95" s="70"/>
      <c r="D95" s="59"/>
      <c r="E95" s="59"/>
      <c r="F95" s="60" t="str">
        <f t="shared" si="0"/>
        <v/>
      </c>
    </row>
    <row r="96" spans="1:6" ht="16.5" hidden="1" thickBot="1" x14ac:dyDescent="0.3">
      <c r="A96" s="54"/>
      <c r="B96" s="53"/>
      <c r="C96" s="70"/>
      <c r="D96" s="59"/>
      <c r="E96" s="59"/>
      <c r="F96" s="60" t="str">
        <f t="shared" si="0"/>
        <v/>
      </c>
    </row>
    <row r="97" spans="1:6" ht="16.5" hidden="1" thickBot="1" x14ac:dyDescent="0.3">
      <c r="A97" s="54"/>
      <c r="B97" s="106"/>
      <c r="C97" s="106"/>
      <c r="D97" s="107"/>
      <c r="E97" s="107"/>
      <c r="F97" s="60"/>
    </row>
    <row r="98" spans="1:6" ht="16.5" hidden="1" thickBot="1" x14ac:dyDescent="0.3">
      <c r="A98" s="54"/>
      <c r="B98" s="106"/>
      <c r="C98" s="106"/>
      <c r="D98" s="107"/>
      <c r="E98" s="107"/>
      <c r="F98" s="60"/>
    </row>
    <row r="99" spans="1:6" ht="16.5" hidden="1" thickBot="1" x14ac:dyDescent="0.3">
      <c r="A99" s="54"/>
      <c r="B99" s="53"/>
      <c r="C99" s="70"/>
      <c r="D99" s="59"/>
      <c r="E99" s="59"/>
      <c r="F99" s="60" t="str">
        <f>IF(OR(D99&gt;0,E99),F96+D99-E99,"")</f>
        <v/>
      </c>
    </row>
    <row r="100" spans="1:6" ht="16.5" hidden="1" thickBot="1" x14ac:dyDescent="0.3">
      <c r="A100" s="55"/>
      <c r="B100" s="56"/>
      <c r="C100" s="71"/>
      <c r="D100" s="61"/>
      <c r="E100" s="59"/>
      <c r="F100" s="60" t="str">
        <f t="shared" ref="F100" si="1">IF(OR(D100&gt;0,E100),F99+D100-E100,"")</f>
        <v/>
      </c>
    </row>
    <row r="101" spans="1:6" ht="25.5" customHeight="1" thickTop="1" thickBot="1" x14ac:dyDescent="0.3">
      <c r="A101" s="63"/>
      <c r="B101" s="64"/>
      <c r="C101" s="64"/>
      <c r="D101" s="62">
        <f>SUBTOTAL(9,D3:D100)</f>
        <v>187865</v>
      </c>
      <c r="E101" s="62">
        <f>SUBTOTAL(9,E3:E100)</f>
        <v>190815</v>
      </c>
      <c r="F101" s="62"/>
    </row>
    <row r="102" spans="1:6" ht="16.5" thickTop="1" x14ac:dyDescent="0.25"/>
  </sheetData>
  <autoFilter ref="A2:F100">
    <filterColumn colId="0">
      <filters>
        <dateGroupItem year="2021" month="5" dateTimeGrouping="month"/>
      </filters>
    </filterColumn>
  </autoFilter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workbookViewId="0">
      <pane ySplit="2" topLeftCell="A3" activePane="bottomLeft" state="frozen"/>
      <selection pane="bottomLeft" activeCell="G7" sqref="G7"/>
    </sheetView>
  </sheetViews>
  <sheetFormatPr defaultRowHeight="15" x14ac:dyDescent="0.25"/>
  <cols>
    <col min="1" max="1" width="11.28515625" customWidth="1"/>
    <col min="2" max="2" width="13.85546875" customWidth="1"/>
    <col min="3" max="3" width="5" bestFit="1" customWidth="1"/>
    <col min="4" max="6" width="11.28515625" bestFit="1" customWidth="1"/>
    <col min="7" max="7" width="17.140625" customWidth="1"/>
    <col min="8" max="8" width="17.7109375" customWidth="1"/>
    <col min="9" max="9" width="11.140625" customWidth="1"/>
    <col min="10" max="14" width="9.28515625" bestFit="1" customWidth="1"/>
  </cols>
  <sheetData>
    <row r="2" spans="1:14" ht="28.5" x14ac:dyDescent="0.25">
      <c r="A2" s="14" t="s">
        <v>0</v>
      </c>
      <c r="B2" s="14" t="s">
        <v>15</v>
      </c>
      <c r="C2" s="37" t="s">
        <v>1</v>
      </c>
      <c r="D2" s="37" t="s">
        <v>6</v>
      </c>
      <c r="E2" s="37" t="s">
        <v>4</v>
      </c>
      <c r="F2" s="37" t="s">
        <v>7</v>
      </c>
      <c r="G2" s="109" t="s">
        <v>22</v>
      </c>
      <c r="H2" s="109" t="s">
        <v>23</v>
      </c>
      <c r="I2" s="108" t="s">
        <v>21</v>
      </c>
      <c r="J2" s="14"/>
      <c r="K2" s="14"/>
      <c r="L2" s="14"/>
      <c r="M2" s="14"/>
      <c r="N2" s="37"/>
    </row>
    <row r="3" spans="1:14" x14ac:dyDescent="0.25">
      <c r="A3" s="66">
        <v>44317</v>
      </c>
      <c r="B3" s="86" t="s">
        <v>2</v>
      </c>
      <c r="C3" s="92" t="str">
        <f t="shared" ref="C3:C33" si="0">TEXT(A3,"ddd")</f>
        <v>Sat</v>
      </c>
      <c r="D3" s="94">
        <f>VLOOKUP($A3,عمليات!$B$2:$O$867,13,1)</f>
        <v>0</v>
      </c>
      <c r="E3" s="94">
        <f>VLOOKUP($A3,عمليات!$B$2:$O$867,14,1)</f>
        <v>0</v>
      </c>
      <c r="F3" s="95">
        <f>VLOOKUP($A3,عمليات!$B$2:$O$867,14,1)</f>
        <v>0</v>
      </c>
      <c r="G3" s="102">
        <f ca="1">SUMIF('وارد-صادر'!$A$4:$E$100,A3,'وارد-صادر'!E:E)</f>
        <v>0</v>
      </c>
      <c r="H3" s="105">
        <f>VLOOKUP($A3,'وارد-صادر'!$A$4:$E$100,5,1)</f>
        <v>5000</v>
      </c>
      <c r="I3" s="101"/>
      <c r="J3" s="87"/>
      <c r="K3" s="87"/>
      <c r="L3" s="87"/>
      <c r="M3" s="87"/>
      <c r="N3" s="87"/>
    </row>
    <row r="4" spans="1:14" x14ac:dyDescent="0.25">
      <c r="A4" s="96">
        <v>44318</v>
      </c>
      <c r="B4" s="88" t="s">
        <v>2</v>
      </c>
      <c r="C4" s="93" t="str">
        <f t="shared" si="0"/>
        <v>Sun</v>
      </c>
      <c r="D4" s="95">
        <f>VLOOKUP($A4,عمليات!$B$2:$O$867,13,1)</f>
        <v>0</v>
      </c>
      <c r="E4" s="95">
        <f>VLOOKUP($A4,عمليات!$B$2:$O$867,14,1)</f>
        <v>0</v>
      </c>
      <c r="F4" s="95">
        <f>VLOOKUP($A4,عمليات!$B$2:$O$867,14,1)</f>
        <v>0</v>
      </c>
      <c r="G4" s="102">
        <f ca="1">SUMIF('وارد-صادر'!$A$4:$E$100,A4,'وارد-صادر'!E:E)</f>
        <v>0</v>
      </c>
      <c r="H4" s="105">
        <f>VLOOKUP($A4,'وارد-صادر'!$A$4:$E$100,5,1)</f>
        <v>5000</v>
      </c>
      <c r="I4" s="102"/>
      <c r="J4" s="89"/>
      <c r="K4" s="89"/>
      <c r="L4" s="89"/>
      <c r="M4" s="89"/>
      <c r="N4" s="89"/>
    </row>
    <row r="5" spans="1:14" x14ac:dyDescent="0.25">
      <c r="A5" s="96">
        <v>44319</v>
      </c>
      <c r="B5" s="88" t="s">
        <v>2</v>
      </c>
      <c r="C5" s="93" t="str">
        <f t="shared" si="0"/>
        <v>Mon</v>
      </c>
      <c r="D5" s="95">
        <f>VLOOKUP($A5,عمليات!$B$2:$O$867,13,1)</f>
        <v>0</v>
      </c>
      <c r="E5" s="95">
        <f>VLOOKUP($A5,عمليات!$B$2:$O$867,14,1)</f>
        <v>0</v>
      </c>
      <c r="F5" s="95">
        <f>VLOOKUP($A5,عمليات!$B$2:$O$867,14,1)</f>
        <v>0</v>
      </c>
      <c r="G5" s="102">
        <f ca="1">SUMIF('وارد-صادر'!$A$4:$E$100,A5,'وارد-صادر'!E:E)</f>
        <v>0</v>
      </c>
      <c r="H5" s="105">
        <f>VLOOKUP($A5,'وارد-صادر'!$A$4:$E$100,5,1)</f>
        <v>5000</v>
      </c>
      <c r="I5" s="102"/>
      <c r="J5" s="89"/>
      <c r="K5" s="89"/>
      <c r="L5" s="89"/>
      <c r="M5" s="89"/>
      <c r="N5" s="89"/>
    </row>
    <row r="6" spans="1:14" x14ac:dyDescent="0.25">
      <c r="A6" s="96">
        <v>44320</v>
      </c>
      <c r="B6" s="88" t="s">
        <v>2</v>
      </c>
      <c r="C6" s="93" t="str">
        <f t="shared" si="0"/>
        <v>Tue</v>
      </c>
      <c r="D6" s="95">
        <f>VLOOKUP($A6,عمليات!$B$2:$O$867,13,1)</f>
        <v>13547.476799999999</v>
      </c>
      <c r="E6" s="95">
        <f>VLOOKUP($A6,عمليات!$B$2:$O$867,14,1)</f>
        <v>2452.5231999999996</v>
      </c>
      <c r="F6" s="95">
        <f>VLOOKUP($A6,عمليات!$B$2:$O$867,14,1)</f>
        <v>2452.5231999999996</v>
      </c>
      <c r="G6" s="102">
        <f ca="1">SUMIF('وارد-صادر'!$A$4:$E$100,A6,'وارد-صادر'!E:E)</f>
        <v>0</v>
      </c>
      <c r="H6" s="105">
        <f>VLOOKUP($A6,'وارد-صادر'!$A$4:$E$100,5,1)</f>
        <v>0</v>
      </c>
      <c r="I6" s="102"/>
      <c r="J6" s="89"/>
      <c r="K6" s="89"/>
      <c r="L6" s="89"/>
      <c r="M6" s="89"/>
      <c r="N6" s="89"/>
    </row>
    <row r="7" spans="1:14" x14ac:dyDescent="0.25">
      <c r="A7" s="96">
        <v>44321</v>
      </c>
      <c r="B7" s="88" t="s">
        <v>2</v>
      </c>
      <c r="C7" s="93" t="str">
        <f t="shared" si="0"/>
        <v>Wed</v>
      </c>
      <c r="D7" s="95">
        <f>VLOOKUP($A7,عمليات!$B$2:$O$867,13,1)</f>
        <v>3397.2119999999995</v>
      </c>
      <c r="E7" s="95">
        <f>VLOOKUP($A7,عمليات!$B$2:$O$867,14,1)</f>
        <v>602.78800000000047</v>
      </c>
      <c r="F7" s="95">
        <f>VLOOKUP($A7,عمليات!$B$2:$O$867,14,1)</f>
        <v>602.78800000000047</v>
      </c>
      <c r="G7" s="102">
        <f ca="1">SUMIF('وارد-صادر'!$A$4:$E$100,A7,'وارد-صادر'!E:E)</f>
        <v>13660</v>
      </c>
      <c r="H7" s="105">
        <f>VLOOKUP($A7,'وارد-صادر'!$A$4:$E$100,5,1)</f>
        <v>300</v>
      </c>
      <c r="I7" s="102">
        <f>8550+60+100+300</f>
        <v>9010</v>
      </c>
      <c r="J7" s="89"/>
      <c r="K7" s="89"/>
      <c r="L7" s="89"/>
      <c r="M7" s="89"/>
      <c r="N7" s="89"/>
    </row>
    <row r="8" spans="1:14" x14ac:dyDescent="0.25">
      <c r="A8" s="96">
        <v>44322</v>
      </c>
      <c r="B8" s="88" t="s">
        <v>2</v>
      </c>
      <c r="C8" s="93" t="str">
        <f t="shared" si="0"/>
        <v>Thu</v>
      </c>
      <c r="D8" s="95">
        <f>VLOOKUP($A8,عمليات!$B$2:$O$867,13,1)</f>
        <v>25709.926199999994</v>
      </c>
      <c r="E8" s="95">
        <f>VLOOKUP($A8,عمليات!$B$2:$O$867,14,1)</f>
        <v>4290.0738000000047</v>
      </c>
      <c r="F8" s="95">
        <f>VLOOKUP($A8,عمليات!$B$2:$O$867,14,1)</f>
        <v>4290.0738000000047</v>
      </c>
      <c r="G8" s="102">
        <f ca="1">SUMIF('وارد-صادر'!$A$4:$E$100,A8,'وارد-صادر'!E:E)</f>
        <v>400</v>
      </c>
      <c r="H8" s="105">
        <f>VLOOKUP($A8,'وارد-صادر'!$A$4:$E$100,5,1)</f>
        <v>50940</v>
      </c>
      <c r="I8" s="102">
        <f>200+50940</f>
        <v>51140</v>
      </c>
      <c r="J8" s="89"/>
      <c r="K8" s="89"/>
      <c r="L8" s="89"/>
      <c r="M8" s="89"/>
      <c r="N8" s="89"/>
    </row>
    <row r="9" spans="1:14" x14ac:dyDescent="0.25">
      <c r="A9" s="96">
        <v>44323</v>
      </c>
      <c r="B9" s="88" t="s">
        <v>2</v>
      </c>
      <c r="C9" s="93" t="str">
        <f t="shared" si="0"/>
        <v>Fri</v>
      </c>
      <c r="D9" s="95">
        <f>VLOOKUP($A9,عمليات!$B$2:$O$867,13,1)</f>
        <v>25709.926199999994</v>
      </c>
      <c r="E9" s="95">
        <f>VLOOKUP($A9,عمليات!$B$2:$O$867,14,1)</f>
        <v>4290.0738000000047</v>
      </c>
      <c r="F9" s="95">
        <f>VLOOKUP($A9,عمليات!$B$2:$O$867,14,1)</f>
        <v>4290.0738000000047</v>
      </c>
      <c r="G9" s="102">
        <f ca="1">SUMIF('وارد-صادر'!$A$4:$E$100,A9,'وارد-صادر'!E:E)</f>
        <v>0</v>
      </c>
      <c r="H9" s="105">
        <f>VLOOKUP($A9,'وارد-صادر'!$A$4:$E$100,5,1)</f>
        <v>50940</v>
      </c>
      <c r="I9" s="102"/>
      <c r="J9" s="89"/>
      <c r="K9" s="89"/>
      <c r="L9" s="89"/>
      <c r="M9" s="89"/>
      <c r="N9" s="89"/>
    </row>
    <row r="10" spans="1:14" x14ac:dyDescent="0.25">
      <c r="A10" s="96">
        <v>44324</v>
      </c>
      <c r="B10" s="88" t="s">
        <v>2</v>
      </c>
      <c r="C10" s="93" t="str">
        <f t="shared" si="0"/>
        <v>Sat</v>
      </c>
      <c r="D10" s="95">
        <f>VLOOKUP($A10,عمليات!$B$2:$O$867,13,1)</f>
        <v>25709.926199999994</v>
      </c>
      <c r="E10" s="95">
        <f>VLOOKUP($A10,عمليات!$B$2:$O$867,14,1)</f>
        <v>4290.0738000000047</v>
      </c>
      <c r="F10" s="95">
        <f>VLOOKUP($A10,عمليات!$B$2:$O$867,14,1)</f>
        <v>4290.0738000000047</v>
      </c>
      <c r="G10" s="102">
        <f ca="1">SUMIF('وارد-صادر'!$A$4:$E$100,A10,'وارد-صادر'!E:E)</f>
        <v>0</v>
      </c>
      <c r="H10" s="105">
        <f>VLOOKUP($A10,'وارد-صادر'!$A$4:$E$100,5,1)</f>
        <v>50940</v>
      </c>
      <c r="I10" s="102"/>
      <c r="J10" s="89"/>
      <c r="K10" s="89"/>
      <c r="L10" s="89"/>
      <c r="M10" s="89"/>
      <c r="N10" s="89"/>
    </row>
    <row r="11" spans="1:14" x14ac:dyDescent="0.25">
      <c r="A11" s="96">
        <v>44325</v>
      </c>
      <c r="B11" s="88" t="s">
        <v>2</v>
      </c>
      <c r="C11" s="93" t="str">
        <f t="shared" si="0"/>
        <v>Sun</v>
      </c>
      <c r="D11" s="95">
        <f>VLOOKUP($A11,عمليات!$B$2:$O$867,13,1)</f>
        <v>10766.548799999999</v>
      </c>
      <c r="E11" s="95">
        <f>VLOOKUP($A11,عمليات!$B$2:$O$867,14,1)</f>
        <v>2033.4512000000013</v>
      </c>
      <c r="F11" s="95">
        <f>VLOOKUP($A11,عمليات!$B$2:$O$867,14,1)</f>
        <v>2033.4512000000013</v>
      </c>
      <c r="G11" s="102">
        <f ca="1">SUMIF('وارد-صادر'!$A$4:$E$100,A11,'وارد-صادر'!E:E)</f>
        <v>200</v>
      </c>
      <c r="H11" s="105">
        <f>VLOOKUP($A11,'وارد-صادر'!$A$4:$E$100,5,1)</f>
        <v>100</v>
      </c>
      <c r="I11" s="102">
        <v>100</v>
      </c>
      <c r="J11" s="89"/>
      <c r="K11" s="89"/>
      <c r="L11" s="89"/>
      <c r="M11" s="89"/>
      <c r="N11" s="89"/>
    </row>
    <row r="12" spans="1:14" x14ac:dyDescent="0.25">
      <c r="A12" s="96">
        <v>44326</v>
      </c>
      <c r="B12" s="88" t="s">
        <v>2</v>
      </c>
      <c r="C12" s="93" t="str">
        <f t="shared" si="0"/>
        <v>Mon</v>
      </c>
      <c r="D12" s="95">
        <f>VLOOKUP($A12,عمليات!$B$2:$O$867,13,1)</f>
        <v>12800.520599999998</v>
      </c>
      <c r="E12" s="95">
        <f>VLOOKUP($A12,عمليات!$B$2:$O$867,14,1)</f>
        <v>2149.4794000000029</v>
      </c>
      <c r="F12" s="95">
        <f>VLOOKUP($A12,عمليات!$B$2:$O$867,14,1)</f>
        <v>2149.4794000000029</v>
      </c>
      <c r="G12" s="102">
        <f ca="1">SUMIF('وارد-صادر'!$A$4:$E$100,A12,'وارد-صادر'!E:E)</f>
        <v>51040</v>
      </c>
      <c r="H12" s="105">
        <f>VLOOKUP($A12,'وارد-صادر'!$A$4:$E$100,5,1)</f>
        <v>27500</v>
      </c>
      <c r="I12" s="102">
        <f>150+27500</f>
        <v>27650</v>
      </c>
      <c r="J12" s="89"/>
      <c r="K12" s="89"/>
      <c r="L12" s="89"/>
      <c r="M12" s="89"/>
      <c r="N12" s="89"/>
    </row>
    <row r="13" spans="1:14" x14ac:dyDescent="0.25">
      <c r="A13" s="96">
        <v>44327</v>
      </c>
      <c r="B13" s="88" t="s">
        <v>2</v>
      </c>
      <c r="C13" s="93" t="str">
        <f t="shared" si="0"/>
        <v>Tue</v>
      </c>
      <c r="D13" s="95">
        <f>VLOOKUP($A13,عمليات!$B$2:$O$867,13,1)</f>
        <v>4809.6773999999996</v>
      </c>
      <c r="E13" s="95">
        <f>VLOOKUP($A13,عمليات!$B$2:$O$867,14,1)</f>
        <v>790.32260000000008</v>
      </c>
      <c r="F13" s="95">
        <f>VLOOKUP($A13,عمليات!$B$2:$O$867,14,1)</f>
        <v>790.32260000000008</v>
      </c>
      <c r="G13" s="102">
        <f ca="1">SUMIF('وارد-صادر'!$A$4:$E$100,A13,'وارد-صادر'!E:E)</f>
        <v>27650</v>
      </c>
      <c r="H13" s="105">
        <f>VLOOKUP($A13,'وارد-صادر'!$A$4:$E$100,5,1)</f>
        <v>500</v>
      </c>
      <c r="I13" s="102">
        <v>600</v>
      </c>
      <c r="J13" s="89"/>
      <c r="K13" s="89"/>
      <c r="L13" s="89"/>
      <c r="M13" s="89"/>
      <c r="N13" s="89"/>
    </row>
    <row r="14" spans="1:14" x14ac:dyDescent="0.25">
      <c r="A14" s="96">
        <v>44328</v>
      </c>
      <c r="B14" s="88" t="s">
        <v>2</v>
      </c>
      <c r="C14" s="93" t="str">
        <f t="shared" si="0"/>
        <v>Wed</v>
      </c>
      <c r="D14" s="95">
        <f>VLOOKUP($A14,عمليات!$B$2:$O$867,13,1)</f>
        <v>0</v>
      </c>
      <c r="E14" s="95">
        <f>VLOOKUP($A14,عمليات!$B$2:$O$867,14,1)</f>
        <v>0</v>
      </c>
      <c r="F14" s="95">
        <f>VLOOKUP($A14,عمليات!$B$2:$O$867,14,1)</f>
        <v>0</v>
      </c>
      <c r="G14" s="102">
        <f ca="1">SUMIF('وارد-صادر'!$A$4:$E$100,A14,'وارد-صادر'!E:E)</f>
        <v>0</v>
      </c>
      <c r="H14" s="105">
        <f>VLOOKUP($A14,'وارد-صادر'!$A$4:$E$100,5,1)</f>
        <v>500</v>
      </c>
      <c r="I14" s="102"/>
      <c r="J14" s="89"/>
      <c r="K14" s="89"/>
      <c r="L14" s="89"/>
      <c r="M14" s="89"/>
      <c r="N14" s="89"/>
    </row>
    <row r="15" spans="1:14" x14ac:dyDescent="0.25">
      <c r="A15" s="96">
        <v>44329</v>
      </c>
      <c r="B15" s="88" t="s">
        <v>2</v>
      </c>
      <c r="C15" s="93" t="str">
        <f t="shared" si="0"/>
        <v>Thu</v>
      </c>
      <c r="D15" s="95">
        <f>VLOOKUP($A15,عمليات!$B$2:$O$867,13,1)</f>
        <v>0</v>
      </c>
      <c r="E15" s="95">
        <f>VLOOKUP($A15,عمليات!$B$2:$O$867,14,1)</f>
        <v>0</v>
      </c>
      <c r="F15" s="95">
        <f>VLOOKUP($A15,عمليات!$B$2:$O$867,14,1)</f>
        <v>0</v>
      </c>
      <c r="G15" s="102">
        <f ca="1">SUMIF('وارد-صادر'!$A$4:$E$100,A15,'وارد-صادر'!E:E)</f>
        <v>0</v>
      </c>
      <c r="H15" s="105">
        <f>VLOOKUP($A15,'وارد-صادر'!$A$4:$E$100,5,1)</f>
        <v>500</v>
      </c>
      <c r="I15" s="102"/>
      <c r="J15" s="89"/>
      <c r="K15" s="89"/>
      <c r="L15" s="89"/>
      <c r="M15" s="89"/>
      <c r="N15" s="89"/>
    </row>
    <row r="16" spans="1:14" x14ac:dyDescent="0.25">
      <c r="A16" s="96">
        <v>44330</v>
      </c>
      <c r="B16" s="88" t="s">
        <v>2</v>
      </c>
      <c r="C16" s="93" t="str">
        <f t="shared" si="0"/>
        <v>Fri</v>
      </c>
      <c r="D16" s="95">
        <f>VLOOKUP($A16,عمليات!$B$2:$O$867,13,1)</f>
        <v>0</v>
      </c>
      <c r="E16" s="95">
        <f>VLOOKUP($A16,عمليات!$B$2:$O$867,14,1)</f>
        <v>0</v>
      </c>
      <c r="F16" s="95">
        <f>VLOOKUP($A16,عمليات!$B$2:$O$867,14,1)</f>
        <v>0</v>
      </c>
      <c r="G16" s="102">
        <f ca="1">SUMIF('وارد-صادر'!$A$4:$E$100,A16,'وارد-صادر'!E:E)</f>
        <v>0</v>
      </c>
      <c r="H16" s="105">
        <f>VLOOKUP($A16,'وارد-صادر'!$A$4:$E$100,5,1)</f>
        <v>500</v>
      </c>
      <c r="I16" s="102"/>
      <c r="J16" s="89"/>
      <c r="K16" s="89"/>
      <c r="L16" s="89"/>
      <c r="M16" s="89"/>
      <c r="N16" s="89"/>
    </row>
    <row r="17" spans="1:14" x14ac:dyDescent="0.25">
      <c r="A17" s="96">
        <v>44331</v>
      </c>
      <c r="B17" s="88" t="s">
        <v>2</v>
      </c>
      <c r="C17" s="93" t="str">
        <f t="shared" si="0"/>
        <v>Sat</v>
      </c>
      <c r="D17" s="95">
        <f>VLOOKUP($A17,عمليات!$B$2:$O$867,13,1)</f>
        <v>0</v>
      </c>
      <c r="E17" s="95">
        <f>VLOOKUP($A17,عمليات!$B$2:$O$867,14,1)</f>
        <v>0</v>
      </c>
      <c r="F17" s="95">
        <f>VLOOKUP($A17,عمليات!$B$2:$O$867,14,1)</f>
        <v>0</v>
      </c>
      <c r="G17" s="102">
        <f ca="1">SUMIF('وارد-صادر'!$A$4:$E$100,A17,'وارد-صادر'!E:E)</f>
        <v>0</v>
      </c>
      <c r="H17" s="105">
        <f>VLOOKUP($A17,'وارد-صادر'!$A$4:$E$100,5,1)</f>
        <v>500</v>
      </c>
      <c r="I17" s="102"/>
      <c r="J17" s="89"/>
      <c r="K17" s="89"/>
      <c r="L17" s="89"/>
      <c r="M17" s="89"/>
      <c r="N17" s="89"/>
    </row>
    <row r="18" spans="1:14" x14ac:dyDescent="0.25">
      <c r="A18" s="96">
        <v>44332</v>
      </c>
      <c r="B18" s="88" t="s">
        <v>2</v>
      </c>
      <c r="C18" s="93" t="str">
        <f t="shared" si="0"/>
        <v>Sun</v>
      </c>
      <c r="D18" s="95">
        <f>VLOOKUP($A18,عمليات!$B$2:$O$867,13,1)</f>
        <v>0</v>
      </c>
      <c r="E18" s="95">
        <f>VLOOKUP($A18,عمليات!$B$2:$O$867,14,1)</f>
        <v>0</v>
      </c>
      <c r="F18" s="95">
        <f>VLOOKUP($A18,عمليات!$B$2:$O$867,14,1)</f>
        <v>0</v>
      </c>
      <c r="G18" s="102">
        <f ca="1">SUMIF('وارد-صادر'!$A$4:$E$100,A18,'وارد-صادر'!E:E)</f>
        <v>0</v>
      </c>
      <c r="H18" s="105">
        <f>VLOOKUP($A18,'وارد-صادر'!$A$4:$E$100,5,1)</f>
        <v>500</v>
      </c>
      <c r="I18" s="102"/>
      <c r="J18" s="89"/>
      <c r="K18" s="89"/>
      <c r="L18" s="89"/>
      <c r="M18" s="89"/>
      <c r="N18" s="89"/>
    </row>
    <row r="19" spans="1:14" x14ac:dyDescent="0.25">
      <c r="A19" s="96">
        <v>44333</v>
      </c>
      <c r="B19" s="88" t="s">
        <v>2</v>
      </c>
      <c r="C19" s="93" t="str">
        <f t="shared" si="0"/>
        <v>Mon</v>
      </c>
      <c r="D19" s="95">
        <f>VLOOKUP($A19,عمليات!$B$2:$O$867,13,1)</f>
        <v>17052.492600000001</v>
      </c>
      <c r="E19" s="95">
        <f>VLOOKUP($A19,عمليات!$B$2:$O$867,14,1)</f>
        <v>3247.5064000000007</v>
      </c>
      <c r="F19" s="95">
        <f>VLOOKUP($A19,عمليات!$B$2:$O$867,14,1)</f>
        <v>3247.5064000000007</v>
      </c>
      <c r="G19" s="102">
        <f ca="1">SUMIF('وارد-صادر'!$A$4:$E$100,A19,'وارد-صادر'!E:E)</f>
        <v>0</v>
      </c>
      <c r="H19" s="105">
        <f>VLOOKUP($A19,'وارد-صادر'!$A$4:$E$100,5,1)</f>
        <v>0</v>
      </c>
      <c r="I19" s="102"/>
      <c r="J19" s="89"/>
      <c r="K19" s="89"/>
      <c r="L19" s="89"/>
      <c r="M19" s="89"/>
      <c r="N19" s="89"/>
    </row>
    <row r="20" spans="1:14" x14ac:dyDescent="0.25">
      <c r="A20" s="96">
        <v>44334</v>
      </c>
      <c r="B20" s="88" t="s">
        <v>2</v>
      </c>
      <c r="C20" s="93" t="str">
        <f t="shared" si="0"/>
        <v>Tue</v>
      </c>
      <c r="D20" s="95">
        <f>VLOOKUP($A20,عمليات!$B$2:$O$867,13,1)</f>
        <v>8189.4156000000003</v>
      </c>
      <c r="E20" s="95">
        <f>VLOOKUP($A20,عمليات!$B$2:$O$867,14,1)</f>
        <v>1360.5843999999997</v>
      </c>
      <c r="F20" s="95">
        <f>VLOOKUP($A20,عمليات!$B$2:$O$867,14,1)</f>
        <v>1360.5843999999997</v>
      </c>
      <c r="G20" s="102">
        <f ca="1">SUMIF('وارد-صادر'!$A$4:$E$100,A20,'وارد-صادر'!E:E)</f>
        <v>100</v>
      </c>
      <c r="H20" s="105">
        <f>VLOOKUP($A20,'وارد-صادر'!$A$4:$E$100,5,1)</f>
        <v>0</v>
      </c>
      <c r="I20" s="102"/>
      <c r="J20" s="89"/>
      <c r="K20" s="89"/>
      <c r="L20" s="89"/>
      <c r="M20" s="89"/>
      <c r="N20" s="89"/>
    </row>
    <row r="21" spans="1:14" x14ac:dyDescent="0.25">
      <c r="A21" s="96">
        <v>44335</v>
      </c>
      <c r="B21" s="88" t="s">
        <v>2</v>
      </c>
      <c r="C21" s="93" t="str">
        <f t="shared" si="0"/>
        <v>Wed</v>
      </c>
      <c r="D21" s="95">
        <f>VLOOKUP($A21,عمليات!$B$2:$O$867,13,1)</f>
        <v>6147.9071999999996</v>
      </c>
      <c r="E21" s="95">
        <f>VLOOKUP($A21,عمليات!$B$2:$O$867,14,1)</f>
        <v>1052.0928000000004</v>
      </c>
      <c r="F21" s="95">
        <f>VLOOKUP($A21,عمليات!$B$2:$O$867,14,1)</f>
        <v>1052.0928000000004</v>
      </c>
      <c r="G21" s="102">
        <f ca="1">SUMIF('وارد-صادر'!$A$4:$E$100,A21,'وارد-صادر'!E:E)</f>
        <v>500</v>
      </c>
      <c r="H21" s="105">
        <f>VLOOKUP($A21,'وارد-صادر'!$A$4:$E$100,5,1)</f>
        <v>100</v>
      </c>
      <c r="I21" s="102">
        <f>34265+100</f>
        <v>34365</v>
      </c>
      <c r="J21" s="89"/>
      <c r="K21" s="89"/>
      <c r="L21" s="89"/>
      <c r="M21" s="89"/>
      <c r="N21" s="89"/>
    </row>
    <row r="22" spans="1:14" x14ac:dyDescent="0.25">
      <c r="A22" s="96">
        <v>44336</v>
      </c>
      <c r="B22" s="88" t="s">
        <v>2</v>
      </c>
      <c r="C22" s="93" t="str">
        <f t="shared" si="0"/>
        <v>Thu</v>
      </c>
      <c r="D22" s="95">
        <f>VLOOKUP($A22,عمليات!$B$2:$O$867,13,1)</f>
        <v>2053.7190000000001</v>
      </c>
      <c r="E22" s="95">
        <f>VLOOKUP($A22,عمليات!$B$2:$O$867,14,1)</f>
        <v>421.28100000000006</v>
      </c>
      <c r="F22" s="95">
        <f>VLOOKUP($A22,عمليات!$B$2:$O$867,14,1)</f>
        <v>421.28100000000006</v>
      </c>
      <c r="G22" s="102">
        <f ca="1">SUMIF('وارد-صادر'!$A$4:$E$100,A22,'وارد-صادر'!E:E)</f>
        <v>0</v>
      </c>
      <c r="H22" s="105">
        <f>VLOOKUP($A22,'وارد-صادر'!$A$4:$E$100,5,1)</f>
        <v>0</v>
      </c>
      <c r="I22" s="102"/>
      <c r="J22" s="89"/>
      <c r="K22" s="89"/>
      <c r="L22" s="89"/>
      <c r="M22" s="89"/>
      <c r="N22" s="89"/>
    </row>
    <row r="23" spans="1:14" x14ac:dyDescent="0.25">
      <c r="A23" s="96">
        <v>44337</v>
      </c>
      <c r="B23" s="88" t="s">
        <v>2</v>
      </c>
      <c r="C23" s="93" t="str">
        <f t="shared" si="0"/>
        <v>Fri</v>
      </c>
      <c r="D23" s="95">
        <f>VLOOKUP($A23,عمليات!$B$2:$O$867,13,1)</f>
        <v>2053.7190000000001</v>
      </c>
      <c r="E23" s="95">
        <f>VLOOKUP($A23,عمليات!$B$2:$O$867,14,1)</f>
        <v>421.28100000000006</v>
      </c>
      <c r="F23" s="95">
        <f>VLOOKUP($A23,عمليات!$B$2:$O$867,14,1)</f>
        <v>421.28100000000006</v>
      </c>
      <c r="G23" s="102">
        <f ca="1">SUMIF('وارد-صادر'!$A$4:$E$100,A23,'وارد-صادر'!E:E)</f>
        <v>0</v>
      </c>
      <c r="H23" s="105">
        <f>VLOOKUP($A23,'وارد-صادر'!$A$4:$E$100,5,1)</f>
        <v>0</v>
      </c>
      <c r="I23" s="102"/>
      <c r="J23" s="89"/>
      <c r="K23" s="89"/>
      <c r="L23" s="89"/>
      <c r="M23" s="89"/>
      <c r="N23" s="89"/>
    </row>
    <row r="24" spans="1:14" x14ac:dyDescent="0.25">
      <c r="A24" s="96">
        <v>44338</v>
      </c>
      <c r="B24" s="88" t="s">
        <v>2</v>
      </c>
      <c r="C24" s="93" t="str">
        <f t="shared" si="0"/>
        <v>Sat</v>
      </c>
      <c r="D24" s="95">
        <f>VLOOKUP($A24,عمليات!$B$2:$O$867,13,1)</f>
        <v>2053.7190000000001</v>
      </c>
      <c r="E24" s="95">
        <f>VLOOKUP($A24,عمليات!$B$2:$O$867,14,1)</f>
        <v>421.28100000000006</v>
      </c>
      <c r="F24" s="95">
        <f>VLOOKUP($A24,عمليات!$B$2:$O$867,14,1)</f>
        <v>421.28100000000006</v>
      </c>
      <c r="G24" s="102">
        <f ca="1">SUMIF('وارد-صادر'!$A$4:$E$100,A24,'وارد-صادر'!E:E)</f>
        <v>0</v>
      </c>
      <c r="H24" s="105">
        <f>VLOOKUP($A24,'وارد-صادر'!$A$4:$E$100,5,1)</f>
        <v>0</v>
      </c>
      <c r="I24" s="103"/>
      <c r="J24" s="91"/>
      <c r="K24" s="91"/>
      <c r="L24" s="91"/>
      <c r="M24" s="91"/>
      <c r="N24" s="91"/>
    </row>
    <row r="25" spans="1:14" x14ac:dyDescent="0.25">
      <c r="A25" s="96">
        <v>44339</v>
      </c>
      <c r="B25" s="88" t="s">
        <v>2</v>
      </c>
      <c r="C25" s="93" t="str">
        <f t="shared" si="0"/>
        <v>Sun</v>
      </c>
      <c r="D25" s="95">
        <f>VLOOKUP($A25,عمليات!$B$2:$O$867,13,1)</f>
        <v>12980.387400000003</v>
      </c>
      <c r="E25" s="95">
        <f>VLOOKUP($A25,عمليات!$B$2:$O$867,14,1)</f>
        <v>1894.6126000000004</v>
      </c>
      <c r="F25" s="95">
        <f>VLOOKUP($A25,عمليات!$B$2:$O$867,14,1)</f>
        <v>1894.6126000000004</v>
      </c>
      <c r="G25" s="102">
        <f ca="1">SUMIF('وارد-صادر'!$A$4:$E$100,A25,'وارد-صادر'!E:E)</f>
        <v>34365</v>
      </c>
      <c r="H25" s="105">
        <f>VLOOKUP($A25,'وارد-صادر'!$A$4:$E$100,5,1)</f>
        <v>50</v>
      </c>
      <c r="I25" s="103">
        <f>100+50</f>
        <v>150</v>
      </c>
      <c r="J25" s="91"/>
      <c r="K25" s="91"/>
      <c r="L25" s="91"/>
      <c r="M25" s="91"/>
      <c r="N25" s="91"/>
    </row>
    <row r="26" spans="1:14" x14ac:dyDescent="0.25">
      <c r="A26" s="96">
        <v>44340</v>
      </c>
      <c r="B26" s="88" t="s">
        <v>2</v>
      </c>
      <c r="C26" s="93" t="str">
        <f t="shared" si="0"/>
        <v>Mon</v>
      </c>
      <c r="D26" s="95">
        <f>VLOOKUP($A26,عمليات!$B$2:$O$867,13,1)</f>
        <v>15034.106400000004</v>
      </c>
      <c r="E26" s="95">
        <f>VLOOKUP($A26,عمليات!$B$2:$O$867,14,1)</f>
        <v>2165.8936000000003</v>
      </c>
      <c r="F26" s="95">
        <f>VLOOKUP($A26,عمليات!$B$2:$O$867,14,1)</f>
        <v>2165.8936000000003</v>
      </c>
      <c r="G26" s="102">
        <f ca="1">SUMIF('وارد-صادر'!$A$4:$E$100,A26,'وارد-صادر'!E:E)</f>
        <v>100</v>
      </c>
      <c r="H26" s="105">
        <f>VLOOKUP($A26,'وارد-صادر'!$A$4:$E$100,5,1)</f>
        <v>50</v>
      </c>
      <c r="I26" s="103">
        <v>50</v>
      </c>
      <c r="J26" s="91"/>
      <c r="K26" s="91"/>
      <c r="L26" s="91"/>
      <c r="M26" s="91"/>
      <c r="N26" s="91"/>
    </row>
    <row r="27" spans="1:14" x14ac:dyDescent="0.25">
      <c r="A27" s="96">
        <v>44341</v>
      </c>
      <c r="B27" s="88" t="s">
        <v>2</v>
      </c>
      <c r="C27" s="93" t="str">
        <f t="shared" si="0"/>
        <v>Tue</v>
      </c>
      <c r="D27" s="95">
        <f>VLOOKUP($A27,عمليات!$B$2:$O$867,13,1)</f>
        <v>8917.1154000000006</v>
      </c>
      <c r="E27" s="95">
        <f>VLOOKUP($A27,عمليات!$B$2:$O$867,14,1)</f>
        <v>1597.8846000000008</v>
      </c>
      <c r="F27" s="95">
        <f>VLOOKUP($A27,عمليات!$B$2:$O$867,14,1)</f>
        <v>1597.8846000000008</v>
      </c>
      <c r="G27" s="102">
        <f ca="1">SUMIF('وارد-صادر'!$A$4:$E$100,A27,'وارد-صادر'!E:E)</f>
        <v>50</v>
      </c>
      <c r="H27" s="105">
        <f>VLOOKUP($A27,'وارد-صادر'!$A$4:$E$100,5,1)</f>
        <v>100</v>
      </c>
      <c r="I27" s="103">
        <v>100</v>
      </c>
      <c r="J27" s="91"/>
      <c r="K27" s="91"/>
      <c r="L27" s="91"/>
      <c r="M27" s="91"/>
      <c r="N27" s="91"/>
    </row>
    <row r="28" spans="1:14" x14ac:dyDescent="0.25">
      <c r="A28" s="96">
        <v>44342</v>
      </c>
      <c r="B28" s="88" t="s">
        <v>2</v>
      </c>
      <c r="C28" s="93" t="str">
        <f t="shared" si="0"/>
        <v>Wed</v>
      </c>
      <c r="D28" s="95">
        <f>VLOOKUP($A28,عمليات!$B$2:$O$867,13,1)</f>
        <v>12335.563800000004</v>
      </c>
      <c r="E28" s="95">
        <f>VLOOKUP($A28,عمليات!$B$2:$O$867,14,1)</f>
        <v>2064.4362000000006</v>
      </c>
      <c r="F28" s="95">
        <f>VLOOKUP($A28,عمليات!$B$2:$O$867,14,1)</f>
        <v>2064.4362000000006</v>
      </c>
      <c r="G28" s="102">
        <f ca="1">SUMIF('وارد-صادر'!$A$4:$E$100,A28,'وارد-صادر'!E:E)</f>
        <v>50</v>
      </c>
      <c r="H28" s="105">
        <f>VLOOKUP($A28,'وارد-صادر'!$A$4:$E$100,5,1)</f>
        <v>640</v>
      </c>
      <c r="I28" s="103">
        <v>640</v>
      </c>
      <c r="J28" s="91"/>
      <c r="K28" s="91"/>
      <c r="L28" s="91"/>
      <c r="M28" s="91"/>
      <c r="N28" s="91"/>
    </row>
    <row r="29" spans="1:14" x14ac:dyDescent="0.25">
      <c r="A29" s="96">
        <v>44343</v>
      </c>
      <c r="B29" s="88" t="s">
        <v>2</v>
      </c>
      <c r="C29" s="93" t="str">
        <f t="shared" si="0"/>
        <v>Thu</v>
      </c>
      <c r="D29" s="95">
        <f>VLOOKUP($A29,عمليات!$B$2:$O$867,13,1)</f>
        <v>3405.1985999999997</v>
      </c>
      <c r="E29" s="95">
        <f>VLOOKUP($A29,عمليات!$B$2:$O$867,14,1)</f>
        <v>594.80140000000017</v>
      </c>
      <c r="F29" s="95">
        <f>VLOOKUP($A29,عمليات!$B$2:$O$867,14,1)</f>
        <v>594.80140000000017</v>
      </c>
      <c r="G29" s="102">
        <f ca="1">SUMIF('وارد-صادر'!$A$4:$E$100,A29,'وارد-صادر'!E:E)</f>
        <v>740</v>
      </c>
      <c r="H29" s="105">
        <f>VLOOKUP($A29,'وارد-صادر'!$A$4:$E$100,5,1)</f>
        <v>62010</v>
      </c>
      <c r="I29" s="103">
        <f>62010+5000</f>
        <v>67010</v>
      </c>
      <c r="J29" s="91"/>
      <c r="K29" s="91"/>
      <c r="L29" s="91"/>
      <c r="M29" s="91"/>
      <c r="N29" s="91"/>
    </row>
    <row r="30" spans="1:14" x14ac:dyDescent="0.25">
      <c r="A30" s="96">
        <v>44344</v>
      </c>
      <c r="B30" s="88" t="s">
        <v>2</v>
      </c>
      <c r="C30" s="93" t="str">
        <f t="shared" si="0"/>
        <v>Fri</v>
      </c>
      <c r="D30" s="95">
        <f>VLOOKUP($A30,عمليات!$B$2:$O$867,13,1)</f>
        <v>3405.1985999999997</v>
      </c>
      <c r="E30" s="95">
        <f>VLOOKUP($A30,عمليات!$B$2:$O$867,14,1)</f>
        <v>594.80140000000017</v>
      </c>
      <c r="F30" s="95">
        <f>VLOOKUP($A30,عمليات!$B$2:$O$867,14,1)</f>
        <v>594.80140000000017</v>
      </c>
      <c r="G30" s="102">
        <f ca="1">SUMIF('وارد-صادر'!$A$4:$E$100,A30,'وارد-صادر'!E:E)</f>
        <v>0</v>
      </c>
      <c r="H30" s="105">
        <f>VLOOKUP($A30,'وارد-صادر'!$A$4:$E$100,5,1)</f>
        <v>62010</v>
      </c>
      <c r="I30" s="103"/>
      <c r="J30" s="91"/>
      <c r="K30" s="91"/>
      <c r="L30" s="91"/>
      <c r="M30" s="91"/>
      <c r="N30" s="91"/>
    </row>
    <row r="31" spans="1:14" x14ac:dyDescent="0.25">
      <c r="A31" s="96">
        <v>44345</v>
      </c>
      <c r="B31" s="88" t="s">
        <v>2</v>
      </c>
      <c r="C31" s="93" t="str">
        <f t="shared" si="0"/>
        <v>Sat</v>
      </c>
      <c r="D31" s="95">
        <f>VLOOKUP($A31,عمليات!$B$2:$O$867,13,1)</f>
        <v>3405.1985999999997</v>
      </c>
      <c r="E31" s="95">
        <f>VLOOKUP($A31,عمليات!$B$2:$O$867,14,1)</f>
        <v>594.80140000000017</v>
      </c>
      <c r="F31" s="95">
        <f>VLOOKUP($A31,عمليات!$B$2:$O$867,14,1)</f>
        <v>594.80140000000017</v>
      </c>
      <c r="G31" s="102">
        <f ca="1">SUMIF('وارد-صادر'!$A$4:$E$100,A31,'وارد-صادر'!E:E)</f>
        <v>0</v>
      </c>
      <c r="H31" s="105">
        <f>VLOOKUP($A31,'وارد-صادر'!$A$4:$E$100,5,1)</f>
        <v>62010</v>
      </c>
      <c r="I31" s="103"/>
      <c r="J31" s="91"/>
      <c r="K31" s="91"/>
      <c r="L31" s="91"/>
      <c r="M31" s="91"/>
      <c r="N31" s="91"/>
    </row>
    <row r="32" spans="1:14" x14ac:dyDescent="0.25">
      <c r="A32" s="96">
        <v>44346</v>
      </c>
      <c r="B32" s="88" t="s">
        <v>2</v>
      </c>
      <c r="C32" s="93" t="str">
        <f t="shared" si="0"/>
        <v>Sun</v>
      </c>
      <c r="D32" s="95">
        <f>VLOOKUP($A32,عمليات!$B$2:$O$867,13,1)</f>
        <v>3444.9479999999999</v>
      </c>
      <c r="E32" s="95">
        <f>VLOOKUP($A32,عمليات!$B$2:$O$867,14,1)</f>
        <v>555.05200000000002</v>
      </c>
      <c r="F32" s="95">
        <f>VLOOKUP($A32,عمليات!$B$2:$O$867,14,1)</f>
        <v>555.05200000000002</v>
      </c>
      <c r="G32" s="102">
        <f ca="1">SUMIF('وارد-صادر'!$A$4:$E$100,A32,'وارد-صادر'!E:E)</f>
        <v>0</v>
      </c>
      <c r="H32" s="105">
        <f>VLOOKUP($A32,'وارد-صادر'!$A$4:$E$100,5,1)</f>
        <v>0</v>
      </c>
      <c r="I32" s="103"/>
      <c r="J32" s="91"/>
      <c r="K32" s="91"/>
      <c r="L32" s="91"/>
      <c r="M32" s="91"/>
      <c r="N32" s="91"/>
    </row>
    <row r="33" spans="1:14" x14ac:dyDescent="0.25">
      <c r="A33" s="96">
        <v>44347</v>
      </c>
      <c r="B33" s="88" t="s">
        <v>2</v>
      </c>
      <c r="C33" s="93" t="str">
        <f t="shared" si="0"/>
        <v>Mon</v>
      </c>
      <c r="D33" s="95">
        <f>VLOOKUP($A33,عمليات!$B$2:$O$867,13,1)</f>
        <v>2742.7085999999999</v>
      </c>
      <c r="E33" s="95">
        <f>VLOOKUP($A33,عمليات!$B$2:$O$867,14,1)</f>
        <v>457.29140000000007</v>
      </c>
      <c r="F33" s="95">
        <f>VLOOKUP($A33,عمليات!$B$2:$O$867,14,1)</f>
        <v>457.29140000000007</v>
      </c>
      <c r="G33" s="102">
        <f ca="1">SUMIF('وارد-صادر'!$A$4:$E$100,A33,'وارد-صادر'!E:E)</f>
        <v>5000</v>
      </c>
      <c r="H33" s="105">
        <f>VLOOKUP($A33,'وارد-صادر'!$A$4:$E$100,5,1)</f>
        <v>0</v>
      </c>
      <c r="I33" s="104"/>
      <c r="J33" s="90"/>
      <c r="K33" s="90"/>
      <c r="L33" s="90"/>
      <c r="M33" s="90"/>
      <c r="N33" s="90"/>
    </row>
    <row r="34" spans="1:14" x14ac:dyDescent="0.25">
      <c r="A34" s="97">
        <v>44345</v>
      </c>
      <c r="B34" s="5" t="s">
        <v>2</v>
      </c>
      <c r="C34" s="39"/>
      <c r="D34" s="72">
        <f t="shared" ref="D34:I34" si="1">SUM(D3:D33)</f>
        <v>225672.61200000005</v>
      </c>
      <c r="E34" s="72">
        <f t="shared" si="1"/>
        <v>38342.387000000017</v>
      </c>
      <c r="F34" s="72">
        <f t="shared" si="1"/>
        <v>38342.387000000017</v>
      </c>
      <c r="G34" s="72">
        <f t="shared" ca="1" si="1"/>
        <v>133855</v>
      </c>
      <c r="H34" s="72">
        <f t="shared" si="1"/>
        <v>385690</v>
      </c>
      <c r="I34" s="72">
        <f t="shared" si="1"/>
        <v>190815</v>
      </c>
      <c r="J34" s="72">
        <f t="shared" ref="J34" si="2">SUM(J3:J33)</f>
        <v>0</v>
      </c>
      <c r="K34" s="72">
        <f t="shared" ref="K34" si="3">SUM(K3:K33)</f>
        <v>0</v>
      </c>
      <c r="L34" s="72">
        <f t="shared" ref="L34" si="4">SUM(L3:L33)</f>
        <v>0</v>
      </c>
      <c r="M34" s="72">
        <f t="shared" ref="M34" si="5">SUM(M3:M33)</f>
        <v>0</v>
      </c>
      <c r="N34" s="72">
        <f t="shared" ref="N34" si="6">SUM(N3:N33)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عمليات</vt:lpstr>
      <vt:lpstr>وارد-صادر</vt:lpstr>
      <vt:lpstr>الربح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AboBakr Salah</cp:lastModifiedBy>
  <cp:lastPrinted>2021-05-30T11:33:16Z</cp:lastPrinted>
  <dcterms:created xsi:type="dcterms:W3CDTF">2019-01-24T17:37:11Z</dcterms:created>
  <dcterms:modified xsi:type="dcterms:W3CDTF">2021-06-02T06:50:28Z</dcterms:modified>
</cp:coreProperties>
</file>