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hink pro\Downloads\"/>
    </mc:Choice>
  </mc:AlternateContent>
  <xr:revisionPtr revIDLastSave="0" documentId="13_ncr:1_{1F0D0ABE-D625-4FA5-9ACF-6082C31BDB26}" xr6:coauthVersionLast="45" xr6:coauthVersionMax="45" xr10:uidLastSave="{00000000-0000-0000-0000-000000000000}"/>
  <bookViews>
    <workbookView xWindow="-60" yWindow="-60" windowWidth="20610" windowHeight="10980" xr2:uid="{00000000-000D-0000-FFFF-FFFF00000000}"/>
  </bookViews>
  <sheets>
    <sheet name="لوحة العرض" sheetId="3" r:id="rId1"/>
    <sheet name="الحركة" sheetId="1" r:id="rId2"/>
  </sheets>
  <definedNames>
    <definedName name="_xlnm.Print_Area" localSheetId="1">الحركة!$A$1:$I$39</definedName>
    <definedName name="_xlnm.Print_Area" localSheetId="0">'لوحة العرض'!$A$1:$K$32</definedName>
  </definedNames>
  <calcPr calcId="18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P14" i="3" l="1"/>
  <c r="O14" i="3"/>
  <c r="O15" i="3"/>
  <c r="N14" i="3"/>
  <c r="N15" i="3" s="1"/>
  <c r="O16" i="3" s="1"/>
  <c r="O2" i="3"/>
  <c r="P5" i="3" s="1"/>
  <c r="P10" i="3" s="1"/>
  <c r="P11" i="3" s="1"/>
  <c r="P12" i="3" s="1"/>
  <c r="Q11" i="1" s="1"/>
  <c r="O19" i="3"/>
  <c r="N19" i="3"/>
  <c r="O10" i="3"/>
  <c r="O11" i="3"/>
  <c r="N10" i="3"/>
  <c r="N11" i="3" s="1"/>
  <c r="O12" i="3" s="1"/>
  <c r="P11" i="1" s="1"/>
  <c r="I3" i="1"/>
  <c r="H35" i="1"/>
  <c r="H36" i="1"/>
  <c r="H37" i="1"/>
  <c r="H9" i="1"/>
  <c r="H10" i="1"/>
  <c r="H11" i="1"/>
  <c r="H12" i="1"/>
  <c r="H13" i="1"/>
  <c r="H14" i="1"/>
  <c r="H15" i="1"/>
  <c r="H16" i="1"/>
  <c r="H17" i="1"/>
  <c r="H24" i="1"/>
  <c r="P20" i="1"/>
  <c r="H25" i="1" s="1"/>
  <c r="H27" i="1"/>
  <c r="H28" i="1"/>
  <c r="H29" i="1"/>
  <c r="H31" i="1"/>
  <c r="H32" i="1"/>
  <c r="H33" i="1"/>
  <c r="F3" i="1"/>
  <c r="C3" i="1"/>
  <c r="O17" i="1"/>
  <c r="O14" i="1"/>
  <c r="O11" i="1"/>
  <c r="P15" i="3"/>
  <c r="O17" i="3" l="1"/>
  <c r="P14" i="1" s="1"/>
  <c r="O20" i="3"/>
  <c r="O21" i="3" s="1"/>
  <c r="O22" i="3" s="1"/>
  <c r="P17" i="1" s="1"/>
  <c r="P19" i="3"/>
  <c r="P20" i="3" s="1"/>
  <c r="P16" i="3"/>
  <c r="P17" i="3" s="1"/>
  <c r="Q14" i="1" s="1"/>
  <c r="S14" i="1" s="1"/>
  <c r="S11" i="1"/>
  <c r="H19" i="1" s="1"/>
  <c r="M17" i="1"/>
  <c r="M18" i="1"/>
  <c r="M16" i="1"/>
  <c r="H20" i="1"/>
  <c r="M13" i="1"/>
  <c r="M15" i="1"/>
  <c r="P21" i="3" l="1"/>
  <c r="P22" i="3" s="1"/>
  <c r="Q17" i="1" s="1"/>
  <c r="S17" i="1" s="1"/>
  <c r="H22" i="1" s="1"/>
  <c r="M14" i="1" s="1"/>
  <c r="L13" i="1" l="1"/>
  <c r="L14" i="1"/>
  <c r="H39" i="1" s="1"/>
</calcChain>
</file>

<file path=xl/sharedStrings.xml><?xml version="1.0" encoding="utf-8"?>
<sst xmlns="http://schemas.openxmlformats.org/spreadsheetml/2006/main" count="112" uniqueCount="67">
  <si>
    <t>* شهادة التبريز أو شهادة الماجستر</t>
  </si>
  <si>
    <t>* شهادة الدراسات المتخصصة ما بعد التدرج</t>
  </si>
  <si>
    <t xml:space="preserve">* شهادة مهندس دولة </t>
  </si>
  <si>
    <t>* شهادة الليسانس أو مهندس تطبيقي أو ما يعادلها</t>
  </si>
  <si>
    <t>* دراسات عليا جزئية</t>
  </si>
  <si>
    <t>* شهادة تقني سامي أو ما يعادلها</t>
  </si>
  <si>
    <t>* شهادة دولة لمستشار التوجيه المدرسي و المهني</t>
  </si>
  <si>
    <t xml:space="preserve">* شهادة البكالوريا أو ما يعادلها </t>
  </si>
  <si>
    <t>* شهادة تخرج من مؤسسة تكوينية متخصصة في الرتبة</t>
  </si>
  <si>
    <t xml:space="preserve">أ -  الأقدمية في الرتبة الحالية </t>
  </si>
  <si>
    <t>ب - الأقدمية في الرتب الأخرى</t>
  </si>
  <si>
    <t>د - علاوة المكوة في المنصب</t>
  </si>
  <si>
    <t>ج - الأقدمية العامة في الحركة المعلمين</t>
  </si>
  <si>
    <t xml:space="preserve">هـ - نقطة الإستحقاق </t>
  </si>
  <si>
    <t>* نقطة التفتيش</t>
  </si>
  <si>
    <t>* نقطة الإدراية + نقطة بطاقة التقييم</t>
  </si>
  <si>
    <t xml:space="preserve">* مطلق (ة) أو أرمل (ة) و له (ها ) أولاد </t>
  </si>
  <si>
    <t>* متزوج (ة) و له (ها) أولاد</t>
  </si>
  <si>
    <t>* متزوج (ة) و ليس له (ها) أولاد</t>
  </si>
  <si>
    <t>* ذوي الحقوق</t>
  </si>
  <si>
    <t>* و سام الإستحقاق</t>
  </si>
  <si>
    <t>* جائزة أحسن إنتاج أو بحث تربوي</t>
  </si>
  <si>
    <t>* العقوبة من الدرجة الأولى</t>
  </si>
  <si>
    <t>* العقوبة من الدرجة الثانية</t>
  </si>
  <si>
    <t>* العقوبة من الدرجة الثالثة</t>
  </si>
  <si>
    <t>الرقم</t>
  </si>
  <si>
    <t>العناصـــــــــــــــــــــــــــر</t>
  </si>
  <si>
    <t xml:space="preserve">النقاط المتحصل عليها </t>
  </si>
  <si>
    <t xml:space="preserve">1- </t>
  </si>
  <si>
    <t xml:space="preserve">2- </t>
  </si>
  <si>
    <t xml:space="preserve">3- </t>
  </si>
  <si>
    <t xml:space="preserve">4- </t>
  </si>
  <si>
    <t xml:space="preserve">5 - </t>
  </si>
  <si>
    <t xml:space="preserve">العلاوات و الإجازات </t>
  </si>
  <si>
    <t xml:space="preserve">العقوبات </t>
  </si>
  <si>
    <t>الوضعية العائلية</t>
  </si>
  <si>
    <t>الكفاءة المهنية</t>
  </si>
  <si>
    <t xml:space="preserve">المؤهلات و الشهادات </t>
  </si>
  <si>
    <t>يوم</t>
  </si>
  <si>
    <t>شهر</t>
  </si>
  <si>
    <t xml:space="preserve">سنة </t>
  </si>
  <si>
    <t>الرتبة الحالية</t>
  </si>
  <si>
    <t xml:space="preserve">الرتبة السابقة </t>
  </si>
  <si>
    <t>نقطة بطاقة التقييم :</t>
  </si>
  <si>
    <t>نعم</t>
  </si>
  <si>
    <t>لا</t>
  </si>
  <si>
    <t>تاريخ  التثبيت  :</t>
  </si>
  <si>
    <t>المكوة بالمنصب</t>
  </si>
  <si>
    <t>اللقب و الإسم :</t>
  </si>
  <si>
    <t xml:space="preserve">التخصص : </t>
  </si>
  <si>
    <t>طبيعة الحركة :</t>
  </si>
  <si>
    <t>راغب</t>
  </si>
  <si>
    <t>ملزم</t>
  </si>
  <si>
    <t>نقطة الإدارية + بطاقة التقييم</t>
  </si>
  <si>
    <t xml:space="preserve">الجمهورية الجزائرية الديمقراطية الشعبية </t>
  </si>
  <si>
    <t>وزارة التربية الوطنية</t>
  </si>
  <si>
    <t>التخصص :</t>
  </si>
  <si>
    <t>المجموع العام :</t>
  </si>
  <si>
    <t>تاريخ  أول التعيين في السلك :</t>
  </si>
  <si>
    <t>تاريخ  التعيين بالمؤسسة الحالية :</t>
  </si>
  <si>
    <t>نقطة التفتيش:</t>
  </si>
  <si>
    <t>النقطة الإدارية:</t>
  </si>
  <si>
    <t>من إعداد المهندس عبد الكريم 0550015063</t>
  </si>
  <si>
    <t>برنامج حساب نقطة الحركة التنقلية 2020</t>
  </si>
  <si>
    <t>pppp</t>
  </si>
  <si>
    <t>ppppp</t>
  </si>
  <si>
    <t>إستمارة الرغبات للحركة التنقلية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</si>
</sst>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>
    <font>
      <sz val="10"/>
      <name val="Arial"/>
    </font>
    <font>
      <sz val="8"/>
      <name val="Arial"/>
    </font>
    <font>
      <b/>
      <sz val="14"/>
      <name val="Times New Roman"/>
      <family val="1"/>
    </font>
    <font>
      <b/>
      <u/>
      <sz val="14"/>
      <color indexed="10"/>
      <name val="Times New Roman"/>
      <family val="1"/>
    </font>
    <font>
      <b/>
      <sz val="14"/>
      <color indexed="12"/>
      <name val="Times New Roman"/>
      <family val="1"/>
    </font>
    <font>
      <b/>
      <sz val="12"/>
      <name val="Arial"/>
      <family val="2"/>
    </font>
    <font>
      <b/>
      <sz val="12"/>
      <color indexed="12"/>
      <name val="Arial"/>
      <family val="2"/>
    </font>
    <font>
      <b/>
      <sz val="12"/>
      <color indexed="10"/>
      <name val="Arial"/>
      <family val="2"/>
    </font>
    <font>
      <b/>
      <sz val="12"/>
      <color indexed="42"/>
      <name val="Arial"/>
      <family val="2"/>
    </font>
    <font>
      <b/>
      <sz val="20"/>
      <color indexed="18"/>
      <name val="Times New Roman"/>
      <family val="1"/>
    </font>
    <font>
      <b/>
      <sz val="12"/>
      <color indexed="43"/>
      <name val="Arial"/>
      <family val="2"/>
    </font>
    <font>
      <b/>
      <sz val="12"/>
      <color indexed="8"/>
      <name val="Arial"/>
      <family val="2"/>
    </font>
    <font>
      <b/>
      <u/>
      <sz val="14"/>
      <name val="Times New Roman"/>
      <family val="1"/>
    </font>
    <font>
      <b/>
      <sz val="18"/>
      <name val="Sultan Medium"/>
      <charset val="178"/>
    </font>
    <font>
      <b/>
      <sz val="14"/>
      <name val="Sultan Medium"/>
      <charset val="178"/>
    </font>
    <font>
      <b/>
      <sz val="14"/>
      <color indexed="12"/>
      <name val="Sultan Medium"/>
      <charset val="178"/>
    </font>
    <font>
      <b/>
      <sz val="12"/>
      <color indexed="12"/>
      <name val="Sultan bold"/>
      <charset val="178"/>
    </font>
    <font>
      <b/>
      <sz val="14"/>
      <name val="Arial"/>
      <family val="2"/>
    </font>
    <font>
      <b/>
      <sz val="14"/>
      <color indexed="10"/>
      <name val="Arial"/>
      <family val="2"/>
    </font>
    <font>
      <b/>
      <sz val="14"/>
      <color indexed="9"/>
      <name val="Arial"/>
      <family val="2"/>
    </font>
    <font>
      <b/>
      <sz val="14"/>
      <color indexed="10"/>
      <name val="Arial"/>
      <family val="2"/>
    </font>
    <font>
      <b/>
      <sz val="14"/>
      <color indexed="12"/>
      <name val="Arial"/>
      <family val="2"/>
    </font>
    <font>
      <b/>
      <sz val="14"/>
      <color rgb="FFFF0000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u/>
      <sz val="14"/>
      <color theme="1"/>
      <name val="Times New Roman"/>
      <family val="1"/>
    </font>
  </fonts>
  <fills count="12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2" fillId="0" borderId="1" xfId="0" applyFont="1" applyBorder="1" applyAlignment="1">
      <alignment horizontal="center" readingOrder="2"/>
    </xf>
    <xf numFmtId="0" fontId="2" fillId="0" borderId="0" xfId="0" applyFont="1" applyBorder="1" applyAlignment="1">
      <alignment horizontal="center" readingOrder="2"/>
    </xf>
    <xf numFmtId="0" fontId="4" fillId="0" borderId="1" xfId="0" applyFont="1" applyBorder="1" applyAlignment="1">
      <alignment horizontal="center" readingOrder="2"/>
    </xf>
    <xf numFmtId="0" fontId="5" fillId="2" borderId="0" xfId="0" applyFont="1" applyFill="1" applyAlignment="1">
      <alignment horizontal="center"/>
    </xf>
    <xf numFmtId="0" fontId="2" fillId="0" borderId="0" xfId="0" applyFont="1" applyBorder="1" applyAlignment="1">
      <alignment readingOrder="2"/>
    </xf>
    <xf numFmtId="0" fontId="3" fillId="0" borderId="0" xfId="0" applyFont="1" applyBorder="1" applyAlignment="1">
      <alignment readingOrder="2"/>
    </xf>
    <xf numFmtId="0" fontId="5" fillId="3" borderId="1" xfId="0" applyFont="1" applyFill="1" applyBorder="1" applyAlignment="1" applyProtection="1">
      <alignment horizontal="center"/>
      <protection locked="0"/>
    </xf>
    <xf numFmtId="0" fontId="5" fillId="2" borderId="0" xfId="0" applyFont="1" applyFill="1" applyAlignment="1" applyProtection="1">
      <alignment horizontal="center"/>
      <protection hidden="1"/>
    </xf>
    <xf numFmtId="14" fontId="5" fillId="2" borderId="0" xfId="0" applyNumberFormat="1" applyFont="1" applyFill="1" applyAlignment="1" applyProtection="1">
      <alignment horizontal="center"/>
      <protection hidden="1"/>
    </xf>
    <xf numFmtId="0" fontId="5" fillId="2" borderId="0" xfId="0" applyFont="1" applyFill="1" applyAlignment="1" applyProtection="1">
      <alignment horizontal="center" readingOrder="2"/>
      <protection hidden="1"/>
    </xf>
    <xf numFmtId="0" fontId="6" fillId="2" borderId="0" xfId="0" applyFont="1" applyFill="1" applyAlignment="1" applyProtection="1">
      <alignment horizontal="center"/>
      <protection hidden="1"/>
    </xf>
    <xf numFmtId="0" fontId="7" fillId="2" borderId="1" xfId="0" applyFont="1" applyFill="1" applyBorder="1" applyAlignment="1" applyProtection="1">
      <alignment horizontal="center"/>
      <protection hidden="1"/>
    </xf>
    <xf numFmtId="0" fontId="7" fillId="2" borderId="0" xfId="0" applyFont="1" applyFill="1" applyAlignment="1" applyProtection="1">
      <alignment horizontal="center"/>
      <protection hidden="1"/>
    </xf>
    <xf numFmtId="0" fontId="10" fillId="4" borderId="0" xfId="0" applyFont="1" applyFill="1" applyAlignment="1" applyProtection="1">
      <alignment horizontal="center"/>
      <protection hidden="1"/>
    </xf>
    <xf numFmtId="0" fontId="11" fillId="2" borderId="0" xfId="0" applyFont="1" applyFill="1" applyBorder="1" applyAlignment="1" applyProtection="1">
      <alignment horizontal="center"/>
      <protection hidden="1"/>
    </xf>
    <xf numFmtId="0" fontId="14" fillId="0" borderId="0" xfId="0" applyFont="1" applyBorder="1" applyAlignment="1">
      <alignment horizontal="center" readingOrder="2"/>
    </xf>
    <xf numFmtId="0" fontId="14" fillId="0" borderId="0" xfId="0" applyFont="1" applyBorder="1" applyAlignment="1">
      <alignment horizontal="left" readingOrder="2"/>
    </xf>
    <xf numFmtId="0" fontId="15" fillId="0" borderId="0" xfId="0" applyFont="1" applyBorder="1" applyAlignment="1" applyProtection="1">
      <alignment horizontal="center" readingOrder="2"/>
      <protection hidden="1"/>
    </xf>
    <xf numFmtId="0" fontId="2" fillId="0" borderId="1" xfId="0" applyFont="1" applyBorder="1" applyAlignment="1" applyProtection="1">
      <alignment horizontal="center" readingOrder="2"/>
      <protection hidden="1"/>
    </xf>
    <xf numFmtId="2" fontId="2" fillId="0" borderId="1" xfId="0" applyNumberFormat="1" applyFont="1" applyBorder="1" applyAlignment="1" applyProtection="1">
      <alignment horizontal="center" readingOrder="2"/>
      <protection hidden="1"/>
    </xf>
    <xf numFmtId="0" fontId="17" fillId="3" borderId="1" xfId="0" applyFont="1" applyFill="1" applyBorder="1" applyAlignment="1" applyProtection="1">
      <alignment horizontal="center"/>
      <protection locked="0"/>
    </xf>
    <xf numFmtId="0" fontId="5" fillId="8" borderId="0" xfId="0" applyFont="1" applyFill="1" applyAlignment="1">
      <alignment horizontal="center"/>
    </xf>
    <xf numFmtId="0" fontId="5" fillId="8" borderId="0" xfId="0" applyFont="1" applyFill="1" applyBorder="1" applyAlignment="1">
      <alignment horizontal="center"/>
    </xf>
    <xf numFmtId="0" fontId="8" fillId="8" borderId="0" xfId="0" applyFont="1" applyFill="1" applyBorder="1" applyAlignment="1">
      <alignment horizontal="center"/>
    </xf>
    <xf numFmtId="0" fontId="21" fillId="8" borderId="0" xfId="0" applyFont="1" applyFill="1" applyAlignment="1">
      <alignment horizontal="center"/>
    </xf>
    <xf numFmtId="0" fontId="23" fillId="8" borderId="0" xfId="0" applyFont="1" applyFill="1" applyAlignment="1"/>
    <xf numFmtId="0" fontId="17" fillId="7" borderId="1" xfId="0" applyFont="1" applyFill="1" applyBorder="1" applyAlignment="1">
      <alignment horizontal="center"/>
    </xf>
    <xf numFmtId="0" fontId="5" fillId="11" borderId="0" xfId="0" applyFont="1" applyFill="1" applyAlignment="1">
      <alignment horizontal="center"/>
    </xf>
    <xf numFmtId="0" fontId="17" fillId="11" borderId="0" xfId="0" applyFont="1" applyFill="1" applyAlignment="1">
      <alignment horizontal="center"/>
    </xf>
    <xf numFmtId="0" fontId="18" fillId="11" borderId="8" xfId="0" applyFont="1" applyFill="1" applyBorder="1" applyAlignment="1" applyProtection="1">
      <alignment horizontal="center"/>
      <protection locked="0"/>
    </xf>
    <xf numFmtId="0" fontId="5" fillId="11" borderId="5" xfId="0" applyFont="1" applyFill="1" applyBorder="1" applyAlignment="1">
      <alignment horizontal="center"/>
    </xf>
    <xf numFmtId="0" fontId="5" fillId="11" borderId="0" xfId="0" applyFont="1" applyFill="1" applyBorder="1" applyAlignment="1">
      <alignment horizontal="center"/>
    </xf>
    <xf numFmtId="0" fontId="16" fillId="9" borderId="0" xfId="0" applyFont="1" applyFill="1" applyAlignment="1">
      <alignment horizontal="center"/>
    </xf>
    <xf numFmtId="0" fontId="9" fillId="6" borderId="0" xfId="0" applyFont="1" applyFill="1" applyAlignment="1">
      <alignment horizontal="center" vertical="center" readingOrder="2"/>
    </xf>
    <xf numFmtId="0" fontId="3" fillId="5" borderId="1" xfId="0" applyFont="1" applyFill="1" applyBorder="1" applyAlignment="1">
      <alignment horizontal="center" readingOrder="2"/>
    </xf>
    <xf numFmtId="0" fontId="2" fillId="10" borderId="2" xfId="0" applyFont="1" applyFill="1" applyBorder="1" applyAlignment="1">
      <alignment horizontal="right" readingOrder="2"/>
    </xf>
    <xf numFmtId="0" fontId="2" fillId="10" borderId="3" xfId="0" applyFont="1" applyFill="1" applyBorder="1" applyAlignment="1">
      <alignment horizontal="right" readingOrder="2"/>
    </xf>
    <xf numFmtId="0" fontId="2" fillId="2" borderId="1" xfId="0" applyFont="1" applyFill="1" applyBorder="1" applyAlignment="1">
      <alignment horizontal="center" readingOrder="2"/>
    </xf>
    <xf numFmtId="0" fontId="24" fillId="8" borderId="0" xfId="0" applyFont="1" applyFill="1" applyAlignment="1">
      <alignment horizontal="left"/>
    </xf>
    <xf numFmtId="0" fontId="24" fillId="8" borderId="9" xfId="0" applyFont="1" applyFill="1" applyBorder="1" applyAlignment="1">
      <alignment horizontal="left"/>
    </xf>
    <xf numFmtId="0" fontId="25" fillId="9" borderId="1" xfId="0" applyFont="1" applyFill="1" applyBorder="1" applyAlignment="1">
      <alignment horizontal="center" readingOrder="2"/>
    </xf>
    <xf numFmtId="0" fontId="22" fillId="11" borderId="6" xfId="0" applyFont="1" applyFill="1" applyBorder="1" applyAlignment="1" applyProtection="1">
      <alignment horizontal="center"/>
      <protection locked="0"/>
    </xf>
    <xf numFmtId="0" fontId="19" fillId="11" borderId="7" xfId="0" applyFont="1" applyFill="1" applyBorder="1" applyAlignment="1" applyProtection="1">
      <alignment horizontal="center"/>
      <protection locked="0"/>
    </xf>
    <xf numFmtId="0" fontId="18" fillId="11" borderId="6" xfId="0" applyFont="1" applyFill="1" applyBorder="1" applyAlignment="1" applyProtection="1">
      <alignment horizontal="center"/>
      <protection locked="0"/>
    </xf>
    <xf numFmtId="0" fontId="20" fillId="11" borderId="7" xfId="0" applyFont="1" applyFill="1" applyBorder="1" applyAlignment="1" applyProtection="1">
      <alignment horizontal="center"/>
      <protection locked="0"/>
    </xf>
    <xf numFmtId="0" fontId="2" fillId="10" borderId="1" xfId="0" applyFont="1" applyFill="1" applyBorder="1" applyAlignment="1">
      <alignment horizontal="right" readingOrder="2"/>
    </xf>
    <xf numFmtId="0" fontId="2" fillId="10" borderId="4" xfId="0" applyFont="1" applyFill="1" applyBorder="1" applyAlignment="1">
      <alignment horizontal="right" readingOrder="2"/>
    </xf>
    <xf numFmtId="0" fontId="2" fillId="10" borderId="1" xfId="0" applyFont="1" applyFill="1" applyBorder="1" applyAlignment="1">
      <alignment horizontal="center" readingOrder="2"/>
    </xf>
    <xf numFmtId="0" fontId="21" fillId="8" borderId="10" xfId="0" applyFont="1" applyFill="1" applyBorder="1" applyAlignment="1">
      <alignment horizontal="left"/>
    </xf>
    <xf numFmtId="0" fontId="21" fillId="8" borderId="9" xfId="0" applyFont="1" applyFill="1" applyBorder="1" applyAlignment="1">
      <alignment horizontal="left"/>
    </xf>
    <xf numFmtId="0" fontId="10" fillId="2" borderId="0" xfId="0" applyFont="1" applyFill="1" applyAlignment="1" applyProtection="1">
      <alignment horizontal="center"/>
      <protection hidden="1"/>
    </xf>
    <xf numFmtId="0" fontId="6" fillId="8" borderId="0" xfId="0" applyFont="1" applyFill="1" applyBorder="1" applyAlignment="1">
      <alignment horizontal="center"/>
    </xf>
    <xf numFmtId="0" fontId="2" fillId="0" borderId="0" xfId="0" applyFont="1" applyBorder="1" applyAlignment="1">
      <alignment horizontal="center" readingOrder="2"/>
    </xf>
    <xf numFmtId="0" fontId="14" fillId="0" borderId="0" xfId="0" applyFont="1" applyBorder="1" applyAlignment="1">
      <alignment horizontal="center" readingOrder="2"/>
    </xf>
    <xf numFmtId="0" fontId="15" fillId="0" borderId="0" xfId="0" applyFont="1" applyBorder="1" applyAlignment="1" applyProtection="1">
      <alignment horizontal="center" readingOrder="2"/>
      <protection hidden="1"/>
    </xf>
    <xf numFmtId="0" fontId="13" fillId="0" borderId="0" xfId="0" applyFont="1" applyBorder="1" applyAlignment="1">
      <alignment horizontal="center" readingOrder="2"/>
    </xf>
    <xf numFmtId="0" fontId="7" fillId="2" borderId="0" xfId="0" applyFont="1" applyFill="1" applyBorder="1" applyAlignment="1">
      <alignment horizontal="center"/>
    </xf>
    <xf numFmtId="0" fontId="7" fillId="4" borderId="0" xfId="0" applyFont="1" applyFill="1" applyBorder="1" applyAlignment="1">
      <alignment horizontal="center"/>
    </xf>
    <xf numFmtId="0" fontId="2" fillId="0" borderId="2" xfId="0" applyFont="1" applyBorder="1" applyAlignment="1">
      <alignment horizontal="right" readingOrder="2"/>
    </xf>
    <xf numFmtId="0" fontId="2" fillId="0" borderId="3" xfId="0" applyFont="1" applyBorder="1" applyAlignment="1">
      <alignment horizontal="right" readingOrder="2"/>
    </xf>
    <xf numFmtId="0" fontId="3" fillId="0" borderId="1" xfId="0" applyFont="1" applyBorder="1" applyAlignment="1">
      <alignment horizontal="center" readingOrder="2"/>
    </xf>
    <xf numFmtId="0" fontId="2" fillId="0" borderId="1" xfId="0" applyFont="1" applyBorder="1" applyAlignment="1">
      <alignment horizontal="right" readingOrder="2"/>
    </xf>
    <xf numFmtId="0" fontId="2" fillId="0" borderId="1" xfId="0" applyFont="1" applyBorder="1" applyAlignment="1">
      <alignment horizontal="center" readingOrder="2"/>
    </xf>
    <xf numFmtId="0" fontId="12" fillId="0" borderId="0" xfId="0" applyFont="1" applyBorder="1" applyAlignment="1">
      <alignment horizontal="left" readingOrder="2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hyperlink" Target="#&#1575;&#1604;&#1581;&#1585;&#1603;&#1577;!A1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hyperlink" Target="#'&#1604;&#1608;&#1581;&#1577; &#1575;&#1604;&#1593;&#1585;&#1590;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152400</xdr:colOff>
      <xdr:row>0</xdr:row>
      <xdr:rowOff>314325</xdr:rowOff>
    </xdr:from>
    <xdr:to>
      <xdr:col>21</xdr:col>
      <xdr:colOff>295275</xdr:colOff>
      <xdr:row>2</xdr:row>
      <xdr:rowOff>371475</xdr:rowOff>
    </xdr:to>
    <xdr:sp macro="" textlink="">
      <xdr:nvSpPr>
        <xdr:cNvPr id="1037" name="AutoShape 13" descr="Bois moy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SpPr>
          <a:spLocks noChangeArrowheads="1"/>
        </xdr:cNvSpPr>
      </xdr:nvSpPr>
      <xdr:spPr bwMode="auto">
        <a:xfrm>
          <a:off x="12468310725" y="314325"/>
          <a:ext cx="2428875" cy="581025"/>
        </a:xfrm>
        <a:prstGeom prst="flowChartAlternateProcess">
          <a:avLst/>
        </a:prstGeom>
        <a:ln>
          <a:headEnd/>
          <a:tailEnd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45720" tIns="41148" rIns="45720" bIns="0" anchor="ctr" upright="1"/>
        <a:lstStyle/>
        <a:p>
          <a:pPr algn="ctr" rtl="1">
            <a:defRPr sz="1000"/>
          </a:pPr>
          <a:r>
            <a:rPr lang="ar-DZ" sz="2000" b="1" i="0" u="none" strike="noStrike" baseline="0">
              <a:solidFill>
                <a:schemeClr val="bg1"/>
              </a:solidFill>
              <a:latin typeface="Arial"/>
              <a:cs typeface="Arial"/>
            </a:rPr>
            <a:t> بطاقة التقييم للحركة </a:t>
          </a:r>
        </a:p>
      </xdr:txBody>
    </xdr:sp>
    <xdr:clientData/>
  </xdr:twoCellAnchor>
  <xdr:twoCellAnchor editAs="oneCell">
    <xdr:from>
      <xdr:col>12</xdr:col>
      <xdr:colOff>207855</xdr:colOff>
      <xdr:row>4</xdr:row>
      <xdr:rowOff>171450</xdr:rowOff>
    </xdr:from>
    <xdr:to>
      <xdr:col>21</xdr:col>
      <xdr:colOff>219075</xdr:colOff>
      <xdr:row>14</xdr:row>
      <xdr:rowOff>47625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468386925" y="1314450"/>
          <a:ext cx="2297220" cy="2057400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561975</xdr:colOff>
      <xdr:row>1</xdr:row>
      <xdr:rowOff>57150</xdr:rowOff>
    </xdr:from>
    <xdr:to>
      <xdr:col>21</xdr:col>
      <xdr:colOff>704850</xdr:colOff>
      <xdr:row>3</xdr:row>
      <xdr:rowOff>104775</xdr:rowOff>
    </xdr:to>
    <xdr:sp macro="" textlink="">
      <xdr:nvSpPr>
        <xdr:cNvPr id="4" name="AutoShape 13" descr="Bois moy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12467901150" y="323850"/>
          <a:ext cx="2428875" cy="581025"/>
        </a:xfrm>
        <a:prstGeom prst="flowChartAlternateProcess">
          <a:avLst/>
        </a:prstGeom>
        <a:ln>
          <a:headEnd/>
          <a:tailEnd/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wrap="square" lIns="45720" tIns="41148" rIns="45720" bIns="0" anchor="ctr" upright="1"/>
        <a:lstStyle/>
        <a:p>
          <a:pPr algn="ctr" rtl="1">
            <a:defRPr sz="1000"/>
          </a:pPr>
          <a:r>
            <a:rPr lang="ar-DZ" sz="2000" b="1" i="0" u="none" strike="noStrike" baseline="0">
              <a:solidFill>
                <a:schemeClr val="bg1"/>
              </a:solidFill>
              <a:latin typeface="Arial"/>
              <a:cs typeface="Arial"/>
            </a:rPr>
            <a:t>العودة</a:t>
          </a:r>
        </a:p>
      </xdr:txBody>
    </xdr:sp>
    <xdr:clientData/>
  </xdr:twoCellAnchor>
  <xdr:twoCellAnchor editAs="oneCell">
    <xdr:from>
      <xdr:col>9</xdr:col>
      <xdr:colOff>600075</xdr:colOff>
      <xdr:row>4</xdr:row>
      <xdr:rowOff>66675</xdr:rowOff>
    </xdr:from>
    <xdr:to>
      <xdr:col>21</xdr:col>
      <xdr:colOff>611295</xdr:colOff>
      <xdr:row>12</xdr:row>
      <xdr:rowOff>123825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467994705" y="1104900"/>
          <a:ext cx="2297220" cy="2057400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S32"/>
  <sheetViews>
    <sheetView rightToLeft="1" tabSelected="1" view="pageBreakPreview" zoomScaleNormal="100" workbookViewId="0">
      <selection activeCell="G51" sqref="G51"/>
    </sheetView>
  </sheetViews>
  <sheetFormatPr baseColWidth="10" defaultColWidth="11.42578125" defaultRowHeight="15.75"/>
  <cols>
    <col min="1" max="1" width="14.42578125" style="4" customWidth="1"/>
    <col min="2" max="2" width="11.42578125" style="4" customWidth="1"/>
    <col min="3" max="3" width="13.42578125" style="4" bestFit="1" customWidth="1"/>
    <col min="4" max="9" width="11.42578125" style="4"/>
    <col min="10" max="10" width="13.140625" style="4" customWidth="1"/>
    <col min="11" max="11" width="11.42578125" style="4" customWidth="1"/>
    <col min="12" max="13" width="11.42578125" style="4"/>
    <col min="14" max="14" width="0" style="4" hidden="1" customWidth="1"/>
    <col min="15" max="15" width="19.42578125" style="4" hidden="1" customWidth="1"/>
    <col min="16" max="19" width="0" style="4" hidden="1" customWidth="1"/>
    <col min="20" max="16384" width="11.42578125" style="4"/>
  </cols>
  <sheetData>
    <row r="1" spans="1:19" ht="25.5" customHeight="1">
      <c r="A1" s="34" t="s">
        <v>63</v>
      </c>
      <c r="B1" s="34"/>
      <c r="C1" s="34"/>
      <c r="D1" s="34"/>
      <c r="E1" s="34"/>
      <c r="F1" s="34"/>
      <c r="G1" s="34"/>
      <c r="H1" s="34"/>
      <c r="I1" s="34"/>
      <c r="J1" s="34"/>
      <c r="K1" s="34"/>
    </row>
    <row r="2" spans="1:19">
      <c r="A2" s="34"/>
      <c r="B2" s="34"/>
      <c r="C2" s="34"/>
      <c r="D2" s="34"/>
      <c r="E2" s="34"/>
      <c r="F2" s="34"/>
      <c r="G2" s="34"/>
      <c r="H2" s="34"/>
      <c r="I2" s="34"/>
      <c r="J2" s="34"/>
      <c r="K2" s="34"/>
      <c r="N2" s="8"/>
      <c r="O2" s="9">
        <f ca="1">NOW()</f>
        <v>44361.97287662037</v>
      </c>
      <c r="P2" s="8"/>
      <c r="Q2" s="8"/>
      <c r="R2" s="8"/>
      <c r="S2" s="8"/>
    </row>
    <row r="3" spans="1:19" ht="33" customHeight="1">
      <c r="A3" s="34"/>
      <c r="B3" s="34"/>
      <c r="C3" s="34"/>
      <c r="D3" s="34"/>
      <c r="E3" s="34"/>
      <c r="F3" s="34"/>
      <c r="G3" s="34"/>
      <c r="H3" s="34"/>
      <c r="I3" s="34"/>
      <c r="J3" s="34"/>
      <c r="K3" s="34"/>
      <c r="N3" s="8"/>
      <c r="O3" s="8"/>
      <c r="P3" s="8"/>
      <c r="Q3" s="8"/>
      <c r="R3" s="8"/>
      <c r="S3" s="8"/>
    </row>
    <row r="4" spans="1:19">
      <c r="A4" s="28"/>
      <c r="B4" s="28"/>
      <c r="C4" s="28"/>
      <c r="D4" s="28"/>
      <c r="E4" s="28"/>
      <c r="F4" s="28"/>
      <c r="G4" s="28"/>
      <c r="H4" s="28"/>
      <c r="I4" s="28"/>
      <c r="J4" s="28"/>
      <c r="K4" s="28"/>
      <c r="N4" s="8"/>
      <c r="O4" s="8"/>
      <c r="P4" s="8"/>
      <c r="Q4" s="8"/>
      <c r="R4" s="8"/>
      <c r="S4" s="8"/>
    </row>
    <row r="5" spans="1:19" ht="18.75" thickBot="1">
      <c r="A5" s="29" t="s">
        <v>48</v>
      </c>
      <c r="B5" s="42" t="s">
        <v>64</v>
      </c>
      <c r="C5" s="43"/>
      <c r="D5" s="29" t="s">
        <v>49</v>
      </c>
      <c r="E5" s="44" t="s">
        <v>65</v>
      </c>
      <c r="F5" s="45"/>
      <c r="G5" s="28"/>
      <c r="H5" s="28"/>
      <c r="I5" s="29" t="s">
        <v>50</v>
      </c>
      <c r="J5" s="30" t="s">
        <v>52</v>
      </c>
      <c r="K5" s="31"/>
      <c r="N5" s="8">
        <v>31</v>
      </c>
      <c r="O5" s="8">
        <v>8</v>
      </c>
      <c r="P5" s="8">
        <f ca="1">IF(O2="","",YEAR(O2))</f>
        <v>2021</v>
      </c>
      <c r="Q5" s="8"/>
      <c r="R5" s="8" t="s">
        <v>44</v>
      </c>
      <c r="S5" s="8" t="s">
        <v>51</v>
      </c>
    </row>
    <row r="6" spans="1:19">
      <c r="A6" s="28"/>
      <c r="B6" s="28"/>
      <c r="C6" s="32"/>
      <c r="D6" s="28"/>
      <c r="E6" s="28"/>
      <c r="F6" s="28"/>
      <c r="G6" s="28"/>
      <c r="H6" s="28"/>
      <c r="I6" s="28"/>
      <c r="J6" s="28"/>
      <c r="K6" s="28"/>
      <c r="N6" s="8"/>
      <c r="O6" s="8"/>
      <c r="P6" s="8"/>
      <c r="Q6" s="8"/>
      <c r="R6" s="8" t="s">
        <v>45</v>
      </c>
      <c r="S6" s="8" t="s">
        <v>52</v>
      </c>
    </row>
    <row r="7" spans="1:19">
      <c r="A7" s="22"/>
      <c r="B7" s="22"/>
      <c r="C7" s="22"/>
      <c r="D7" s="22"/>
      <c r="E7" s="22"/>
      <c r="F7" s="22"/>
      <c r="G7" s="22"/>
      <c r="H7" s="22"/>
      <c r="I7" s="22"/>
      <c r="J7" s="22"/>
      <c r="K7" s="22"/>
      <c r="N7" s="8"/>
      <c r="O7" s="8"/>
      <c r="P7" s="8"/>
      <c r="Q7" s="8"/>
      <c r="R7" s="8"/>
      <c r="S7" s="8"/>
    </row>
    <row r="8" spans="1:19">
      <c r="A8" s="22"/>
      <c r="B8" s="22"/>
      <c r="C8" s="22"/>
      <c r="D8" s="22"/>
      <c r="E8" s="22"/>
      <c r="F8" s="22"/>
      <c r="G8" s="22"/>
      <c r="H8" s="22"/>
      <c r="I8" s="22"/>
      <c r="J8" s="22"/>
      <c r="K8" s="22"/>
      <c r="N8" s="8"/>
      <c r="O8" s="8"/>
      <c r="P8" s="8"/>
      <c r="Q8" s="8"/>
      <c r="R8" s="8"/>
      <c r="S8" s="8"/>
    </row>
    <row r="9" spans="1:19" ht="18">
      <c r="A9" s="22"/>
      <c r="B9" s="22"/>
      <c r="C9" s="22"/>
      <c r="D9" s="27" t="s">
        <v>38</v>
      </c>
      <c r="E9" s="27" t="s">
        <v>39</v>
      </c>
      <c r="F9" s="27" t="s">
        <v>40</v>
      </c>
      <c r="G9" s="22"/>
      <c r="H9" s="22"/>
      <c r="I9" s="22"/>
      <c r="J9" s="22"/>
      <c r="K9" s="22"/>
      <c r="N9" s="51" t="s">
        <v>41</v>
      </c>
      <c r="O9" s="51"/>
      <c r="P9" s="51"/>
      <c r="Q9" s="8"/>
      <c r="R9" s="10"/>
      <c r="S9" s="8"/>
    </row>
    <row r="10" spans="1:19" ht="18">
      <c r="A10" s="26"/>
      <c r="B10" s="39" t="s">
        <v>46</v>
      </c>
      <c r="C10" s="40"/>
      <c r="D10" s="21">
        <v>10</v>
      </c>
      <c r="E10" s="21">
        <v>10</v>
      </c>
      <c r="F10" s="21">
        <v>2016</v>
      </c>
      <c r="G10" s="22"/>
      <c r="H10" s="22"/>
      <c r="I10" s="22"/>
      <c r="J10" s="22"/>
      <c r="K10" s="22"/>
      <c r="N10" s="8">
        <f>IF(D10="","",N5-D10)</f>
        <v>21</v>
      </c>
      <c r="O10" s="8">
        <f>IF(E10="","",O5-E10)</f>
        <v>-2</v>
      </c>
      <c r="P10" s="8">
        <f ca="1">IF(F10="","",P5-F10)</f>
        <v>5</v>
      </c>
      <c r="Q10" s="8"/>
      <c r="R10" s="10"/>
      <c r="S10" s="8"/>
    </row>
    <row r="11" spans="1:19" ht="18">
      <c r="A11" s="39" t="s">
        <v>58</v>
      </c>
      <c r="B11" s="39"/>
      <c r="C11" s="40"/>
      <c r="D11" s="21">
        <v>1</v>
      </c>
      <c r="E11" s="21">
        <v>1</v>
      </c>
      <c r="F11" s="21">
        <v>2017</v>
      </c>
      <c r="G11" s="22"/>
      <c r="H11" s="22"/>
      <c r="I11" s="22"/>
      <c r="J11" s="22"/>
      <c r="K11" s="22"/>
      <c r="N11" s="11">
        <f>IF(N10="","",N10)</f>
        <v>21</v>
      </c>
      <c r="O11" s="11">
        <f>IF(O10="","",IF(O10&lt;0,12+O10,O10))</f>
        <v>10</v>
      </c>
      <c r="P11" s="11">
        <f ca="1">IF(O10&lt;0,P10-1,P10)</f>
        <v>4</v>
      </c>
      <c r="Q11" s="8"/>
      <c r="R11" s="10"/>
      <c r="S11" s="8"/>
    </row>
    <row r="12" spans="1:19" ht="18">
      <c r="A12" s="39" t="s">
        <v>59</v>
      </c>
      <c r="B12" s="39"/>
      <c r="C12" s="40"/>
      <c r="D12" s="21">
        <v>1</v>
      </c>
      <c r="E12" s="21">
        <v>1</v>
      </c>
      <c r="F12" s="21">
        <v>2017</v>
      </c>
      <c r="G12" s="22"/>
      <c r="H12" s="22"/>
      <c r="I12" s="22"/>
      <c r="J12" s="22"/>
      <c r="K12" s="22"/>
      <c r="N12" s="8"/>
      <c r="O12" s="12">
        <f>IF(O10="","",IF(N11&gt;=15,O11+1,O11))</f>
        <v>11</v>
      </c>
      <c r="P12" s="12">
        <f ca="1">IF(P11="","",P11)</f>
        <v>4</v>
      </c>
      <c r="Q12" s="8"/>
      <c r="R12" s="8"/>
      <c r="S12" s="8"/>
    </row>
    <row r="13" spans="1:19">
      <c r="A13" s="23"/>
      <c r="B13" s="23"/>
      <c r="C13" s="23"/>
      <c r="D13" s="23"/>
      <c r="E13" s="52"/>
      <c r="F13" s="52"/>
      <c r="G13" s="24"/>
      <c r="H13" s="22"/>
      <c r="I13" s="22"/>
      <c r="J13" s="22"/>
      <c r="K13" s="22"/>
      <c r="N13" s="51" t="s">
        <v>42</v>
      </c>
      <c r="O13" s="51"/>
      <c r="P13" s="51"/>
      <c r="Q13" s="8"/>
      <c r="R13" s="8"/>
      <c r="S13" s="8"/>
    </row>
    <row r="14" spans="1:19" ht="18">
      <c r="A14" s="25" t="s">
        <v>60</v>
      </c>
      <c r="B14" s="21">
        <v>16.5</v>
      </c>
      <c r="C14" s="25" t="s">
        <v>61</v>
      </c>
      <c r="D14" s="21">
        <v>14</v>
      </c>
      <c r="E14" s="49" t="s">
        <v>43</v>
      </c>
      <c r="F14" s="50"/>
      <c r="G14" s="21">
        <v>15</v>
      </c>
      <c r="H14" s="22"/>
      <c r="I14" s="22"/>
      <c r="J14" s="22"/>
      <c r="K14" s="22"/>
      <c r="N14" s="8">
        <f>IF(D11&gt;D10,30-D11+D10,D11-D10)</f>
        <v>-9</v>
      </c>
      <c r="O14" s="8">
        <f>IF(E11="","",IF(E11&gt;=E10,12-E11+E10,E11-E10))</f>
        <v>-9</v>
      </c>
      <c r="P14" s="8">
        <f>IF(F11="","",IF(E10&lt;=E11,F10-F11-1,F10-F11))</f>
        <v>-1</v>
      </c>
      <c r="Q14" s="8"/>
      <c r="R14" s="8"/>
      <c r="S14" s="8"/>
    </row>
    <row r="15" spans="1:19">
      <c r="A15" s="22"/>
      <c r="B15" s="22"/>
      <c r="C15" s="22"/>
      <c r="D15" s="22"/>
      <c r="E15" s="22"/>
      <c r="F15" s="22"/>
      <c r="G15" s="22"/>
      <c r="H15" s="22"/>
      <c r="I15" s="22"/>
      <c r="J15" s="22"/>
      <c r="K15" s="22"/>
      <c r="N15" s="11">
        <f>IF(N14="","",N14)</f>
        <v>-9</v>
      </c>
      <c r="O15" s="11">
        <f>IF(E11&lt;E10,12-E11+E10,O14)</f>
        <v>21</v>
      </c>
      <c r="P15" s="11">
        <f>IF(P14="","",IF(O15&gt;12,P14-1,P14))</f>
        <v>-2</v>
      </c>
      <c r="Q15" s="8"/>
      <c r="R15" s="8"/>
      <c r="S15" s="8"/>
    </row>
    <row r="16" spans="1:19" ht="18.75">
      <c r="A16" s="41" t="s">
        <v>37</v>
      </c>
      <c r="B16" s="41"/>
      <c r="C16" s="41"/>
      <c r="D16" s="41"/>
      <c r="E16" s="41"/>
      <c r="F16" s="41"/>
      <c r="G16" s="22"/>
      <c r="H16" s="41" t="s">
        <v>35</v>
      </c>
      <c r="I16" s="41"/>
      <c r="J16" s="41"/>
      <c r="K16" s="41"/>
      <c r="L16" s="6"/>
      <c r="M16" s="6"/>
      <c r="N16" s="8"/>
      <c r="O16" s="13">
        <f>IF(N15&gt;=15,O15+1,O15)</f>
        <v>21</v>
      </c>
      <c r="P16" s="13">
        <f>IF(P15="","",IF(O16&gt;12,P15+1,P15))</f>
        <v>-1</v>
      </c>
      <c r="Q16" s="8"/>
      <c r="R16" s="8"/>
      <c r="S16" s="8"/>
    </row>
    <row r="17" spans="1:19" ht="18.75">
      <c r="A17" s="36" t="s">
        <v>0</v>
      </c>
      <c r="B17" s="36"/>
      <c r="C17" s="36"/>
      <c r="D17" s="36"/>
      <c r="E17" s="37"/>
      <c r="F17" s="7" t="s">
        <v>45</v>
      </c>
      <c r="G17" s="22"/>
      <c r="H17" s="38" t="s">
        <v>18</v>
      </c>
      <c r="I17" s="38"/>
      <c r="J17" s="38"/>
      <c r="K17" s="21" t="s">
        <v>45</v>
      </c>
      <c r="L17" s="5"/>
      <c r="N17" s="13"/>
      <c r="O17" s="12">
        <f>IF(O14="","",IF(O16&gt;12,O16-12,O16))</f>
        <v>9</v>
      </c>
      <c r="P17" s="12">
        <f>IF(P14="","",IF(E11&lt;=E10,P16,P15))</f>
        <v>-1</v>
      </c>
      <c r="Q17" s="8"/>
      <c r="R17" s="8"/>
      <c r="S17" s="8"/>
    </row>
    <row r="18" spans="1:19" ht="18.75">
      <c r="A18" s="36" t="s">
        <v>1</v>
      </c>
      <c r="B18" s="36"/>
      <c r="C18" s="36"/>
      <c r="D18" s="36"/>
      <c r="E18" s="37"/>
      <c r="F18" s="7" t="s">
        <v>45</v>
      </c>
      <c r="G18" s="22"/>
      <c r="H18" s="38" t="s">
        <v>17</v>
      </c>
      <c r="I18" s="38"/>
      <c r="J18" s="38"/>
      <c r="K18" s="21" t="s">
        <v>44</v>
      </c>
      <c r="L18" s="5"/>
      <c r="N18" s="8"/>
      <c r="O18" s="14" t="s">
        <v>47</v>
      </c>
      <c r="P18" s="8"/>
      <c r="Q18" s="8"/>
      <c r="R18" s="8"/>
      <c r="S18" s="8"/>
    </row>
    <row r="19" spans="1:19" ht="18.75">
      <c r="A19" s="36" t="s">
        <v>2</v>
      </c>
      <c r="B19" s="36"/>
      <c r="C19" s="36"/>
      <c r="D19" s="36"/>
      <c r="E19" s="37"/>
      <c r="F19" s="7" t="s">
        <v>45</v>
      </c>
      <c r="G19" s="22"/>
      <c r="H19" s="38" t="s">
        <v>16</v>
      </c>
      <c r="I19" s="38"/>
      <c r="J19" s="38"/>
      <c r="K19" s="21"/>
      <c r="L19" s="5"/>
      <c r="N19" s="8">
        <f>IF(D12="","",N5-D12)</f>
        <v>30</v>
      </c>
      <c r="O19" s="8">
        <f>IF(E12="","",12-E12+O5)</f>
        <v>19</v>
      </c>
      <c r="P19" s="8">
        <f ca="1">IF(F12="","",P5-F12-1)</f>
        <v>3</v>
      </c>
      <c r="Q19" s="8"/>
      <c r="R19" s="8"/>
      <c r="S19" s="8"/>
    </row>
    <row r="20" spans="1:19" ht="18.75">
      <c r="A20" s="36" t="s">
        <v>3</v>
      </c>
      <c r="B20" s="36"/>
      <c r="C20" s="36"/>
      <c r="D20" s="36"/>
      <c r="E20" s="37"/>
      <c r="F20" s="7" t="s">
        <v>44</v>
      </c>
      <c r="G20" s="22"/>
      <c r="H20" s="22"/>
      <c r="I20" s="22"/>
      <c r="J20" s="22"/>
      <c r="K20" s="22"/>
      <c r="N20" s="8"/>
      <c r="O20" s="8">
        <f>IF(O19="","",IF(N19&gt;15,O19+1,O19))</f>
        <v>20</v>
      </c>
      <c r="P20" s="8">
        <f ca="1">IF(P19="","",P19)</f>
        <v>3</v>
      </c>
      <c r="Q20" s="8"/>
      <c r="R20" s="8"/>
      <c r="S20" s="8"/>
    </row>
    <row r="21" spans="1:19" ht="18.75">
      <c r="A21" s="36" t="s">
        <v>4</v>
      </c>
      <c r="B21" s="36"/>
      <c r="C21" s="36"/>
      <c r="D21" s="36"/>
      <c r="E21" s="37"/>
      <c r="F21" s="7" t="s">
        <v>45</v>
      </c>
      <c r="G21" s="22"/>
      <c r="H21" s="22"/>
      <c r="I21" s="22"/>
      <c r="J21" s="22"/>
      <c r="K21" s="22"/>
      <c r="N21" s="8"/>
      <c r="O21" s="15">
        <f>IF(O19="","",IF(O20&gt;=12,O20-12,O20))</f>
        <v>8</v>
      </c>
      <c r="P21" s="15">
        <f ca="1">IF(P19="","",IF(O20&gt;=12,P20+1,P20))</f>
        <v>4</v>
      </c>
      <c r="Q21" s="8"/>
      <c r="R21" s="8"/>
      <c r="S21" s="8"/>
    </row>
    <row r="22" spans="1:19" ht="18.75">
      <c r="A22" s="36" t="s">
        <v>5</v>
      </c>
      <c r="B22" s="36"/>
      <c r="C22" s="36"/>
      <c r="D22" s="36"/>
      <c r="E22" s="37"/>
      <c r="F22" s="7" t="s">
        <v>45</v>
      </c>
      <c r="G22" s="22"/>
      <c r="H22" s="22"/>
      <c r="I22" s="22"/>
      <c r="J22" s="22"/>
      <c r="K22" s="22"/>
      <c r="N22" s="8"/>
      <c r="O22" s="12">
        <f>IF(O21="","",O21)</f>
        <v>8</v>
      </c>
      <c r="P22" s="12">
        <f ca="1">IF(P21="","",IF(P21&gt;=3,P21-3,P21))</f>
        <v>1</v>
      </c>
      <c r="Q22" s="8"/>
      <c r="R22" s="8"/>
      <c r="S22" s="8"/>
    </row>
    <row r="23" spans="1:19" ht="18.75">
      <c r="A23" s="36" t="s">
        <v>6</v>
      </c>
      <c r="B23" s="36"/>
      <c r="C23" s="36"/>
      <c r="D23" s="36"/>
      <c r="E23" s="37"/>
      <c r="F23" s="7" t="s">
        <v>45</v>
      </c>
      <c r="G23" s="22"/>
      <c r="H23" s="22"/>
      <c r="I23" s="22"/>
      <c r="J23" s="22"/>
      <c r="K23" s="22"/>
      <c r="N23" s="8"/>
      <c r="O23" s="8"/>
      <c r="P23" s="8"/>
      <c r="Q23" s="8"/>
      <c r="R23" s="8"/>
      <c r="S23" s="8"/>
    </row>
    <row r="24" spans="1:19" ht="18.75">
      <c r="A24" s="36" t="s">
        <v>7</v>
      </c>
      <c r="B24" s="36"/>
      <c r="C24" s="36"/>
      <c r="D24" s="36"/>
      <c r="E24" s="37"/>
      <c r="F24" s="7" t="s">
        <v>44</v>
      </c>
      <c r="G24" s="22"/>
      <c r="H24" s="22"/>
      <c r="I24" s="22"/>
      <c r="J24" s="22"/>
      <c r="K24" s="22"/>
      <c r="N24" s="8"/>
      <c r="O24" s="8"/>
      <c r="P24" s="8"/>
      <c r="Q24" s="8"/>
      <c r="R24" s="8"/>
      <c r="S24" s="8"/>
    </row>
    <row r="25" spans="1:19" ht="18.75">
      <c r="A25" s="36" t="s">
        <v>8</v>
      </c>
      <c r="B25" s="36"/>
      <c r="C25" s="36"/>
      <c r="D25" s="36"/>
      <c r="E25" s="37"/>
      <c r="F25" s="7" t="s">
        <v>45</v>
      </c>
      <c r="G25" s="22"/>
      <c r="H25" s="22"/>
      <c r="I25" s="22"/>
      <c r="J25" s="22"/>
      <c r="K25" s="22"/>
    </row>
    <row r="26" spans="1:19">
      <c r="A26" s="22"/>
      <c r="B26" s="22"/>
      <c r="C26" s="22"/>
      <c r="D26" s="22"/>
      <c r="E26" s="22"/>
      <c r="F26" s="22"/>
      <c r="G26" s="22"/>
      <c r="H26" s="22"/>
      <c r="I26" s="22"/>
      <c r="J26" s="22"/>
      <c r="K26" s="22"/>
    </row>
    <row r="27" spans="1:19" ht="18.75">
      <c r="A27" s="35" t="s">
        <v>33</v>
      </c>
      <c r="B27" s="35"/>
      <c r="C27" s="35"/>
      <c r="D27" s="35"/>
      <c r="E27" s="35"/>
      <c r="F27" s="35"/>
      <c r="G27" s="22"/>
      <c r="H27" s="35" t="s">
        <v>34</v>
      </c>
      <c r="I27" s="35"/>
      <c r="J27" s="35"/>
      <c r="K27" s="35"/>
      <c r="L27" s="6"/>
      <c r="M27" s="6"/>
    </row>
    <row r="28" spans="1:19" ht="18.75">
      <c r="A28" s="46" t="s">
        <v>19</v>
      </c>
      <c r="B28" s="46"/>
      <c r="C28" s="46"/>
      <c r="D28" s="46"/>
      <c r="E28" s="47"/>
      <c r="F28" s="7" t="s">
        <v>45</v>
      </c>
      <c r="G28" s="22"/>
      <c r="H28" s="48" t="s">
        <v>22</v>
      </c>
      <c r="I28" s="48"/>
      <c r="J28" s="48"/>
      <c r="K28" s="7" t="s">
        <v>45</v>
      </c>
      <c r="L28" s="5"/>
    </row>
    <row r="29" spans="1:19" ht="18.75">
      <c r="A29" s="46" t="s">
        <v>20</v>
      </c>
      <c r="B29" s="46"/>
      <c r="C29" s="46"/>
      <c r="D29" s="46"/>
      <c r="E29" s="47"/>
      <c r="F29" s="7" t="s">
        <v>45</v>
      </c>
      <c r="G29" s="22"/>
      <c r="H29" s="48" t="s">
        <v>23</v>
      </c>
      <c r="I29" s="48"/>
      <c r="J29" s="48"/>
      <c r="K29" s="7" t="s">
        <v>45</v>
      </c>
      <c r="L29" s="5"/>
    </row>
    <row r="30" spans="1:19" ht="18.75">
      <c r="A30" s="46" t="s">
        <v>21</v>
      </c>
      <c r="B30" s="46"/>
      <c r="C30" s="46"/>
      <c r="D30" s="46"/>
      <c r="E30" s="47"/>
      <c r="F30" s="7" t="s">
        <v>45</v>
      </c>
      <c r="G30" s="22"/>
      <c r="H30" s="48" t="s">
        <v>24</v>
      </c>
      <c r="I30" s="48"/>
      <c r="J30" s="48"/>
      <c r="K30" s="7" t="s">
        <v>45</v>
      </c>
      <c r="L30" s="5"/>
    </row>
    <row r="31" spans="1:19">
      <c r="A31" s="22"/>
      <c r="B31" s="22"/>
      <c r="C31" s="22"/>
      <c r="D31" s="22"/>
      <c r="E31" s="22"/>
      <c r="F31" s="22"/>
      <c r="G31" s="22"/>
      <c r="H31" s="22"/>
      <c r="I31" s="22"/>
      <c r="J31" s="22"/>
      <c r="K31" s="22"/>
    </row>
    <row r="32" spans="1:19">
      <c r="A32" s="22"/>
      <c r="B32" s="22"/>
      <c r="C32" s="22"/>
      <c r="D32" s="22"/>
      <c r="E32" s="22"/>
      <c r="F32" s="22"/>
      <c r="G32" s="22"/>
      <c r="H32" s="33" t="s">
        <v>62</v>
      </c>
      <c r="I32" s="33"/>
      <c r="J32" s="33"/>
      <c r="K32" s="33"/>
    </row>
  </sheetData>
  <sheetProtection password="C671" sheet="1" objects="1" scenarios="1" formatCells="0" formatColumns="0" formatRows="0" insertColumns="0" insertRows="0" insertHyperlinks="0" deleteColumns="0" deleteRows="0" sort="0" autoFilter="0" pivotTables="0"/>
  <mergeCells count="33">
    <mergeCell ref="A23:E23"/>
    <mergeCell ref="E14:F14"/>
    <mergeCell ref="A17:E17"/>
    <mergeCell ref="A18:E18"/>
    <mergeCell ref="N9:P9"/>
    <mergeCell ref="N13:P13"/>
    <mergeCell ref="E13:F13"/>
    <mergeCell ref="A12:C12"/>
    <mergeCell ref="A22:E22"/>
    <mergeCell ref="H18:J18"/>
    <mergeCell ref="H19:J19"/>
    <mergeCell ref="A11:C11"/>
    <mergeCell ref="A29:E29"/>
    <mergeCell ref="A30:E30"/>
    <mergeCell ref="H28:J28"/>
    <mergeCell ref="H29:J29"/>
    <mergeCell ref="H30:J30"/>
    <mergeCell ref="H32:K32"/>
    <mergeCell ref="A1:K3"/>
    <mergeCell ref="H27:K27"/>
    <mergeCell ref="A24:E24"/>
    <mergeCell ref="A25:E25"/>
    <mergeCell ref="H17:J17"/>
    <mergeCell ref="B10:C10"/>
    <mergeCell ref="A19:E19"/>
    <mergeCell ref="A16:F16"/>
    <mergeCell ref="A20:E20"/>
    <mergeCell ref="A21:E21"/>
    <mergeCell ref="B5:C5"/>
    <mergeCell ref="E5:F5"/>
    <mergeCell ref="H16:K16"/>
    <mergeCell ref="A27:F27"/>
    <mergeCell ref="A28:E28"/>
  </mergeCells>
  <phoneticPr fontId="1" type="noConversion"/>
  <dataValidations count="2">
    <dataValidation type="list" allowBlank="1" showInputMessage="1" showErrorMessage="1" sqref="F17:F25 F28:F30 K17:K19 K28:K30" xr:uid="{00000000-0002-0000-0000-000000000000}">
      <formula1>$R$5:$R$7</formula1>
    </dataValidation>
    <dataValidation type="list" allowBlank="1" showInputMessage="1" showErrorMessage="1" sqref="J5" xr:uid="{00000000-0002-0000-0000-000001000000}">
      <formula1>$S$5:$S$7</formula1>
    </dataValidation>
  </dataValidations>
  <printOptions horizontalCentered="1"/>
  <pageMargins left="0" right="0" top="0" bottom="0" header="0" footer="0"/>
  <pageSetup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T39"/>
  <sheetViews>
    <sheetView showGridLines="0" rightToLeft="1" view="pageBreakPreview" zoomScaleNormal="100" workbookViewId="0">
      <selection activeCell="A2" sqref="A2"/>
    </sheetView>
  </sheetViews>
  <sheetFormatPr baseColWidth="10" defaultColWidth="11.42578125" defaultRowHeight="18.75"/>
  <cols>
    <col min="1" max="1" width="11.42578125" style="2"/>
    <col min="2" max="2" width="5.42578125" style="2" bestFit="1" customWidth="1"/>
    <col min="3" max="4" width="11.42578125" style="2"/>
    <col min="5" max="5" width="13.28515625" style="2" bestFit="1" customWidth="1"/>
    <col min="6" max="6" width="15.7109375" style="2" bestFit="1" customWidth="1"/>
    <col min="7" max="7" width="10.140625" style="2" customWidth="1"/>
    <col min="8" max="8" width="20.7109375" style="2" bestFit="1" customWidth="1"/>
    <col min="9" max="11" width="11.42578125" style="2"/>
    <col min="12" max="20" width="11.42578125" style="2" hidden="1" customWidth="1"/>
    <col min="21" max="16384" width="11.42578125" style="2"/>
  </cols>
  <sheetData>
    <row r="1" spans="1:19">
      <c r="A1" s="54" t="s">
        <v>54</v>
      </c>
      <c r="B1" s="54"/>
      <c r="C1" s="54"/>
      <c r="D1" s="54"/>
      <c r="E1" s="54"/>
      <c r="F1" s="54"/>
      <c r="G1" s="54"/>
      <c r="H1" s="54"/>
      <c r="I1" s="54"/>
    </row>
    <row r="2" spans="1:19">
      <c r="B2" s="54" t="s">
        <v>55</v>
      </c>
      <c r="C2" s="54"/>
      <c r="D2" s="54"/>
      <c r="E2" s="54"/>
      <c r="F2" s="54"/>
      <c r="G2" s="54"/>
      <c r="H2" s="54"/>
    </row>
    <row r="3" spans="1:19">
      <c r="A3" s="54" t="s">
        <v>48</v>
      </c>
      <c r="B3" s="54"/>
      <c r="C3" s="55" t="str">
        <f>IF('لوحة العرض'!B5="","",'لوحة العرض'!B5)</f>
        <v>pppp</v>
      </c>
      <c r="D3" s="55"/>
      <c r="E3" s="16" t="s">
        <v>56</v>
      </c>
      <c r="F3" s="18" t="str">
        <f>IF('لوحة العرض'!E5="","",'لوحة العرض'!E5)</f>
        <v>ppppp</v>
      </c>
      <c r="H3" s="17" t="s">
        <v>50</v>
      </c>
      <c r="I3" s="18" t="str">
        <f>IF('لوحة العرض'!J5="","",'لوحة العرض'!J5)</f>
        <v>ملزم</v>
      </c>
    </row>
    <row r="4" spans="1:19">
      <c r="B4" s="5"/>
      <c r="C4" s="5"/>
      <c r="D4" s="5"/>
      <c r="E4" s="5"/>
      <c r="F4" s="5"/>
      <c r="G4" s="5"/>
      <c r="H4" s="5"/>
    </row>
    <row r="5" spans="1:19" ht="23.25">
      <c r="A5" s="56" t="s">
        <v>66</v>
      </c>
      <c r="B5" s="56"/>
      <c r="C5" s="56"/>
      <c r="D5" s="56"/>
      <c r="E5" s="56"/>
      <c r="F5" s="56"/>
      <c r="G5" s="56"/>
      <c r="H5" s="56"/>
      <c r="I5" s="56"/>
    </row>
    <row r="7" spans="1:19">
      <c r="B7" s="1" t="s">
        <v>25</v>
      </c>
      <c r="C7" s="63" t="s">
        <v>26</v>
      </c>
      <c r="D7" s="63"/>
      <c r="E7" s="63"/>
      <c r="F7" s="63"/>
      <c r="G7" s="63"/>
      <c r="H7" s="1" t="s">
        <v>27</v>
      </c>
    </row>
    <row r="8" spans="1:19">
      <c r="B8" s="3" t="s">
        <v>28</v>
      </c>
      <c r="C8" s="61" t="s">
        <v>37</v>
      </c>
      <c r="D8" s="61"/>
      <c r="E8" s="61"/>
      <c r="F8" s="61"/>
      <c r="G8" s="61"/>
      <c r="H8" s="61"/>
    </row>
    <row r="9" spans="1:19">
      <c r="B9" s="63"/>
      <c r="C9" s="59" t="s">
        <v>0</v>
      </c>
      <c r="D9" s="59"/>
      <c r="E9" s="59"/>
      <c r="F9" s="59"/>
      <c r="G9" s="60"/>
      <c r="H9" s="19" t="str">
        <f>IF('لوحة العرض'!F17="نعم",3,"")</f>
        <v/>
      </c>
    </row>
    <row r="10" spans="1:19">
      <c r="B10" s="63"/>
      <c r="C10" s="59" t="s">
        <v>1</v>
      </c>
      <c r="D10" s="59"/>
      <c r="E10" s="59"/>
      <c r="F10" s="59"/>
      <c r="G10" s="60"/>
      <c r="H10" s="19" t="str">
        <f>IF('لوحة العرض'!F18="نعم",2,"")</f>
        <v/>
      </c>
      <c r="O10" s="57" t="s">
        <v>41</v>
      </c>
      <c r="P10" s="57"/>
      <c r="Q10" s="57"/>
    </row>
    <row r="11" spans="1:19">
      <c r="B11" s="63"/>
      <c r="C11" s="59" t="s">
        <v>2</v>
      </c>
      <c r="D11" s="59"/>
      <c r="E11" s="59"/>
      <c r="F11" s="59"/>
      <c r="G11" s="60"/>
      <c r="H11" s="19" t="str">
        <f>IF('لوحة العرض'!F19="نعم",10,"")</f>
        <v/>
      </c>
      <c r="O11" s="2" t="str">
        <f>IF('لوحة العرض'!N12="","",'لوحة العرض'!N12)</f>
        <v/>
      </c>
      <c r="P11" s="2">
        <f>IF('لوحة العرض'!O12="","",'لوحة العرض'!O12)</f>
        <v>11</v>
      </c>
      <c r="Q11" s="2">
        <f ca="1">IF('لوحة العرض'!P12="","",'لوحة العرض'!P12)</f>
        <v>4</v>
      </c>
      <c r="S11" s="1">
        <f ca="1">IF(Q11="","",Q11+P11*0.08)</f>
        <v>4.88</v>
      </c>
    </row>
    <row r="12" spans="1:19">
      <c r="B12" s="63"/>
      <c r="C12" s="59" t="s">
        <v>3</v>
      </c>
      <c r="D12" s="59"/>
      <c r="E12" s="59"/>
      <c r="F12" s="59"/>
      <c r="G12" s="60"/>
      <c r="H12" s="19">
        <f>IF('لوحة العرض'!F20="نعم",8,"")</f>
        <v>8</v>
      </c>
    </row>
    <row r="13" spans="1:19">
      <c r="B13" s="63"/>
      <c r="C13" s="59" t="s">
        <v>4</v>
      </c>
      <c r="D13" s="59"/>
      <c r="E13" s="59"/>
      <c r="F13" s="59"/>
      <c r="G13" s="60"/>
      <c r="H13" s="19" t="str">
        <f>IF('لوحة العرض'!F21="نعم",0.25,"")</f>
        <v/>
      </c>
      <c r="L13" s="2">
        <f ca="1">SUM(M13:M17)</f>
        <v>84.52</v>
      </c>
      <c r="M13" s="2">
        <f>IF($I$3="","",SUM(H9:H17))</f>
        <v>12</v>
      </c>
      <c r="O13" s="57" t="s">
        <v>42</v>
      </c>
      <c r="P13" s="57"/>
      <c r="Q13" s="57"/>
    </row>
    <row r="14" spans="1:19">
      <c r="B14" s="63"/>
      <c r="C14" s="59" t="s">
        <v>5</v>
      </c>
      <c r="D14" s="59"/>
      <c r="E14" s="59"/>
      <c r="F14" s="59"/>
      <c r="G14" s="60"/>
      <c r="H14" s="19" t="str">
        <f>IF('لوحة العرض'!F22="نعم",6,"")</f>
        <v/>
      </c>
      <c r="L14" s="2">
        <f ca="1">SUM(M13:M18)</f>
        <v>84.52</v>
      </c>
      <c r="M14" s="2">
        <f ca="1">IF($I$3="","",SUM(H19:H22))</f>
        <v>6.52</v>
      </c>
      <c r="O14" s="2" t="str">
        <f>IF('لوحة العرض'!N17="","",'لوحة العرض'!N17)</f>
        <v/>
      </c>
      <c r="P14" s="2">
        <f>IF('لوحة العرض'!O17="","",'لوحة العرض'!O17)</f>
        <v>9</v>
      </c>
      <c r="Q14" s="2">
        <f>IF('لوحة العرض'!P17="","",'لوحة العرض'!P17)</f>
        <v>-1</v>
      </c>
      <c r="S14" s="1">
        <f>IF(Q14="","",Q14+P14*0.08)</f>
        <v>-0.28000000000000003</v>
      </c>
    </row>
    <row r="15" spans="1:19">
      <c r="B15" s="63"/>
      <c r="C15" s="59" t="s">
        <v>6</v>
      </c>
      <c r="D15" s="59"/>
      <c r="E15" s="59"/>
      <c r="F15" s="59"/>
      <c r="G15" s="60"/>
      <c r="H15" s="19" t="str">
        <f>IF('لوحة العرض'!F23="نعم",6,"")</f>
        <v/>
      </c>
      <c r="M15" s="2">
        <f>IF($I$3="","",SUM(H24:H25))</f>
        <v>64</v>
      </c>
    </row>
    <row r="16" spans="1:19">
      <c r="B16" s="63"/>
      <c r="C16" s="59" t="s">
        <v>7</v>
      </c>
      <c r="D16" s="59"/>
      <c r="E16" s="59"/>
      <c r="F16" s="59"/>
      <c r="G16" s="60"/>
      <c r="H16" s="19">
        <f>IF('لوحة العرض'!F24="نعم",4,"")</f>
        <v>4</v>
      </c>
      <c r="M16" s="2">
        <f>IF($I$3="","",SUM(H27:H29))</f>
        <v>2</v>
      </c>
      <c r="O16" s="58" t="s">
        <v>47</v>
      </c>
      <c r="P16" s="58"/>
      <c r="Q16" s="58"/>
    </row>
    <row r="17" spans="2:19">
      <c r="B17" s="63"/>
      <c r="C17" s="59" t="s">
        <v>8</v>
      </c>
      <c r="D17" s="59"/>
      <c r="E17" s="59"/>
      <c r="F17" s="59"/>
      <c r="G17" s="60"/>
      <c r="H17" s="19" t="str">
        <f>IF('لوحة العرض'!F25="نعم",2,"")</f>
        <v/>
      </c>
      <c r="M17" s="2">
        <f>IF($I$3="","",SUM(H31:H33))</f>
        <v>0</v>
      </c>
      <c r="O17" s="2" t="str">
        <f>IF('لوحة العرض'!N22="","",'لوحة العرض'!N22)</f>
        <v/>
      </c>
      <c r="P17" s="2">
        <f>IF('لوحة العرض'!O22="","",'لوحة العرض'!O22)</f>
        <v>8</v>
      </c>
      <c r="Q17" s="2">
        <f ca="1">IF('لوحة العرض'!P22="","",'لوحة العرض'!P22)</f>
        <v>1</v>
      </c>
      <c r="S17" s="1">
        <f ca="1">IF(Q17="","",Q17+P17*0.08)</f>
        <v>1.6400000000000001</v>
      </c>
    </row>
    <row r="18" spans="2:19">
      <c r="B18" s="3" t="s">
        <v>29</v>
      </c>
      <c r="C18" s="61" t="s">
        <v>36</v>
      </c>
      <c r="D18" s="61"/>
      <c r="E18" s="61"/>
      <c r="F18" s="61"/>
      <c r="G18" s="61"/>
      <c r="H18" s="61"/>
      <c r="M18" s="2">
        <f>IF($I$3="","",SUM(H35:H37))</f>
        <v>0</v>
      </c>
    </row>
    <row r="19" spans="2:19">
      <c r="B19" s="63"/>
      <c r="C19" s="62" t="s">
        <v>9</v>
      </c>
      <c r="D19" s="62"/>
      <c r="E19" s="62"/>
      <c r="F19" s="62"/>
      <c r="G19" s="62"/>
      <c r="H19" s="19">
        <f ca="1">IF(I3="","",S11)</f>
        <v>4.88</v>
      </c>
      <c r="O19" s="53" t="s">
        <v>53</v>
      </c>
      <c r="P19" s="53"/>
      <c r="Q19" s="53"/>
    </row>
    <row r="20" spans="2:19">
      <c r="B20" s="63"/>
      <c r="C20" s="62" t="s">
        <v>10</v>
      </c>
      <c r="D20" s="62"/>
      <c r="E20" s="62"/>
      <c r="F20" s="62"/>
      <c r="G20" s="62"/>
      <c r="H20" s="19" t="str">
        <f>IF(I3="ملزم","",S14)</f>
        <v/>
      </c>
      <c r="P20" s="1">
        <f>IF('لوحة العرض'!D14="","",('لوحة العرض'!D14+'لوحة العرض'!G14)/2)</f>
        <v>14.5</v>
      </c>
    </row>
    <row r="21" spans="2:19">
      <c r="B21" s="63"/>
      <c r="C21" s="62" t="s">
        <v>12</v>
      </c>
      <c r="D21" s="62"/>
      <c r="E21" s="62"/>
      <c r="F21" s="62"/>
      <c r="G21" s="62"/>
      <c r="H21" s="19"/>
    </row>
    <row r="22" spans="2:19">
      <c r="B22" s="63"/>
      <c r="C22" s="62" t="s">
        <v>11</v>
      </c>
      <c r="D22" s="62"/>
      <c r="E22" s="62"/>
      <c r="F22" s="62"/>
      <c r="G22" s="62"/>
      <c r="H22" s="19">
        <f ca="1">IF(S17="","",S17)</f>
        <v>1.6400000000000001</v>
      </c>
    </row>
    <row r="23" spans="2:19">
      <c r="B23" s="63"/>
      <c r="C23" s="62" t="s">
        <v>13</v>
      </c>
      <c r="D23" s="62"/>
      <c r="E23" s="62"/>
      <c r="F23" s="62"/>
      <c r="G23" s="62"/>
      <c r="H23" s="62"/>
    </row>
    <row r="24" spans="2:19">
      <c r="B24" s="63"/>
      <c r="C24" s="62" t="s">
        <v>14</v>
      </c>
      <c r="D24" s="62"/>
      <c r="E24" s="62"/>
      <c r="F24" s="62"/>
      <c r="G24" s="62"/>
      <c r="H24" s="19">
        <f>IF('لوحة العرض'!B14="","",'لوحة العرض'!B14*3)</f>
        <v>49.5</v>
      </c>
    </row>
    <row r="25" spans="2:19">
      <c r="B25" s="63"/>
      <c r="C25" s="62" t="s">
        <v>15</v>
      </c>
      <c r="D25" s="62"/>
      <c r="E25" s="62"/>
      <c r="F25" s="62"/>
      <c r="G25" s="62"/>
      <c r="H25" s="19">
        <f>IF(P20="","",P20)</f>
        <v>14.5</v>
      </c>
    </row>
    <row r="26" spans="2:19">
      <c r="B26" s="3" t="s">
        <v>30</v>
      </c>
      <c r="C26" s="61" t="s">
        <v>35</v>
      </c>
      <c r="D26" s="61"/>
      <c r="E26" s="61"/>
      <c r="F26" s="61"/>
      <c r="G26" s="61"/>
      <c r="H26" s="61"/>
    </row>
    <row r="27" spans="2:19">
      <c r="B27" s="63"/>
      <c r="C27" s="62" t="s">
        <v>18</v>
      </c>
      <c r="D27" s="62"/>
      <c r="E27" s="62"/>
      <c r="F27" s="62"/>
      <c r="G27" s="62"/>
      <c r="H27" s="19" t="str">
        <f>IF('لوحة العرض'!K17="نعم",1,"")</f>
        <v/>
      </c>
    </row>
    <row r="28" spans="2:19">
      <c r="B28" s="63"/>
      <c r="C28" s="62" t="s">
        <v>17</v>
      </c>
      <c r="D28" s="62"/>
      <c r="E28" s="62"/>
      <c r="F28" s="62"/>
      <c r="G28" s="62"/>
      <c r="H28" s="19">
        <f>IF('لوحة العرض'!K18="نعم",2,"")</f>
        <v>2</v>
      </c>
    </row>
    <row r="29" spans="2:19">
      <c r="B29" s="63"/>
      <c r="C29" s="62" t="s">
        <v>16</v>
      </c>
      <c r="D29" s="62"/>
      <c r="E29" s="62"/>
      <c r="F29" s="62"/>
      <c r="G29" s="62"/>
      <c r="H29" s="19" t="str">
        <f>IF('لوحة العرض'!K19="نعم",2,"")</f>
        <v/>
      </c>
    </row>
    <row r="30" spans="2:19">
      <c r="B30" s="3" t="s">
        <v>31</v>
      </c>
      <c r="C30" s="61" t="s">
        <v>33</v>
      </c>
      <c r="D30" s="61"/>
      <c r="E30" s="61"/>
      <c r="F30" s="61"/>
      <c r="G30" s="61"/>
      <c r="H30" s="61"/>
    </row>
    <row r="31" spans="2:19">
      <c r="B31" s="63"/>
      <c r="C31" s="62" t="s">
        <v>19</v>
      </c>
      <c r="D31" s="62"/>
      <c r="E31" s="62"/>
      <c r="F31" s="62"/>
      <c r="G31" s="62"/>
      <c r="H31" s="19" t="str">
        <f>IF('لوحة العرض'!F28="نعم",5,"")</f>
        <v/>
      </c>
    </row>
    <row r="32" spans="2:19">
      <c r="B32" s="63"/>
      <c r="C32" s="62" t="s">
        <v>20</v>
      </c>
      <c r="D32" s="62"/>
      <c r="E32" s="62"/>
      <c r="F32" s="62"/>
      <c r="G32" s="62"/>
      <c r="H32" s="19" t="str">
        <f>IF('لوحة العرض'!F29="نعم",6,"")</f>
        <v/>
      </c>
    </row>
    <row r="33" spans="2:8">
      <c r="B33" s="63"/>
      <c r="C33" s="62" t="s">
        <v>21</v>
      </c>
      <c r="D33" s="62"/>
      <c r="E33" s="62"/>
      <c r="F33" s="62"/>
      <c r="G33" s="62"/>
      <c r="H33" s="19" t="str">
        <f>IF('لوحة العرض'!F30="نعم",5,"")</f>
        <v/>
      </c>
    </row>
    <row r="34" spans="2:8">
      <c r="B34" s="3" t="s">
        <v>32</v>
      </c>
      <c r="C34" s="61" t="s">
        <v>34</v>
      </c>
      <c r="D34" s="61"/>
      <c r="E34" s="61"/>
      <c r="F34" s="61"/>
      <c r="G34" s="61"/>
      <c r="H34" s="61"/>
    </row>
    <row r="35" spans="2:8">
      <c r="B35" s="63"/>
      <c r="C35" s="62" t="s">
        <v>22</v>
      </c>
      <c r="D35" s="62"/>
      <c r="E35" s="62"/>
      <c r="F35" s="62"/>
      <c r="G35" s="62"/>
      <c r="H35" s="19" t="str">
        <f>IF('لوحة العرض'!K28="نعم",-2,"")</f>
        <v/>
      </c>
    </row>
    <row r="36" spans="2:8">
      <c r="B36" s="63"/>
      <c r="C36" s="62" t="s">
        <v>23</v>
      </c>
      <c r="D36" s="62"/>
      <c r="E36" s="62"/>
      <c r="F36" s="62"/>
      <c r="G36" s="62"/>
      <c r="H36" s="19" t="str">
        <f>IF('لوحة العرض'!K29="نعم",-4,"")</f>
        <v/>
      </c>
    </row>
    <row r="37" spans="2:8">
      <c r="B37" s="63"/>
      <c r="C37" s="62" t="s">
        <v>24</v>
      </c>
      <c r="D37" s="62"/>
      <c r="E37" s="62"/>
      <c r="F37" s="62"/>
      <c r="G37" s="62"/>
      <c r="H37" s="19" t="str">
        <f>IF('لوحة العرض'!K30="نعم",-6,"")</f>
        <v/>
      </c>
    </row>
    <row r="39" spans="2:8">
      <c r="F39" s="64" t="s">
        <v>57</v>
      </c>
      <c r="G39" s="64"/>
      <c r="H39" s="20">
        <f ca="1">IF(L14="","",L14)</f>
        <v>84.52</v>
      </c>
    </row>
  </sheetData>
  <sheetProtection password="C671" sheet="1" objects="1" scenarios="1" formatCells="0" formatColumns="0" formatRows="0" insertColumns="0" insertRows="0" insertHyperlinks="0" deleteColumns="0" deleteRows="0" sort="0" autoFilter="0" pivotTables="0"/>
  <mergeCells count="46">
    <mergeCell ref="F39:G39"/>
    <mergeCell ref="B35:B37"/>
    <mergeCell ref="C34:H34"/>
    <mergeCell ref="C30:H30"/>
    <mergeCell ref="C37:G37"/>
    <mergeCell ref="C36:G36"/>
    <mergeCell ref="C35:G35"/>
    <mergeCell ref="C7:G7"/>
    <mergeCell ref="C25:G25"/>
    <mergeCell ref="C24:G24"/>
    <mergeCell ref="C22:G22"/>
    <mergeCell ref="C21:G21"/>
    <mergeCell ref="C20:G20"/>
    <mergeCell ref="C11:G11"/>
    <mergeCell ref="C10:G10"/>
    <mergeCell ref="C8:H8"/>
    <mergeCell ref="C23:H23"/>
    <mergeCell ref="B9:B17"/>
    <mergeCell ref="B19:B25"/>
    <mergeCell ref="B27:B29"/>
    <mergeCell ref="B31:B33"/>
    <mergeCell ref="C26:H26"/>
    <mergeCell ref="C33:G33"/>
    <mergeCell ref="C32:G32"/>
    <mergeCell ref="C31:G31"/>
    <mergeCell ref="C9:G9"/>
    <mergeCell ref="C13:G13"/>
    <mergeCell ref="C29:G29"/>
    <mergeCell ref="C28:G28"/>
    <mergeCell ref="C27:G27"/>
    <mergeCell ref="O19:Q19"/>
    <mergeCell ref="B2:H2"/>
    <mergeCell ref="A1:I1"/>
    <mergeCell ref="A3:B3"/>
    <mergeCell ref="C3:D3"/>
    <mergeCell ref="A5:I5"/>
    <mergeCell ref="O10:Q10"/>
    <mergeCell ref="O13:Q13"/>
    <mergeCell ref="O16:Q16"/>
    <mergeCell ref="C12:G12"/>
    <mergeCell ref="C18:H18"/>
    <mergeCell ref="C17:G17"/>
    <mergeCell ref="C19:G19"/>
    <mergeCell ref="C16:G16"/>
    <mergeCell ref="C15:G15"/>
    <mergeCell ref="C14:G14"/>
  </mergeCells>
  <phoneticPr fontId="1" type="noConversion"/>
  <pageMargins left="0" right="0" top="0.19685039370078741" bottom="0" header="0" footer="0"/>
  <pageSetup scale="90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2</vt:i4>
      </vt:variant>
    </vt:vector>
  </HeadingPairs>
  <TitlesOfParts>
    <vt:vector size="4" baseType="lpstr">
      <vt:lpstr>لوحة العرض</vt:lpstr>
      <vt:lpstr>الحركة</vt:lpstr>
      <vt:lpstr>الحركة!Zone_d_impression</vt:lpstr>
      <vt:lpstr>'لوحة العرض'!Zone_d_impression</vt:lpstr>
    </vt:vector>
  </TitlesOfParts>
  <Company>Unicornis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 Bouchoukh</dc:creator>
  <cp:lastModifiedBy>think pro</cp:lastModifiedBy>
  <cp:lastPrinted>2020-05-06T14:08:15Z</cp:lastPrinted>
  <dcterms:created xsi:type="dcterms:W3CDTF">2017-06-22T00:10:55Z</dcterms:created>
  <dcterms:modified xsi:type="dcterms:W3CDTF">2021-06-14T21:20:56Z</dcterms:modified>
</cp:coreProperties>
</file>