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sam\Desktop\"/>
    </mc:Choice>
  </mc:AlternateContent>
  <bookViews>
    <workbookView xWindow="0" yWindow="0" windowWidth="19200" windowHeight="7245" activeTab="4"/>
  </bookViews>
  <sheets>
    <sheet name="الشركة" sheetId="3" r:id="rId1"/>
    <sheet name="البنك" sheetId="1" r:id="rId2"/>
    <sheet name="Total" sheetId="9" r:id="rId3"/>
    <sheet name=" Reconciliation" sheetId="10" r:id="rId4"/>
    <sheet name=" Reconciliation (2)" sheetId="12" r:id="rId5"/>
  </sheets>
  <definedNames>
    <definedName name="_xlnm._FilterDatabase" localSheetId="2" hidden="1">Total!$A$1:$I$29</definedName>
    <definedName name="_xlnm._FilterDatabase" localSheetId="1" hidden="1">البنك!$B$10:$Q$39</definedName>
    <definedName name="_xlnm._FilterDatabase" localSheetId="0" hidden="1">الشركة!$B$10:$J$41</definedName>
  </definedNames>
  <calcPr calcId="152511"/>
</workbook>
</file>

<file path=xl/calcChain.xml><?xml version="1.0" encoding="utf-8"?>
<calcChain xmlns="http://schemas.openxmlformats.org/spreadsheetml/2006/main">
  <c r="B7" i="12" l="1"/>
  <c r="M3" i="9" l="1"/>
  <c r="M4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2" i="9"/>
  <c r="B28" i="12" l="1"/>
  <c r="B5" i="12"/>
  <c r="B16" i="10" l="1"/>
  <c r="B5" i="10"/>
  <c r="K3" i="9" l="1" a="1"/>
  <c r="K3" i="9" s="1"/>
  <c r="K4" i="9" a="1"/>
  <c r="K4" i="9" s="1"/>
  <c r="K5" i="9" a="1"/>
  <c r="K5" i="9" s="1"/>
  <c r="K6" i="9" a="1"/>
  <c r="K6" i="9" s="1"/>
  <c r="K7" i="9" a="1"/>
  <c r="K7" i="9" s="1"/>
  <c r="K8" i="9" a="1"/>
  <c r="K8" i="9" s="1"/>
  <c r="K9" i="9" a="1"/>
  <c r="K9" i="9" s="1"/>
  <c r="K10" i="9" a="1"/>
  <c r="K10" i="9" s="1"/>
  <c r="K11" i="9" a="1"/>
  <c r="K11" i="9" s="1"/>
  <c r="K12" i="9" a="1"/>
  <c r="K12" i="9" s="1"/>
  <c r="K13" i="9" a="1"/>
  <c r="K13" i="9" s="1"/>
  <c r="K14" i="9" a="1"/>
  <c r="K14" i="9" s="1"/>
  <c r="K15" i="9" a="1"/>
  <c r="K15" i="9" s="1"/>
  <c r="K16" i="9" a="1"/>
  <c r="K16" i="9" s="1"/>
  <c r="K17" i="9" a="1"/>
  <c r="K17" i="9" s="1"/>
  <c r="K18" i="9" a="1"/>
  <c r="K18" i="9" s="1"/>
  <c r="K19" i="9" a="1"/>
  <c r="K19" i="9" s="1"/>
  <c r="K20" i="9" a="1"/>
  <c r="K20" i="9" s="1"/>
  <c r="K21" i="9" a="1"/>
  <c r="K21" i="9" s="1"/>
  <c r="K22" i="9" a="1"/>
  <c r="K22" i="9" s="1"/>
  <c r="K23" i="9" a="1"/>
  <c r="K23" i="9" s="1"/>
  <c r="K24" i="9" a="1"/>
  <c r="K24" i="9" s="1"/>
  <c r="K25" i="9" a="1"/>
  <c r="K25" i="9" s="1"/>
  <c r="K26" i="9" a="1"/>
  <c r="K26" i="9" s="1"/>
  <c r="K27" i="9" a="1"/>
  <c r="K27" i="9" s="1"/>
  <c r="K28" i="9" a="1"/>
  <c r="K28" i="9" s="1"/>
  <c r="K29" i="9" a="1"/>
  <c r="K29" i="9" s="1"/>
  <c r="K30" i="9" a="1"/>
  <c r="K30" i="9" s="1"/>
  <c r="K31" i="9" a="1"/>
  <c r="K31" i="9" s="1"/>
  <c r="P22" i="9" a="1"/>
  <c r="P22" i="9" s="1"/>
  <c r="Q22" i="9" s="1"/>
  <c r="P23" i="9" a="1"/>
  <c r="P23" i="9" s="1"/>
  <c r="Q23" i="9" s="1"/>
  <c r="P24" i="9" a="1"/>
  <c r="P24" i="9" s="1"/>
  <c r="P25" i="9" a="1"/>
  <c r="P25" i="9" s="1"/>
  <c r="P26" i="9" a="1"/>
  <c r="P26" i="9" s="1"/>
  <c r="P27" i="9" a="1"/>
  <c r="P27" i="9" s="1"/>
  <c r="P28" i="9" a="1"/>
  <c r="P28" i="9" s="1"/>
  <c r="P29" i="9" a="1"/>
  <c r="P29" i="9" s="1"/>
  <c r="P30" i="9" a="1"/>
  <c r="P30" i="9" s="1"/>
  <c r="P31" i="9" a="1"/>
  <c r="P31" i="9" s="1"/>
  <c r="P3" i="9" a="1"/>
  <c r="P3" i="9" s="1"/>
  <c r="Q3" i="9" s="1"/>
  <c r="P4" i="9" a="1"/>
  <c r="P4" i="9" s="1"/>
  <c r="Q4" i="9" s="1"/>
  <c r="P5" i="9" a="1"/>
  <c r="P5" i="9" s="1"/>
  <c r="Q5" i="9" s="1"/>
  <c r="P6" i="9" a="1"/>
  <c r="P6" i="9" s="1"/>
  <c r="Q6" i="9" s="1"/>
  <c r="P7" i="9" a="1"/>
  <c r="P7" i="9" s="1"/>
  <c r="Q7" i="9" s="1"/>
  <c r="P8" i="9" a="1"/>
  <c r="P8" i="9" s="1"/>
  <c r="Q8" i="9" s="1"/>
  <c r="P9" i="9" a="1"/>
  <c r="P9" i="9" s="1"/>
  <c r="Q9" i="9" s="1"/>
  <c r="P10" i="9" a="1"/>
  <c r="P10" i="9" s="1"/>
  <c r="Q10" i="9" s="1"/>
  <c r="P11" i="9" a="1"/>
  <c r="P11" i="9" s="1"/>
  <c r="Q11" i="9" s="1"/>
  <c r="P12" i="9" a="1"/>
  <c r="P12" i="9" s="1"/>
  <c r="Q12" i="9" s="1"/>
  <c r="P13" i="9" a="1"/>
  <c r="P13" i="9" s="1"/>
  <c r="Q13" i="9" s="1"/>
  <c r="P14" i="9" a="1"/>
  <c r="P14" i="9" s="1"/>
  <c r="Q14" i="9" s="1"/>
  <c r="P15" i="9" a="1"/>
  <c r="P15" i="9" s="1"/>
  <c r="Q15" i="9" s="1"/>
  <c r="P16" i="9" a="1"/>
  <c r="P16" i="9" s="1"/>
  <c r="Q16" i="9" s="1"/>
  <c r="P17" i="9" a="1"/>
  <c r="P17" i="9" s="1"/>
  <c r="Q17" i="9" s="1"/>
  <c r="P18" i="9" a="1"/>
  <c r="P18" i="9" s="1"/>
  <c r="Q18" i="9" s="1"/>
  <c r="P19" i="9" a="1"/>
  <c r="P19" i="9" s="1"/>
  <c r="Q19" i="9" s="1"/>
  <c r="P20" i="9" a="1"/>
  <c r="P20" i="9" s="1"/>
  <c r="Q20" i="9" s="1"/>
  <c r="P21" i="9" a="1"/>
  <c r="P21" i="9" s="1"/>
  <c r="Q21" i="9" s="1"/>
  <c r="P2" i="9" a="1"/>
  <c r="P2" i="9" s="1"/>
  <c r="N3" i="9" a="1"/>
  <c r="N3" i="9" s="1"/>
  <c r="N4" i="9" a="1"/>
  <c r="N4" i="9" s="1"/>
  <c r="N5" i="9" a="1"/>
  <c r="N5" i="9" s="1"/>
  <c r="N6" i="9" a="1"/>
  <c r="N6" i="9" s="1"/>
  <c r="N7" i="9" a="1"/>
  <c r="N7" i="9" s="1"/>
  <c r="N8" i="9" a="1"/>
  <c r="N8" i="9" s="1"/>
  <c r="N2" i="9" a="1"/>
  <c r="N2" i="9" s="1"/>
  <c r="N9" i="9" a="1"/>
  <c r="N9" i="9" s="1"/>
  <c r="N10" i="9" a="1"/>
  <c r="N10" i="9" s="1"/>
  <c r="N11" i="9" a="1"/>
  <c r="N11" i="9" s="1"/>
  <c r="N12" i="9" a="1"/>
  <c r="N12" i="9" s="1"/>
  <c r="N13" i="9" a="1"/>
  <c r="N13" i="9" s="1"/>
  <c r="N14" i="9" a="1"/>
  <c r="N14" i="9" s="1"/>
  <c r="N15" i="9" a="1"/>
  <c r="N15" i="9" s="1"/>
  <c r="N16" i="9" a="1"/>
  <c r="N16" i="9" s="1"/>
  <c r="N17" i="9" a="1"/>
  <c r="N17" i="9" s="1"/>
  <c r="N18" i="9" a="1"/>
  <c r="N18" i="9" s="1"/>
  <c r="N19" i="9" a="1"/>
  <c r="N19" i="9" s="1"/>
  <c r="N20" i="9" a="1"/>
  <c r="N20" i="9" s="1"/>
  <c r="N21" i="9" a="1"/>
  <c r="N21" i="9" s="1"/>
  <c r="N22" i="9" a="1"/>
  <c r="N22" i="9" s="1"/>
  <c r="N23" i="9" a="1"/>
  <c r="N23" i="9" s="1"/>
  <c r="N24" i="9" a="1"/>
  <c r="N24" i="9" s="1"/>
  <c r="N25" i="9" a="1"/>
  <c r="N25" i="9" s="1"/>
  <c r="N26" i="9" a="1"/>
  <c r="N26" i="9" s="1"/>
  <c r="N27" i="9" a="1"/>
  <c r="N27" i="9" s="1"/>
  <c r="N28" i="9" a="1"/>
  <c r="N28" i="9" s="1"/>
  <c r="N29" i="9" a="1"/>
  <c r="N29" i="9" s="1"/>
  <c r="N30" i="9" a="1"/>
  <c r="N30" i="9" s="1"/>
  <c r="N31" i="9" a="1"/>
  <c r="N31" i="9" s="1"/>
  <c r="K2" i="9" a="1"/>
  <c r="K2" i="9" s="1"/>
  <c r="L3" i="9" a="1"/>
  <c r="L3" i="9" s="1"/>
  <c r="L4" i="9" a="1"/>
  <c r="L4" i="9" s="1"/>
  <c r="L5" i="9" a="1"/>
  <c r="L5" i="9" s="1"/>
  <c r="L6" i="9" a="1"/>
  <c r="L6" i="9" s="1"/>
  <c r="L7" i="9" a="1"/>
  <c r="L7" i="9" s="1"/>
  <c r="L8" i="9" a="1"/>
  <c r="L8" i="9" s="1"/>
  <c r="L9" i="9" a="1"/>
  <c r="L9" i="9" s="1"/>
  <c r="L10" i="9" a="1"/>
  <c r="L10" i="9" s="1"/>
  <c r="L11" i="9" a="1"/>
  <c r="L11" i="9" s="1"/>
  <c r="L12" i="9" a="1"/>
  <c r="L12" i="9" s="1"/>
  <c r="L13" i="9" a="1"/>
  <c r="L13" i="9" s="1"/>
  <c r="L14" i="9" a="1"/>
  <c r="L14" i="9" s="1"/>
  <c r="L15" i="9" a="1"/>
  <c r="L15" i="9" s="1"/>
  <c r="L16" i="9" a="1"/>
  <c r="L16" i="9" s="1"/>
  <c r="L17" i="9" a="1"/>
  <c r="L17" i="9" s="1"/>
  <c r="L18" i="9" a="1"/>
  <c r="L18" i="9" s="1"/>
  <c r="L19" i="9" a="1"/>
  <c r="L19" i="9" s="1"/>
  <c r="L20" i="9" a="1"/>
  <c r="L20" i="9" s="1"/>
  <c r="L21" i="9" a="1"/>
  <c r="L21" i="9" s="1"/>
  <c r="L22" i="9" a="1"/>
  <c r="L22" i="9" s="1"/>
  <c r="L23" i="9" a="1"/>
  <c r="L23" i="9" s="1"/>
  <c r="L24" i="9" a="1"/>
  <c r="L24" i="9" s="1"/>
  <c r="L25" i="9" a="1"/>
  <c r="L25" i="9" s="1"/>
  <c r="L26" i="9" a="1"/>
  <c r="L26" i="9" s="1"/>
  <c r="L27" i="9" a="1"/>
  <c r="L27" i="9" s="1"/>
  <c r="L28" i="9" a="1"/>
  <c r="L28" i="9" s="1"/>
  <c r="L29" i="9" a="1"/>
  <c r="L29" i="9" s="1"/>
  <c r="L30" i="9" a="1"/>
  <c r="L30" i="9" s="1"/>
  <c r="L31" i="9" a="1"/>
  <c r="L31" i="9" s="1"/>
  <c r="L2" i="9" a="1"/>
  <c r="L2" i="9" s="1"/>
  <c r="C8" i="12" l="1" a="1"/>
  <c r="C8" i="12" s="1"/>
  <c r="Q2" i="9"/>
  <c r="B20" i="12"/>
  <c r="B21" i="12"/>
  <c r="B9" i="10"/>
  <c r="B7" i="10"/>
  <c r="B8" i="10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11" i="3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11" i="1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11" i="3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11" i="1"/>
  <c r="F39" i="1"/>
  <c r="E39" i="1"/>
  <c r="F41" i="3"/>
  <c r="E41" i="3"/>
  <c r="B26" i="12" l="1"/>
  <c r="B30" i="12" s="1"/>
  <c r="B14" i="10"/>
  <c r="B18" i="10" s="1"/>
  <c r="G40" i="3"/>
  <c r="G39" i="3"/>
  <c r="G38" i="3" l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11" i="1"/>
  <c r="G12" i="3" l="1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11" i="3"/>
</calcChain>
</file>

<file path=xl/comments1.xml><?xml version="1.0" encoding="utf-8"?>
<comments xmlns="http://schemas.openxmlformats.org/spreadsheetml/2006/main">
  <authors>
    <author>Husam</author>
  </authors>
  <commentList>
    <comment ref="K1" authorId="0" shapeId="0">
      <text>
        <r>
          <rPr>
            <b/>
            <sz val="9"/>
            <color indexed="81"/>
            <rFont val="Tahoma"/>
            <family val="2"/>
          </rPr>
          <t>Husam:</t>
        </r>
        <r>
          <rPr>
            <sz val="9"/>
            <color indexed="81"/>
            <rFont val="Tahoma"/>
            <family val="2"/>
          </rPr>
          <t xml:space="preserve">
غير مدرج بالبنك
البحث فى عمود
c
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Husam:</t>
        </r>
        <r>
          <rPr>
            <sz val="9"/>
            <color indexed="81"/>
            <rFont val="Tahoma"/>
            <family val="2"/>
          </rPr>
          <t xml:space="preserve">
غير مدرج بالبنك
البحث عن المبلغ فى عمود D
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>Husam:</t>
        </r>
        <r>
          <rPr>
            <sz val="9"/>
            <color indexed="81"/>
            <rFont val="Tahoma"/>
            <family val="2"/>
          </rPr>
          <t xml:space="preserve">
غير موجود بالشركة 
البحث  فى عمود 
H
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Husam:</t>
        </r>
        <r>
          <rPr>
            <sz val="9"/>
            <color indexed="81"/>
            <rFont val="Tahoma"/>
            <family val="2"/>
          </rPr>
          <t xml:space="preserve">
غير موجود بالشركة
البحث فى عمود
I
</t>
        </r>
      </text>
    </comment>
  </commentList>
</comments>
</file>

<file path=xl/sharedStrings.xml><?xml version="1.0" encoding="utf-8"?>
<sst xmlns="http://schemas.openxmlformats.org/spreadsheetml/2006/main" count="224" uniqueCount="60">
  <si>
    <t>رصيد مدور</t>
  </si>
  <si>
    <t>سحب شيك رقم 1511</t>
  </si>
  <si>
    <t>ايداع شيك رقم 4882</t>
  </si>
  <si>
    <t>ايداع شيك رقم 3883</t>
  </si>
  <si>
    <t>سحب شيك رقم 1501</t>
  </si>
  <si>
    <t>سحب شيك رقم 1514</t>
  </si>
  <si>
    <t>ايداع شيك رقم 4389</t>
  </si>
  <si>
    <t>ايداع شيك رقم 4752</t>
  </si>
  <si>
    <t>سحب شيك رقم 1505</t>
  </si>
  <si>
    <t>ايداع شيك رقم 2665</t>
  </si>
  <si>
    <t>سحب شيك رقم 1508</t>
  </si>
  <si>
    <t>ايداع شيك رقم 1795</t>
  </si>
  <si>
    <t>ايداع شيك رقم 3297</t>
  </si>
  <si>
    <t>سحب شيك رقم 1506</t>
  </si>
  <si>
    <t>سحب شيك رقم 1507</t>
  </si>
  <si>
    <t>سحب شيك رقم 1504</t>
  </si>
  <si>
    <t>ايداع شيك رقم 4626</t>
  </si>
  <si>
    <t>ايداع شيك رقم 3480</t>
  </si>
  <si>
    <t>ايداع شيك رقم 3602</t>
  </si>
  <si>
    <t>سحب شيك رقم 1515</t>
  </si>
  <si>
    <t>ايداع شيك رقم 2764</t>
  </si>
  <si>
    <t>سحب شيك رقم 1510</t>
  </si>
  <si>
    <t>الرقم</t>
  </si>
  <si>
    <t>التاريخ</t>
  </si>
  <si>
    <t>البيان</t>
  </si>
  <si>
    <t>مدين</t>
  </si>
  <si>
    <t>دائن</t>
  </si>
  <si>
    <t>رصيد</t>
  </si>
  <si>
    <t>المصدر</t>
  </si>
  <si>
    <t>البنك</t>
  </si>
  <si>
    <t>الشركة</t>
  </si>
  <si>
    <t>ايداع شيك رقم 4657</t>
  </si>
  <si>
    <t>سحب شيك رقم 1512</t>
  </si>
  <si>
    <t>ايداع شيك رقم 4667</t>
  </si>
  <si>
    <t>عمولة ادارة حساب</t>
  </si>
  <si>
    <t>ارجاع شيك رقم 4752</t>
  </si>
  <si>
    <t>ارجاع شيك رقم 3362</t>
  </si>
  <si>
    <t>ايداع شيك رقم 2603</t>
  </si>
  <si>
    <t>عكس ايداع شيك رقم 1512</t>
  </si>
  <si>
    <t>تصفية المدين</t>
  </si>
  <si>
    <t>تصفية الدئن</t>
  </si>
  <si>
    <t>تصفية الدائن</t>
  </si>
  <si>
    <t>مدين ش</t>
  </si>
  <si>
    <t>دائن ش</t>
  </si>
  <si>
    <t>مدين ب</t>
  </si>
  <si>
    <t>مطابقة مدين ب</t>
  </si>
  <si>
    <t>مطابقة دائن ب</t>
  </si>
  <si>
    <t xml:space="preserve">مطابقة مدين ش </t>
  </si>
  <si>
    <t xml:space="preserve">مطابقة دائن ش </t>
  </si>
  <si>
    <t xml:space="preserve">رصيد البنك بدفاتر الشركة </t>
  </si>
  <si>
    <t>شيكات صادرة لم يتم خصمها</t>
  </si>
  <si>
    <t xml:space="preserve">ايداعات لم يتم ادرجها </t>
  </si>
  <si>
    <t xml:space="preserve">خصومات مصاريف بنكية غير مدرجة </t>
  </si>
  <si>
    <t>الرصيد بعد التسوية</t>
  </si>
  <si>
    <t>رصيد البنك</t>
  </si>
  <si>
    <t>الفرق</t>
  </si>
  <si>
    <t xml:space="preserve">المبلغ </t>
  </si>
  <si>
    <t xml:space="preserve">البيان </t>
  </si>
  <si>
    <t xml:space="preserve"> Reconciliation Bank  To  00/01/1900</t>
  </si>
  <si>
    <t xml:space="preserve">المطلوب نقل الارقام الظاهرة فى عمود L بورقة TOTAL  بالترتيب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</si>
</sst>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.000_-;_-* #,##0.000\-;_-* &quot;-&quot;??_-;_-@_-"/>
    <numFmt numFmtId="165" formatCode="_-* #,##0.000_-;_-* #,##0.000\-;_-* &quot;-&quot;???_-;_-@_-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66CC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Fill="1" applyBorder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3" xfId="0" applyFont="1" applyBorder="1"/>
    <xf numFmtId="164" fontId="2" fillId="0" borderId="1" xfId="1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2" fillId="0" borderId="0" xfId="0" applyFont="1" applyBorder="1"/>
    <xf numFmtId="0" fontId="1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8" fillId="0" borderId="0" xfId="0" applyFont="1"/>
    <xf numFmtId="164" fontId="8" fillId="0" borderId="0" xfId="1" applyNumberFormat="1" applyFont="1" applyAlignment="1">
      <alignment horizontal="center"/>
    </xf>
    <xf numFmtId="164" fontId="8" fillId="0" borderId="0" xfId="1" applyNumberFormat="1" applyFont="1"/>
    <xf numFmtId="165" fontId="8" fillId="0" borderId="0" xfId="0" applyNumberFormat="1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66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552450</xdr:colOff>
      <xdr:row>7</xdr:row>
      <xdr:rowOff>76200</xdr:rowOff>
    </xdr:from>
    <xdr:to>
      <xdr:col>17</xdr:col>
      <xdr:colOff>466725</xdr:colOff>
      <xdr:row>19</xdr:row>
      <xdr:rowOff>200025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1187275" y="1743075"/>
          <a:ext cx="3876675" cy="2990850"/>
        </a:xfrm>
        <a:prstGeom prst="rect">
          <a:avLst/>
        </a:prstGeom>
      </xdr:spPr>
    </xdr:pic>
    <xdr:clientData/>
  </xdr:twoCellAnchor>
  <xdr:twoCellAnchor editAs="oneCell">
    <xdr:from>
      <xdr:col>12</xdr:col>
      <xdr:colOff>552450</xdr:colOff>
      <xdr:row>19</xdr:row>
      <xdr:rowOff>171450</xdr:rowOff>
    </xdr:from>
    <xdr:to>
      <xdr:col>17</xdr:col>
      <xdr:colOff>466725</xdr:colOff>
      <xdr:row>22</xdr:row>
      <xdr:rowOff>142875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1187275" y="4714875"/>
          <a:ext cx="387667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0:J41"/>
  <sheetViews>
    <sheetView rightToLeft="1" topLeftCell="A27" workbookViewId="0">
      <selection activeCell="F11" sqref="F11:F40"/>
    </sheetView>
  </sheetViews>
  <sheetFormatPr defaultColWidth="11.42578125" defaultRowHeight="15" x14ac:dyDescent="0.25"/>
  <cols>
    <col min="1" max="1" width="3.140625" customWidth="1"/>
    <col min="2" max="2" width="8.140625" customWidth="1"/>
    <col min="3" max="3" width="15.28515625" customWidth="1"/>
    <col min="4" max="4" width="25.85546875" bestFit="1" customWidth="1"/>
    <col min="9" max="9" width="16.5703125" style="8" customWidth="1"/>
    <col min="10" max="10" width="12.42578125" bestFit="1" customWidth="1"/>
  </cols>
  <sheetData>
    <row r="10" spans="2:10" ht="18.75" x14ac:dyDescent="0.3">
      <c r="B10" s="9" t="s">
        <v>22</v>
      </c>
      <c r="C10" s="9" t="s">
        <v>23</v>
      </c>
      <c r="D10" s="9" t="s">
        <v>24</v>
      </c>
      <c r="E10" s="9" t="s">
        <v>25</v>
      </c>
      <c r="F10" s="9" t="s">
        <v>26</v>
      </c>
      <c r="G10" s="9" t="s">
        <v>27</v>
      </c>
      <c r="H10" s="11" t="s">
        <v>28</v>
      </c>
      <c r="I10" s="17" t="s">
        <v>39</v>
      </c>
      <c r="J10" s="11" t="s">
        <v>41</v>
      </c>
    </row>
    <row r="11" spans="2:10" ht="18.75" x14ac:dyDescent="0.3">
      <c r="B11" s="5">
        <v>1</v>
      </c>
      <c r="C11" s="4">
        <v>42005</v>
      </c>
      <c r="D11" s="2" t="s">
        <v>0</v>
      </c>
      <c r="E11" s="2">
        <v>175151</v>
      </c>
      <c r="F11" s="2"/>
      <c r="G11" s="2">
        <f>SUMPRODUCT($E$11:E11-$F$11:F11)</f>
        <v>175151</v>
      </c>
      <c r="H11" s="12" t="s">
        <v>30</v>
      </c>
      <c r="I11" s="8">
        <f>IF(E11&gt;0,IFERROR(VLOOKUP(E11,البنك!$F$11:$F$38,1,"false"),"false"),"false")</f>
        <v>175151</v>
      </c>
      <c r="J11" s="13" t="str">
        <f>IFERROR(VLOOKUP(F11,البنك!$E$11:$E$38,1,"false"),"false")</f>
        <v>false</v>
      </c>
    </row>
    <row r="12" spans="2:10" ht="18.75" x14ac:dyDescent="0.3">
      <c r="B12" s="5">
        <v>2</v>
      </c>
      <c r="C12" s="4">
        <v>42006</v>
      </c>
      <c r="D12" s="2" t="s">
        <v>1</v>
      </c>
      <c r="E12" s="2"/>
      <c r="F12" s="2">
        <v>1812</v>
      </c>
      <c r="G12" s="2">
        <f>SUMPRODUCT($E$11:E12-$F$11:F12)</f>
        <v>173339</v>
      </c>
      <c r="H12" s="12" t="s">
        <v>30</v>
      </c>
      <c r="I12" s="8" t="str">
        <f>IF(E12&gt;0,IFERROR(VLOOKUP(E12,البنك!$F$11:$F$38,1,"false"),"false"),"false")</f>
        <v>false</v>
      </c>
      <c r="J12" s="13">
        <f>IFERROR(VLOOKUP(F12,البنك!$E$11:$E$38,1,"false"),"false")</f>
        <v>1812</v>
      </c>
    </row>
    <row r="13" spans="2:10" ht="18.75" x14ac:dyDescent="0.3">
      <c r="B13" s="5">
        <v>3</v>
      </c>
      <c r="C13" s="4">
        <v>42007</v>
      </c>
      <c r="D13" s="2" t="s">
        <v>2</v>
      </c>
      <c r="E13" s="2">
        <v>1723</v>
      </c>
      <c r="F13" s="2"/>
      <c r="G13" s="2">
        <f>SUMPRODUCT($E$11:E13-$F$11:F13)</f>
        <v>175062</v>
      </c>
      <c r="H13" s="12" t="s">
        <v>30</v>
      </c>
      <c r="I13" s="8">
        <f>IF(E13&gt;0,IFERROR(VLOOKUP(E13,البنك!$F$11:$F$38,1,"false"),"false"),"false")</f>
        <v>1723</v>
      </c>
      <c r="J13" s="13" t="str">
        <f>IFERROR(VLOOKUP(F13,البنك!$E$11:$E$38,1,"false"),"false")</f>
        <v>false</v>
      </c>
    </row>
    <row r="14" spans="2:10" ht="18.75" x14ac:dyDescent="0.3">
      <c r="B14" s="5">
        <v>4</v>
      </c>
      <c r="C14" s="4">
        <v>42007</v>
      </c>
      <c r="D14" s="2" t="s">
        <v>3</v>
      </c>
      <c r="E14" s="2">
        <v>2191</v>
      </c>
      <c r="F14" s="2"/>
      <c r="G14" s="2">
        <f>SUMPRODUCT($E$11:E14-$F$11:F14)</f>
        <v>177253</v>
      </c>
      <c r="H14" s="12" t="s">
        <v>30</v>
      </c>
      <c r="I14" s="8">
        <f>IF(E14&gt;0,IFERROR(VLOOKUP(E14,البنك!$F$11:$F$38,1,"false"),"false"),"false")</f>
        <v>2191</v>
      </c>
      <c r="J14" s="13" t="str">
        <f>IFERROR(VLOOKUP(F14,البنك!$E$11:$E$38,1,"false"),"false")</f>
        <v>false</v>
      </c>
    </row>
    <row r="15" spans="2:10" ht="18.75" x14ac:dyDescent="0.3">
      <c r="B15" s="5">
        <v>5</v>
      </c>
      <c r="C15" s="4">
        <v>42007</v>
      </c>
      <c r="D15" s="2" t="s">
        <v>4</v>
      </c>
      <c r="E15" s="2"/>
      <c r="F15" s="2"/>
      <c r="G15" s="2">
        <f>SUMPRODUCT($E$11:E15-$F$11:F15)</f>
        <v>177253</v>
      </c>
      <c r="H15" s="12" t="s">
        <v>30</v>
      </c>
      <c r="I15" s="8" t="str">
        <f>IF(E15&gt;0,IFERROR(VLOOKUP(E15,البنك!$F$11:$F$38,1,"false"),"false"),"false")</f>
        <v>false</v>
      </c>
      <c r="J15" s="13" t="str">
        <f>IFERROR(VLOOKUP(F15,البنك!$E$11:$E$38,1,"false"),"false")</f>
        <v>false</v>
      </c>
    </row>
    <row r="16" spans="2:10" ht="18.75" x14ac:dyDescent="0.3">
      <c r="B16" s="5">
        <v>6</v>
      </c>
      <c r="C16" s="4">
        <v>42008</v>
      </c>
      <c r="D16" s="2" t="s">
        <v>5</v>
      </c>
      <c r="E16" s="2">
        <v>1194</v>
      </c>
      <c r="F16" s="2"/>
      <c r="G16" s="2">
        <f>SUMPRODUCT($E$11:E16-$F$11:F16)</f>
        <v>178447</v>
      </c>
      <c r="H16" s="12" t="s">
        <v>30</v>
      </c>
      <c r="I16" s="8">
        <f>IF(E16&gt;0,IFERROR(VLOOKUP(E16,البنك!$F$11:$F$38,1,"false"),"false"),"false")</f>
        <v>1194</v>
      </c>
      <c r="J16" s="13" t="str">
        <f>IFERROR(VLOOKUP(F16,البنك!$E$11:$E$38,1,"false"),"false")</f>
        <v>false</v>
      </c>
    </row>
    <row r="17" spans="2:10" ht="18.75" x14ac:dyDescent="0.3">
      <c r="B17" s="5">
        <v>7</v>
      </c>
      <c r="C17" s="4">
        <v>42009</v>
      </c>
      <c r="D17" s="2" t="s">
        <v>6</v>
      </c>
      <c r="E17" s="2">
        <v>2463</v>
      </c>
      <c r="F17" s="2"/>
      <c r="G17" s="2">
        <f>SUMPRODUCT($E$11:E17-$F$11:F17)</f>
        <v>180910</v>
      </c>
      <c r="H17" s="12" t="s">
        <v>30</v>
      </c>
      <c r="I17" s="8">
        <f>IF(E17&gt;0,IFERROR(VLOOKUP(E17,البنك!$F$11:$F$38,1,"false"),"false"),"false")</f>
        <v>2463</v>
      </c>
      <c r="J17" s="13" t="str">
        <f>IFERROR(VLOOKUP(F17,البنك!$E$11:$E$38,1,"false"),"false")</f>
        <v>false</v>
      </c>
    </row>
    <row r="18" spans="2:10" ht="18.75" x14ac:dyDescent="0.3">
      <c r="B18" s="5">
        <v>8</v>
      </c>
      <c r="C18" s="4">
        <v>42011</v>
      </c>
      <c r="D18" s="2" t="s">
        <v>7</v>
      </c>
      <c r="E18" s="2">
        <v>4038</v>
      </c>
      <c r="F18" s="2"/>
      <c r="G18" s="2">
        <f>SUMPRODUCT($E$11:E18-$F$11:F18)</f>
        <v>184948</v>
      </c>
      <c r="H18" s="12" t="s">
        <v>30</v>
      </c>
      <c r="I18" s="8">
        <f>IF(E18&gt;0,IFERROR(VLOOKUP(E18,البنك!$F$11:$F$38,1,"false"),"false"),"false")</f>
        <v>4038</v>
      </c>
      <c r="J18" s="13" t="str">
        <f>IFERROR(VLOOKUP(F18,البنك!$E$11:$E$38,1,"false"),"false")</f>
        <v>false</v>
      </c>
    </row>
    <row r="19" spans="2:10" ht="18.75" x14ac:dyDescent="0.3">
      <c r="B19" s="5">
        <v>9</v>
      </c>
      <c r="C19" s="4">
        <v>42012</v>
      </c>
      <c r="D19" s="2" t="s">
        <v>8</v>
      </c>
      <c r="E19" s="2"/>
      <c r="F19" s="2">
        <v>1857</v>
      </c>
      <c r="G19" s="2">
        <f>SUMPRODUCT($E$11:E19-$F$11:F19)</f>
        <v>183091</v>
      </c>
      <c r="H19" s="12" t="s">
        <v>30</v>
      </c>
      <c r="I19" s="8" t="str">
        <f>IF(E19&gt;0,IFERROR(VLOOKUP(E19,البنك!$F$11:$F$38,1,"false"),"false"),"false")</f>
        <v>false</v>
      </c>
      <c r="J19" s="13">
        <f>IFERROR(VLOOKUP(F19,البنك!$E$11:$E$38,1,"false"),"false")</f>
        <v>1857</v>
      </c>
    </row>
    <row r="20" spans="2:10" ht="18.75" x14ac:dyDescent="0.3">
      <c r="B20" s="5">
        <v>10</v>
      </c>
      <c r="C20" s="4">
        <v>42014</v>
      </c>
      <c r="D20" s="2" t="s">
        <v>9</v>
      </c>
      <c r="E20" s="2">
        <v>2932</v>
      </c>
      <c r="F20" s="2"/>
      <c r="G20" s="2">
        <f>SUMPRODUCT($E$11:E20-$F$11:F20)</f>
        <v>186023</v>
      </c>
      <c r="H20" s="12" t="s">
        <v>30</v>
      </c>
      <c r="I20" s="8">
        <f>IF(E20&gt;0,IFERROR(VLOOKUP(E20,البنك!$F$11:$F$38,1,"false"),"false"),"false")</f>
        <v>2932</v>
      </c>
      <c r="J20" s="13" t="str">
        <f>IFERROR(VLOOKUP(F20,البنك!$E$11:$E$38,1,"false"),"false")</f>
        <v>false</v>
      </c>
    </row>
    <row r="21" spans="2:10" ht="18.75" x14ac:dyDescent="0.3">
      <c r="B21" s="5">
        <v>11</v>
      </c>
      <c r="C21" s="4">
        <v>42014</v>
      </c>
      <c r="D21" s="2" t="s">
        <v>35</v>
      </c>
      <c r="E21" s="2">
        <v>3821</v>
      </c>
      <c r="F21" s="2"/>
      <c r="G21" s="2">
        <f>SUMPRODUCT($E$11:E21-$F$11:F21)</f>
        <v>189844</v>
      </c>
      <c r="H21" s="12" t="s">
        <v>30</v>
      </c>
      <c r="I21" s="8">
        <f>IF(E21&gt;0,IFERROR(VLOOKUP(E21,البنك!$F$11:$F$38,1,"false"),"false"),"false")</f>
        <v>3821</v>
      </c>
      <c r="J21" s="13" t="str">
        <f>IFERROR(VLOOKUP(F21,البنك!$E$11:$E$38,1,"false"),"false")</f>
        <v>false</v>
      </c>
    </row>
    <row r="22" spans="2:10" ht="18.75" x14ac:dyDescent="0.3">
      <c r="B22" s="5">
        <v>12</v>
      </c>
      <c r="C22" s="4">
        <v>42016</v>
      </c>
      <c r="D22" s="2" t="s">
        <v>10</v>
      </c>
      <c r="E22" s="2"/>
      <c r="F22" s="2">
        <v>3022</v>
      </c>
      <c r="G22" s="2">
        <f>SUMPRODUCT($E$11:E22-$F$11:F22)</f>
        <v>186822</v>
      </c>
      <c r="H22" s="12" t="s">
        <v>30</v>
      </c>
      <c r="I22" s="8" t="str">
        <f>IF(E22&gt;0,IFERROR(VLOOKUP(E22,البنك!$F$11:$F$38,1,"false"),"false"),"false")</f>
        <v>false</v>
      </c>
      <c r="J22" s="13">
        <f>IFERROR(VLOOKUP(F22,البنك!$E$11:$E$38,1,"false"),"false")</f>
        <v>3022</v>
      </c>
    </row>
    <row r="23" spans="2:10" ht="18.75" x14ac:dyDescent="0.3">
      <c r="B23" s="5">
        <v>13</v>
      </c>
      <c r="C23" s="4">
        <v>42018</v>
      </c>
      <c r="D23" s="2" t="s">
        <v>11</v>
      </c>
      <c r="E23" s="2">
        <v>3768</v>
      </c>
      <c r="F23" s="2"/>
      <c r="G23" s="2">
        <f>SUMPRODUCT($E$11:E23-$F$11:F23)</f>
        <v>190590</v>
      </c>
      <c r="H23" s="12" t="s">
        <v>30</v>
      </c>
      <c r="I23" s="8">
        <f>IF(E23&gt;0,IFERROR(VLOOKUP(E23,البنك!$F$11:$F$38,1,"false"),"false"),"false")</f>
        <v>3768</v>
      </c>
      <c r="J23" s="13" t="str">
        <f>IFERROR(VLOOKUP(F23,البنك!$E$11:$E$38,1,"false"),"false")</f>
        <v>false</v>
      </c>
    </row>
    <row r="24" spans="2:10" ht="18.75" x14ac:dyDescent="0.3">
      <c r="B24" s="5">
        <v>14</v>
      </c>
      <c r="C24" s="4">
        <v>42019</v>
      </c>
      <c r="D24" s="2" t="s">
        <v>12</v>
      </c>
      <c r="E24" s="2">
        <v>1455</v>
      </c>
      <c r="F24" s="2"/>
      <c r="G24" s="2">
        <f>SUMPRODUCT($E$11:E24-$F$11:F24)</f>
        <v>192045</v>
      </c>
      <c r="H24" s="12" t="s">
        <v>30</v>
      </c>
      <c r="I24" s="8">
        <f>IF(E24&gt;0,IFERROR(VLOOKUP(E24,البنك!$F$11:$F$38,1,"false"),"false"),"false")</f>
        <v>1455</v>
      </c>
      <c r="J24" s="13" t="str">
        <f>IFERROR(VLOOKUP(F24,البنك!$E$11:$E$38,1,"false"),"false")</f>
        <v>false</v>
      </c>
    </row>
    <row r="25" spans="2:10" ht="18.75" x14ac:dyDescent="0.3">
      <c r="B25" s="5">
        <v>15</v>
      </c>
      <c r="C25" s="4">
        <v>42019</v>
      </c>
      <c r="D25" s="2" t="s">
        <v>13</v>
      </c>
      <c r="E25" s="2"/>
      <c r="F25" s="2">
        <v>4797</v>
      </c>
      <c r="G25" s="2">
        <f>SUMPRODUCT($E$11:E25-$F$11:F25)</f>
        <v>187248</v>
      </c>
      <c r="H25" s="12" t="s">
        <v>30</v>
      </c>
      <c r="I25" s="8" t="str">
        <f>IF(E25&gt;0,IFERROR(VLOOKUP(E25,البنك!$F$11:$F$38,1,"false"),"false"),"false")</f>
        <v>false</v>
      </c>
      <c r="J25" s="13">
        <f>IFERROR(VLOOKUP(F25,البنك!$E$11:$E$38,1,"false"),"false")</f>
        <v>4797</v>
      </c>
    </row>
    <row r="26" spans="2:10" ht="18.75" x14ac:dyDescent="0.3">
      <c r="B26" s="5">
        <v>16</v>
      </c>
      <c r="C26" s="4">
        <v>42021</v>
      </c>
      <c r="D26" s="2" t="s">
        <v>15</v>
      </c>
      <c r="E26" s="2"/>
      <c r="F26" s="2">
        <v>2152</v>
      </c>
      <c r="G26" s="2">
        <f>SUMPRODUCT($E$11:E26-$F$11:F26)</f>
        <v>185096</v>
      </c>
      <c r="H26" s="12" t="s">
        <v>30</v>
      </c>
      <c r="I26" s="8" t="str">
        <f>IF(E26&gt;0,IFERROR(VLOOKUP(E26,البنك!$F$11:$F$38,1,"false"),"false"),"false")</f>
        <v>false</v>
      </c>
      <c r="J26" s="13">
        <f>IFERROR(VLOOKUP(F26,البنك!$E$11:$E$38,1,"false"),"false")</f>
        <v>2152</v>
      </c>
    </row>
    <row r="27" spans="2:10" ht="18.75" x14ac:dyDescent="0.3">
      <c r="B27" s="5">
        <v>17</v>
      </c>
      <c r="C27" s="4">
        <v>42022</v>
      </c>
      <c r="D27" s="2" t="s">
        <v>16</v>
      </c>
      <c r="E27" s="2">
        <v>4726</v>
      </c>
      <c r="F27" s="2"/>
      <c r="G27" s="2">
        <f>SUMPRODUCT($E$11:E27-$F$11:F27)</f>
        <v>189822</v>
      </c>
      <c r="H27" s="12" t="s">
        <v>30</v>
      </c>
      <c r="I27" s="8">
        <f>IF(E27&gt;0,IFERROR(VLOOKUP(E27,البنك!$F$11:$F$38,1,"false"),"false"),"false")</f>
        <v>4726</v>
      </c>
      <c r="J27" s="13" t="str">
        <f>IFERROR(VLOOKUP(F27,البنك!$E$11:$E$38,1,"false"),"false")</f>
        <v>false</v>
      </c>
    </row>
    <row r="28" spans="2:10" ht="18.75" x14ac:dyDescent="0.3">
      <c r="B28" s="5">
        <v>18</v>
      </c>
      <c r="C28" s="4">
        <v>42023</v>
      </c>
      <c r="D28" s="2" t="s">
        <v>17</v>
      </c>
      <c r="E28" s="2">
        <v>4300</v>
      </c>
      <c r="F28" s="2"/>
      <c r="G28" s="2">
        <f>SUMPRODUCT($E$11:E28-$F$11:F28)</f>
        <v>194122</v>
      </c>
      <c r="H28" s="12" t="s">
        <v>30</v>
      </c>
      <c r="I28" s="8">
        <f>IF(E28&gt;0,IFERROR(VLOOKUP(E28,البنك!$F$11:$F$38,1,"false"),"false"),"false")</f>
        <v>4300</v>
      </c>
      <c r="J28" s="13" t="str">
        <f>IFERROR(VLOOKUP(F28,البنك!$E$11:$E$38,1,"false"),"false")</f>
        <v>false</v>
      </c>
    </row>
    <row r="29" spans="2:10" ht="18.75" x14ac:dyDescent="0.3">
      <c r="B29" s="5">
        <v>19</v>
      </c>
      <c r="C29" s="4">
        <v>42025</v>
      </c>
      <c r="D29" s="2" t="s">
        <v>18</v>
      </c>
      <c r="E29" s="2">
        <v>3847</v>
      </c>
      <c r="F29" s="2"/>
      <c r="G29" s="2">
        <f>SUMPRODUCT($E$11:E29-$F$11:F29)</f>
        <v>197969</v>
      </c>
      <c r="H29" s="12" t="s">
        <v>30</v>
      </c>
      <c r="I29" s="8">
        <f>IF(E29&gt;0,IFERROR(VLOOKUP(E29,البنك!$F$11:$F$38,1,"false"),"false"),"false")</f>
        <v>3847</v>
      </c>
      <c r="J29" s="13" t="str">
        <f>IFERROR(VLOOKUP(F29,البنك!$E$11:$E$38,1,"false"),"false")</f>
        <v>false</v>
      </c>
    </row>
    <row r="30" spans="2:10" ht="18.75" x14ac:dyDescent="0.3">
      <c r="B30" s="5">
        <v>20</v>
      </c>
      <c r="C30" s="4">
        <v>42025</v>
      </c>
      <c r="D30" s="2" t="s">
        <v>19</v>
      </c>
      <c r="E30" s="2"/>
      <c r="F30" s="2">
        <v>4667</v>
      </c>
      <c r="G30" s="2">
        <f>SUMPRODUCT($E$11:E30-$F$11:F30)</f>
        <v>193302</v>
      </c>
      <c r="H30" s="12" t="s">
        <v>30</v>
      </c>
      <c r="I30" s="8" t="str">
        <f>IF(E30&gt;0,IFERROR(VLOOKUP(E30,البنك!$F$11:$F$38,1,"false"),"false"),"false")</f>
        <v>false</v>
      </c>
      <c r="J30" s="13">
        <f>IFERROR(VLOOKUP(F30,البنك!$E$11:$E$38,1,"false"),"false")</f>
        <v>4667</v>
      </c>
    </row>
    <row r="31" spans="2:10" ht="18.75" x14ac:dyDescent="0.3">
      <c r="B31" s="5">
        <v>21</v>
      </c>
      <c r="C31" s="4">
        <v>42027</v>
      </c>
      <c r="D31" s="2" t="s">
        <v>20</v>
      </c>
      <c r="E31" s="2">
        <v>1978</v>
      </c>
      <c r="F31" s="2"/>
      <c r="G31" s="2">
        <f>SUMPRODUCT($E$11:E31-$F$11:F31)</f>
        <v>195280</v>
      </c>
      <c r="H31" s="12" t="s">
        <v>30</v>
      </c>
      <c r="I31" s="8">
        <f>IF(E31&gt;0,IFERROR(VLOOKUP(E31,البنك!$F$11:$F$38,1,"false"),"false"),"false")</f>
        <v>1978</v>
      </c>
      <c r="J31" s="13" t="str">
        <f>IFERROR(VLOOKUP(F31,البنك!$E$11:$E$38,1,"false"),"false")</f>
        <v>false</v>
      </c>
    </row>
    <row r="32" spans="2:10" ht="18.75" x14ac:dyDescent="0.3">
      <c r="B32" s="5">
        <v>22</v>
      </c>
      <c r="C32" s="4">
        <v>42027</v>
      </c>
      <c r="D32" s="2" t="s">
        <v>21</v>
      </c>
      <c r="E32" s="2"/>
      <c r="F32" s="2">
        <v>4491</v>
      </c>
      <c r="G32" s="2">
        <f>SUMPRODUCT($E$11:E32-$F$11:F32)</f>
        <v>190789</v>
      </c>
      <c r="H32" s="12" t="s">
        <v>30</v>
      </c>
      <c r="I32" s="8" t="str">
        <f>IF(E32&gt;0,IFERROR(VLOOKUP(E32,البنك!$F$11:$F$38,1,"false"),"false"),"false")</f>
        <v>false</v>
      </c>
      <c r="J32" s="13">
        <f>IFERROR(VLOOKUP(F32,البنك!$E$11:$E$38,1,"false"),"false")</f>
        <v>4491</v>
      </c>
    </row>
    <row r="33" spans="2:10" ht="18.75" x14ac:dyDescent="0.3">
      <c r="B33" s="5">
        <v>23</v>
      </c>
      <c r="C33" s="4">
        <v>42027</v>
      </c>
      <c r="D33" s="2" t="s">
        <v>14</v>
      </c>
      <c r="E33" s="2"/>
      <c r="F33" s="2">
        <v>4362</v>
      </c>
      <c r="G33" s="2">
        <f>SUMPRODUCT($E$11:E33-$F$11:F33)</f>
        <v>186427</v>
      </c>
      <c r="H33" s="12" t="s">
        <v>30</v>
      </c>
      <c r="I33" s="8" t="str">
        <f>IF(E33&gt;0,IFERROR(VLOOKUP(E33,البنك!$F$11:$F$38,1,"false"),"false"),"false")</f>
        <v>false</v>
      </c>
      <c r="J33" s="13">
        <f>IFERROR(VLOOKUP(F33,البنك!$E$11:$E$38,1,"false"),"false")</f>
        <v>4362</v>
      </c>
    </row>
    <row r="34" spans="2:10" ht="18.75" x14ac:dyDescent="0.3">
      <c r="B34" s="5">
        <v>24</v>
      </c>
      <c r="C34" s="4">
        <v>42029</v>
      </c>
      <c r="D34" s="2" t="s">
        <v>31</v>
      </c>
      <c r="E34" s="2">
        <v>4962</v>
      </c>
      <c r="F34" s="2"/>
      <c r="G34" s="2">
        <f>SUMPRODUCT($E$11:E34-$F$11:F34)</f>
        <v>191389</v>
      </c>
      <c r="H34" s="12" t="s">
        <v>30</v>
      </c>
      <c r="I34" s="8">
        <f>IF(E34&gt;0,IFERROR(VLOOKUP(E34,البنك!$F$11:$F$38,1,"false"),"false"),"false")</f>
        <v>4962</v>
      </c>
      <c r="J34" s="13" t="str">
        <f>IFERROR(VLOOKUP(F34,البنك!$E$11:$E$38,1,"false"),"false")</f>
        <v>false</v>
      </c>
    </row>
    <row r="35" spans="2:10" ht="18.75" x14ac:dyDescent="0.3">
      <c r="B35" s="5">
        <v>25</v>
      </c>
      <c r="C35" s="4">
        <v>42030</v>
      </c>
      <c r="D35" s="2" t="s">
        <v>32</v>
      </c>
      <c r="E35" s="2">
        <v>4315</v>
      </c>
      <c r="F35" s="2"/>
      <c r="G35" s="2">
        <f>SUMPRODUCT($E$11:E35-$F$11:F35)</f>
        <v>195704</v>
      </c>
      <c r="H35" s="12" t="s">
        <v>30</v>
      </c>
      <c r="I35" s="8" t="str">
        <f>IF(E35&gt;0,IFERROR(VLOOKUP(E35,البنك!$F$11:$F$38,1,"false"),"false"),"false")</f>
        <v>false</v>
      </c>
      <c r="J35" s="13" t="str">
        <f>IFERROR(VLOOKUP(F35,البنك!$E$11:$E$38,1,"false"),"false")</f>
        <v>false</v>
      </c>
    </row>
    <row r="36" spans="2:10" ht="18.75" x14ac:dyDescent="0.3">
      <c r="B36" s="5">
        <v>26</v>
      </c>
      <c r="C36" s="4">
        <v>42031</v>
      </c>
      <c r="D36" s="2" t="s">
        <v>33</v>
      </c>
      <c r="E36" s="7"/>
      <c r="F36" s="7">
        <v>3424</v>
      </c>
      <c r="G36" s="2">
        <f>SUMPRODUCT($E$11:E36-$F$11:F36)</f>
        <v>192280</v>
      </c>
      <c r="H36" s="12" t="s">
        <v>30</v>
      </c>
      <c r="I36" s="8" t="str">
        <f>IF(E36&gt;0,IFERROR(VLOOKUP(E36,البنك!$F$11:$F$38,1,"false"),"false"),"false")</f>
        <v>false</v>
      </c>
      <c r="J36" s="13">
        <f>IFERROR(VLOOKUP(F36,البنك!$E$11:$E$38,1,"false"),"false")</f>
        <v>3424</v>
      </c>
    </row>
    <row r="37" spans="2:10" ht="18.75" x14ac:dyDescent="0.3">
      <c r="B37" s="5">
        <v>27</v>
      </c>
      <c r="C37" s="4">
        <v>42032</v>
      </c>
      <c r="D37" s="2" t="s">
        <v>34</v>
      </c>
      <c r="E37" s="2">
        <v>4189</v>
      </c>
      <c r="F37" s="2"/>
      <c r="G37" s="2">
        <f>SUMPRODUCT($E$11:E37-$F$11:F37)</f>
        <v>196469</v>
      </c>
      <c r="H37" s="12" t="s">
        <v>30</v>
      </c>
      <c r="I37" s="8">
        <f>IF(E37&gt;0,IFERROR(VLOOKUP(E37,البنك!$F$11:$F$38,1,"false"),"false"),"false")</f>
        <v>4189</v>
      </c>
      <c r="J37" s="13" t="str">
        <f>IFERROR(VLOOKUP(F37,البنك!$E$11:$E$38,1,"false"),"false")</f>
        <v>false</v>
      </c>
    </row>
    <row r="38" spans="2:10" ht="18.75" x14ac:dyDescent="0.3">
      <c r="B38" s="5">
        <v>28</v>
      </c>
      <c r="C38" s="4">
        <v>42033</v>
      </c>
      <c r="D38" s="2" t="s">
        <v>35</v>
      </c>
      <c r="E38" s="2"/>
      <c r="F38" s="2">
        <v>4038</v>
      </c>
      <c r="G38" s="2">
        <f>SUMPRODUCT($E$11:E38-$F$11:F38)</f>
        <v>192431</v>
      </c>
      <c r="H38" s="12" t="s">
        <v>30</v>
      </c>
      <c r="I38" s="8" t="str">
        <f>IF(E38&gt;0,IFERROR(VLOOKUP(E38,البنك!$F$11:$F$38,1,"false"),"false"),"false")</f>
        <v>false</v>
      </c>
      <c r="J38" s="13">
        <f>IFERROR(VLOOKUP(F38,البنك!$E$11:$E$38,1,"false"),"false")</f>
        <v>4038</v>
      </c>
    </row>
    <row r="39" spans="2:10" ht="18.75" x14ac:dyDescent="0.3">
      <c r="B39" s="5">
        <v>29</v>
      </c>
      <c r="C39" s="4">
        <v>42033</v>
      </c>
      <c r="D39" s="2" t="s">
        <v>34</v>
      </c>
      <c r="E39" s="2"/>
      <c r="F39" s="2">
        <v>50</v>
      </c>
      <c r="G39" s="2">
        <f>SUMPRODUCT($E$11:E39-$F$11:F39)</f>
        <v>192381</v>
      </c>
      <c r="H39" s="12" t="s">
        <v>30</v>
      </c>
      <c r="I39" s="8" t="str">
        <f>IF(E39&gt;0,IFERROR(VLOOKUP(E39,البنك!$F$11:$F$38,1,"false"),"false"),"false")</f>
        <v>false</v>
      </c>
      <c r="J39" s="13">
        <f>IFERROR(VLOOKUP(F39,البنك!$E$11:$E$38,1,"false"),"false")</f>
        <v>50</v>
      </c>
    </row>
    <row r="40" spans="2:10" ht="18.75" x14ac:dyDescent="0.3">
      <c r="B40" s="5">
        <v>30</v>
      </c>
      <c r="C40" s="4">
        <v>42034</v>
      </c>
      <c r="D40" s="2" t="s">
        <v>38</v>
      </c>
      <c r="E40" s="2"/>
      <c r="F40" s="2">
        <v>4315</v>
      </c>
      <c r="G40" s="2">
        <f>SUMPRODUCT($E$11:E40-$F$11:F40)</f>
        <v>188066</v>
      </c>
      <c r="H40" s="12" t="s">
        <v>30</v>
      </c>
      <c r="I40" s="8" t="str">
        <f>IF(E40&gt;0,IFERROR(VLOOKUP(E40,البنك!$F$11:$F$38,1,"false"),"false"),"false")</f>
        <v>false</v>
      </c>
      <c r="J40" s="13" t="str">
        <f>IFERROR(VLOOKUP(F40,البنك!$E$11:$E$38,1,"false"),"false")</f>
        <v>false</v>
      </c>
    </row>
    <row r="41" spans="2:10" x14ac:dyDescent="0.25">
      <c r="E41">
        <f>SUM(E11:E40)</f>
        <v>227053</v>
      </c>
      <c r="F41">
        <f>SUM(F11:F40)</f>
        <v>38987</v>
      </c>
    </row>
  </sheetData>
  <autoFilter ref="B10:J41"/>
  <pageMargins left="0.7" right="0.7" top="0.75" bottom="0.75" header="0.3" footer="0.3"/>
  <ignoredErrors>
    <ignoredError sqref="G12:G4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9:Q40"/>
  <sheetViews>
    <sheetView rightToLeft="1" topLeftCell="A24" zoomScaleNormal="100" workbookViewId="0">
      <selection activeCell="D10" sqref="D10:F38"/>
    </sheetView>
  </sheetViews>
  <sheetFormatPr defaultColWidth="11.42578125" defaultRowHeight="18.75" x14ac:dyDescent="0.3"/>
  <cols>
    <col min="1" max="1" width="7.7109375" style="3" customWidth="1"/>
    <col min="2" max="2" width="7" style="6" customWidth="1"/>
    <col min="3" max="3" width="19.28515625" style="6" customWidth="1"/>
    <col min="4" max="4" width="22.85546875" style="3" customWidth="1"/>
    <col min="5" max="7" width="11.5703125" style="3" bestFit="1" customWidth="1"/>
    <col min="8" max="8" width="11.42578125" style="3"/>
    <col min="9" max="9" width="17.5703125" style="3" bestFit="1" customWidth="1"/>
    <col min="10" max="10" width="15.7109375" style="6" customWidth="1"/>
    <col min="11" max="16" width="11.42578125" style="3"/>
    <col min="17" max="17" width="13.7109375" style="3" customWidth="1"/>
    <col min="18" max="16384" width="11.42578125" style="3"/>
  </cols>
  <sheetData>
    <row r="9" spans="2:17" ht="19.5" thickBot="1" x14ac:dyDescent="0.35"/>
    <row r="10" spans="2:17" s="1" customFormat="1" x14ac:dyDescent="0.3">
      <c r="B10" s="9" t="s">
        <v>22</v>
      </c>
      <c r="C10" s="9" t="s">
        <v>23</v>
      </c>
      <c r="D10" s="9" t="s">
        <v>24</v>
      </c>
      <c r="E10" s="9" t="s">
        <v>25</v>
      </c>
      <c r="F10" s="9" t="s">
        <v>26</v>
      </c>
      <c r="G10" s="10" t="s">
        <v>27</v>
      </c>
      <c r="H10" s="14" t="s">
        <v>28</v>
      </c>
      <c r="I10" s="9" t="s">
        <v>40</v>
      </c>
      <c r="J10" s="9" t="s">
        <v>39</v>
      </c>
      <c r="K10" s="3"/>
      <c r="L10" s="3"/>
      <c r="M10" s="3"/>
      <c r="N10" s="3"/>
      <c r="O10" s="3"/>
      <c r="P10" s="3"/>
      <c r="Q10" s="3"/>
    </row>
    <row r="11" spans="2:17" x14ac:dyDescent="0.3">
      <c r="B11" s="5">
        <v>100</v>
      </c>
      <c r="C11" s="4">
        <v>42005</v>
      </c>
      <c r="D11" s="2" t="s">
        <v>0</v>
      </c>
      <c r="E11" s="2"/>
      <c r="F11" s="2">
        <v>175151</v>
      </c>
      <c r="G11" s="2">
        <f>SUMPRODUCT($E$11:E11-$F$11:F11)</f>
        <v>-175151</v>
      </c>
      <c r="H11" s="15" t="s">
        <v>29</v>
      </c>
      <c r="I11" s="16">
        <f>IF(F11&lt;0,0,IFERROR(VLOOKUP(F11,الشركة!$E$11:$E$40,1,"False"),"False"))</f>
        <v>175151</v>
      </c>
      <c r="J11" s="16" t="str">
        <f>IFERROR(VLOOKUP(E11,الشركة!$F$11:$F$40,1,"false"),"false")</f>
        <v>false</v>
      </c>
    </row>
    <row r="12" spans="2:17" x14ac:dyDescent="0.3">
      <c r="B12" s="5">
        <v>101</v>
      </c>
      <c r="C12" s="4">
        <v>42006</v>
      </c>
      <c r="D12" s="2" t="s">
        <v>1</v>
      </c>
      <c r="E12" s="2">
        <v>1812</v>
      </c>
      <c r="F12" s="2"/>
      <c r="G12" s="2">
        <f>SUMPRODUCT($E$11:E12-$F$11:F12)</f>
        <v>-173339</v>
      </c>
      <c r="H12" s="15" t="s">
        <v>29</v>
      </c>
      <c r="I12" s="16" t="str">
        <f>IF(F12&lt;0,0,IFERROR(VLOOKUP(F12,الشركة!$E$11:$E$40,1,"False"),"False"))</f>
        <v>False</v>
      </c>
      <c r="J12" s="16">
        <f>IFERROR(VLOOKUP(E12,الشركة!$F$11:$F$40,1,"false"),"false")</f>
        <v>1812</v>
      </c>
    </row>
    <row r="13" spans="2:17" x14ac:dyDescent="0.3">
      <c r="B13" s="5">
        <v>102</v>
      </c>
      <c r="C13" s="4">
        <v>42007</v>
      </c>
      <c r="D13" s="2" t="s">
        <v>2</v>
      </c>
      <c r="E13" s="2"/>
      <c r="F13" s="2">
        <v>1723</v>
      </c>
      <c r="G13" s="2">
        <f>SUMPRODUCT($E$11:E13-$F$11:F13)</f>
        <v>-175062</v>
      </c>
      <c r="H13" s="15" t="s">
        <v>29</v>
      </c>
      <c r="I13" s="16">
        <f>IF(F13&lt;0,0,IFERROR(VLOOKUP(F13,الشركة!$E$11:$E$40,1,"False"),"False"))</f>
        <v>1723</v>
      </c>
      <c r="J13" s="16" t="str">
        <f>IFERROR(VLOOKUP(E13,الشركة!$F$11:$F$40,1,"false"),"false")</f>
        <v>false</v>
      </c>
    </row>
    <row r="14" spans="2:17" x14ac:dyDescent="0.3">
      <c r="B14" s="5">
        <v>103</v>
      </c>
      <c r="C14" s="4">
        <v>42007</v>
      </c>
      <c r="D14" s="2" t="s">
        <v>3</v>
      </c>
      <c r="E14" s="2"/>
      <c r="F14" s="2">
        <v>2191</v>
      </c>
      <c r="G14" s="2">
        <f>SUMPRODUCT($E$11:E14-$F$11:F14)</f>
        <v>-177253</v>
      </c>
      <c r="H14" s="15" t="s">
        <v>29</v>
      </c>
      <c r="I14" s="16">
        <f>IF(F14&lt;0,0,IFERROR(VLOOKUP(F14,الشركة!$E$11:$E$40,1,"False"),"False"))</f>
        <v>2191</v>
      </c>
      <c r="J14" s="16" t="str">
        <f>IFERROR(VLOOKUP(E14,الشركة!$F$11:$F$40,1,"false"),"false")</f>
        <v>false</v>
      </c>
    </row>
    <row r="15" spans="2:17" x14ac:dyDescent="0.3">
      <c r="B15" s="5">
        <v>104</v>
      </c>
      <c r="C15" s="4">
        <v>42007</v>
      </c>
      <c r="D15" s="2" t="s">
        <v>4</v>
      </c>
      <c r="E15" s="2">
        <v>3081</v>
      </c>
      <c r="F15" s="2"/>
      <c r="G15" s="2">
        <f>SUMPRODUCT($E$11:E15-$F$11:F15)</f>
        <v>-174172</v>
      </c>
      <c r="H15" s="15" t="s">
        <v>29</v>
      </c>
      <c r="I15" s="16" t="str">
        <f>IF(F15&lt;0,0,IFERROR(VLOOKUP(F15,الشركة!$E$11:$E$40,1,"False"),"False"))</f>
        <v>False</v>
      </c>
      <c r="J15" s="16" t="str">
        <f>IFERROR(VLOOKUP(E15,الشركة!$F$11:$F$40,1,"false"),"false")</f>
        <v>false</v>
      </c>
    </row>
    <row r="16" spans="2:17" x14ac:dyDescent="0.3">
      <c r="B16" s="5">
        <v>105</v>
      </c>
      <c r="C16" s="4">
        <v>42008</v>
      </c>
      <c r="D16" s="2" t="s">
        <v>5</v>
      </c>
      <c r="E16" s="2"/>
      <c r="F16" s="2">
        <v>1194</v>
      </c>
      <c r="G16" s="2">
        <f>SUMPRODUCT($E$11:E16-$F$11:F16)</f>
        <v>-175366</v>
      </c>
      <c r="H16" s="15" t="s">
        <v>29</v>
      </c>
      <c r="I16" s="16">
        <f>IF(F16&lt;0,0,IFERROR(VLOOKUP(F16,الشركة!$E$11:$E$40,1,"False"),"False"))</f>
        <v>1194</v>
      </c>
      <c r="J16" s="16" t="str">
        <f>IFERROR(VLOOKUP(E16,الشركة!$F$11:$F$40,1,"false"),"false")</f>
        <v>false</v>
      </c>
    </row>
    <row r="17" spans="2:10" x14ac:dyDescent="0.3">
      <c r="B17" s="5">
        <v>106</v>
      </c>
      <c r="C17" s="4">
        <v>42009</v>
      </c>
      <c r="D17" s="2" t="s">
        <v>6</v>
      </c>
      <c r="E17" s="2"/>
      <c r="F17" s="2">
        <v>2463</v>
      </c>
      <c r="G17" s="2">
        <f>SUMPRODUCT($E$11:E17-$F$11:F17)</f>
        <v>-177829</v>
      </c>
      <c r="H17" s="15" t="s">
        <v>29</v>
      </c>
      <c r="I17" s="16">
        <f>IF(F17&lt;0,0,IFERROR(VLOOKUP(F17,الشركة!$E$11:$E$40,1,"False"),"False"))</f>
        <v>2463</v>
      </c>
      <c r="J17" s="16" t="str">
        <f>IFERROR(VLOOKUP(E17,الشركة!$F$11:$F$40,1,"false"),"false")</f>
        <v>false</v>
      </c>
    </row>
    <row r="18" spans="2:10" x14ac:dyDescent="0.3">
      <c r="B18" s="5">
        <v>107</v>
      </c>
      <c r="C18" s="4">
        <v>42011</v>
      </c>
      <c r="D18" s="2" t="s">
        <v>7</v>
      </c>
      <c r="E18" s="2"/>
      <c r="F18" s="2">
        <v>4038</v>
      </c>
      <c r="G18" s="2">
        <f>SUMPRODUCT($E$11:E18-$F$11:F18)</f>
        <v>-181867</v>
      </c>
      <c r="H18" s="15" t="s">
        <v>29</v>
      </c>
      <c r="I18" s="16">
        <f>IF(F18&lt;0,0,IFERROR(VLOOKUP(F18,الشركة!$E$11:$E$40,1,"False"),"False"))</f>
        <v>4038</v>
      </c>
      <c r="J18" s="16" t="str">
        <f>IFERROR(VLOOKUP(E18,الشركة!$F$11:$F$40,1,"false"),"false")</f>
        <v>false</v>
      </c>
    </row>
    <row r="19" spans="2:10" x14ac:dyDescent="0.3">
      <c r="B19" s="5">
        <v>108</v>
      </c>
      <c r="C19" s="4">
        <v>42012</v>
      </c>
      <c r="D19" s="2" t="s">
        <v>8</v>
      </c>
      <c r="E19" s="2">
        <v>1857</v>
      </c>
      <c r="F19" s="2"/>
      <c r="G19" s="2">
        <f>SUMPRODUCT($E$11:E19-$F$11:F19)</f>
        <v>-180010</v>
      </c>
      <c r="H19" s="15" t="s">
        <v>29</v>
      </c>
      <c r="I19" s="16" t="str">
        <f>IF(F19&lt;0,0,IFERROR(VLOOKUP(F19,الشركة!$E$11:$E$40,1,"False"),"False"))</f>
        <v>False</v>
      </c>
      <c r="J19" s="16">
        <f>IFERROR(VLOOKUP(E19,الشركة!$F$11:$F$40,1,"false"),"false")</f>
        <v>1857</v>
      </c>
    </row>
    <row r="20" spans="2:10" x14ac:dyDescent="0.3">
      <c r="B20" s="5">
        <v>109</v>
      </c>
      <c r="C20" s="4">
        <v>42014</v>
      </c>
      <c r="D20" s="2" t="s">
        <v>37</v>
      </c>
      <c r="E20" s="2"/>
      <c r="F20" s="2">
        <v>2932</v>
      </c>
      <c r="G20" s="2">
        <f>SUMPRODUCT($E$11:E20-$F$11:F20)</f>
        <v>-182942</v>
      </c>
      <c r="H20" s="15" t="s">
        <v>29</v>
      </c>
      <c r="I20" s="16">
        <f>IF(F20&lt;0,0,IFERROR(VLOOKUP(F20,الشركة!$E$11:$E$40,1,"False"),"False"))</f>
        <v>2932</v>
      </c>
      <c r="J20" s="16" t="str">
        <f>IFERROR(VLOOKUP(E20,الشركة!$F$11:$F$40,1,"false"),"false")</f>
        <v>false</v>
      </c>
    </row>
    <row r="21" spans="2:10" x14ac:dyDescent="0.3">
      <c r="B21" s="5">
        <v>110</v>
      </c>
      <c r="C21" s="4">
        <v>42014</v>
      </c>
      <c r="D21" s="2" t="s">
        <v>35</v>
      </c>
      <c r="E21" s="2">
        <v>4038</v>
      </c>
      <c r="F21" s="2"/>
      <c r="G21" s="2">
        <f>SUMPRODUCT($E$11:E21-$F$11:F21)</f>
        <v>-178904</v>
      </c>
      <c r="H21" s="15" t="s">
        <v>29</v>
      </c>
      <c r="I21" s="16" t="str">
        <f>IF(F21&lt;0,0,IFERROR(VLOOKUP(F21,الشركة!$E$11:$E$40,1,"False"),"False"))</f>
        <v>False</v>
      </c>
      <c r="J21" s="16">
        <f>IFERROR(VLOOKUP(E21,الشركة!$F$11:$F$40,1,"false"),"false")</f>
        <v>4038</v>
      </c>
    </row>
    <row r="22" spans="2:10" x14ac:dyDescent="0.3">
      <c r="B22" s="5">
        <v>111</v>
      </c>
      <c r="C22" s="4">
        <v>42014</v>
      </c>
      <c r="D22" s="2" t="s">
        <v>36</v>
      </c>
      <c r="E22" s="2"/>
      <c r="F22" s="2">
        <v>3821</v>
      </c>
      <c r="G22" s="2">
        <f>SUMPRODUCT($E$11:E22-$F$11:F22)</f>
        <v>-182725</v>
      </c>
      <c r="H22" s="15" t="s">
        <v>29</v>
      </c>
      <c r="I22" s="16">
        <f>IF(F22&lt;0,0,IFERROR(VLOOKUP(F22,الشركة!$E$11:$E$40,1,"False"),"False"))</f>
        <v>3821</v>
      </c>
      <c r="J22" s="16" t="str">
        <f>IFERROR(VLOOKUP(E22,الشركة!$F$11:$F$40,1,"false"),"false")</f>
        <v>false</v>
      </c>
    </row>
    <row r="23" spans="2:10" x14ac:dyDescent="0.3">
      <c r="B23" s="5">
        <v>112</v>
      </c>
      <c r="C23" s="4">
        <v>42016</v>
      </c>
      <c r="D23" s="2" t="s">
        <v>10</v>
      </c>
      <c r="E23" s="2">
        <v>3022</v>
      </c>
      <c r="F23" s="2"/>
      <c r="G23" s="2">
        <f>SUMPRODUCT($E$11:E23-$F$11:F23)</f>
        <v>-179703</v>
      </c>
      <c r="H23" s="15" t="s">
        <v>29</v>
      </c>
      <c r="I23" s="16" t="str">
        <f>IF(F23&lt;0,0,IFERROR(VLOOKUP(F23,الشركة!$E$11:$E$40,1,"False"),"False"))</f>
        <v>False</v>
      </c>
      <c r="J23" s="16">
        <f>IFERROR(VLOOKUP(E23,الشركة!$F$11:$F$40,1,"false"),"false")</f>
        <v>3022</v>
      </c>
    </row>
    <row r="24" spans="2:10" x14ac:dyDescent="0.3">
      <c r="B24" s="5">
        <v>113</v>
      </c>
      <c r="C24" s="4">
        <v>42018</v>
      </c>
      <c r="D24" s="2" t="s">
        <v>11</v>
      </c>
      <c r="E24" s="2"/>
      <c r="F24" s="2">
        <v>3768</v>
      </c>
      <c r="G24" s="2">
        <f>SUMPRODUCT($E$11:E24-$F$11:F24)</f>
        <v>-183471</v>
      </c>
      <c r="H24" s="15" t="s">
        <v>29</v>
      </c>
      <c r="I24" s="16">
        <f>IF(F24&lt;0,0,IFERROR(VLOOKUP(F24,الشركة!$E$11:$E$40,1,"False"),"False"))</f>
        <v>3768</v>
      </c>
      <c r="J24" s="16" t="str">
        <f>IFERROR(VLOOKUP(E24,الشركة!$F$11:$F$40,1,"false"),"false")</f>
        <v>false</v>
      </c>
    </row>
    <row r="25" spans="2:10" x14ac:dyDescent="0.3">
      <c r="B25" s="5">
        <v>114</v>
      </c>
      <c r="C25" s="4">
        <v>42019</v>
      </c>
      <c r="D25" s="2" t="s">
        <v>12</v>
      </c>
      <c r="E25" s="2"/>
      <c r="F25" s="2">
        <v>1455</v>
      </c>
      <c r="G25" s="2">
        <f>SUMPRODUCT($E$11:E25-$F$11:F25)</f>
        <v>-184926</v>
      </c>
      <c r="H25" s="15" t="s">
        <v>29</v>
      </c>
      <c r="I25" s="16">
        <f>IF(F25&lt;0,0,IFERROR(VLOOKUP(F25,الشركة!$E$11:$E$40,1,"False"),"False"))</f>
        <v>1455</v>
      </c>
      <c r="J25" s="16" t="str">
        <f>IFERROR(VLOOKUP(E25,الشركة!$F$11:$F$40,1,"false"),"false")</f>
        <v>false</v>
      </c>
    </row>
    <row r="26" spans="2:10" x14ac:dyDescent="0.3">
      <c r="B26" s="5">
        <v>115</v>
      </c>
      <c r="C26" s="4">
        <v>42019</v>
      </c>
      <c r="D26" s="2" t="s">
        <v>13</v>
      </c>
      <c r="E26" s="2">
        <v>4797</v>
      </c>
      <c r="F26" s="2"/>
      <c r="G26" s="2">
        <f>SUMPRODUCT($E$11:E26-$F$11:F26)</f>
        <v>-180129</v>
      </c>
      <c r="H26" s="15" t="s">
        <v>29</v>
      </c>
      <c r="I26" s="16" t="str">
        <f>IF(F26&lt;0,0,IFERROR(VLOOKUP(F26,الشركة!$E$11:$E$40,1,"False"),"False"))</f>
        <v>False</v>
      </c>
      <c r="J26" s="16">
        <f>IFERROR(VLOOKUP(E26,الشركة!$F$11:$F$40,1,"false"),"false")</f>
        <v>4797</v>
      </c>
    </row>
    <row r="27" spans="2:10" x14ac:dyDescent="0.3">
      <c r="B27" s="5">
        <v>116</v>
      </c>
      <c r="C27" s="4">
        <v>42021</v>
      </c>
      <c r="D27" s="2" t="s">
        <v>15</v>
      </c>
      <c r="E27" s="2">
        <v>2152</v>
      </c>
      <c r="F27" s="2"/>
      <c r="G27" s="2">
        <f>SUMPRODUCT($E$11:E27-$F$11:F27)</f>
        <v>-177977</v>
      </c>
      <c r="H27" s="15" t="s">
        <v>29</v>
      </c>
      <c r="I27" s="16" t="str">
        <f>IF(F27&lt;0,0,IFERROR(VLOOKUP(F27,الشركة!$E$11:$E$40,1,"False"),"False"))</f>
        <v>False</v>
      </c>
      <c r="J27" s="16">
        <f>IFERROR(VLOOKUP(E27,الشركة!$F$11:$F$40,1,"false"),"false")</f>
        <v>2152</v>
      </c>
    </row>
    <row r="28" spans="2:10" x14ac:dyDescent="0.3">
      <c r="B28" s="5">
        <v>117</v>
      </c>
      <c r="C28" s="4">
        <v>42022</v>
      </c>
      <c r="D28" s="2" t="s">
        <v>16</v>
      </c>
      <c r="E28" s="2"/>
      <c r="F28" s="2">
        <v>4726</v>
      </c>
      <c r="G28" s="2">
        <f>SUMPRODUCT($E$11:E28-$F$11:F28)</f>
        <v>-182703</v>
      </c>
      <c r="H28" s="15" t="s">
        <v>29</v>
      </c>
      <c r="I28" s="16">
        <f>IF(F28&lt;0,0,IFERROR(VLOOKUP(F28,الشركة!$E$11:$E$40,1,"False"),"False"))</f>
        <v>4726</v>
      </c>
      <c r="J28" s="16" t="str">
        <f>IFERROR(VLOOKUP(E28,الشركة!$F$11:$F$40,1,"false"),"false")</f>
        <v>false</v>
      </c>
    </row>
    <row r="29" spans="2:10" x14ac:dyDescent="0.3">
      <c r="B29" s="5">
        <v>118</v>
      </c>
      <c r="C29" s="4">
        <v>42023</v>
      </c>
      <c r="D29" s="2" t="s">
        <v>17</v>
      </c>
      <c r="E29" s="2"/>
      <c r="F29" s="2">
        <v>4300</v>
      </c>
      <c r="G29" s="2">
        <f>SUMPRODUCT($E$11:E29-$F$11:F29)</f>
        <v>-187003</v>
      </c>
      <c r="H29" s="15" t="s">
        <v>29</v>
      </c>
      <c r="I29" s="16">
        <f>IF(F29&lt;0,0,IFERROR(VLOOKUP(F29,الشركة!$E$11:$E$40,1,"False"),"False"))</f>
        <v>4300</v>
      </c>
      <c r="J29" s="16" t="str">
        <f>IFERROR(VLOOKUP(E29,الشركة!$F$11:$F$40,1,"false"),"false")</f>
        <v>false</v>
      </c>
    </row>
    <row r="30" spans="2:10" x14ac:dyDescent="0.3">
      <c r="B30" s="5">
        <v>119</v>
      </c>
      <c r="C30" s="4">
        <v>42025</v>
      </c>
      <c r="D30" s="2" t="s">
        <v>18</v>
      </c>
      <c r="E30" s="2"/>
      <c r="F30" s="2">
        <v>3847</v>
      </c>
      <c r="G30" s="2">
        <f>SUMPRODUCT($E$11:E30-$F$11:F30)</f>
        <v>-190850</v>
      </c>
      <c r="H30" s="15" t="s">
        <v>29</v>
      </c>
      <c r="I30" s="16">
        <f>IF(F30&lt;0,0,IFERROR(VLOOKUP(F30,الشركة!$E$11:$E$40,1,"False"),"False"))</f>
        <v>3847</v>
      </c>
      <c r="J30" s="16" t="str">
        <f>IFERROR(VLOOKUP(E30,الشركة!$F$11:$F$40,1,"false"),"false")</f>
        <v>false</v>
      </c>
    </row>
    <row r="31" spans="2:10" x14ac:dyDescent="0.3">
      <c r="B31" s="5">
        <v>120</v>
      </c>
      <c r="C31" s="4">
        <v>42025</v>
      </c>
      <c r="D31" s="2" t="s">
        <v>19</v>
      </c>
      <c r="E31" s="2">
        <v>4667</v>
      </c>
      <c r="F31" s="2"/>
      <c r="G31" s="2">
        <f>SUMPRODUCT($E$11:E31-$F$11:F31)</f>
        <v>-186183</v>
      </c>
      <c r="H31" s="15" t="s">
        <v>29</v>
      </c>
      <c r="I31" s="16" t="str">
        <f>IF(F31&lt;0,0,IFERROR(VLOOKUP(F31,الشركة!$E$11:$E$40,1,"False"),"False"))</f>
        <v>False</v>
      </c>
      <c r="J31" s="16">
        <f>IFERROR(VLOOKUP(E31,الشركة!$F$11:$F$40,1,"false"),"false")</f>
        <v>4667</v>
      </c>
    </row>
    <row r="32" spans="2:10" x14ac:dyDescent="0.3">
      <c r="B32" s="5">
        <v>121</v>
      </c>
      <c r="C32" s="4">
        <v>42027</v>
      </c>
      <c r="D32" s="2" t="s">
        <v>20</v>
      </c>
      <c r="E32" s="2"/>
      <c r="F32" s="2">
        <v>1978</v>
      </c>
      <c r="G32" s="2">
        <f>SUMPRODUCT($E$11:E32-$F$11:F32)</f>
        <v>-188161</v>
      </c>
      <c r="H32" s="15" t="s">
        <v>29</v>
      </c>
      <c r="I32" s="16">
        <f>IF(F32&lt;0,0,IFERROR(VLOOKUP(F32,الشركة!$E$11:$E$40,1,"False"),"False"))</f>
        <v>1978</v>
      </c>
      <c r="J32" s="16" t="str">
        <f>IFERROR(VLOOKUP(E32,الشركة!$F$11:$F$40,1,"false"),"false")</f>
        <v>false</v>
      </c>
    </row>
    <row r="33" spans="2:10" x14ac:dyDescent="0.3">
      <c r="B33" s="5">
        <v>122</v>
      </c>
      <c r="C33" s="4">
        <v>42027</v>
      </c>
      <c r="D33" s="2" t="s">
        <v>21</v>
      </c>
      <c r="E33" s="2">
        <v>4491</v>
      </c>
      <c r="F33" s="2"/>
      <c r="G33" s="2">
        <f>SUMPRODUCT($E$11:E33-$F$11:F33)</f>
        <v>-183670</v>
      </c>
      <c r="H33" s="15" t="s">
        <v>29</v>
      </c>
      <c r="I33" s="16" t="str">
        <f>IF(F33&lt;0,0,IFERROR(VLOOKUP(F33,الشركة!$E$11:$E$40,1,"False"),"False"))</f>
        <v>False</v>
      </c>
      <c r="J33" s="16">
        <f>IFERROR(VLOOKUP(E33,الشركة!$F$11:$F$40,1,"false"),"false")</f>
        <v>4491</v>
      </c>
    </row>
    <row r="34" spans="2:10" x14ac:dyDescent="0.3">
      <c r="B34" s="5">
        <v>123</v>
      </c>
      <c r="C34" s="4">
        <v>42027</v>
      </c>
      <c r="D34" s="2" t="s">
        <v>14</v>
      </c>
      <c r="E34" s="2">
        <v>4362</v>
      </c>
      <c r="F34" s="2"/>
      <c r="G34" s="2">
        <f>SUMPRODUCT($E$11:E34-$F$11:F34)</f>
        <v>-179308</v>
      </c>
      <c r="H34" s="15" t="s">
        <v>29</v>
      </c>
      <c r="I34" s="16" t="str">
        <f>IF(F34&lt;0,0,IFERROR(VLOOKUP(F34,الشركة!$E$11:$E$40,1,"False"),"False"))</f>
        <v>False</v>
      </c>
      <c r="J34" s="16">
        <f>IFERROR(VLOOKUP(E34,الشركة!$F$11:$F$40,1,"false"),"false")</f>
        <v>4362</v>
      </c>
    </row>
    <row r="35" spans="2:10" x14ac:dyDescent="0.3">
      <c r="B35" s="5">
        <v>124</v>
      </c>
      <c r="C35" s="4">
        <v>42029</v>
      </c>
      <c r="D35" s="2" t="s">
        <v>31</v>
      </c>
      <c r="E35" s="2"/>
      <c r="F35" s="2">
        <v>4962</v>
      </c>
      <c r="G35" s="2">
        <f>SUMPRODUCT($E$11:E35-$F$11:F35)</f>
        <v>-184270</v>
      </c>
      <c r="H35" s="15" t="s">
        <v>29</v>
      </c>
      <c r="I35" s="16">
        <f>IF(F35&lt;0,0,IFERROR(VLOOKUP(F35,الشركة!$E$11:$E$40,1,"False"),"False"))</f>
        <v>4962</v>
      </c>
      <c r="J35" s="16" t="str">
        <f>IFERROR(VLOOKUP(E35,الشركة!$F$11:$F$40,1,"false"),"false")</f>
        <v>false</v>
      </c>
    </row>
    <row r="36" spans="2:10" x14ac:dyDescent="0.3">
      <c r="B36" s="5">
        <v>125</v>
      </c>
      <c r="C36" s="4">
        <v>42031</v>
      </c>
      <c r="D36" s="2" t="s">
        <v>32</v>
      </c>
      <c r="E36" s="2">
        <v>3424</v>
      </c>
      <c r="F36" s="2"/>
      <c r="G36" s="2">
        <f>SUMPRODUCT($E$11:E36-$F$11:F36)</f>
        <v>-180846</v>
      </c>
      <c r="H36" s="15" t="s">
        <v>29</v>
      </c>
      <c r="I36" s="16" t="str">
        <f>IF(F36&lt;0,0,IFERROR(VLOOKUP(F36,الشركة!$E$11:$E$40,1,"False"),"False"))</f>
        <v>False</v>
      </c>
      <c r="J36" s="16">
        <f>IFERROR(VLOOKUP(E36,الشركة!$F$11:$F$40,1,"false"),"false")</f>
        <v>3424</v>
      </c>
    </row>
    <row r="37" spans="2:10" x14ac:dyDescent="0.3">
      <c r="B37" s="5">
        <v>126</v>
      </c>
      <c r="C37" s="4">
        <v>42032</v>
      </c>
      <c r="D37" s="2" t="s">
        <v>33</v>
      </c>
      <c r="E37" s="2"/>
      <c r="F37" s="2">
        <v>4189</v>
      </c>
      <c r="G37" s="2">
        <f>SUMPRODUCT($E$11:E37-$F$11:F37)</f>
        <v>-185035</v>
      </c>
      <c r="H37" s="15" t="s">
        <v>29</v>
      </c>
      <c r="I37" s="16">
        <f>IF(F37&lt;0,0,IFERROR(VLOOKUP(F37,الشركة!$E$11:$E$40,1,"False"),"False"))</f>
        <v>4189</v>
      </c>
      <c r="J37" s="16" t="str">
        <f>IFERROR(VLOOKUP(E37,الشركة!$F$11:$F$40,1,"false"),"false")</f>
        <v>false</v>
      </c>
    </row>
    <row r="38" spans="2:10" x14ac:dyDescent="0.3">
      <c r="B38" s="5">
        <v>127</v>
      </c>
      <c r="C38" s="4">
        <v>42035</v>
      </c>
      <c r="D38" s="2" t="s">
        <v>34</v>
      </c>
      <c r="E38" s="2">
        <v>50</v>
      </c>
      <c r="F38" s="2"/>
      <c r="G38" s="2">
        <f>SUMPRODUCT($E$11:E38-$F$11:F38)</f>
        <v>-184985</v>
      </c>
      <c r="H38" s="15" t="s">
        <v>29</v>
      </c>
      <c r="I38" s="16" t="str">
        <f>IF(F38&lt;0,0,IFERROR(VLOOKUP(F38,الشركة!$E$11:$E$40,1,"False"),"False"))</f>
        <v>False</v>
      </c>
      <c r="J38" s="16">
        <f>IFERROR(VLOOKUP(E38,الشركة!$F$11:$F$40,1,"false"),"false")</f>
        <v>50</v>
      </c>
    </row>
    <row r="39" spans="2:10" x14ac:dyDescent="0.3">
      <c r="B39" s="5"/>
      <c r="C39" s="4"/>
      <c r="D39" s="2"/>
      <c r="E39" s="2">
        <f>SUM(E11:E38)</f>
        <v>37753</v>
      </c>
      <c r="F39" s="2">
        <f>SUM(F11:F38)</f>
        <v>222738</v>
      </c>
      <c r="G39" s="2"/>
      <c r="H39" s="2"/>
    </row>
    <row r="40" spans="2:10" x14ac:dyDescent="0.3">
      <c r="B40" s="5"/>
      <c r="C40" s="4"/>
      <c r="D40" s="2"/>
      <c r="E40" s="2"/>
      <c r="F40" s="2"/>
      <c r="G40" s="2"/>
    </row>
  </sheetData>
  <autoFilter ref="B10:Q39"/>
  <pageMargins left="0.7" right="0.7" top="0.75" bottom="0.75" header="0.3" footer="0.3"/>
  <pageSetup paperSize="9" orientation="portrait" r:id="rId1"/>
  <ignoredErrors>
    <ignoredError sqref="G12 G13:G3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1"/>
  <sheetViews>
    <sheetView topLeftCell="C1" workbookViewId="0">
      <selection activeCell="M2" sqref="M2:M31"/>
    </sheetView>
  </sheetViews>
  <sheetFormatPr defaultColWidth="11.42578125" defaultRowHeight="15" x14ac:dyDescent="0.25"/>
  <cols>
    <col min="1" max="1" width="14.85546875" bestFit="1" customWidth="1"/>
    <col min="2" max="2" width="25.85546875" bestFit="1" customWidth="1"/>
    <col min="4" max="4" width="12.85546875" customWidth="1"/>
    <col min="5" max="5" width="3.42578125" customWidth="1"/>
    <col min="6" max="6" width="14.85546875" bestFit="1" customWidth="1"/>
    <col min="7" max="7" width="25.85546875" bestFit="1" customWidth="1"/>
    <col min="8" max="8" width="12" customWidth="1"/>
    <col min="9" max="9" width="13.85546875" customWidth="1"/>
    <col min="10" max="10" width="1" customWidth="1"/>
    <col min="11" max="11" width="15.5703125" style="13" customWidth="1"/>
    <col min="12" max="12" width="12.7109375" style="13" customWidth="1"/>
    <col min="13" max="13" width="8.7109375" style="13" customWidth="1"/>
    <col min="14" max="14" width="10.7109375" customWidth="1"/>
    <col min="15" max="15" width="5.28515625" customWidth="1"/>
    <col min="16" max="16" width="13.28515625" customWidth="1"/>
    <col min="17" max="17" width="11.42578125" style="13"/>
  </cols>
  <sheetData>
    <row r="1" spans="1:17" ht="18.75" x14ac:dyDescent="0.3">
      <c r="A1" s="19" t="s">
        <v>23</v>
      </c>
      <c r="B1" s="19" t="s">
        <v>24</v>
      </c>
      <c r="C1" s="19" t="s">
        <v>42</v>
      </c>
      <c r="D1" s="19" t="s">
        <v>43</v>
      </c>
      <c r="E1" s="13"/>
      <c r="F1" s="19" t="s">
        <v>23</v>
      </c>
      <c r="G1" s="19" t="s">
        <v>24</v>
      </c>
      <c r="H1" s="19" t="s">
        <v>44</v>
      </c>
      <c r="I1" s="19" t="s">
        <v>26</v>
      </c>
      <c r="K1" s="20" t="s">
        <v>47</v>
      </c>
      <c r="L1" s="20" t="s">
        <v>48</v>
      </c>
      <c r="N1" s="20" t="s">
        <v>45</v>
      </c>
      <c r="O1" s="26"/>
      <c r="P1" s="20" t="s">
        <v>46</v>
      </c>
    </row>
    <row r="2" spans="1:17" ht="18.75" x14ac:dyDescent="0.3">
      <c r="A2" s="4">
        <v>42005</v>
      </c>
      <c r="B2" s="2" t="s">
        <v>0</v>
      </c>
      <c r="C2" s="2">
        <v>175151</v>
      </c>
      <c r="D2" s="2"/>
      <c r="E2" s="2"/>
      <c r="F2" s="4">
        <v>42005</v>
      </c>
      <c r="G2" s="2" t="s">
        <v>0</v>
      </c>
      <c r="H2" s="2"/>
      <c r="I2" s="2">
        <v>175151</v>
      </c>
      <c r="K2" s="13">
        <f t="array" ref="K2">INDEX($C$2:$C$160,SMALL(IF(COUNTIF($I$2:$I$160,$C$2:$C$160)=0,ROW($C$2:$C$160)-ROW($C$1)),ROW(C1)))</f>
        <v>0</v>
      </c>
      <c r="L2" s="13">
        <f t="array" ref="L2">INDEX($D$2:$D$160,SMALL(IF(COUNTIF($H$2:$H$160,$D$2:$D$160)=0,ROW($D$2:$D$160)-ROW($D$1)),ROW(D1)))</f>
        <v>0</v>
      </c>
      <c r="M2" s="13" t="str">
        <f>IF(L2&gt;1,1,"")</f>
        <v/>
      </c>
      <c r="N2" s="13">
        <f t="array" ref="N2">INDEX($H$2:$H$160,SMALL(IF(COUNTIF($D$2:$D$160,$H$2:$H$160)=0,ROW($H$2:$H$160)-ROW($H$1)),ROW(H1)))</f>
        <v>0</v>
      </c>
      <c r="O2" s="26"/>
      <c r="P2" s="13">
        <f t="array" ref="P2">INDEX($I$2:$I$160,SMALL(IF(COUNTIF($I$2:$I$160,$C$2:$C$160)=0,ROW($I$2:$I$160)-ROW($I$1)),ROW(I1)))</f>
        <v>0</v>
      </c>
      <c r="Q2" s="13">
        <f>COUNTIF(I1:I2000,P2)</f>
        <v>0</v>
      </c>
    </row>
    <row r="3" spans="1:17" ht="18.75" x14ac:dyDescent="0.3">
      <c r="A3" s="4">
        <v>42006</v>
      </c>
      <c r="B3" s="2" t="s">
        <v>1</v>
      </c>
      <c r="C3" s="2"/>
      <c r="D3" s="2">
        <v>1812</v>
      </c>
      <c r="E3" s="2"/>
      <c r="F3" s="4">
        <v>42006</v>
      </c>
      <c r="G3" s="2" t="s">
        <v>1</v>
      </c>
      <c r="H3" s="2"/>
      <c r="I3" s="2"/>
      <c r="K3" s="13">
        <f t="array" ref="K3">INDEX($C$2:$C$160,SMALL(IF(COUNTIF($I$2:$I$160,$C$2:$C$160)=0,ROW($C$2:$C$160)-ROW($C$1)),ROW(C2)))</f>
        <v>0</v>
      </c>
      <c r="L3" s="13">
        <f t="array" ref="L3">INDEX($D$2:$D$160,SMALL(IF(COUNTIF($H$2:$H$160,$D$2:$D$160)=0,ROW($D$2:$D$160)-ROW($D$1)),ROW(D2)))</f>
        <v>1812</v>
      </c>
      <c r="M3" s="26">
        <f t="shared" ref="M3:M31" si="0">IF(L3&gt;1,1,"")</f>
        <v>1</v>
      </c>
      <c r="N3" s="13">
        <f t="array" ref="N3">INDEX($H$2:$H$160,SMALL(IF(COUNTIF($D$2:$D$160,$H$2:$H$160)=0,ROW($H$2:$H$160)-ROW($H$1)),ROW(H2)))</f>
        <v>0</v>
      </c>
      <c r="O3" s="26"/>
      <c r="P3" s="13">
        <f t="array" ref="P3">INDEX($I$2:$I$160,SMALL(IF(COUNTIF($I$2:$I$160,$C$2:$C$160)=0,ROW($I$2:$I$160)-ROW($I$1)),ROW(I2)))</f>
        <v>0</v>
      </c>
      <c r="Q3" s="13">
        <f t="shared" ref="Q3:Q23" si="1">COUNTIF(I2:I2001,P3)</f>
        <v>0</v>
      </c>
    </row>
    <row r="4" spans="1:17" ht="18.75" x14ac:dyDescent="0.3">
      <c r="A4" s="4">
        <v>42007</v>
      </c>
      <c r="B4" s="2" t="s">
        <v>2</v>
      </c>
      <c r="C4" s="2">
        <v>1723</v>
      </c>
      <c r="D4" s="2"/>
      <c r="E4" s="2"/>
      <c r="F4" s="4">
        <v>42007</v>
      </c>
      <c r="G4" s="2" t="s">
        <v>2</v>
      </c>
      <c r="H4" s="2"/>
      <c r="I4" s="2">
        <v>1723</v>
      </c>
      <c r="K4" s="13">
        <f t="array" ref="K4">INDEX($C$2:$C$160,SMALL(IF(COUNTIF($I$2:$I$160,$C$2:$C$160)=0,ROW($C$2:$C$160)-ROW($C$1)),ROW(C3)))</f>
        <v>0</v>
      </c>
      <c r="L4" s="13">
        <f t="array" ref="L4">INDEX($D$2:$D$160,SMALL(IF(COUNTIF($H$2:$H$160,$D$2:$D$160)=0,ROW($D$2:$D$160)-ROW($D$1)),ROW(D3)))</f>
        <v>0</v>
      </c>
      <c r="M4" s="26" t="str">
        <f t="shared" si="0"/>
        <v/>
      </c>
      <c r="N4" s="13">
        <f t="array" ref="N4">INDEX($H$2:$H$160,SMALL(IF(COUNTIF($D$2:$D$160,$H$2:$H$160)=0,ROW($H$2:$H$160)-ROW($H$1)),ROW(H3)))</f>
        <v>0</v>
      </c>
      <c r="O4" s="26"/>
      <c r="P4" s="13">
        <f t="array" ref="P4">INDEX($I$2:$I$160,SMALL(IF(COUNTIF($I$2:$I$160,$C$2:$C$160)=0,ROW($I$2:$I$160)-ROW($I$1)),ROW(I3)))</f>
        <v>0</v>
      </c>
      <c r="Q4" s="13">
        <f t="shared" si="1"/>
        <v>0</v>
      </c>
    </row>
    <row r="5" spans="1:17" ht="18.75" x14ac:dyDescent="0.3">
      <c r="A5" s="4">
        <v>42007</v>
      </c>
      <c r="B5" s="2" t="s">
        <v>3</v>
      </c>
      <c r="C5" s="2">
        <v>2191</v>
      </c>
      <c r="D5" s="2"/>
      <c r="E5" s="2"/>
      <c r="F5" s="4">
        <v>42007</v>
      </c>
      <c r="G5" s="2" t="s">
        <v>3</v>
      </c>
      <c r="H5" s="2"/>
      <c r="I5" s="2">
        <v>2191</v>
      </c>
      <c r="K5" s="13">
        <f t="array" ref="K5">INDEX($C$2:$C$160,SMALL(IF(COUNTIF($I$2:$I$160,$C$2:$C$160)=0,ROW($C$2:$C$160)-ROW($C$1)),ROW(C4)))</f>
        <v>0</v>
      </c>
      <c r="L5" s="13">
        <f t="array" ref="L5">INDEX($D$2:$D$160,SMALL(IF(COUNTIF($H$2:$H$160,$D$2:$D$160)=0,ROW($D$2:$D$160)-ROW($D$1)),ROW(D4)))</f>
        <v>0</v>
      </c>
      <c r="M5" s="26" t="str">
        <f t="shared" si="0"/>
        <v/>
      </c>
      <c r="N5" s="13">
        <f t="array" ref="N5">INDEX($H$2:$H$160,SMALL(IF(COUNTIF($D$2:$D$160,$H$2:$H$160)=0,ROW($H$2:$H$160)-ROW($H$1)),ROW(H4)))</f>
        <v>0</v>
      </c>
      <c r="O5" s="26"/>
      <c r="P5" s="13">
        <f t="array" ref="P5">INDEX($I$2:$I$160,SMALL(IF(COUNTIF($I$2:$I$160,$C$2:$C$160)=0,ROW($I$2:$I$160)-ROW($I$1)),ROW(I4)))</f>
        <v>0</v>
      </c>
      <c r="Q5" s="13">
        <f t="shared" si="1"/>
        <v>0</v>
      </c>
    </row>
    <row r="6" spans="1:17" ht="18.75" x14ac:dyDescent="0.3">
      <c r="A6" s="4">
        <v>42007</v>
      </c>
      <c r="B6" s="2" t="s">
        <v>4</v>
      </c>
      <c r="C6" s="2"/>
      <c r="D6" s="2"/>
      <c r="E6" s="2"/>
      <c r="F6" s="4">
        <v>42007</v>
      </c>
      <c r="G6" s="2" t="s">
        <v>4</v>
      </c>
      <c r="H6" s="2"/>
      <c r="I6" s="2"/>
      <c r="K6" s="13">
        <f t="array" ref="K6">INDEX($C$2:$C$160,SMALL(IF(COUNTIF($I$2:$I$160,$C$2:$C$160)=0,ROW($C$2:$C$160)-ROW($C$1)),ROW(C5)))</f>
        <v>0</v>
      </c>
      <c r="L6" s="13">
        <f t="array" ref="L6">INDEX($D$2:$D$160,SMALL(IF(COUNTIF($H$2:$H$160,$D$2:$D$160)=0,ROW($D$2:$D$160)-ROW($D$1)),ROW(D5)))</f>
        <v>0</v>
      </c>
      <c r="M6" s="26" t="str">
        <f t="shared" si="0"/>
        <v/>
      </c>
      <c r="N6" s="13">
        <f t="array" ref="N6">INDEX($H$2:$H$160,SMALL(IF(COUNTIF($D$2:$D$160,$H$2:$H$160)=0,ROW($H$2:$H$160)-ROW($H$1)),ROW(H5)))</f>
        <v>0</v>
      </c>
      <c r="O6" s="26"/>
      <c r="P6" s="13">
        <f t="array" ref="P6">INDEX($I$2:$I$160,SMALL(IF(COUNTIF($I$2:$I$160,$C$2:$C$160)=0,ROW($I$2:$I$160)-ROW($I$1)),ROW(I5)))</f>
        <v>0</v>
      </c>
      <c r="Q6" s="13">
        <f t="shared" si="1"/>
        <v>0</v>
      </c>
    </row>
    <row r="7" spans="1:17" ht="18.75" x14ac:dyDescent="0.3">
      <c r="A7" s="4">
        <v>42008</v>
      </c>
      <c r="B7" s="2" t="s">
        <v>5</v>
      </c>
      <c r="C7" s="2"/>
      <c r="D7" s="2">
        <v>1194</v>
      </c>
      <c r="E7" s="2"/>
      <c r="F7" s="4">
        <v>42008</v>
      </c>
      <c r="G7" s="2" t="s">
        <v>5</v>
      </c>
      <c r="H7" s="2"/>
      <c r="I7" s="2"/>
      <c r="K7" s="13">
        <f t="array" ref="K7">INDEX($C$2:$C$160,SMALL(IF(COUNTIF($I$2:$I$160,$C$2:$C$160)=0,ROW($C$2:$C$160)-ROW($C$1)),ROW(C6)))</f>
        <v>0</v>
      </c>
      <c r="L7" s="13">
        <f t="array" ref="L7">INDEX($D$2:$D$160,SMALL(IF(COUNTIF($H$2:$H$160,$D$2:$D$160)=0,ROW($D$2:$D$160)-ROW($D$1)),ROW(D6)))</f>
        <v>1194</v>
      </c>
      <c r="M7" s="26">
        <f t="shared" si="0"/>
        <v>1</v>
      </c>
      <c r="N7" s="13">
        <f t="array" ref="N7">INDEX($H$2:$H$160,SMALL(IF(COUNTIF($D$2:$D$160,$H$2:$H$160)=0,ROW($H$2:$H$160)-ROW($H$1)),ROW(H6)))</f>
        <v>0</v>
      </c>
      <c r="O7" s="26"/>
      <c r="P7" s="13">
        <f t="array" ref="P7">INDEX($I$2:$I$160,SMALL(IF(COUNTIF($I$2:$I$160,$C$2:$C$160)=0,ROW($I$2:$I$160)-ROW($I$1)),ROW(I6)))</f>
        <v>0</v>
      </c>
      <c r="Q7" s="13">
        <f t="shared" si="1"/>
        <v>0</v>
      </c>
    </row>
    <row r="8" spans="1:17" ht="18.75" x14ac:dyDescent="0.3">
      <c r="A8" s="4">
        <v>42009</v>
      </c>
      <c r="B8" s="2" t="s">
        <v>6</v>
      </c>
      <c r="C8" s="2">
        <v>2463</v>
      </c>
      <c r="D8" s="2"/>
      <c r="E8" s="2"/>
      <c r="F8" s="4">
        <v>42009</v>
      </c>
      <c r="G8" s="2" t="s">
        <v>6</v>
      </c>
      <c r="H8" s="2"/>
      <c r="I8" s="2">
        <v>2463</v>
      </c>
      <c r="K8" s="13">
        <f t="array" ref="K8">INDEX($C$2:$C$160,SMALL(IF(COUNTIF($I$2:$I$160,$C$2:$C$160)=0,ROW($C$2:$C$160)-ROW($C$1)),ROW(C7)))</f>
        <v>0</v>
      </c>
      <c r="L8" s="13">
        <f t="array" ref="L8">INDEX($D$2:$D$160,SMALL(IF(COUNTIF($H$2:$H$160,$D$2:$D$160)=0,ROW($D$2:$D$160)-ROW($D$1)),ROW(D7)))</f>
        <v>0</v>
      </c>
      <c r="M8" s="26" t="str">
        <f t="shared" si="0"/>
        <v/>
      </c>
      <c r="N8" s="13">
        <f t="array" ref="N8">INDEX($H$2:$H$160,SMALL(IF(COUNTIF($D$2:$D$160,$H$2:$H$160)=0,ROW($H$2:$H$160)-ROW($H$1)),ROW(H7)))</f>
        <v>0</v>
      </c>
      <c r="O8" s="26"/>
      <c r="P8" s="13">
        <f t="array" ref="P8">INDEX($I$2:$I$160,SMALL(IF(COUNTIF($I$2:$I$160,$C$2:$C$160)=0,ROW($I$2:$I$160)-ROW($I$1)),ROW(I7)))</f>
        <v>0</v>
      </c>
      <c r="Q8" s="13">
        <f t="shared" si="1"/>
        <v>0</v>
      </c>
    </row>
    <row r="9" spans="1:17" ht="18.75" x14ac:dyDescent="0.3">
      <c r="A9" s="4">
        <v>42011</v>
      </c>
      <c r="B9" s="2" t="s">
        <v>7</v>
      </c>
      <c r="C9" s="2">
        <v>4038</v>
      </c>
      <c r="D9" s="2"/>
      <c r="E9" s="2"/>
      <c r="F9" s="4">
        <v>42011</v>
      </c>
      <c r="G9" s="2" t="s">
        <v>7</v>
      </c>
      <c r="H9" s="2"/>
      <c r="I9" s="2">
        <v>4038</v>
      </c>
      <c r="K9" s="13">
        <f t="array" ref="K9">INDEX($C$2:$C$160,SMALL(IF(COUNTIF($I$2:$I$160,$C$2:$C$160)=0,ROW($C$2:$C$160)-ROW($C$1)),ROW(C8)))</f>
        <v>0</v>
      </c>
      <c r="L9" s="13">
        <f t="array" ref="L9">INDEX($D$2:$D$160,SMALL(IF(COUNTIF($H$2:$H$160,$D$2:$D$160)=0,ROW($D$2:$D$160)-ROW($D$1)),ROW(D8)))</f>
        <v>0</v>
      </c>
      <c r="M9" s="26" t="str">
        <f t="shared" si="0"/>
        <v/>
      </c>
      <c r="N9" s="13">
        <f t="array" ref="N9">INDEX($H$2:$H$160,SMALL(IF(COUNTIF($H$2:$H$160,$D$2:$D$160)=0,ROW($H$2:$H$160)-ROW($H$1)),ROW(H8)))</f>
        <v>0</v>
      </c>
      <c r="O9" s="26"/>
      <c r="P9" s="13">
        <f t="array" ref="P9">INDEX($I$2:$I$160,SMALL(IF(COUNTIF($I$2:$I$160,$C$2:$C$160)=0,ROW($I$2:$I$160)-ROW($I$1)),ROW(I8)))</f>
        <v>0</v>
      </c>
      <c r="Q9" s="13">
        <f t="shared" si="1"/>
        <v>0</v>
      </c>
    </row>
    <row r="10" spans="1:17" ht="18.75" x14ac:dyDescent="0.3">
      <c r="A10" s="4">
        <v>42012</v>
      </c>
      <c r="B10" s="2" t="s">
        <v>8</v>
      </c>
      <c r="C10" s="2"/>
      <c r="D10" s="2">
        <v>1857</v>
      </c>
      <c r="E10" s="2"/>
      <c r="F10" s="4">
        <v>42012</v>
      </c>
      <c r="G10" s="2" t="s">
        <v>8</v>
      </c>
      <c r="H10" s="2">
        <v>1857</v>
      </c>
      <c r="I10" s="2"/>
      <c r="K10" s="13">
        <f t="array" ref="K10">INDEX($C$2:$C$160,SMALL(IF(COUNTIF($I$2:$I$160,$C$2:$C$160)=0,ROW($C$2:$C$160)-ROW($C$1)),ROW(C9)))</f>
        <v>0</v>
      </c>
      <c r="L10" s="13">
        <f t="array" ref="L10">INDEX($D$2:$D$160,SMALL(IF(COUNTIF($H$2:$H$160,$D$2:$D$160)=0,ROW($D$2:$D$160)-ROW($D$1)),ROW(D9)))</f>
        <v>0</v>
      </c>
      <c r="M10" s="26" t="str">
        <f t="shared" si="0"/>
        <v/>
      </c>
      <c r="N10" s="13">
        <f t="array" ref="N10">INDEX($H$2:$H$160,SMALL(IF(COUNTIF($H$2:$H$160,$D$2:$D$160)=0,ROW($H$2:$H$160)-ROW($H$1)),ROW(H9)))</f>
        <v>0</v>
      </c>
      <c r="O10" s="26"/>
      <c r="P10" s="13">
        <f t="array" ref="P10">INDEX($I$2:$I$160,SMALL(IF(COUNTIF($I$2:$I$160,$C$2:$C$160)=0,ROW($I$2:$I$160)-ROW($I$1)),ROW(I9)))</f>
        <v>0</v>
      </c>
      <c r="Q10" s="13">
        <f t="shared" si="1"/>
        <v>0</v>
      </c>
    </row>
    <row r="11" spans="1:17" ht="18.75" x14ac:dyDescent="0.3">
      <c r="A11" s="4">
        <v>42014</v>
      </c>
      <c r="B11" s="2" t="s">
        <v>9</v>
      </c>
      <c r="C11" s="2">
        <v>2932</v>
      </c>
      <c r="D11" s="2"/>
      <c r="E11" s="2"/>
      <c r="F11" s="4">
        <v>42014</v>
      </c>
      <c r="G11" s="2" t="s">
        <v>9</v>
      </c>
      <c r="H11" s="2"/>
      <c r="I11" s="2">
        <v>2932</v>
      </c>
      <c r="K11" s="13">
        <f t="array" ref="K11">INDEX($C$2:$C$160,SMALL(IF(COUNTIF($I$2:$I$160,$C$2:$C$160)=0,ROW($C$2:$C$160)-ROW($C$1)),ROW(C10)))</f>
        <v>0</v>
      </c>
      <c r="L11" s="13">
        <f t="array" ref="L11">INDEX($D$2:$D$160,SMALL(IF(COUNTIF($H$2:$H$160,$D$2:$D$160)=0,ROW($D$2:$D$160)-ROW($D$1)),ROW(D10)))</f>
        <v>0</v>
      </c>
      <c r="M11" s="26" t="str">
        <f t="shared" si="0"/>
        <v/>
      </c>
      <c r="N11" s="13">
        <f t="array" ref="N11">INDEX($H$2:$H$160,SMALL(IF(COUNTIF($H$2:$H$160,$D$2:$D$160)=0,ROW($H$2:$H$160)-ROW($H$1)),ROW(H10)))</f>
        <v>0</v>
      </c>
      <c r="O11" s="26"/>
      <c r="P11" s="13">
        <f t="array" ref="P11">INDEX($I$2:$I$160,SMALL(IF(COUNTIF($I$2:$I$160,$C$2:$C$160)=0,ROW($I$2:$I$160)-ROW($I$1)),ROW(I10)))</f>
        <v>0</v>
      </c>
      <c r="Q11" s="13">
        <f t="shared" si="1"/>
        <v>0</v>
      </c>
    </row>
    <row r="12" spans="1:17" ht="18.75" x14ac:dyDescent="0.3">
      <c r="A12" s="4">
        <v>42014</v>
      </c>
      <c r="B12" s="2" t="s">
        <v>35</v>
      </c>
      <c r="C12" s="2">
        <v>3821</v>
      </c>
      <c r="D12" s="2"/>
      <c r="E12" s="2"/>
      <c r="F12" s="4">
        <v>42014</v>
      </c>
      <c r="G12" s="2" t="s">
        <v>35</v>
      </c>
      <c r="H12" s="2"/>
      <c r="I12" s="2">
        <v>3821</v>
      </c>
      <c r="K12" s="13">
        <f t="array" ref="K12">INDEX($C$2:$C$160,SMALL(IF(COUNTIF($I$2:$I$160,$C$2:$C$160)=0,ROW($C$2:$C$160)-ROW($C$1)),ROW(C11)))</f>
        <v>0</v>
      </c>
      <c r="L12" s="13">
        <f t="array" ref="L12">INDEX($D$2:$D$160,SMALL(IF(COUNTIF($H$2:$H$160,$D$2:$D$160)=0,ROW($D$2:$D$160)-ROW($D$1)),ROW(D11)))</f>
        <v>0</v>
      </c>
      <c r="M12" s="26" t="str">
        <f t="shared" si="0"/>
        <v/>
      </c>
      <c r="N12" s="13">
        <f t="array" ref="N12">INDEX($H$2:$H$160,SMALL(IF(COUNTIF($H$2:$H$160,$D$2:$D$160)=0,ROW($H$2:$H$160)-ROW($H$1)),ROW(H11)))</f>
        <v>0</v>
      </c>
      <c r="O12" s="26"/>
      <c r="P12" s="13">
        <f t="array" ref="P12">INDEX($I$2:$I$160,SMALL(IF(COUNTIF($I$2:$I$160,$C$2:$C$160)=0,ROW($I$2:$I$160)-ROW($I$1)),ROW(I11)))</f>
        <v>0</v>
      </c>
      <c r="Q12" s="13">
        <f t="shared" si="1"/>
        <v>0</v>
      </c>
    </row>
    <row r="13" spans="1:17" ht="18.75" x14ac:dyDescent="0.3">
      <c r="A13" s="4">
        <v>42016</v>
      </c>
      <c r="B13" s="2" t="s">
        <v>10</v>
      </c>
      <c r="C13" s="2"/>
      <c r="D13" s="2">
        <v>3022</v>
      </c>
      <c r="E13" s="2"/>
      <c r="F13" s="4">
        <v>42016</v>
      </c>
      <c r="G13" s="2" t="s">
        <v>10</v>
      </c>
      <c r="H13" s="2">
        <v>3022</v>
      </c>
      <c r="I13" s="2"/>
      <c r="K13" s="13">
        <f t="array" ref="K13">INDEX($C$2:$C$160,SMALL(IF(COUNTIF($I$2:$I$160,$C$2:$C$160)=0,ROW($C$2:$C$160)-ROW($C$1)),ROW(C12)))</f>
        <v>0</v>
      </c>
      <c r="L13" s="13">
        <f t="array" ref="L13">INDEX($D$2:$D$160,SMALL(IF(COUNTIF($H$2:$H$160,$D$2:$D$160)=0,ROW($D$2:$D$160)-ROW($D$1)),ROW(D12)))</f>
        <v>0</v>
      </c>
      <c r="M13" s="26" t="str">
        <f t="shared" si="0"/>
        <v/>
      </c>
      <c r="N13" s="13">
        <f t="array" ref="N13">INDEX($H$2:$H$160,SMALL(IF(COUNTIF($H$2:$H$160,$D$2:$D$160)=0,ROW($H$2:$H$160)-ROW($H$1)),ROW(H12)))</f>
        <v>0</v>
      </c>
      <c r="O13" s="26"/>
      <c r="P13" s="13">
        <f t="array" ref="P13">INDEX($I$2:$I$160,SMALL(IF(COUNTIF($I$2:$I$160,$C$2:$C$160)=0,ROW($I$2:$I$160)-ROW($I$1)),ROW(I12)))</f>
        <v>0</v>
      </c>
      <c r="Q13" s="13">
        <f t="shared" si="1"/>
        <v>0</v>
      </c>
    </row>
    <row r="14" spans="1:17" ht="18.75" x14ac:dyDescent="0.3">
      <c r="A14" s="4">
        <v>42018</v>
      </c>
      <c r="B14" s="2" t="s">
        <v>11</v>
      </c>
      <c r="C14" s="2">
        <v>3768</v>
      </c>
      <c r="D14" s="2"/>
      <c r="E14" s="2"/>
      <c r="F14" s="4">
        <v>42018</v>
      </c>
      <c r="G14" s="2" t="s">
        <v>11</v>
      </c>
      <c r="H14" s="2"/>
      <c r="I14" s="2">
        <v>3768</v>
      </c>
      <c r="K14" s="13">
        <f t="array" ref="K14">INDEX($C$2:$C$160,SMALL(IF(COUNTIF($I$2:$I$160,$C$2:$C$160)=0,ROW($C$2:$C$160)-ROW($C$1)),ROW(C13)))</f>
        <v>0</v>
      </c>
      <c r="L14" s="13">
        <f t="array" ref="L14">INDEX($D$2:$D$160,SMALL(IF(COUNTIF($H$2:$H$160,$D$2:$D$160)=0,ROW($D$2:$D$160)-ROW($D$1)),ROW(D13)))</f>
        <v>0</v>
      </c>
      <c r="M14" s="26" t="str">
        <f t="shared" si="0"/>
        <v/>
      </c>
      <c r="N14" s="13">
        <f t="array" ref="N14">INDEX($H$2:$H$160,SMALL(IF(COUNTIF($H$2:$H$160,$D$2:$D$160)=0,ROW($H$2:$H$160)-ROW($H$1)),ROW(H13)))</f>
        <v>0</v>
      </c>
      <c r="O14" s="26"/>
      <c r="P14" s="13">
        <f t="array" ref="P14">INDEX($I$2:$I$160,SMALL(IF(COUNTIF($I$2:$I$160,$C$2:$C$160)=0,ROW($I$2:$I$160)-ROW($I$1)),ROW(I13)))</f>
        <v>0</v>
      </c>
      <c r="Q14" s="13">
        <f t="shared" si="1"/>
        <v>0</v>
      </c>
    </row>
    <row r="15" spans="1:17" ht="18.75" x14ac:dyDescent="0.3">
      <c r="A15" s="4">
        <v>42019</v>
      </c>
      <c r="B15" s="2" t="s">
        <v>12</v>
      </c>
      <c r="C15" s="2">
        <v>1455</v>
      </c>
      <c r="D15" s="2"/>
      <c r="E15" s="2"/>
      <c r="F15" s="4">
        <v>42019</v>
      </c>
      <c r="G15" s="2" t="s">
        <v>12</v>
      </c>
      <c r="H15" s="2"/>
      <c r="I15" s="2">
        <v>1455</v>
      </c>
      <c r="K15" s="13">
        <f t="array" ref="K15">INDEX($C$2:$C$160,SMALL(IF(COUNTIF($I$2:$I$160,$C$2:$C$160)=0,ROW($C$2:$C$160)-ROW($C$1)),ROW(C14)))</f>
        <v>0</v>
      </c>
      <c r="L15" s="13">
        <f t="array" ref="L15">INDEX($D$2:$D$160,SMALL(IF(COUNTIF($H$2:$H$160,$D$2:$D$160)=0,ROW($D$2:$D$160)-ROW($D$1)),ROW(D14)))</f>
        <v>0</v>
      </c>
      <c r="M15" s="26" t="str">
        <f t="shared" si="0"/>
        <v/>
      </c>
      <c r="N15" s="13">
        <f t="array" ref="N15">INDEX($H$2:$H$160,SMALL(IF(COUNTIF($H$2:$H$160,$D$2:$D$160)=0,ROW($H$2:$H$160)-ROW($H$1)),ROW(H14)))</f>
        <v>0</v>
      </c>
      <c r="O15" s="26"/>
      <c r="P15" s="13">
        <f t="array" ref="P15">INDEX($I$2:$I$160,SMALL(IF(COUNTIF($I$2:$I$160,$C$2:$C$160)=0,ROW($I$2:$I$160)-ROW($I$1)),ROW(I14)))</f>
        <v>0</v>
      </c>
      <c r="Q15" s="13">
        <f t="shared" si="1"/>
        <v>0</v>
      </c>
    </row>
    <row r="16" spans="1:17" ht="18.75" x14ac:dyDescent="0.3">
      <c r="A16" s="4">
        <v>42019</v>
      </c>
      <c r="B16" s="2" t="s">
        <v>13</v>
      </c>
      <c r="C16" s="2"/>
      <c r="D16" s="2">
        <v>4797</v>
      </c>
      <c r="E16" s="2"/>
      <c r="F16" s="4">
        <v>42019</v>
      </c>
      <c r="G16" s="2" t="s">
        <v>13</v>
      </c>
      <c r="H16" s="2">
        <v>4797</v>
      </c>
      <c r="I16" s="2"/>
      <c r="K16" s="13">
        <f t="array" ref="K16">INDEX($C$2:$C$160,SMALL(IF(COUNTIF($I$2:$I$160,$C$2:$C$160)=0,ROW($C$2:$C$160)-ROW($C$1)),ROW(C15)))</f>
        <v>0</v>
      </c>
      <c r="L16" s="13">
        <f t="array" ref="L16">INDEX($D$2:$D$160,SMALL(IF(COUNTIF($H$2:$H$160,$D$2:$D$160)=0,ROW($D$2:$D$160)-ROW($D$1)),ROW(D15)))</f>
        <v>0</v>
      </c>
      <c r="M16" s="26" t="str">
        <f t="shared" si="0"/>
        <v/>
      </c>
      <c r="N16" s="13">
        <f t="array" ref="N16">INDEX($H$2:$H$160,SMALL(IF(COUNTIF($H$2:$H$160,$D$2:$D$160)=0,ROW($H$2:$H$160)-ROW($H$1)),ROW(H15)))</f>
        <v>0</v>
      </c>
      <c r="O16" s="26"/>
      <c r="P16" s="13">
        <f t="array" ref="P16">INDEX($I$2:$I$160,SMALL(IF(COUNTIF($I$2:$I$160,$C$2:$C$160)=0,ROW($I$2:$I$160)-ROW($I$1)),ROW(I15)))</f>
        <v>0</v>
      </c>
      <c r="Q16" s="13">
        <f t="shared" si="1"/>
        <v>0</v>
      </c>
    </row>
    <row r="17" spans="1:17" ht="18.75" x14ac:dyDescent="0.3">
      <c r="A17" s="4">
        <v>42021</v>
      </c>
      <c r="B17" s="2" t="s">
        <v>15</v>
      </c>
      <c r="C17" s="2"/>
      <c r="D17" s="2">
        <v>2152</v>
      </c>
      <c r="E17" s="2"/>
      <c r="F17" s="4">
        <v>42021</v>
      </c>
      <c r="G17" s="2" t="s">
        <v>15</v>
      </c>
      <c r="H17" s="2">
        <v>2152</v>
      </c>
      <c r="I17" s="2"/>
      <c r="K17" s="13">
        <f t="array" ref="K17">INDEX($C$2:$C$160,SMALL(IF(COUNTIF($I$2:$I$160,$C$2:$C$160)=0,ROW($C$2:$C$160)-ROW($C$1)),ROW(C16)))</f>
        <v>0</v>
      </c>
      <c r="L17" s="13">
        <f t="array" ref="L17">INDEX($D$2:$D$160,SMALL(IF(COUNTIF($H$2:$H$160,$D$2:$D$160)=0,ROW($D$2:$D$160)-ROW($D$1)),ROW(D16)))</f>
        <v>0</v>
      </c>
      <c r="M17" s="26" t="str">
        <f t="shared" si="0"/>
        <v/>
      </c>
      <c r="N17" s="13">
        <f t="array" ref="N17">INDEX($H$2:$H$160,SMALL(IF(COUNTIF($H$2:$H$160,$D$2:$D$160)=0,ROW($H$2:$H$160)-ROW($H$1)),ROW(H16)))</f>
        <v>0</v>
      </c>
      <c r="O17" s="26"/>
      <c r="P17" s="13">
        <f t="array" ref="P17">INDEX($I$2:$I$160,SMALL(IF(COUNTIF($I$2:$I$160,$C$2:$C$160)=0,ROW($I$2:$I$160)-ROW($I$1)),ROW(I16)))</f>
        <v>0</v>
      </c>
      <c r="Q17" s="13">
        <f t="shared" si="1"/>
        <v>0</v>
      </c>
    </row>
    <row r="18" spans="1:17" ht="18.75" x14ac:dyDescent="0.3">
      <c r="A18" s="4">
        <v>42022</v>
      </c>
      <c r="B18" s="2" t="s">
        <v>16</v>
      </c>
      <c r="C18" s="2">
        <v>4726</v>
      </c>
      <c r="D18" s="2"/>
      <c r="E18" s="2"/>
      <c r="F18" s="4">
        <v>42022</v>
      </c>
      <c r="G18" s="2" t="s">
        <v>16</v>
      </c>
      <c r="H18" s="2"/>
      <c r="I18" s="2">
        <v>4726</v>
      </c>
      <c r="K18" s="13">
        <f t="array" ref="K18">INDEX($C$2:$C$160,SMALL(IF(COUNTIF($I$2:$I$160,$C$2:$C$160)=0,ROW($C$2:$C$160)-ROW($C$1)),ROW(C17)))</f>
        <v>0</v>
      </c>
      <c r="L18" s="13">
        <f t="array" ref="L18">INDEX($D$2:$D$160,SMALL(IF(COUNTIF($H$2:$H$160,$D$2:$D$160)=0,ROW($D$2:$D$160)-ROW($D$1)),ROW(D17)))</f>
        <v>0</v>
      </c>
      <c r="M18" s="26" t="str">
        <f t="shared" si="0"/>
        <v/>
      </c>
      <c r="N18" s="13">
        <f t="array" ref="N18">INDEX($H$2:$H$160,SMALL(IF(COUNTIF($H$2:$H$160,$D$2:$D$160)=0,ROW($H$2:$H$160)-ROW($H$1)),ROW(H17)))</f>
        <v>0</v>
      </c>
      <c r="O18" s="26"/>
      <c r="P18" s="13">
        <f t="array" ref="P18">INDEX($I$2:$I$160,SMALL(IF(COUNTIF($I$2:$I$160,$C$2:$C$160)=0,ROW($I$2:$I$160)-ROW($I$1)),ROW(I17)))</f>
        <v>0</v>
      </c>
      <c r="Q18" s="13">
        <f t="shared" si="1"/>
        <v>0</v>
      </c>
    </row>
    <row r="19" spans="1:17" ht="18.75" x14ac:dyDescent="0.3">
      <c r="A19" s="4">
        <v>42023</v>
      </c>
      <c r="B19" s="2" t="s">
        <v>17</v>
      </c>
      <c r="C19" s="2">
        <v>4300</v>
      </c>
      <c r="D19" s="2"/>
      <c r="E19" s="2"/>
      <c r="F19" s="4">
        <v>42023</v>
      </c>
      <c r="G19" s="2" t="s">
        <v>17</v>
      </c>
      <c r="H19" s="2"/>
      <c r="I19" s="2">
        <v>4300</v>
      </c>
      <c r="K19" s="13">
        <f t="array" ref="K19">INDEX($C$2:$C$160,SMALL(IF(COUNTIF($I$2:$I$160,$C$2:$C$160)=0,ROW($C$2:$C$160)-ROW($C$1)),ROW(C18)))</f>
        <v>0</v>
      </c>
      <c r="L19" s="13">
        <f t="array" ref="L19">INDEX($D$2:$D$160,SMALL(IF(COUNTIF($H$2:$H$160,$D$2:$D$160)=0,ROW($D$2:$D$160)-ROW($D$1)),ROW(D18)))</f>
        <v>0</v>
      </c>
      <c r="M19" s="26" t="str">
        <f t="shared" si="0"/>
        <v/>
      </c>
      <c r="N19" s="13">
        <f t="array" ref="N19">INDEX($H$2:$H$160,SMALL(IF(COUNTIF($H$2:$H$160,$D$2:$D$160)=0,ROW($H$2:$H$160)-ROW($H$1)),ROW(H18)))</f>
        <v>0</v>
      </c>
      <c r="O19" s="26"/>
      <c r="P19" s="13">
        <f t="array" ref="P19">INDEX($I$2:$I$160,SMALL(IF(COUNTIF($I$2:$I$160,$C$2:$C$160)=0,ROW($I$2:$I$160)-ROW($I$1)),ROW(I18)))</f>
        <v>0</v>
      </c>
      <c r="Q19" s="13">
        <f t="shared" si="1"/>
        <v>0</v>
      </c>
    </row>
    <row r="20" spans="1:17" ht="18.75" x14ac:dyDescent="0.3">
      <c r="A20" s="4">
        <v>42025</v>
      </c>
      <c r="B20" s="2" t="s">
        <v>18</v>
      </c>
      <c r="C20" s="2">
        <v>3847</v>
      </c>
      <c r="D20" s="2"/>
      <c r="E20" s="2"/>
      <c r="F20" s="4">
        <v>42025</v>
      </c>
      <c r="G20" s="2" t="s">
        <v>18</v>
      </c>
      <c r="H20" s="2"/>
      <c r="I20" s="2">
        <v>3847</v>
      </c>
      <c r="K20" s="13">
        <f t="array" ref="K20">INDEX($C$2:$C$160,SMALL(IF(COUNTIF($I$2:$I$160,$C$2:$C$160)=0,ROW($C$2:$C$160)-ROW($C$1)),ROW(C19)))</f>
        <v>0</v>
      </c>
      <c r="L20" s="13">
        <f t="array" ref="L20">INDEX($D$2:$D$160,SMALL(IF(COUNTIF($H$2:$H$160,$D$2:$D$160)=0,ROW($D$2:$D$160)-ROW($D$1)),ROW(D19)))</f>
        <v>0</v>
      </c>
      <c r="M20" s="26" t="str">
        <f t="shared" si="0"/>
        <v/>
      </c>
      <c r="N20" s="13">
        <f t="array" ref="N20">INDEX($H$2:$H$160,SMALL(IF(COUNTIF($H$2:$H$160,$D$2:$D$160)=0,ROW($H$2:$H$160)-ROW($H$1)),ROW(H19)))</f>
        <v>0</v>
      </c>
      <c r="O20" s="26"/>
      <c r="P20" s="13">
        <f t="array" ref="P20">INDEX($I$2:$I$160,SMALL(IF(COUNTIF($I$2:$I$160,$C$2:$C$160)=0,ROW($I$2:$I$160)-ROW($I$1)),ROW(I19)))</f>
        <v>0</v>
      </c>
      <c r="Q20" s="13">
        <f t="shared" si="1"/>
        <v>0</v>
      </c>
    </row>
    <row r="21" spans="1:17" ht="18.75" x14ac:dyDescent="0.3">
      <c r="A21" s="4">
        <v>42025</v>
      </c>
      <c r="B21" s="2" t="s">
        <v>19</v>
      </c>
      <c r="C21" s="2"/>
      <c r="D21" s="2"/>
      <c r="E21" s="2"/>
      <c r="F21" s="4">
        <v>42025</v>
      </c>
      <c r="G21" s="2" t="s">
        <v>19</v>
      </c>
      <c r="H21" s="2"/>
      <c r="I21" s="2"/>
      <c r="K21" s="13">
        <f t="array" ref="K21">INDEX($C$2:$C$160,SMALL(IF(COUNTIF($I$2:$I$160,$C$2:$C$160)=0,ROW($C$2:$C$160)-ROW($C$1)),ROW(C20)))</f>
        <v>0</v>
      </c>
      <c r="L21" s="13">
        <f t="array" ref="L21">INDEX($D$2:$D$160,SMALL(IF(COUNTIF($H$2:$H$160,$D$2:$D$160)=0,ROW($D$2:$D$160)-ROW($D$1)),ROW(D20)))</f>
        <v>0</v>
      </c>
      <c r="M21" s="26" t="str">
        <f t="shared" si="0"/>
        <v/>
      </c>
      <c r="N21" s="13">
        <f t="array" ref="N21">INDEX($H$2:$H$160,SMALL(IF(COUNTIF($H$2:$H$160,$D$2:$D$160)=0,ROW($H$2:$H$160)-ROW($H$1)),ROW(H20)))</f>
        <v>0</v>
      </c>
      <c r="O21" s="26"/>
      <c r="P21" s="13">
        <f t="array" ref="P21">INDEX($I$2:$I$160,SMALL(IF(COUNTIF($I$2:$I$160,$C$2:$C$160)=0,ROW($I$2:$I$160)-ROW($I$1)),ROW(I20)))</f>
        <v>0</v>
      </c>
      <c r="Q21" s="13">
        <f t="shared" si="1"/>
        <v>0</v>
      </c>
    </row>
    <row r="22" spans="1:17" ht="18.75" x14ac:dyDescent="0.3">
      <c r="A22" s="4">
        <v>42027</v>
      </c>
      <c r="B22" s="2" t="s">
        <v>20</v>
      </c>
      <c r="C22" s="2">
        <v>1978</v>
      </c>
      <c r="D22" s="2"/>
      <c r="E22" s="2"/>
      <c r="F22" s="4">
        <v>42027</v>
      </c>
      <c r="G22" s="2" t="s">
        <v>20</v>
      </c>
      <c r="H22" s="2"/>
      <c r="I22" s="2">
        <v>1978</v>
      </c>
      <c r="K22" s="13">
        <f t="array" ref="K22">INDEX($C$2:$C$160,SMALL(IF(COUNTIF($I$2:$I$160,$C$2:$C$160)=0,ROW($C$2:$C$160)-ROW($C$1)),ROW(C21)))</f>
        <v>0</v>
      </c>
      <c r="L22" s="13">
        <f t="array" ref="L22">INDEX($D$2:$D$160,SMALL(IF(COUNTIF($H$2:$H$160,$D$2:$D$160)=0,ROW($D$2:$D$160)-ROW($D$1)),ROW(D21)))</f>
        <v>0</v>
      </c>
      <c r="M22" s="26" t="str">
        <f t="shared" si="0"/>
        <v/>
      </c>
      <c r="N22" s="13">
        <f t="array" ref="N22">INDEX($H$2:$H$160,SMALL(IF(COUNTIF($H$2:$H$160,$D$2:$D$160)=0,ROW($H$2:$H$160)-ROW($H$1)),ROW(H21)))</f>
        <v>50</v>
      </c>
      <c r="O22" s="26"/>
      <c r="P22" s="13">
        <f t="array" ref="P22">INDEX($I$2:$I$160,SMALL(IF(COUNTIF($I$2:$I$160,$C$2:$C$160)=0,ROW($I$2:$I$160)-ROW($I$1)),ROW(I21)))</f>
        <v>0</v>
      </c>
      <c r="Q22" s="13">
        <f t="shared" si="1"/>
        <v>0</v>
      </c>
    </row>
    <row r="23" spans="1:17" ht="18.75" x14ac:dyDescent="0.3">
      <c r="A23" s="4">
        <v>42027</v>
      </c>
      <c r="B23" s="2" t="s">
        <v>21</v>
      </c>
      <c r="C23" s="2"/>
      <c r="D23" s="2">
        <v>4491</v>
      </c>
      <c r="E23" s="2"/>
      <c r="F23" s="4">
        <v>42027</v>
      </c>
      <c r="G23" s="2" t="s">
        <v>21</v>
      </c>
      <c r="H23" s="2">
        <v>4491</v>
      </c>
      <c r="I23" s="2"/>
      <c r="K23" s="13">
        <f t="array" ref="K23">INDEX($C$2:$C$160,SMALL(IF(COUNTIF($I$2:$I$160,$C$2:$C$160)=0,ROW($C$2:$C$160)-ROW($C$1)),ROW(C22)))</f>
        <v>0</v>
      </c>
      <c r="L23" s="13">
        <f t="array" ref="L23">INDEX($D$2:$D$160,SMALL(IF(COUNTIF($H$2:$H$160,$D$2:$D$160)=0,ROW($D$2:$D$160)-ROW($D$1)),ROW(D22)))</f>
        <v>0</v>
      </c>
      <c r="M23" s="26" t="str">
        <f t="shared" si="0"/>
        <v/>
      </c>
      <c r="N23" s="13">
        <f t="array" ref="N23">INDEX($H$2:$H$160,SMALL(IF(COUNTIF($H$2:$H$160,$D$2:$D$160)=0,ROW($H$2:$H$160)-ROW($H$1)),ROW(H22)))</f>
        <v>0</v>
      </c>
      <c r="O23" s="26"/>
      <c r="P23" s="13">
        <f t="array" ref="P23">INDEX($I$2:$I$160,SMALL(IF(COUNTIF($I$2:$I$160,$C$2:$C$160)=0,ROW($I$2:$I$160)-ROW($I$1)),ROW(I22)))</f>
        <v>0</v>
      </c>
      <c r="Q23" s="13">
        <f t="shared" si="1"/>
        <v>0</v>
      </c>
    </row>
    <row r="24" spans="1:17" ht="18.75" x14ac:dyDescent="0.3">
      <c r="A24" s="4">
        <v>42027</v>
      </c>
      <c r="B24" s="2" t="s">
        <v>14</v>
      </c>
      <c r="C24" s="2"/>
      <c r="D24" s="2">
        <v>4362</v>
      </c>
      <c r="E24" s="2"/>
      <c r="F24" s="4">
        <v>42027</v>
      </c>
      <c r="G24" s="2" t="s">
        <v>14</v>
      </c>
      <c r="H24" s="2">
        <v>4362</v>
      </c>
      <c r="I24" s="2"/>
      <c r="K24" s="13">
        <f t="array" ref="K24">INDEX($C$2:$C$160,SMALL(IF(COUNTIF($I$2:$I$160,$C$2:$C$160)=0,ROW($C$2:$C$160)-ROW($C$1)),ROW(C23)))</f>
        <v>0</v>
      </c>
      <c r="L24" s="13">
        <f t="array" ref="L24">INDEX($D$2:$D$160,SMALL(IF(COUNTIF($H$2:$H$160,$D$2:$D$160)=0,ROW($D$2:$D$160)-ROW($D$1)),ROW(D23)))</f>
        <v>0</v>
      </c>
      <c r="M24" s="26" t="str">
        <f t="shared" si="0"/>
        <v/>
      </c>
      <c r="N24" s="13">
        <f t="array" ref="N24">INDEX($H$2:$H$160,SMALL(IF(COUNTIF($H$2:$H$160,$D$2:$D$160)=0,ROW($H$2:$H$160)-ROW($H$1)),ROW(H23)))</f>
        <v>0</v>
      </c>
      <c r="O24" s="26"/>
      <c r="P24" s="13">
        <f t="array" ref="P24">INDEX($I$2:$I$160,SMALL(IF(COUNTIF($I$2:$I$160,$C$2:$C$160)=0,ROW($I$2:$I$160)-ROW($I$1)),ROW(I23)))</f>
        <v>0</v>
      </c>
    </row>
    <row r="25" spans="1:17" ht="18.75" x14ac:dyDescent="0.3">
      <c r="A25" s="4">
        <v>42029</v>
      </c>
      <c r="B25" s="2" t="s">
        <v>31</v>
      </c>
      <c r="C25" s="2">
        <v>4962</v>
      </c>
      <c r="D25" s="2"/>
      <c r="E25" s="2"/>
      <c r="F25" s="4">
        <v>42029</v>
      </c>
      <c r="G25" s="2" t="s">
        <v>31</v>
      </c>
      <c r="H25" s="2"/>
      <c r="I25" s="2">
        <v>4962</v>
      </c>
      <c r="K25" s="13">
        <f t="array" ref="K25">INDEX($C$2:$C$160,SMALL(IF(COUNTIF($I$2:$I$160,$C$2:$C$160)=0,ROW($C$2:$C$160)-ROW($C$1)),ROW(C24)))</f>
        <v>0</v>
      </c>
      <c r="L25" s="13">
        <f t="array" ref="L25">INDEX($D$2:$D$160,SMALL(IF(COUNTIF($H$2:$H$160,$D$2:$D$160)=0,ROW($D$2:$D$160)-ROW($D$1)),ROW(D24)))</f>
        <v>0</v>
      </c>
      <c r="M25" s="26" t="str">
        <f t="shared" si="0"/>
        <v/>
      </c>
      <c r="N25" s="13">
        <f t="array" ref="N25">INDEX($H$2:$H$160,SMALL(IF(COUNTIF($H$2:$H$160,$D$2:$D$160)=0,ROW($H$2:$H$160)-ROW($H$1)),ROW(H24)))</f>
        <v>0</v>
      </c>
      <c r="O25" s="26"/>
      <c r="P25" s="13">
        <f t="array" ref="P25">INDEX($I$2:$I$160,SMALL(IF(COUNTIF($I$2:$I$160,$C$2:$C$160)=0,ROW($I$2:$I$160)-ROW($I$1)),ROW(I24)))</f>
        <v>0</v>
      </c>
    </row>
    <row r="26" spans="1:17" ht="18.75" x14ac:dyDescent="0.3">
      <c r="A26" s="4">
        <v>42030</v>
      </c>
      <c r="B26" s="2" t="s">
        <v>32</v>
      </c>
      <c r="C26" s="2"/>
      <c r="D26" s="2">
        <v>4315</v>
      </c>
      <c r="E26" s="2"/>
      <c r="F26" s="4">
        <v>42030</v>
      </c>
      <c r="G26" s="2" t="s">
        <v>32</v>
      </c>
      <c r="H26" s="2">
        <v>4315</v>
      </c>
      <c r="I26" s="2"/>
      <c r="K26" s="13">
        <f t="array" ref="K26">INDEX($C$2:$C$160,SMALL(IF(COUNTIF($I$2:$I$160,$C$2:$C$160)=0,ROW($C$2:$C$160)-ROW($C$1)),ROW(C25)))</f>
        <v>0</v>
      </c>
      <c r="L26" s="13">
        <f t="array" ref="L26">INDEX($D$2:$D$160,SMALL(IF(COUNTIF($H$2:$H$160,$D$2:$D$160)=0,ROW($D$2:$D$160)-ROW($D$1)),ROW(D25)))</f>
        <v>0</v>
      </c>
      <c r="M26" s="26" t="str">
        <f t="shared" si="0"/>
        <v/>
      </c>
      <c r="N26" s="13">
        <f t="array" ref="N26">INDEX($H$2:$H$160,SMALL(IF(COUNTIF($H$2:$H$160,$D$2:$D$160)=0,ROW($H$2:$H$160)-ROW($H$1)),ROW(H25)))</f>
        <v>0</v>
      </c>
      <c r="O26" s="26"/>
      <c r="P26" s="13">
        <f t="array" ref="P26">INDEX($I$2:$I$160,SMALL(IF(COUNTIF($I$2:$I$160,$C$2:$C$160)=0,ROW($I$2:$I$160)-ROW($I$1)),ROW(I25)))</f>
        <v>0</v>
      </c>
    </row>
    <row r="27" spans="1:17" ht="18.75" x14ac:dyDescent="0.3">
      <c r="A27" s="4">
        <v>42031</v>
      </c>
      <c r="B27" s="2" t="s">
        <v>33</v>
      </c>
      <c r="C27" s="7">
        <v>3424</v>
      </c>
      <c r="D27" s="7"/>
      <c r="E27" s="7"/>
      <c r="F27" s="4">
        <v>42031</v>
      </c>
      <c r="G27" s="2" t="s">
        <v>33</v>
      </c>
      <c r="H27" s="7"/>
      <c r="I27" s="7">
        <v>3424</v>
      </c>
      <c r="K27" s="13">
        <f t="array" ref="K27">INDEX($C$2:$C$160,SMALL(IF(COUNTIF($I$2:$I$160,$C$2:$C$160)=0,ROW($C$2:$C$160)-ROW($C$1)),ROW(C26)))</f>
        <v>0</v>
      </c>
      <c r="L27" s="13">
        <f t="array" ref="L27">INDEX($D$2:$D$160,SMALL(IF(COUNTIF($H$2:$H$160,$D$2:$D$160)=0,ROW($D$2:$D$160)-ROW($D$1)),ROW(D26)))</f>
        <v>0</v>
      </c>
      <c r="M27" s="26" t="str">
        <f t="shared" si="0"/>
        <v/>
      </c>
      <c r="N27" s="13">
        <f t="array" ref="N27">INDEX($H$2:$H$160,SMALL(IF(COUNTIF($H$2:$H$160,$D$2:$D$160)=0,ROW($H$2:$H$160)-ROW($H$1)),ROW(H26)))</f>
        <v>0</v>
      </c>
      <c r="O27" s="26"/>
      <c r="P27" s="13">
        <f t="array" ref="P27">INDEX($I$2:$I$160,SMALL(IF(COUNTIF($I$2:$I$160,$C$2:$C$160)=0,ROW($I$2:$I$160)-ROW($I$1)),ROW(I26)))</f>
        <v>0</v>
      </c>
    </row>
    <row r="28" spans="1:17" ht="18.75" x14ac:dyDescent="0.3">
      <c r="A28" s="4">
        <v>42032</v>
      </c>
      <c r="B28" s="2" t="s">
        <v>34</v>
      </c>
      <c r="C28" s="2">
        <v>4189</v>
      </c>
      <c r="D28" s="2"/>
      <c r="E28" s="2"/>
      <c r="F28" s="4">
        <v>42032</v>
      </c>
      <c r="G28" s="2" t="s">
        <v>34</v>
      </c>
      <c r="H28" s="2"/>
      <c r="I28" s="2">
        <v>4189</v>
      </c>
      <c r="K28" s="13">
        <f t="array" ref="K28">INDEX($C$2:$C$160,SMALL(IF(COUNTIF($I$2:$I$160,$C$2:$C$160)=0,ROW($C$2:$C$160)-ROW($C$1)),ROW(C27)))</f>
        <v>0</v>
      </c>
      <c r="L28" s="13">
        <f t="array" ref="L28">INDEX($D$2:$D$160,SMALL(IF(COUNTIF($H$2:$H$160,$D$2:$D$160)=0,ROW($D$2:$D$160)-ROW($D$1)),ROW(D27)))</f>
        <v>0</v>
      </c>
      <c r="M28" s="26" t="str">
        <f t="shared" si="0"/>
        <v/>
      </c>
      <c r="N28" s="13">
        <f t="array" ref="N28">INDEX($H$2:$H$160,SMALL(IF(COUNTIF($H$2:$H$160,$D$2:$D$160)=0,ROW($H$2:$H$160)-ROW($H$1)),ROW(H27)))</f>
        <v>0</v>
      </c>
      <c r="O28" s="26"/>
      <c r="P28" s="13">
        <f t="array" ref="P28">INDEX($I$2:$I$160,SMALL(IF(COUNTIF($I$2:$I$160,$C$2:$C$160)=0,ROW($I$2:$I$160)-ROW($I$1)),ROW(I27)))</f>
        <v>0</v>
      </c>
    </row>
    <row r="29" spans="1:17" ht="18.75" x14ac:dyDescent="0.3">
      <c r="A29" s="4">
        <v>42033</v>
      </c>
      <c r="B29" s="2" t="s">
        <v>35</v>
      </c>
      <c r="C29" s="2"/>
      <c r="D29" s="2">
        <v>4038</v>
      </c>
      <c r="E29" s="2"/>
      <c r="F29" s="4">
        <v>42033</v>
      </c>
      <c r="G29" s="2" t="s">
        <v>35</v>
      </c>
      <c r="H29" s="2">
        <v>4038</v>
      </c>
      <c r="I29" s="2"/>
      <c r="K29" s="13">
        <f t="array" ref="K29">INDEX($C$2:$C$160,SMALL(IF(COUNTIF($I$2:$I$160,$C$2:$C$160)=0,ROW($C$2:$C$160)-ROW($C$1)),ROW(C28)))</f>
        <v>0</v>
      </c>
      <c r="L29" s="13">
        <f t="array" ref="L29">INDEX($D$2:$D$160,SMALL(IF(COUNTIF($H$2:$H$160,$D$2:$D$160)=0,ROW($D$2:$D$160)-ROW($D$1)),ROW(D28)))</f>
        <v>0</v>
      </c>
      <c r="M29" s="26" t="str">
        <f t="shared" si="0"/>
        <v/>
      </c>
      <c r="N29" s="13">
        <f t="array" ref="N29">INDEX($H$2:$H$160,SMALL(IF(COUNTIF($H$2:$H$160,$D$2:$D$160)=0,ROW($H$2:$H$160)-ROW($H$1)),ROW(H28)))</f>
        <v>0</v>
      </c>
      <c r="O29" s="26"/>
      <c r="P29" s="13">
        <f t="array" ref="P29">INDEX($I$2:$I$160,SMALL(IF(COUNTIF($I$2:$I$160,$C$2:$C$160)=0,ROW($I$2:$I$160)-ROW($I$1)),ROW(I28)))</f>
        <v>0</v>
      </c>
    </row>
    <row r="30" spans="1:17" ht="18.75" x14ac:dyDescent="0.3">
      <c r="A30" s="4"/>
      <c r="B30" s="2"/>
      <c r="C30" s="2"/>
      <c r="D30" s="2"/>
      <c r="E30" s="18"/>
      <c r="F30" s="4">
        <v>42033</v>
      </c>
      <c r="G30" s="2" t="s">
        <v>34</v>
      </c>
      <c r="H30" s="2">
        <v>50</v>
      </c>
      <c r="I30" s="2"/>
      <c r="K30" s="13">
        <f t="array" ref="K30">INDEX($C$2:$C$160,SMALL(IF(COUNTIF($I$2:$I$160,$C$2:$C$160)=0,ROW($C$2:$C$160)-ROW($C$1)),ROW(C29)))</f>
        <v>0</v>
      </c>
      <c r="L30" s="13">
        <f t="array" ref="L30">INDEX($D$2:$D$160,SMALL(IF(COUNTIF($H$2:$H$160,$D$2:$D$160)=0,ROW($D$2:$D$160)-ROW($D$1)),ROW(D29)))</f>
        <v>0</v>
      </c>
      <c r="M30" s="26" t="str">
        <f t="shared" si="0"/>
        <v/>
      </c>
      <c r="N30" s="13">
        <f t="array" ref="N30">INDEX($H$2:$H$160,SMALL(IF(COUNTIF($H$2:$H$160,$D$2:$D$160)=0,ROW($H$2:$H$160)-ROW($H$1)),ROW(H29)))</f>
        <v>0</v>
      </c>
      <c r="O30" s="26"/>
      <c r="P30" s="13">
        <f t="array" ref="P30">INDEX($I$2:$I$160,SMALL(IF(COUNTIF($I$2:$I$160,$C$2:$C$160)=0,ROW($I$2:$I$160)-ROW($I$1)),ROW(I29)))</f>
        <v>0</v>
      </c>
    </row>
    <row r="31" spans="1:17" ht="18.75" x14ac:dyDescent="0.3">
      <c r="A31" s="4"/>
      <c r="B31" s="2"/>
      <c r="C31" s="2"/>
      <c r="D31" s="2"/>
      <c r="E31" s="18"/>
      <c r="F31" s="4"/>
      <c r="G31" s="2"/>
      <c r="H31" s="2"/>
      <c r="I31" s="2"/>
      <c r="K31" s="13">
        <f t="array" ref="K31">INDEX($C$2:$C$160,SMALL(IF(COUNTIF($I$2:$I$160,$C$2:$C$160)=0,ROW($C$2:$C$160)-ROW($C$1)),ROW(C30)))</f>
        <v>0</v>
      </c>
      <c r="L31" s="13">
        <f t="array" ref="L31">INDEX($D$2:$D$160,SMALL(IF(COUNTIF($H$2:$H$160,$D$2:$D$160)=0,ROW($D$2:$D$160)-ROW($D$1)),ROW(D30)))</f>
        <v>0</v>
      </c>
      <c r="M31" s="26" t="str">
        <f t="shared" si="0"/>
        <v/>
      </c>
      <c r="N31" s="13">
        <f t="array" ref="N31">INDEX($H$2:$H$160,SMALL(IF(COUNTIF($H$2:$H$160,$D$2:$D$160)=0,ROW($H$2:$H$160)-ROW($H$1)),ROW(H30)))</f>
        <v>0</v>
      </c>
      <c r="O31" s="26"/>
      <c r="P31" s="13">
        <f t="array" ref="P31">INDEX($I$2:$I$160,SMALL(IF(COUNTIF($I$2:$I$160,$C$2:$C$160)=0,ROW($I$2:$I$160)-ROW($I$1)),ROW(I30)))</f>
        <v>0</v>
      </c>
    </row>
  </sheetData>
  <autoFilter ref="A1:I29"/>
  <conditionalFormatting sqref="I2:I31">
    <cfRule type="expression" dxfId="0" priority="1">
      <formula>COUNTIF($I$1:$I$2000,P2)=1</formula>
    </cfRule>
  </conditionalFormatting>
  <pageMargins left="0.7" right="0.7" top="0.75" bottom="0.75" header="0.3" footer="0.3"/>
  <ignoredErrors>
    <ignoredError sqref="Q7" formulaRange="1"/>
  </ignoredErrors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opLeftCell="A3" workbookViewId="0">
      <selection activeCell="B18" sqref="B18"/>
    </sheetView>
  </sheetViews>
  <sheetFormatPr defaultRowHeight="15.75" x14ac:dyDescent="0.25"/>
  <cols>
    <col min="1" max="1" width="27.85546875" style="27" customWidth="1"/>
    <col min="2" max="2" width="16.140625" style="21" customWidth="1"/>
    <col min="3" max="3" width="27.7109375" customWidth="1"/>
  </cols>
  <sheetData>
    <row r="1" spans="1:3" ht="23.25" customHeight="1" x14ac:dyDescent="0.25">
      <c r="A1" s="30" t="s">
        <v>58</v>
      </c>
      <c r="B1" s="30"/>
      <c r="C1" s="30"/>
    </row>
    <row r="4" spans="1:3" x14ac:dyDescent="0.25">
      <c r="A4" s="27" t="s">
        <v>57</v>
      </c>
      <c r="B4" s="25" t="s">
        <v>56</v>
      </c>
    </row>
    <row r="5" spans="1:3" x14ac:dyDescent="0.25">
      <c r="A5" s="27" t="s">
        <v>49</v>
      </c>
      <c r="B5" s="22">
        <f>SUMPRODUCT(Total!C2:C31)-SUMPRODUCT(Total!D2:D31)</f>
        <v>192928</v>
      </c>
    </row>
    <row r="7" spans="1:3" x14ac:dyDescent="0.25">
      <c r="A7" s="27" t="s">
        <v>50</v>
      </c>
      <c r="B7" s="23">
        <f>SUMPRODUCT(Total!L2:L31)</f>
        <v>3006</v>
      </c>
    </row>
    <row r="8" spans="1:3" x14ac:dyDescent="0.25">
      <c r="A8" s="27" t="s">
        <v>51</v>
      </c>
      <c r="B8" s="22">
        <f>SUMPRODUCT(Total!P2:P31)</f>
        <v>0</v>
      </c>
    </row>
    <row r="9" spans="1:3" x14ac:dyDescent="0.25">
      <c r="A9" s="27" t="s">
        <v>52</v>
      </c>
      <c r="B9" s="23">
        <f>-SUMPRODUCT(Total!N2:N31)</f>
        <v>-50</v>
      </c>
    </row>
    <row r="14" spans="1:3" x14ac:dyDescent="0.25">
      <c r="A14" s="27" t="s">
        <v>53</v>
      </c>
      <c r="B14" s="24">
        <f>B5+B7+B8+B9</f>
        <v>195884</v>
      </c>
    </row>
    <row r="16" spans="1:3" x14ac:dyDescent="0.25">
      <c r="A16" s="27" t="s">
        <v>54</v>
      </c>
      <c r="B16" s="22">
        <f>SUMPRODUCT(Total!I2:I31)-SUMPRODUCT(Total!H2:H31)</f>
        <v>195884</v>
      </c>
    </row>
    <row r="18" spans="1:2" ht="23.25" x14ac:dyDescent="0.35">
      <c r="A18" s="28" t="s">
        <v>55</v>
      </c>
      <c r="B18" s="24">
        <f>B14-B16</f>
        <v>0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3" workbookViewId="0">
      <selection activeCell="F16" sqref="F16"/>
    </sheetView>
  </sheetViews>
  <sheetFormatPr defaultRowHeight="15.75" x14ac:dyDescent="0.25"/>
  <cols>
    <col min="1" max="1" width="27.85546875" style="27" customWidth="1"/>
    <col min="2" max="2" width="16.140625" style="21" customWidth="1"/>
    <col min="3" max="3" width="13.5703125" style="26" customWidth="1"/>
    <col min="4" max="4" width="24.7109375" customWidth="1"/>
    <col min="5" max="5" width="15.42578125" customWidth="1"/>
  </cols>
  <sheetData>
    <row r="1" spans="1:10" ht="23.25" customHeight="1" x14ac:dyDescent="0.25">
      <c r="A1" s="30" t="s">
        <v>58</v>
      </c>
      <c r="B1" s="30"/>
    </row>
    <row r="4" spans="1:10" x14ac:dyDescent="0.25">
      <c r="A4" s="27" t="s">
        <v>57</v>
      </c>
      <c r="B4" s="25" t="s">
        <v>56</v>
      </c>
    </row>
    <row r="5" spans="1:10" x14ac:dyDescent="0.25">
      <c r="A5" s="27" t="s">
        <v>49</v>
      </c>
      <c r="B5" s="22">
        <f>SUMPRODUCT(Total!C2:C31)-SUMPRODUCT(Total!D2:D31)</f>
        <v>192928</v>
      </c>
    </row>
    <row r="7" spans="1:10" x14ac:dyDescent="0.25">
      <c r="A7" s="27" t="s">
        <v>50</v>
      </c>
      <c r="B7" s="23">
        <f>SUM(C8:C19)</f>
        <v>3006</v>
      </c>
    </row>
    <row r="8" spans="1:10" x14ac:dyDescent="0.25">
      <c r="B8" s="23"/>
      <c r="C8" s="29">
        <f t="array" ref="C8">INDEX(Total!$A$1:$L$31,SMALL(IF(Total!$L$2:$L$31&lt;=1,ROW(Total!$L$2:$L$31),""),ROW(Total!$L$2))-1,COLUMN(Total!L:L))</f>
        <v>1812</v>
      </c>
      <c r="D8" s="32" t="s">
        <v>59</v>
      </c>
      <c r="E8" s="32"/>
      <c r="F8" s="32"/>
      <c r="G8" s="32"/>
      <c r="H8" s="31"/>
      <c r="I8" s="31"/>
      <c r="J8" s="31"/>
    </row>
    <row r="9" spans="1:10" x14ac:dyDescent="0.25">
      <c r="B9" s="23"/>
      <c r="C9" s="29">
        <v>1194</v>
      </c>
      <c r="D9" s="32"/>
      <c r="E9" s="32"/>
      <c r="F9" s="32"/>
      <c r="G9" s="32"/>
      <c r="H9" s="31"/>
      <c r="I9" s="31"/>
      <c r="J9" s="31"/>
    </row>
    <row r="10" spans="1:10" x14ac:dyDescent="0.25">
      <c r="B10" s="23"/>
      <c r="C10" s="29"/>
    </row>
    <row r="11" spans="1:10" x14ac:dyDescent="0.25">
      <c r="B11" s="23"/>
      <c r="C11" s="29"/>
    </row>
    <row r="12" spans="1:10" x14ac:dyDescent="0.25">
      <c r="B12" s="23"/>
      <c r="C12" s="29"/>
    </row>
    <row r="13" spans="1:10" x14ac:dyDescent="0.25">
      <c r="B13" s="23"/>
      <c r="C13" s="29"/>
    </row>
    <row r="14" spans="1:10" x14ac:dyDescent="0.25">
      <c r="B14" s="23"/>
      <c r="C14" s="29"/>
    </row>
    <row r="15" spans="1:10" x14ac:dyDescent="0.25">
      <c r="B15" s="23"/>
      <c r="C15" s="29"/>
    </row>
    <row r="16" spans="1:10" x14ac:dyDescent="0.25">
      <c r="B16" s="23"/>
    </row>
    <row r="17" spans="1:2" x14ac:dyDescent="0.25">
      <c r="B17" s="23"/>
    </row>
    <row r="18" spans="1:2" x14ac:dyDescent="0.25">
      <c r="B18" s="23"/>
    </row>
    <row r="19" spans="1:2" x14ac:dyDescent="0.25">
      <c r="B19" s="23"/>
    </row>
    <row r="20" spans="1:2" x14ac:dyDescent="0.25">
      <c r="A20" s="27" t="s">
        <v>51</v>
      </c>
      <c r="B20" s="22">
        <f>SUMPRODUCT(Total!P2:P31)</f>
        <v>0</v>
      </c>
    </row>
    <row r="21" spans="1:2" x14ac:dyDescent="0.25">
      <c r="A21" s="27" t="s">
        <v>52</v>
      </c>
      <c r="B21" s="23">
        <f>-SUMPRODUCT(Total!N2:N31)</f>
        <v>-50</v>
      </c>
    </row>
    <row r="26" spans="1:2" x14ac:dyDescent="0.25">
      <c r="A26" s="27" t="s">
        <v>53</v>
      </c>
      <c r="B26" s="24">
        <f>B5+B7+B20+B21</f>
        <v>195884</v>
      </c>
    </row>
    <row r="28" spans="1:2" x14ac:dyDescent="0.25">
      <c r="A28" s="27" t="s">
        <v>54</v>
      </c>
      <c r="B28" s="22">
        <f>SUMPRODUCT(Total!I2:I31)-SUMPRODUCT(Total!H2:H31)</f>
        <v>195884</v>
      </c>
    </row>
    <row r="30" spans="1:2" ht="23.25" x14ac:dyDescent="0.35">
      <c r="A30" s="28" t="s">
        <v>55</v>
      </c>
      <c r="B30" s="24">
        <f>B26-B28</f>
        <v>0</v>
      </c>
    </row>
  </sheetData>
  <mergeCells count="2">
    <mergeCell ref="A1:B1"/>
    <mergeCell ref="D8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الشركة</vt:lpstr>
      <vt:lpstr>البنك</vt:lpstr>
      <vt:lpstr>Total</vt:lpstr>
      <vt:lpstr> Reconciliation</vt:lpstr>
      <vt:lpstr> Reconciliation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Gacem</dc:creator>
  <cp:lastModifiedBy>Husam</cp:lastModifiedBy>
  <dcterms:created xsi:type="dcterms:W3CDTF">2015-06-14T17:13:20Z</dcterms:created>
  <dcterms:modified xsi:type="dcterms:W3CDTF">2021-06-19T07:23:51Z</dcterms:modified>
</cp:coreProperties>
</file>