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SAID\Desktop\"/>
    </mc:Choice>
  </mc:AlternateContent>
  <xr:revisionPtr revIDLastSave="0" documentId="13_ncr:1_{C22293EC-C517-4C0B-8547-12C8FEAAA844}" xr6:coauthVersionLast="47" xr6:coauthVersionMax="47" xr10:uidLastSave="{00000000-0000-0000-0000-000000000000}"/>
  <bookViews>
    <workbookView xWindow="-120" yWindow="-120" windowWidth="19440" windowHeight="11640" tabRatio="677" activeTab="2" xr2:uid="{00000000-000D-0000-FFFF-FFFF00000000}"/>
  </bookViews>
  <sheets>
    <sheet name="Marina" sheetId="1" r:id="rId1"/>
    <sheet name="Renew Report" sheetId="2" r:id="rId2"/>
    <sheet name="renew" sheetId="12" r:id="rId3"/>
    <sheet name="N Report" sheetId="11" r:id="rId4"/>
    <sheet name="بيانات" sheetId="13" r:id="rId5"/>
    <sheet name="KMPC" sheetId="14" r:id="rId6"/>
  </sheets>
  <definedNames>
    <definedName name="_xlnm._FilterDatabase" localSheetId="5" hidden="1">KMPC!$A$2:$G$2</definedName>
    <definedName name="_xlnm._FilterDatabase" localSheetId="0" hidden="1">Marina!$A$1:$AJ$642</definedName>
    <definedName name="_xlnm._FilterDatabase" localSheetId="1" hidden="1">'Renew Report'!$A$1:$U$1</definedName>
    <definedName name="_xlnm.Print_Area" localSheetId="5">KMPC!$A$1:$G$643</definedName>
    <definedName name="_xlnm.Print_Area" localSheetId="0">Marina!$A$1:$T$642</definedName>
    <definedName name="_xlnm.Print_Area" localSheetId="3">'N Report'!$A$1:$J$15</definedName>
    <definedName name="_xlnm.Print_Area" localSheetId="2">renew!$A$1:$H$26</definedName>
    <definedName name="_xlnm.Print_Area" localSheetId="1">'Renew Report'!$A$1:$S$109</definedName>
    <definedName name="_xlnm.Print_Titles" localSheetId="1">'Renew Report'!$1:$1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3" i="14" l="1"/>
  <c r="F643" i="14"/>
  <c r="E643" i="14"/>
  <c r="D643" i="14"/>
  <c r="C643" i="14"/>
  <c r="A643" i="14"/>
  <c r="G642" i="14"/>
  <c r="F642" i="14"/>
  <c r="E642" i="14"/>
  <c r="D642" i="14"/>
  <c r="C642" i="14"/>
  <c r="A642" i="14"/>
  <c r="G641" i="14"/>
  <c r="F641" i="14"/>
  <c r="E641" i="14"/>
  <c r="D641" i="14"/>
  <c r="C641" i="14"/>
  <c r="A641" i="14"/>
  <c r="G640" i="14"/>
  <c r="F640" i="14"/>
  <c r="E640" i="14"/>
  <c r="D640" i="14"/>
  <c r="C640" i="14"/>
  <c r="A640" i="14"/>
  <c r="G639" i="14"/>
  <c r="F639" i="14"/>
  <c r="E639" i="14"/>
  <c r="D639" i="14"/>
  <c r="C639" i="14"/>
  <c r="A639" i="14"/>
  <c r="G638" i="14"/>
  <c r="F638" i="14"/>
  <c r="E638" i="14"/>
  <c r="D638" i="14"/>
  <c r="C638" i="14"/>
  <c r="A638" i="14"/>
  <c r="G637" i="14"/>
  <c r="F637" i="14"/>
  <c r="E637" i="14"/>
  <c r="D637" i="14"/>
  <c r="C637" i="14"/>
  <c r="A637" i="14"/>
  <c r="G636" i="14"/>
  <c r="F636" i="14"/>
  <c r="E636" i="14"/>
  <c r="D636" i="14"/>
  <c r="C636" i="14"/>
  <c r="A636" i="14"/>
  <c r="G635" i="14"/>
  <c r="F635" i="14"/>
  <c r="E635" i="14"/>
  <c r="D635" i="14"/>
  <c r="C635" i="14"/>
  <c r="A635" i="14"/>
  <c r="G634" i="14"/>
  <c r="F634" i="14"/>
  <c r="E634" i="14"/>
  <c r="D634" i="14"/>
  <c r="C634" i="14"/>
  <c r="A634" i="14"/>
  <c r="G633" i="14"/>
  <c r="F633" i="14"/>
  <c r="E633" i="14"/>
  <c r="D633" i="14"/>
  <c r="C633" i="14"/>
  <c r="A633" i="14"/>
  <c r="G632" i="14"/>
  <c r="F632" i="14"/>
  <c r="E632" i="14"/>
  <c r="D632" i="14"/>
  <c r="C632" i="14"/>
  <c r="A632" i="14"/>
  <c r="G631" i="14"/>
  <c r="F631" i="14"/>
  <c r="E631" i="14"/>
  <c r="D631" i="14"/>
  <c r="C631" i="14"/>
  <c r="A631" i="14"/>
  <c r="G630" i="14"/>
  <c r="F630" i="14"/>
  <c r="E630" i="14"/>
  <c r="D630" i="14"/>
  <c r="C630" i="14"/>
  <c r="A630" i="14"/>
  <c r="G629" i="14"/>
  <c r="F629" i="14"/>
  <c r="E629" i="14"/>
  <c r="D629" i="14"/>
  <c r="C629" i="14"/>
  <c r="A629" i="14"/>
  <c r="G628" i="14"/>
  <c r="F628" i="14"/>
  <c r="E628" i="14"/>
  <c r="D628" i="14"/>
  <c r="C628" i="14"/>
  <c r="A628" i="14"/>
  <c r="G627" i="14"/>
  <c r="F627" i="14"/>
  <c r="E627" i="14"/>
  <c r="D627" i="14"/>
  <c r="C627" i="14"/>
  <c r="A627" i="14"/>
  <c r="G626" i="14"/>
  <c r="F626" i="14"/>
  <c r="E626" i="14"/>
  <c r="D626" i="14"/>
  <c r="C626" i="14"/>
  <c r="A626" i="14"/>
  <c r="G625" i="14"/>
  <c r="F625" i="14"/>
  <c r="E625" i="14"/>
  <c r="D625" i="14"/>
  <c r="C625" i="14"/>
  <c r="A625" i="14"/>
  <c r="G624" i="14"/>
  <c r="F624" i="14"/>
  <c r="E624" i="14"/>
  <c r="D624" i="14"/>
  <c r="C624" i="14"/>
  <c r="A624" i="14"/>
  <c r="G623" i="14"/>
  <c r="F623" i="14"/>
  <c r="E623" i="14"/>
  <c r="D623" i="14"/>
  <c r="C623" i="14"/>
  <c r="A623" i="14"/>
  <c r="G622" i="14"/>
  <c r="F622" i="14"/>
  <c r="E622" i="14"/>
  <c r="D622" i="14"/>
  <c r="C622" i="14"/>
  <c r="A622" i="14"/>
  <c r="G621" i="14"/>
  <c r="F621" i="14"/>
  <c r="E621" i="14"/>
  <c r="D621" i="14"/>
  <c r="C621" i="14"/>
  <c r="A621" i="14"/>
  <c r="G620" i="14"/>
  <c r="F620" i="14"/>
  <c r="E620" i="14"/>
  <c r="D620" i="14"/>
  <c r="C620" i="14"/>
  <c r="A620" i="14"/>
  <c r="G619" i="14"/>
  <c r="F619" i="14"/>
  <c r="E619" i="14"/>
  <c r="D619" i="14"/>
  <c r="C619" i="14"/>
  <c r="A619" i="14"/>
  <c r="G618" i="14"/>
  <c r="F618" i="14"/>
  <c r="E618" i="14"/>
  <c r="D618" i="14"/>
  <c r="C618" i="14"/>
  <c r="A618" i="14"/>
  <c r="G617" i="14"/>
  <c r="F617" i="14"/>
  <c r="E617" i="14"/>
  <c r="D617" i="14"/>
  <c r="C617" i="14"/>
  <c r="A617" i="14"/>
  <c r="G616" i="14"/>
  <c r="F616" i="14"/>
  <c r="E616" i="14"/>
  <c r="D616" i="14"/>
  <c r="C616" i="14"/>
  <c r="A616" i="14"/>
  <c r="G615" i="14"/>
  <c r="F615" i="14"/>
  <c r="E615" i="14"/>
  <c r="D615" i="14"/>
  <c r="C615" i="14"/>
  <c r="A615" i="14"/>
  <c r="G614" i="14"/>
  <c r="F614" i="14"/>
  <c r="E614" i="14"/>
  <c r="D614" i="14"/>
  <c r="C614" i="14"/>
  <c r="A614" i="14"/>
  <c r="G613" i="14"/>
  <c r="F613" i="14"/>
  <c r="E613" i="14"/>
  <c r="D613" i="14"/>
  <c r="C613" i="14"/>
  <c r="A613" i="14"/>
  <c r="G612" i="14"/>
  <c r="F612" i="14"/>
  <c r="E612" i="14"/>
  <c r="D612" i="14"/>
  <c r="C612" i="14"/>
  <c r="A612" i="14"/>
  <c r="G611" i="14"/>
  <c r="F611" i="14"/>
  <c r="E611" i="14"/>
  <c r="D611" i="14"/>
  <c r="C611" i="14"/>
  <c r="A611" i="14"/>
  <c r="G610" i="14"/>
  <c r="F610" i="14"/>
  <c r="E610" i="14"/>
  <c r="D610" i="14"/>
  <c r="C610" i="14"/>
  <c r="A610" i="14"/>
  <c r="G609" i="14"/>
  <c r="F609" i="14"/>
  <c r="E609" i="14"/>
  <c r="D609" i="14"/>
  <c r="C609" i="14"/>
  <c r="A609" i="14"/>
  <c r="G608" i="14"/>
  <c r="F608" i="14"/>
  <c r="E608" i="14"/>
  <c r="D608" i="14"/>
  <c r="C608" i="14"/>
  <c r="A608" i="14"/>
  <c r="G607" i="14"/>
  <c r="F607" i="14"/>
  <c r="E607" i="14"/>
  <c r="D607" i="14"/>
  <c r="C607" i="14"/>
  <c r="A607" i="14"/>
  <c r="G606" i="14"/>
  <c r="F606" i="14"/>
  <c r="E606" i="14"/>
  <c r="D606" i="14"/>
  <c r="C606" i="14"/>
  <c r="A606" i="14"/>
  <c r="G605" i="14"/>
  <c r="F605" i="14"/>
  <c r="E605" i="14"/>
  <c r="D605" i="14"/>
  <c r="C605" i="14"/>
  <c r="A605" i="14"/>
  <c r="G604" i="14"/>
  <c r="F604" i="14"/>
  <c r="E604" i="14"/>
  <c r="D604" i="14"/>
  <c r="C604" i="14"/>
  <c r="A604" i="14"/>
  <c r="G603" i="14"/>
  <c r="F603" i="14"/>
  <c r="E603" i="14"/>
  <c r="D603" i="14"/>
  <c r="C603" i="14"/>
  <c r="A603" i="14"/>
  <c r="G602" i="14"/>
  <c r="F602" i="14"/>
  <c r="E602" i="14"/>
  <c r="D602" i="14"/>
  <c r="C602" i="14"/>
  <c r="A602" i="14"/>
  <c r="G601" i="14"/>
  <c r="F601" i="14"/>
  <c r="E601" i="14"/>
  <c r="D601" i="14"/>
  <c r="C601" i="14"/>
  <c r="A601" i="14"/>
  <c r="G600" i="14"/>
  <c r="F600" i="14"/>
  <c r="E600" i="14"/>
  <c r="D600" i="14"/>
  <c r="C600" i="14"/>
  <c r="A600" i="14"/>
  <c r="G599" i="14"/>
  <c r="F599" i="14"/>
  <c r="E599" i="14"/>
  <c r="D599" i="14"/>
  <c r="C599" i="14"/>
  <c r="A599" i="14"/>
  <c r="G598" i="14"/>
  <c r="F598" i="14"/>
  <c r="E598" i="14"/>
  <c r="D598" i="14"/>
  <c r="C598" i="14"/>
  <c r="A598" i="14"/>
  <c r="G597" i="14"/>
  <c r="F597" i="14"/>
  <c r="E597" i="14"/>
  <c r="D597" i="14"/>
  <c r="C597" i="14"/>
  <c r="A597" i="14"/>
  <c r="G596" i="14"/>
  <c r="F596" i="14"/>
  <c r="E596" i="14"/>
  <c r="D596" i="14"/>
  <c r="C596" i="14"/>
  <c r="A596" i="14"/>
  <c r="G595" i="14"/>
  <c r="F595" i="14"/>
  <c r="E595" i="14"/>
  <c r="D595" i="14"/>
  <c r="C595" i="14"/>
  <c r="A595" i="14"/>
  <c r="G594" i="14"/>
  <c r="F594" i="14"/>
  <c r="E594" i="14"/>
  <c r="D594" i="14"/>
  <c r="C594" i="14"/>
  <c r="A594" i="14"/>
  <c r="G593" i="14"/>
  <c r="F593" i="14"/>
  <c r="E593" i="14"/>
  <c r="D593" i="14"/>
  <c r="C593" i="14"/>
  <c r="A593" i="14"/>
  <c r="G592" i="14"/>
  <c r="F592" i="14"/>
  <c r="E592" i="14"/>
  <c r="D592" i="14"/>
  <c r="C592" i="14"/>
  <c r="A592" i="14"/>
  <c r="G591" i="14"/>
  <c r="F591" i="14"/>
  <c r="E591" i="14"/>
  <c r="D591" i="14"/>
  <c r="C591" i="14"/>
  <c r="A591" i="14"/>
  <c r="G590" i="14"/>
  <c r="F590" i="14"/>
  <c r="E590" i="14"/>
  <c r="D590" i="14"/>
  <c r="C590" i="14"/>
  <c r="A590" i="14"/>
  <c r="G589" i="14"/>
  <c r="F589" i="14"/>
  <c r="E589" i="14"/>
  <c r="D589" i="14"/>
  <c r="C589" i="14"/>
  <c r="A589" i="14"/>
  <c r="G588" i="14"/>
  <c r="F588" i="14"/>
  <c r="E588" i="14"/>
  <c r="D588" i="14"/>
  <c r="C588" i="14"/>
  <c r="A588" i="14"/>
  <c r="G587" i="14"/>
  <c r="F587" i="14"/>
  <c r="E587" i="14"/>
  <c r="D587" i="14"/>
  <c r="C587" i="14"/>
  <c r="A587" i="14"/>
  <c r="G586" i="14"/>
  <c r="F586" i="14"/>
  <c r="E586" i="14"/>
  <c r="D586" i="14"/>
  <c r="C586" i="14"/>
  <c r="A586" i="14"/>
  <c r="G585" i="14"/>
  <c r="F585" i="14"/>
  <c r="E585" i="14"/>
  <c r="D585" i="14"/>
  <c r="C585" i="14"/>
  <c r="A585" i="14"/>
  <c r="G584" i="14"/>
  <c r="F584" i="14"/>
  <c r="E584" i="14"/>
  <c r="D584" i="14"/>
  <c r="C584" i="14"/>
  <c r="A584" i="14"/>
  <c r="G583" i="14"/>
  <c r="F583" i="14"/>
  <c r="E583" i="14"/>
  <c r="D583" i="14"/>
  <c r="C583" i="14"/>
  <c r="A583" i="14"/>
  <c r="G582" i="14"/>
  <c r="F582" i="14"/>
  <c r="E582" i="14"/>
  <c r="D582" i="14"/>
  <c r="C582" i="14"/>
  <c r="A582" i="14"/>
  <c r="G581" i="14"/>
  <c r="F581" i="14"/>
  <c r="E581" i="14"/>
  <c r="D581" i="14"/>
  <c r="C581" i="14"/>
  <c r="A581" i="14"/>
  <c r="G580" i="14"/>
  <c r="F580" i="14"/>
  <c r="E580" i="14"/>
  <c r="D580" i="14"/>
  <c r="C580" i="14"/>
  <c r="A580" i="14"/>
  <c r="G579" i="14"/>
  <c r="F579" i="14"/>
  <c r="E579" i="14"/>
  <c r="D579" i="14"/>
  <c r="C579" i="14"/>
  <c r="A579" i="14"/>
  <c r="G578" i="14"/>
  <c r="F578" i="14"/>
  <c r="E578" i="14"/>
  <c r="D578" i="14"/>
  <c r="C578" i="14"/>
  <c r="A578" i="14"/>
  <c r="G577" i="14"/>
  <c r="F577" i="14"/>
  <c r="E577" i="14"/>
  <c r="D577" i="14"/>
  <c r="C577" i="14"/>
  <c r="A577" i="14"/>
  <c r="G576" i="14"/>
  <c r="F576" i="14"/>
  <c r="E576" i="14"/>
  <c r="D576" i="14"/>
  <c r="C576" i="14"/>
  <c r="A576" i="14"/>
  <c r="G575" i="14"/>
  <c r="F575" i="14"/>
  <c r="E575" i="14"/>
  <c r="D575" i="14"/>
  <c r="C575" i="14"/>
  <c r="A575" i="14"/>
  <c r="G574" i="14"/>
  <c r="F574" i="14"/>
  <c r="E574" i="14"/>
  <c r="D574" i="14"/>
  <c r="C574" i="14"/>
  <c r="A574" i="14"/>
  <c r="G573" i="14"/>
  <c r="F573" i="14"/>
  <c r="E573" i="14"/>
  <c r="D573" i="14"/>
  <c r="C573" i="14"/>
  <c r="A573" i="14"/>
  <c r="G572" i="14"/>
  <c r="F572" i="14"/>
  <c r="E572" i="14"/>
  <c r="D572" i="14"/>
  <c r="C572" i="14"/>
  <c r="A572" i="14"/>
  <c r="G571" i="14"/>
  <c r="F571" i="14"/>
  <c r="E571" i="14"/>
  <c r="D571" i="14"/>
  <c r="C571" i="14"/>
  <c r="A571" i="14"/>
  <c r="G570" i="14"/>
  <c r="F570" i="14"/>
  <c r="E570" i="14"/>
  <c r="D570" i="14"/>
  <c r="C570" i="14"/>
  <c r="A570" i="14"/>
  <c r="G569" i="14"/>
  <c r="F569" i="14"/>
  <c r="E569" i="14"/>
  <c r="D569" i="14"/>
  <c r="C569" i="14"/>
  <c r="A569" i="14"/>
  <c r="G568" i="14"/>
  <c r="F568" i="14"/>
  <c r="E568" i="14"/>
  <c r="D568" i="14"/>
  <c r="C568" i="14"/>
  <c r="A568" i="14"/>
  <c r="G567" i="14"/>
  <c r="F567" i="14"/>
  <c r="E567" i="14"/>
  <c r="D567" i="14"/>
  <c r="C567" i="14"/>
  <c r="A567" i="14"/>
  <c r="G566" i="14"/>
  <c r="F566" i="14"/>
  <c r="E566" i="14"/>
  <c r="D566" i="14"/>
  <c r="C566" i="14"/>
  <c r="A566" i="14"/>
  <c r="G565" i="14"/>
  <c r="F565" i="14"/>
  <c r="E565" i="14"/>
  <c r="D565" i="14"/>
  <c r="C565" i="14"/>
  <c r="A565" i="14"/>
  <c r="G564" i="14"/>
  <c r="F564" i="14"/>
  <c r="E564" i="14"/>
  <c r="D564" i="14"/>
  <c r="C564" i="14"/>
  <c r="A564" i="14"/>
  <c r="G563" i="14"/>
  <c r="F563" i="14"/>
  <c r="E563" i="14"/>
  <c r="D563" i="14"/>
  <c r="C563" i="14"/>
  <c r="A563" i="14"/>
  <c r="G562" i="14"/>
  <c r="F562" i="14"/>
  <c r="E562" i="14"/>
  <c r="D562" i="14"/>
  <c r="C562" i="14"/>
  <c r="A562" i="14"/>
  <c r="G561" i="14"/>
  <c r="F561" i="14"/>
  <c r="E561" i="14"/>
  <c r="D561" i="14"/>
  <c r="C561" i="14"/>
  <c r="A561" i="14"/>
  <c r="G560" i="14"/>
  <c r="F560" i="14"/>
  <c r="E560" i="14"/>
  <c r="D560" i="14"/>
  <c r="C560" i="14"/>
  <c r="A560" i="14"/>
  <c r="G559" i="14"/>
  <c r="F559" i="14"/>
  <c r="E559" i="14"/>
  <c r="D559" i="14"/>
  <c r="C559" i="14"/>
  <c r="A559" i="14"/>
  <c r="G558" i="14"/>
  <c r="F558" i="14"/>
  <c r="E558" i="14"/>
  <c r="D558" i="14"/>
  <c r="C558" i="14"/>
  <c r="A558" i="14"/>
  <c r="G557" i="14"/>
  <c r="F557" i="14"/>
  <c r="E557" i="14"/>
  <c r="D557" i="14"/>
  <c r="C557" i="14"/>
  <c r="A557" i="14"/>
  <c r="G556" i="14"/>
  <c r="F556" i="14"/>
  <c r="E556" i="14"/>
  <c r="D556" i="14"/>
  <c r="C556" i="14"/>
  <c r="A556" i="14"/>
  <c r="G555" i="14"/>
  <c r="F555" i="14"/>
  <c r="E555" i="14"/>
  <c r="D555" i="14"/>
  <c r="C555" i="14"/>
  <c r="A555" i="14"/>
  <c r="G554" i="14"/>
  <c r="F554" i="14"/>
  <c r="E554" i="14"/>
  <c r="D554" i="14"/>
  <c r="C554" i="14"/>
  <c r="A554" i="14"/>
  <c r="G553" i="14"/>
  <c r="F553" i="14"/>
  <c r="E553" i="14"/>
  <c r="D553" i="14"/>
  <c r="C553" i="14"/>
  <c r="A553" i="14"/>
  <c r="G552" i="14"/>
  <c r="F552" i="14"/>
  <c r="E552" i="14"/>
  <c r="D552" i="14"/>
  <c r="C552" i="14"/>
  <c r="A552" i="14"/>
  <c r="G551" i="14"/>
  <c r="F551" i="14"/>
  <c r="E551" i="14"/>
  <c r="D551" i="14"/>
  <c r="C551" i="14"/>
  <c r="A551" i="14"/>
  <c r="G550" i="14"/>
  <c r="F550" i="14"/>
  <c r="E550" i="14"/>
  <c r="D550" i="14"/>
  <c r="C550" i="14"/>
  <c r="A550" i="14"/>
  <c r="G549" i="14"/>
  <c r="F549" i="14"/>
  <c r="E549" i="14"/>
  <c r="D549" i="14"/>
  <c r="C549" i="14"/>
  <c r="A549" i="14"/>
  <c r="G548" i="14"/>
  <c r="F548" i="14"/>
  <c r="E548" i="14"/>
  <c r="D548" i="14"/>
  <c r="C548" i="14"/>
  <c r="A548" i="14"/>
  <c r="G547" i="14"/>
  <c r="F547" i="14"/>
  <c r="E547" i="14"/>
  <c r="D547" i="14"/>
  <c r="C547" i="14"/>
  <c r="A547" i="14"/>
  <c r="G546" i="14"/>
  <c r="F546" i="14"/>
  <c r="E546" i="14"/>
  <c r="D546" i="14"/>
  <c r="C546" i="14"/>
  <c r="A546" i="14"/>
  <c r="G545" i="14"/>
  <c r="F545" i="14"/>
  <c r="E545" i="14"/>
  <c r="D545" i="14"/>
  <c r="C545" i="14"/>
  <c r="A545" i="14"/>
  <c r="G544" i="14"/>
  <c r="F544" i="14"/>
  <c r="E544" i="14"/>
  <c r="D544" i="14"/>
  <c r="C544" i="14"/>
  <c r="A544" i="14"/>
  <c r="G543" i="14"/>
  <c r="F543" i="14"/>
  <c r="E543" i="14"/>
  <c r="D543" i="14"/>
  <c r="C543" i="14"/>
  <c r="A543" i="14"/>
  <c r="G542" i="14"/>
  <c r="F542" i="14"/>
  <c r="E542" i="14"/>
  <c r="D542" i="14"/>
  <c r="C542" i="14"/>
  <c r="A542" i="14"/>
  <c r="G541" i="14"/>
  <c r="F541" i="14"/>
  <c r="E541" i="14"/>
  <c r="D541" i="14"/>
  <c r="C541" i="14"/>
  <c r="A541" i="14"/>
  <c r="G540" i="14"/>
  <c r="F540" i="14"/>
  <c r="E540" i="14"/>
  <c r="D540" i="14"/>
  <c r="C540" i="14"/>
  <c r="A540" i="14"/>
  <c r="G539" i="14"/>
  <c r="F539" i="14"/>
  <c r="E539" i="14"/>
  <c r="D539" i="14"/>
  <c r="C539" i="14"/>
  <c r="A539" i="14"/>
  <c r="G538" i="14"/>
  <c r="F538" i="14"/>
  <c r="E538" i="14"/>
  <c r="D538" i="14"/>
  <c r="C538" i="14"/>
  <c r="A538" i="14"/>
  <c r="G537" i="14"/>
  <c r="F537" i="14"/>
  <c r="E537" i="14"/>
  <c r="D537" i="14"/>
  <c r="C537" i="14"/>
  <c r="A537" i="14"/>
  <c r="G536" i="14"/>
  <c r="F536" i="14"/>
  <c r="E536" i="14"/>
  <c r="D536" i="14"/>
  <c r="C536" i="14"/>
  <c r="A536" i="14"/>
  <c r="G535" i="14"/>
  <c r="F535" i="14"/>
  <c r="E535" i="14"/>
  <c r="D535" i="14"/>
  <c r="C535" i="14"/>
  <c r="A535" i="14"/>
  <c r="G534" i="14"/>
  <c r="F534" i="14"/>
  <c r="E534" i="14"/>
  <c r="D534" i="14"/>
  <c r="C534" i="14"/>
  <c r="A534" i="14"/>
  <c r="G533" i="14"/>
  <c r="F533" i="14"/>
  <c r="E533" i="14"/>
  <c r="D533" i="14"/>
  <c r="C533" i="14"/>
  <c r="A533" i="14"/>
  <c r="G532" i="14"/>
  <c r="F532" i="14"/>
  <c r="E532" i="14"/>
  <c r="D532" i="14"/>
  <c r="C532" i="14"/>
  <c r="A532" i="14"/>
  <c r="G531" i="14"/>
  <c r="F531" i="14"/>
  <c r="E531" i="14"/>
  <c r="D531" i="14"/>
  <c r="C531" i="14"/>
  <c r="A531" i="14"/>
  <c r="G530" i="14"/>
  <c r="F530" i="14"/>
  <c r="E530" i="14"/>
  <c r="D530" i="14"/>
  <c r="C530" i="14"/>
  <c r="A530" i="14"/>
  <c r="G529" i="14"/>
  <c r="F529" i="14"/>
  <c r="E529" i="14"/>
  <c r="D529" i="14"/>
  <c r="C529" i="14"/>
  <c r="A529" i="14"/>
  <c r="G528" i="14"/>
  <c r="F528" i="14"/>
  <c r="E528" i="14"/>
  <c r="D528" i="14"/>
  <c r="C528" i="14"/>
  <c r="A528" i="14"/>
  <c r="G527" i="14"/>
  <c r="F527" i="14"/>
  <c r="E527" i="14"/>
  <c r="D527" i="14"/>
  <c r="C527" i="14"/>
  <c r="A527" i="14"/>
  <c r="G526" i="14"/>
  <c r="F526" i="14"/>
  <c r="E526" i="14"/>
  <c r="D526" i="14"/>
  <c r="C526" i="14"/>
  <c r="A526" i="14"/>
  <c r="G525" i="14"/>
  <c r="F525" i="14"/>
  <c r="E525" i="14"/>
  <c r="D525" i="14"/>
  <c r="C525" i="14"/>
  <c r="A525" i="14"/>
  <c r="G524" i="14"/>
  <c r="F524" i="14"/>
  <c r="E524" i="14"/>
  <c r="D524" i="14"/>
  <c r="C524" i="14"/>
  <c r="A524" i="14"/>
  <c r="G523" i="14"/>
  <c r="F523" i="14"/>
  <c r="E523" i="14"/>
  <c r="D523" i="14"/>
  <c r="C523" i="14"/>
  <c r="A523" i="14"/>
  <c r="G522" i="14"/>
  <c r="F522" i="14"/>
  <c r="E522" i="14"/>
  <c r="D522" i="14"/>
  <c r="C522" i="14"/>
  <c r="A522" i="14"/>
  <c r="G521" i="14"/>
  <c r="F521" i="14"/>
  <c r="E521" i="14"/>
  <c r="D521" i="14"/>
  <c r="C521" i="14"/>
  <c r="A521" i="14"/>
  <c r="G520" i="14"/>
  <c r="F520" i="14"/>
  <c r="E520" i="14"/>
  <c r="D520" i="14"/>
  <c r="C520" i="14"/>
  <c r="A520" i="14"/>
  <c r="G519" i="14"/>
  <c r="F519" i="14"/>
  <c r="E519" i="14"/>
  <c r="D519" i="14"/>
  <c r="C519" i="14"/>
  <c r="A519" i="14"/>
  <c r="G518" i="14"/>
  <c r="F518" i="14"/>
  <c r="E518" i="14"/>
  <c r="D518" i="14"/>
  <c r="C518" i="14"/>
  <c r="A518" i="14"/>
  <c r="G517" i="14"/>
  <c r="F517" i="14"/>
  <c r="E517" i="14"/>
  <c r="D517" i="14"/>
  <c r="C517" i="14"/>
  <c r="A517" i="14"/>
  <c r="G516" i="14"/>
  <c r="F516" i="14"/>
  <c r="E516" i="14"/>
  <c r="D516" i="14"/>
  <c r="C516" i="14"/>
  <c r="A516" i="14"/>
  <c r="G515" i="14"/>
  <c r="F515" i="14"/>
  <c r="E515" i="14"/>
  <c r="D515" i="14"/>
  <c r="C515" i="14"/>
  <c r="A515" i="14"/>
  <c r="G514" i="14"/>
  <c r="F514" i="14"/>
  <c r="E514" i="14"/>
  <c r="D514" i="14"/>
  <c r="C514" i="14"/>
  <c r="A514" i="14"/>
  <c r="G513" i="14"/>
  <c r="F513" i="14"/>
  <c r="E513" i="14"/>
  <c r="D513" i="14"/>
  <c r="C513" i="14"/>
  <c r="A513" i="14"/>
  <c r="G512" i="14"/>
  <c r="F512" i="14"/>
  <c r="E512" i="14"/>
  <c r="D512" i="14"/>
  <c r="C512" i="14"/>
  <c r="A512" i="14"/>
  <c r="G511" i="14"/>
  <c r="F511" i="14"/>
  <c r="E511" i="14"/>
  <c r="D511" i="14"/>
  <c r="C511" i="14"/>
  <c r="A511" i="14"/>
  <c r="G510" i="14"/>
  <c r="F510" i="14"/>
  <c r="E510" i="14"/>
  <c r="D510" i="14"/>
  <c r="C510" i="14"/>
  <c r="A510" i="14"/>
  <c r="G509" i="14"/>
  <c r="F509" i="14"/>
  <c r="E509" i="14"/>
  <c r="D509" i="14"/>
  <c r="C509" i="14"/>
  <c r="A509" i="14"/>
  <c r="G508" i="14"/>
  <c r="F508" i="14"/>
  <c r="E508" i="14"/>
  <c r="D508" i="14"/>
  <c r="C508" i="14"/>
  <c r="A508" i="14"/>
  <c r="G507" i="14"/>
  <c r="F507" i="14"/>
  <c r="E507" i="14"/>
  <c r="D507" i="14"/>
  <c r="C507" i="14"/>
  <c r="A507" i="14"/>
  <c r="G506" i="14"/>
  <c r="F506" i="14"/>
  <c r="E506" i="14"/>
  <c r="D506" i="14"/>
  <c r="C506" i="14"/>
  <c r="A506" i="14"/>
  <c r="G505" i="14"/>
  <c r="F505" i="14"/>
  <c r="E505" i="14"/>
  <c r="D505" i="14"/>
  <c r="C505" i="14"/>
  <c r="A505" i="14"/>
  <c r="G504" i="14"/>
  <c r="F504" i="14"/>
  <c r="E504" i="14"/>
  <c r="D504" i="14"/>
  <c r="C504" i="14"/>
  <c r="A504" i="14"/>
  <c r="G503" i="14"/>
  <c r="F503" i="14"/>
  <c r="E503" i="14"/>
  <c r="D503" i="14"/>
  <c r="C503" i="14"/>
  <c r="A503" i="14"/>
  <c r="G502" i="14"/>
  <c r="F502" i="14"/>
  <c r="E502" i="14"/>
  <c r="D502" i="14"/>
  <c r="C502" i="14"/>
  <c r="A502" i="14"/>
  <c r="G501" i="14"/>
  <c r="F501" i="14"/>
  <c r="E501" i="14"/>
  <c r="D501" i="14"/>
  <c r="C501" i="14"/>
  <c r="A501" i="14"/>
  <c r="G500" i="14"/>
  <c r="F500" i="14"/>
  <c r="E500" i="14"/>
  <c r="D500" i="14"/>
  <c r="C500" i="14"/>
  <c r="A500" i="14"/>
  <c r="G499" i="14"/>
  <c r="F499" i="14"/>
  <c r="E499" i="14"/>
  <c r="D499" i="14"/>
  <c r="C499" i="14"/>
  <c r="A499" i="14"/>
  <c r="G498" i="14"/>
  <c r="F498" i="14"/>
  <c r="E498" i="14"/>
  <c r="D498" i="14"/>
  <c r="C498" i="14"/>
  <c r="A498" i="14"/>
  <c r="G497" i="14"/>
  <c r="F497" i="14"/>
  <c r="E497" i="14"/>
  <c r="D497" i="14"/>
  <c r="C497" i="14"/>
  <c r="A497" i="14"/>
  <c r="G496" i="14"/>
  <c r="F496" i="14"/>
  <c r="E496" i="14"/>
  <c r="D496" i="14"/>
  <c r="C496" i="14"/>
  <c r="A496" i="14"/>
  <c r="G495" i="14"/>
  <c r="F495" i="14"/>
  <c r="E495" i="14"/>
  <c r="D495" i="14"/>
  <c r="C495" i="14"/>
  <c r="A495" i="14"/>
  <c r="G494" i="14"/>
  <c r="F494" i="14"/>
  <c r="E494" i="14"/>
  <c r="D494" i="14"/>
  <c r="C494" i="14"/>
  <c r="A494" i="14"/>
  <c r="G493" i="14"/>
  <c r="F493" i="14"/>
  <c r="E493" i="14"/>
  <c r="D493" i="14"/>
  <c r="C493" i="14"/>
  <c r="A493" i="14"/>
  <c r="G492" i="14"/>
  <c r="F492" i="14"/>
  <c r="E492" i="14"/>
  <c r="D492" i="14"/>
  <c r="C492" i="14"/>
  <c r="A492" i="14"/>
  <c r="G491" i="14"/>
  <c r="F491" i="14"/>
  <c r="E491" i="14"/>
  <c r="D491" i="14"/>
  <c r="C491" i="14"/>
  <c r="A491" i="14"/>
  <c r="G490" i="14"/>
  <c r="F490" i="14"/>
  <c r="E490" i="14"/>
  <c r="D490" i="14"/>
  <c r="C490" i="14"/>
  <c r="A490" i="14"/>
  <c r="G489" i="14"/>
  <c r="F489" i="14"/>
  <c r="E489" i="14"/>
  <c r="D489" i="14"/>
  <c r="C489" i="14"/>
  <c r="A489" i="14"/>
  <c r="G488" i="14"/>
  <c r="F488" i="14"/>
  <c r="E488" i="14"/>
  <c r="D488" i="14"/>
  <c r="C488" i="14"/>
  <c r="A488" i="14"/>
  <c r="G487" i="14"/>
  <c r="F487" i="14"/>
  <c r="E487" i="14"/>
  <c r="D487" i="14"/>
  <c r="C487" i="14"/>
  <c r="A487" i="14"/>
  <c r="G486" i="14"/>
  <c r="F486" i="14"/>
  <c r="E486" i="14"/>
  <c r="D486" i="14"/>
  <c r="C486" i="14"/>
  <c r="A486" i="14"/>
  <c r="G485" i="14"/>
  <c r="F485" i="14"/>
  <c r="E485" i="14"/>
  <c r="D485" i="14"/>
  <c r="C485" i="14"/>
  <c r="A485" i="14"/>
  <c r="G484" i="14"/>
  <c r="F484" i="14"/>
  <c r="E484" i="14"/>
  <c r="D484" i="14"/>
  <c r="C484" i="14"/>
  <c r="A484" i="14"/>
  <c r="G483" i="14"/>
  <c r="F483" i="14"/>
  <c r="E483" i="14"/>
  <c r="D483" i="14"/>
  <c r="C483" i="14"/>
  <c r="A483" i="14"/>
  <c r="G482" i="14"/>
  <c r="F482" i="14"/>
  <c r="E482" i="14"/>
  <c r="D482" i="14"/>
  <c r="C482" i="14"/>
  <c r="A482" i="14"/>
  <c r="G481" i="14"/>
  <c r="F481" i="14"/>
  <c r="E481" i="14"/>
  <c r="D481" i="14"/>
  <c r="C481" i="14"/>
  <c r="A481" i="14"/>
  <c r="G480" i="14"/>
  <c r="F480" i="14"/>
  <c r="E480" i="14"/>
  <c r="D480" i="14"/>
  <c r="C480" i="14"/>
  <c r="A480" i="14"/>
  <c r="G479" i="14"/>
  <c r="F479" i="14"/>
  <c r="E479" i="14"/>
  <c r="D479" i="14"/>
  <c r="C479" i="14"/>
  <c r="A479" i="14"/>
  <c r="G478" i="14"/>
  <c r="F478" i="14"/>
  <c r="E478" i="14"/>
  <c r="D478" i="14"/>
  <c r="C478" i="14"/>
  <c r="A478" i="14"/>
  <c r="G477" i="14"/>
  <c r="F477" i="14"/>
  <c r="E477" i="14"/>
  <c r="D477" i="14"/>
  <c r="C477" i="14"/>
  <c r="A477" i="14"/>
  <c r="G476" i="14"/>
  <c r="F476" i="14"/>
  <c r="E476" i="14"/>
  <c r="D476" i="14"/>
  <c r="C476" i="14"/>
  <c r="A476" i="14"/>
  <c r="G475" i="14"/>
  <c r="F475" i="14"/>
  <c r="E475" i="14"/>
  <c r="D475" i="14"/>
  <c r="C475" i="14"/>
  <c r="A475" i="14"/>
  <c r="G474" i="14"/>
  <c r="F474" i="14"/>
  <c r="E474" i="14"/>
  <c r="D474" i="14"/>
  <c r="C474" i="14"/>
  <c r="A474" i="14"/>
  <c r="G473" i="14"/>
  <c r="F473" i="14"/>
  <c r="E473" i="14"/>
  <c r="D473" i="14"/>
  <c r="C473" i="14"/>
  <c r="A473" i="14"/>
  <c r="G472" i="14"/>
  <c r="F472" i="14"/>
  <c r="E472" i="14"/>
  <c r="D472" i="14"/>
  <c r="C472" i="14"/>
  <c r="A472" i="14"/>
  <c r="G471" i="14"/>
  <c r="F471" i="14"/>
  <c r="E471" i="14"/>
  <c r="D471" i="14"/>
  <c r="C471" i="14"/>
  <c r="A471" i="14"/>
  <c r="G470" i="14"/>
  <c r="F470" i="14"/>
  <c r="E470" i="14"/>
  <c r="D470" i="14"/>
  <c r="C470" i="14"/>
  <c r="A470" i="14"/>
  <c r="G469" i="14"/>
  <c r="F469" i="14"/>
  <c r="E469" i="14"/>
  <c r="D469" i="14"/>
  <c r="C469" i="14"/>
  <c r="A469" i="14"/>
  <c r="G468" i="14"/>
  <c r="F468" i="14"/>
  <c r="E468" i="14"/>
  <c r="D468" i="14"/>
  <c r="C468" i="14"/>
  <c r="A468" i="14"/>
  <c r="G467" i="14"/>
  <c r="F467" i="14"/>
  <c r="E467" i="14"/>
  <c r="D467" i="14"/>
  <c r="C467" i="14"/>
  <c r="A467" i="14"/>
  <c r="G466" i="14"/>
  <c r="F466" i="14"/>
  <c r="E466" i="14"/>
  <c r="D466" i="14"/>
  <c r="C466" i="14"/>
  <c r="A466" i="14"/>
  <c r="G465" i="14"/>
  <c r="F465" i="14"/>
  <c r="E465" i="14"/>
  <c r="D465" i="14"/>
  <c r="C465" i="14"/>
  <c r="A465" i="14"/>
  <c r="G464" i="14"/>
  <c r="F464" i="14"/>
  <c r="E464" i="14"/>
  <c r="D464" i="14"/>
  <c r="C464" i="14"/>
  <c r="A464" i="14"/>
  <c r="G463" i="14"/>
  <c r="F463" i="14"/>
  <c r="E463" i="14"/>
  <c r="D463" i="14"/>
  <c r="C463" i="14"/>
  <c r="A463" i="14"/>
  <c r="G462" i="14"/>
  <c r="F462" i="14"/>
  <c r="E462" i="14"/>
  <c r="D462" i="14"/>
  <c r="C462" i="14"/>
  <c r="A462" i="14"/>
  <c r="G461" i="14"/>
  <c r="F461" i="14"/>
  <c r="E461" i="14"/>
  <c r="D461" i="14"/>
  <c r="C461" i="14"/>
  <c r="A461" i="14"/>
  <c r="G460" i="14"/>
  <c r="F460" i="14"/>
  <c r="E460" i="14"/>
  <c r="D460" i="14"/>
  <c r="C460" i="14"/>
  <c r="A460" i="14"/>
  <c r="G459" i="14"/>
  <c r="F459" i="14"/>
  <c r="E459" i="14"/>
  <c r="D459" i="14"/>
  <c r="C459" i="14"/>
  <c r="A459" i="14"/>
  <c r="G458" i="14"/>
  <c r="F458" i="14"/>
  <c r="E458" i="14"/>
  <c r="D458" i="14"/>
  <c r="C458" i="14"/>
  <c r="A458" i="14"/>
  <c r="G457" i="14"/>
  <c r="F457" i="14"/>
  <c r="E457" i="14"/>
  <c r="D457" i="14"/>
  <c r="C457" i="14"/>
  <c r="A457" i="14"/>
  <c r="G456" i="14"/>
  <c r="F456" i="14"/>
  <c r="E456" i="14"/>
  <c r="D456" i="14"/>
  <c r="C456" i="14"/>
  <c r="A456" i="14"/>
  <c r="G455" i="14"/>
  <c r="F455" i="14"/>
  <c r="E455" i="14"/>
  <c r="D455" i="14"/>
  <c r="C455" i="14"/>
  <c r="A455" i="14"/>
  <c r="G454" i="14"/>
  <c r="F454" i="14"/>
  <c r="E454" i="14"/>
  <c r="D454" i="14"/>
  <c r="C454" i="14"/>
  <c r="A454" i="14"/>
  <c r="G453" i="14"/>
  <c r="F453" i="14"/>
  <c r="E453" i="14"/>
  <c r="D453" i="14"/>
  <c r="C453" i="14"/>
  <c r="A453" i="14"/>
  <c r="G452" i="14"/>
  <c r="F452" i="14"/>
  <c r="E452" i="14"/>
  <c r="D452" i="14"/>
  <c r="C452" i="14"/>
  <c r="A452" i="14"/>
  <c r="G451" i="14"/>
  <c r="F451" i="14"/>
  <c r="E451" i="14"/>
  <c r="D451" i="14"/>
  <c r="C451" i="14"/>
  <c r="A451" i="14"/>
  <c r="G450" i="14"/>
  <c r="F450" i="14"/>
  <c r="E450" i="14"/>
  <c r="D450" i="14"/>
  <c r="C450" i="14"/>
  <c r="A450" i="14"/>
  <c r="G449" i="14"/>
  <c r="F449" i="14"/>
  <c r="E449" i="14"/>
  <c r="D449" i="14"/>
  <c r="C449" i="14"/>
  <c r="A449" i="14"/>
  <c r="G448" i="14"/>
  <c r="F448" i="14"/>
  <c r="E448" i="14"/>
  <c r="D448" i="14"/>
  <c r="C448" i="14"/>
  <c r="A448" i="14"/>
  <c r="G447" i="14"/>
  <c r="F447" i="14"/>
  <c r="E447" i="14"/>
  <c r="D447" i="14"/>
  <c r="C447" i="14"/>
  <c r="A447" i="14"/>
  <c r="G446" i="14"/>
  <c r="F446" i="14"/>
  <c r="E446" i="14"/>
  <c r="D446" i="14"/>
  <c r="C446" i="14"/>
  <c r="A446" i="14"/>
  <c r="G445" i="14"/>
  <c r="F445" i="14"/>
  <c r="E445" i="14"/>
  <c r="D445" i="14"/>
  <c r="C445" i="14"/>
  <c r="A445" i="14"/>
  <c r="G444" i="14"/>
  <c r="F444" i="14"/>
  <c r="E444" i="14"/>
  <c r="D444" i="14"/>
  <c r="C444" i="14"/>
  <c r="A444" i="14"/>
  <c r="G443" i="14"/>
  <c r="F443" i="14"/>
  <c r="E443" i="14"/>
  <c r="D443" i="14"/>
  <c r="C443" i="14"/>
  <c r="A443" i="14"/>
  <c r="G442" i="14"/>
  <c r="F442" i="14"/>
  <c r="E442" i="14"/>
  <c r="D442" i="14"/>
  <c r="C442" i="14"/>
  <c r="A442" i="14"/>
  <c r="G441" i="14"/>
  <c r="F441" i="14"/>
  <c r="E441" i="14"/>
  <c r="D441" i="14"/>
  <c r="C441" i="14"/>
  <c r="A441" i="14"/>
  <c r="G440" i="14"/>
  <c r="F440" i="14"/>
  <c r="E440" i="14"/>
  <c r="D440" i="14"/>
  <c r="C440" i="14"/>
  <c r="A440" i="14"/>
  <c r="G439" i="14"/>
  <c r="F439" i="14"/>
  <c r="E439" i="14"/>
  <c r="D439" i="14"/>
  <c r="C439" i="14"/>
  <c r="A439" i="14"/>
  <c r="G438" i="14"/>
  <c r="F438" i="14"/>
  <c r="E438" i="14"/>
  <c r="D438" i="14"/>
  <c r="C438" i="14"/>
  <c r="A438" i="14"/>
  <c r="G437" i="14"/>
  <c r="F437" i="14"/>
  <c r="E437" i="14"/>
  <c r="D437" i="14"/>
  <c r="C437" i="14"/>
  <c r="A437" i="14"/>
  <c r="G436" i="14"/>
  <c r="F436" i="14"/>
  <c r="E436" i="14"/>
  <c r="D436" i="14"/>
  <c r="C436" i="14"/>
  <c r="A436" i="14"/>
  <c r="G435" i="14"/>
  <c r="F435" i="14"/>
  <c r="E435" i="14"/>
  <c r="D435" i="14"/>
  <c r="C435" i="14"/>
  <c r="A435" i="14"/>
  <c r="G434" i="14"/>
  <c r="F434" i="14"/>
  <c r="E434" i="14"/>
  <c r="D434" i="14"/>
  <c r="C434" i="14"/>
  <c r="A434" i="14"/>
  <c r="G433" i="14"/>
  <c r="F433" i="14"/>
  <c r="E433" i="14"/>
  <c r="D433" i="14"/>
  <c r="C433" i="14"/>
  <c r="A433" i="14"/>
  <c r="G432" i="14"/>
  <c r="F432" i="14"/>
  <c r="E432" i="14"/>
  <c r="D432" i="14"/>
  <c r="C432" i="14"/>
  <c r="A432" i="14"/>
  <c r="G431" i="14"/>
  <c r="F431" i="14"/>
  <c r="E431" i="14"/>
  <c r="D431" i="14"/>
  <c r="C431" i="14"/>
  <c r="A431" i="14"/>
  <c r="G430" i="14"/>
  <c r="F430" i="14"/>
  <c r="E430" i="14"/>
  <c r="D430" i="14"/>
  <c r="C430" i="14"/>
  <c r="A430" i="14"/>
  <c r="G429" i="14"/>
  <c r="F429" i="14"/>
  <c r="E429" i="14"/>
  <c r="D429" i="14"/>
  <c r="C429" i="14"/>
  <c r="A429" i="14"/>
  <c r="G428" i="14"/>
  <c r="F428" i="14"/>
  <c r="E428" i="14"/>
  <c r="D428" i="14"/>
  <c r="C428" i="14"/>
  <c r="A428" i="14"/>
  <c r="G427" i="14"/>
  <c r="F427" i="14"/>
  <c r="E427" i="14"/>
  <c r="D427" i="14"/>
  <c r="C427" i="14"/>
  <c r="A427" i="14"/>
  <c r="G426" i="14"/>
  <c r="F426" i="14"/>
  <c r="E426" i="14"/>
  <c r="D426" i="14"/>
  <c r="C426" i="14"/>
  <c r="A426" i="14"/>
  <c r="G425" i="14"/>
  <c r="F425" i="14"/>
  <c r="E425" i="14"/>
  <c r="D425" i="14"/>
  <c r="C425" i="14"/>
  <c r="A425" i="14"/>
  <c r="G424" i="14"/>
  <c r="F424" i="14"/>
  <c r="E424" i="14"/>
  <c r="D424" i="14"/>
  <c r="C424" i="14"/>
  <c r="A424" i="14"/>
  <c r="G423" i="14"/>
  <c r="F423" i="14"/>
  <c r="E423" i="14"/>
  <c r="D423" i="14"/>
  <c r="C423" i="14"/>
  <c r="A423" i="14"/>
  <c r="G422" i="14"/>
  <c r="F422" i="14"/>
  <c r="E422" i="14"/>
  <c r="D422" i="14"/>
  <c r="C422" i="14"/>
  <c r="A422" i="14"/>
  <c r="G421" i="14"/>
  <c r="F421" i="14"/>
  <c r="E421" i="14"/>
  <c r="D421" i="14"/>
  <c r="C421" i="14"/>
  <c r="A421" i="14"/>
  <c r="G420" i="14"/>
  <c r="F420" i="14"/>
  <c r="E420" i="14"/>
  <c r="D420" i="14"/>
  <c r="C420" i="14"/>
  <c r="A420" i="14"/>
  <c r="G419" i="14"/>
  <c r="F419" i="14"/>
  <c r="E419" i="14"/>
  <c r="D419" i="14"/>
  <c r="C419" i="14"/>
  <c r="A419" i="14"/>
  <c r="G418" i="14"/>
  <c r="F418" i="14"/>
  <c r="E418" i="14"/>
  <c r="D418" i="14"/>
  <c r="C418" i="14"/>
  <c r="A418" i="14"/>
  <c r="G417" i="14"/>
  <c r="F417" i="14"/>
  <c r="E417" i="14"/>
  <c r="D417" i="14"/>
  <c r="C417" i="14"/>
  <c r="A417" i="14"/>
  <c r="G416" i="14"/>
  <c r="F416" i="14"/>
  <c r="E416" i="14"/>
  <c r="D416" i="14"/>
  <c r="C416" i="14"/>
  <c r="A416" i="14"/>
  <c r="G415" i="14"/>
  <c r="F415" i="14"/>
  <c r="E415" i="14"/>
  <c r="D415" i="14"/>
  <c r="C415" i="14"/>
  <c r="A415" i="14"/>
  <c r="G414" i="14"/>
  <c r="F414" i="14"/>
  <c r="E414" i="14"/>
  <c r="D414" i="14"/>
  <c r="C414" i="14"/>
  <c r="A414" i="14"/>
  <c r="G413" i="14"/>
  <c r="F413" i="14"/>
  <c r="E413" i="14"/>
  <c r="D413" i="14"/>
  <c r="C413" i="14"/>
  <c r="A413" i="14"/>
  <c r="G412" i="14"/>
  <c r="F412" i="14"/>
  <c r="E412" i="14"/>
  <c r="D412" i="14"/>
  <c r="C412" i="14"/>
  <c r="A412" i="14"/>
  <c r="G411" i="14"/>
  <c r="F411" i="14"/>
  <c r="E411" i="14"/>
  <c r="D411" i="14"/>
  <c r="C411" i="14"/>
  <c r="A411" i="14"/>
  <c r="G410" i="14"/>
  <c r="F410" i="14"/>
  <c r="E410" i="14"/>
  <c r="D410" i="14"/>
  <c r="C410" i="14"/>
  <c r="A410" i="14"/>
  <c r="G409" i="14"/>
  <c r="F409" i="14"/>
  <c r="E409" i="14"/>
  <c r="D409" i="14"/>
  <c r="C409" i="14"/>
  <c r="A409" i="14"/>
  <c r="G408" i="14"/>
  <c r="F408" i="14"/>
  <c r="E408" i="14"/>
  <c r="D408" i="14"/>
  <c r="C408" i="14"/>
  <c r="A408" i="14"/>
  <c r="G407" i="14"/>
  <c r="F407" i="14"/>
  <c r="E407" i="14"/>
  <c r="D407" i="14"/>
  <c r="C407" i="14"/>
  <c r="A407" i="14"/>
  <c r="G406" i="14"/>
  <c r="F406" i="14"/>
  <c r="E406" i="14"/>
  <c r="D406" i="14"/>
  <c r="C406" i="14"/>
  <c r="A406" i="14"/>
  <c r="G405" i="14"/>
  <c r="F405" i="14"/>
  <c r="E405" i="14"/>
  <c r="D405" i="14"/>
  <c r="C405" i="14"/>
  <c r="A405" i="14"/>
  <c r="G404" i="14"/>
  <c r="F404" i="14"/>
  <c r="E404" i="14"/>
  <c r="D404" i="14"/>
  <c r="C404" i="14"/>
  <c r="A404" i="14"/>
  <c r="G403" i="14"/>
  <c r="F403" i="14"/>
  <c r="E403" i="14"/>
  <c r="D403" i="14"/>
  <c r="C403" i="14"/>
  <c r="A403" i="14"/>
  <c r="G402" i="14"/>
  <c r="F402" i="14"/>
  <c r="E402" i="14"/>
  <c r="D402" i="14"/>
  <c r="C402" i="14"/>
  <c r="A402" i="14"/>
  <c r="G401" i="14"/>
  <c r="F401" i="14"/>
  <c r="E401" i="14"/>
  <c r="D401" i="14"/>
  <c r="C401" i="14"/>
  <c r="A401" i="14"/>
  <c r="G400" i="14"/>
  <c r="F400" i="14"/>
  <c r="E400" i="14"/>
  <c r="D400" i="14"/>
  <c r="C400" i="14"/>
  <c r="A400" i="14"/>
  <c r="G399" i="14"/>
  <c r="F399" i="14"/>
  <c r="E399" i="14"/>
  <c r="D399" i="14"/>
  <c r="C399" i="14"/>
  <c r="A399" i="14"/>
  <c r="G398" i="14"/>
  <c r="F398" i="14"/>
  <c r="E398" i="14"/>
  <c r="D398" i="14"/>
  <c r="C398" i="14"/>
  <c r="A398" i="14"/>
  <c r="G397" i="14"/>
  <c r="F397" i="14"/>
  <c r="E397" i="14"/>
  <c r="D397" i="14"/>
  <c r="C397" i="14"/>
  <c r="A397" i="14"/>
  <c r="G396" i="14"/>
  <c r="F396" i="14"/>
  <c r="E396" i="14"/>
  <c r="D396" i="14"/>
  <c r="C396" i="14"/>
  <c r="A396" i="14"/>
  <c r="G395" i="14"/>
  <c r="F395" i="14"/>
  <c r="E395" i="14"/>
  <c r="D395" i="14"/>
  <c r="C395" i="14"/>
  <c r="A395" i="14"/>
  <c r="G394" i="14"/>
  <c r="F394" i="14"/>
  <c r="E394" i="14"/>
  <c r="D394" i="14"/>
  <c r="C394" i="14"/>
  <c r="A394" i="14"/>
  <c r="G393" i="14"/>
  <c r="F393" i="14"/>
  <c r="E393" i="14"/>
  <c r="D393" i="14"/>
  <c r="C393" i="14"/>
  <c r="A393" i="14"/>
  <c r="G392" i="14"/>
  <c r="F392" i="14"/>
  <c r="E392" i="14"/>
  <c r="D392" i="14"/>
  <c r="C392" i="14"/>
  <c r="A392" i="14"/>
  <c r="G391" i="14"/>
  <c r="F391" i="14"/>
  <c r="E391" i="14"/>
  <c r="D391" i="14"/>
  <c r="C391" i="14"/>
  <c r="A391" i="14"/>
  <c r="G390" i="14"/>
  <c r="F390" i="14"/>
  <c r="E390" i="14"/>
  <c r="D390" i="14"/>
  <c r="C390" i="14"/>
  <c r="A390" i="14"/>
  <c r="G389" i="14"/>
  <c r="F389" i="14"/>
  <c r="E389" i="14"/>
  <c r="D389" i="14"/>
  <c r="C389" i="14"/>
  <c r="A389" i="14"/>
  <c r="G388" i="14"/>
  <c r="F388" i="14"/>
  <c r="E388" i="14"/>
  <c r="D388" i="14"/>
  <c r="C388" i="14"/>
  <c r="A388" i="14"/>
  <c r="G387" i="14"/>
  <c r="F387" i="14"/>
  <c r="E387" i="14"/>
  <c r="D387" i="14"/>
  <c r="C387" i="14"/>
  <c r="A387" i="14"/>
  <c r="G386" i="14"/>
  <c r="F386" i="14"/>
  <c r="E386" i="14"/>
  <c r="D386" i="14"/>
  <c r="C386" i="14"/>
  <c r="A386" i="14"/>
  <c r="G385" i="14"/>
  <c r="F385" i="14"/>
  <c r="E385" i="14"/>
  <c r="D385" i="14"/>
  <c r="C385" i="14"/>
  <c r="A385" i="14"/>
  <c r="G384" i="14"/>
  <c r="F384" i="14"/>
  <c r="E384" i="14"/>
  <c r="D384" i="14"/>
  <c r="C384" i="14"/>
  <c r="A384" i="14"/>
  <c r="G383" i="14"/>
  <c r="F383" i="14"/>
  <c r="E383" i="14"/>
  <c r="D383" i="14"/>
  <c r="C383" i="14"/>
  <c r="A383" i="14"/>
  <c r="G382" i="14"/>
  <c r="F382" i="14"/>
  <c r="E382" i="14"/>
  <c r="D382" i="14"/>
  <c r="C382" i="14"/>
  <c r="A382" i="14"/>
  <c r="G381" i="14"/>
  <c r="F381" i="14"/>
  <c r="E381" i="14"/>
  <c r="D381" i="14"/>
  <c r="C381" i="14"/>
  <c r="A381" i="14"/>
  <c r="G380" i="14"/>
  <c r="F380" i="14"/>
  <c r="E380" i="14"/>
  <c r="D380" i="14"/>
  <c r="C380" i="14"/>
  <c r="A380" i="14"/>
  <c r="G379" i="14"/>
  <c r="F379" i="14"/>
  <c r="E379" i="14"/>
  <c r="D379" i="14"/>
  <c r="C379" i="14"/>
  <c r="A379" i="14"/>
  <c r="G378" i="14"/>
  <c r="F378" i="14"/>
  <c r="E378" i="14"/>
  <c r="D378" i="14"/>
  <c r="C378" i="14"/>
  <c r="A378" i="14"/>
  <c r="G377" i="14"/>
  <c r="F377" i="14"/>
  <c r="E377" i="14"/>
  <c r="D377" i="14"/>
  <c r="C377" i="14"/>
  <c r="A377" i="14"/>
  <c r="G376" i="14"/>
  <c r="F376" i="14"/>
  <c r="E376" i="14"/>
  <c r="D376" i="14"/>
  <c r="C376" i="14"/>
  <c r="A376" i="14"/>
  <c r="G375" i="14"/>
  <c r="F375" i="14"/>
  <c r="E375" i="14"/>
  <c r="D375" i="14"/>
  <c r="C375" i="14"/>
  <c r="A375" i="14"/>
  <c r="G374" i="14"/>
  <c r="F374" i="14"/>
  <c r="E374" i="14"/>
  <c r="D374" i="14"/>
  <c r="C374" i="14"/>
  <c r="A374" i="14"/>
  <c r="G373" i="14"/>
  <c r="F373" i="14"/>
  <c r="E373" i="14"/>
  <c r="D373" i="14"/>
  <c r="C373" i="14"/>
  <c r="A373" i="14"/>
  <c r="G372" i="14"/>
  <c r="F372" i="14"/>
  <c r="E372" i="14"/>
  <c r="D372" i="14"/>
  <c r="C372" i="14"/>
  <c r="A372" i="14"/>
  <c r="G371" i="14"/>
  <c r="F371" i="14"/>
  <c r="E371" i="14"/>
  <c r="D371" i="14"/>
  <c r="C371" i="14"/>
  <c r="A371" i="14"/>
  <c r="G370" i="14"/>
  <c r="F370" i="14"/>
  <c r="E370" i="14"/>
  <c r="D370" i="14"/>
  <c r="C370" i="14"/>
  <c r="A370" i="14"/>
  <c r="G369" i="14"/>
  <c r="F369" i="14"/>
  <c r="E369" i="14"/>
  <c r="D369" i="14"/>
  <c r="C369" i="14"/>
  <c r="A369" i="14"/>
  <c r="G368" i="14"/>
  <c r="F368" i="14"/>
  <c r="E368" i="14"/>
  <c r="D368" i="14"/>
  <c r="C368" i="14"/>
  <c r="A368" i="14"/>
  <c r="G367" i="14"/>
  <c r="F367" i="14"/>
  <c r="E367" i="14"/>
  <c r="D367" i="14"/>
  <c r="C367" i="14"/>
  <c r="A367" i="14"/>
  <c r="G366" i="14"/>
  <c r="F366" i="14"/>
  <c r="E366" i="14"/>
  <c r="D366" i="14"/>
  <c r="C366" i="14"/>
  <c r="A366" i="14"/>
  <c r="G365" i="14"/>
  <c r="F365" i="14"/>
  <c r="E365" i="14"/>
  <c r="D365" i="14"/>
  <c r="C365" i="14"/>
  <c r="A365" i="14"/>
  <c r="G364" i="14"/>
  <c r="F364" i="14"/>
  <c r="E364" i="14"/>
  <c r="D364" i="14"/>
  <c r="C364" i="14"/>
  <c r="A364" i="14"/>
  <c r="G363" i="14"/>
  <c r="F363" i="14"/>
  <c r="E363" i="14"/>
  <c r="D363" i="14"/>
  <c r="C363" i="14"/>
  <c r="A363" i="14"/>
  <c r="G362" i="14"/>
  <c r="F362" i="14"/>
  <c r="E362" i="14"/>
  <c r="D362" i="14"/>
  <c r="C362" i="14"/>
  <c r="A362" i="14"/>
  <c r="G361" i="14"/>
  <c r="F361" i="14"/>
  <c r="E361" i="14"/>
  <c r="D361" i="14"/>
  <c r="C361" i="14"/>
  <c r="A361" i="14"/>
  <c r="G360" i="14"/>
  <c r="F360" i="14"/>
  <c r="E360" i="14"/>
  <c r="D360" i="14"/>
  <c r="C360" i="14"/>
  <c r="A360" i="14"/>
  <c r="G359" i="14"/>
  <c r="F359" i="14"/>
  <c r="E359" i="14"/>
  <c r="D359" i="14"/>
  <c r="C359" i="14"/>
  <c r="A359" i="14"/>
  <c r="G358" i="14"/>
  <c r="F358" i="14"/>
  <c r="E358" i="14"/>
  <c r="D358" i="14"/>
  <c r="C358" i="14"/>
  <c r="A358" i="14"/>
  <c r="G357" i="14"/>
  <c r="F357" i="14"/>
  <c r="E357" i="14"/>
  <c r="D357" i="14"/>
  <c r="C357" i="14"/>
  <c r="A357" i="14"/>
  <c r="G356" i="14"/>
  <c r="F356" i="14"/>
  <c r="E356" i="14"/>
  <c r="D356" i="14"/>
  <c r="C356" i="14"/>
  <c r="A356" i="14"/>
  <c r="G355" i="14"/>
  <c r="F355" i="14"/>
  <c r="E355" i="14"/>
  <c r="D355" i="14"/>
  <c r="C355" i="14"/>
  <c r="A355" i="14"/>
  <c r="G354" i="14"/>
  <c r="F354" i="14"/>
  <c r="E354" i="14"/>
  <c r="D354" i="14"/>
  <c r="C354" i="14"/>
  <c r="A354" i="14"/>
  <c r="G353" i="14"/>
  <c r="F353" i="14"/>
  <c r="E353" i="14"/>
  <c r="D353" i="14"/>
  <c r="C353" i="14"/>
  <c r="A353" i="14"/>
  <c r="G352" i="14"/>
  <c r="F352" i="14"/>
  <c r="E352" i="14"/>
  <c r="D352" i="14"/>
  <c r="C352" i="14"/>
  <c r="A352" i="14"/>
  <c r="G351" i="14"/>
  <c r="F351" i="14"/>
  <c r="E351" i="14"/>
  <c r="D351" i="14"/>
  <c r="C351" i="14"/>
  <c r="A351" i="14"/>
  <c r="G350" i="14"/>
  <c r="F350" i="14"/>
  <c r="E350" i="14"/>
  <c r="D350" i="14"/>
  <c r="C350" i="14"/>
  <c r="A350" i="14"/>
  <c r="G349" i="14"/>
  <c r="F349" i="14"/>
  <c r="E349" i="14"/>
  <c r="D349" i="14"/>
  <c r="C349" i="14"/>
  <c r="A349" i="14"/>
  <c r="G348" i="14"/>
  <c r="F348" i="14"/>
  <c r="E348" i="14"/>
  <c r="D348" i="14"/>
  <c r="C348" i="14"/>
  <c r="A348" i="14"/>
  <c r="G347" i="14"/>
  <c r="F347" i="14"/>
  <c r="E347" i="14"/>
  <c r="D347" i="14"/>
  <c r="C347" i="14"/>
  <c r="A347" i="14"/>
  <c r="G346" i="14"/>
  <c r="F346" i="14"/>
  <c r="E346" i="14"/>
  <c r="D346" i="14"/>
  <c r="C346" i="14"/>
  <c r="A346" i="14"/>
  <c r="G345" i="14"/>
  <c r="F345" i="14"/>
  <c r="E345" i="14"/>
  <c r="D345" i="14"/>
  <c r="C345" i="14"/>
  <c r="A345" i="14"/>
  <c r="G344" i="14"/>
  <c r="F344" i="14"/>
  <c r="E344" i="14"/>
  <c r="D344" i="14"/>
  <c r="C344" i="14"/>
  <c r="A344" i="14"/>
  <c r="G343" i="14"/>
  <c r="F343" i="14"/>
  <c r="E343" i="14"/>
  <c r="D343" i="14"/>
  <c r="C343" i="14"/>
  <c r="A343" i="14"/>
  <c r="G342" i="14"/>
  <c r="F342" i="14"/>
  <c r="E342" i="14"/>
  <c r="D342" i="14"/>
  <c r="C342" i="14"/>
  <c r="A342" i="14"/>
  <c r="G341" i="14"/>
  <c r="F341" i="14"/>
  <c r="E341" i="14"/>
  <c r="D341" i="14"/>
  <c r="C341" i="14"/>
  <c r="A341" i="14"/>
  <c r="G340" i="14"/>
  <c r="F340" i="14"/>
  <c r="E340" i="14"/>
  <c r="D340" i="14"/>
  <c r="C340" i="14"/>
  <c r="A340" i="14"/>
  <c r="G339" i="14"/>
  <c r="F339" i="14"/>
  <c r="E339" i="14"/>
  <c r="D339" i="14"/>
  <c r="C339" i="14"/>
  <c r="A339" i="14"/>
  <c r="G338" i="14"/>
  <c r="F338" i="14"/>
  <c r="E338" i="14"/>
  <c r="D338" i="14"/>
  <c r="C338" i="14"/>
  <c r="A338" i="14"/>
  <c r="G337" i="14"/>
  <c r="F337" i="14"/>
  <c r="E337" i="14"/>
  <c r="D337" i="14"/>
  <c r="C337" i="14"/>
  <c r="A337" i="14"/>
  <c r="G336" i="14"/>
  <c r="F336" i="14"/>
  <c r="E336" i="14"/>
  <c r="D336" i="14"/>
  <c r="C336" i="14"/>
  <c r="A336" i="14"/>
  <c r="G335" i="14"/>
  <c r="F335" i="14"/>
  <c r="E335" i="14"/>
  <c r="D335" i="14"/>
  <c r="C335" i="14"/>
  <c r="A335" i="14"/>
  <c r="G334" i="14"/>
  <c r="F334" i="14"/>
  <c r="E334" i="14"/>
  <c r="D334" i="14"/>
  <c r="C334" i="14"/>
  <c r="A334" i="14"/>
  <c r="G333" i="14"/>
  <c r="F333" i="14"/>
  <c r="E333" i="14"/>
  <c r="D333" i="14"/>
  <c r="C333" i="14"/>
  <c r="A333" i="14"/>
  <c r="G332" i="14"/>
  <c r="F332" i="14"/>
  <c r="E332" i="14"/>
  <c r="D332" i="14"/>
  <c r="C332" i="14"/>
  <c r="A332" i="14"/>
  <c r="G331" i="14"/>
  <c r="F331" i="14"/>
  <c r="E331" i="14"/>
  <c r="D331" i="14"/>
  <c r="C331" i="14"/>
  <c r="A331" i="14"/>
  <c r="G330" i="14"/>
  <c r="F330" i="14"/>
  <c r="E330" i="14"/>
  <c r="D330" i="14"/>
  <c r="C330" i="14"/>
  <c r="A330" i="14"/>
  <c r="G329" i="14"/>
  <c r="F329" i="14"/>
  <c r="E329" i="14"/>
  <c r="D329" i="14"/>
  <c r="C329" i="14"/>
  <c r="A329" i="14"/>
  <c r="G328" i="14"/>
  <c r="F328" i="14"/>
  <c r="E328" i="14"/>
  <c r="D328" i="14"/>
  <c r="C328" i="14"/>
  <c r="A328" i="14"/>
  <c r="G327" i="14"/>
  <c r="F327" i="14"/>
  <c r="E327" i="14"/>
  <c r="D327" i="14"/>
  <c r="C327" i="14"/>
  <c r="A327" i="14"/>
  <c r="G326" i="14"/>
  <c r="F326" i="14"/>
  <c r="E326" i="14"/>
  <c r="D326" i="14"/>
  <c r="C326" i="14"/>
  <c r="A326" i="14"/>
  <c r="G325" i="14"/>
  <c r="F325" i="14"/>
  <c r="E325" i="14"/>
  <c r="D325" i="14"/>
  <c r="C325" i="14"/>
  <c r="A325" i="14"/>
  <c r="G324" i="14"/>
  <c r="F324" i="14"/>
  <c r="E324" i="14"/>
  <c r="D324" i="14"/>
  <c r="C324" i="14"/>
  <c r="A324" i="14"/>
  <c r="G323" i="14"/>
  <c r="F323" i="14"/>
  <c r="E323" i="14"/>
  <c r="D323" i="14"/>
  <c r="C323" i="14"/>
  <c r="A323" i="14"/>
  <c r="G322" i="14"/>
  <c r="F322" i="14"/>
  <c r="E322" i="14"/>
  <c r="D322" i="14"/>
  <c r="C322" i="14"/>
  <c r="A322" i="14"/>
  <c r="G321" i="14"/>
  <c r="F321" i="14"/>
  <c r="E321" i="14"/>
  <c r="D321" i="14"/>
  <c r="C321" i="14"/>
  <c r="A321" i="14"/>
  <c r="G320" i="14"/>
  <c r="F320" i="14"/>
  <c r="E320" i="14"/>
  <c r="D320" i="14"/>
  <c r="C320" i="14"/>
  <c r="A320" i="14"/>
  <c r="G319" i="14"/>
  <c r="F319" i="14"/>
  <c r="E319" i="14"/>
  <c r="D319" i="14"/>
  <c r="C319" i="14"/>
  <c r="A319" i="14"/>
  <c r="G318" i="14"/>
  <c r="F318" i="14"/>
  <c r="E318" i="14"/>
  <c r="D318" i="14"/>
  <c r="C318" i="14"/>
  <c r="A318" i="14"/>
  <c r="G317" i="14"/>
  <c r="F317" i="14"/>
  <c r="E317" i="14"/>
  <c r="D317" i="14"/>
  <c r="C317" i="14"/>
  <c r="A317" i="14"/>
  <c r="G316" i="14"/>
  <c r="F316" i="14"/>
  <c r="E316" i="14"/>
  <c r="D316" i="14"/>
  <c r="C316" i="14"/>
  <c r="A316" i="14"/>
  <c r="G315" i="14"/>
  <c r="F315" i="14"/>
  <c r="E315" i="14"/>
  <c r="D315" i="14"/>
  <c r="C315" i="14"/>
  <c r="A315" i="14"/>
  <c r="G314" i="14"/>
  <c r="F314" i="14"/>
  <c r="E314" i="14"/>
  <c r="D314" i="14"/>
  <c r="C314" i="14"/>
  <c r="A314" i="14"/>
  <c r="G313" i="14"/>
  <c r="F313" i="14"/>
  <c r="E313" i="14"/>
  <c r="D313" i="14"/>
  <c r="C313" i="14"/>
  <c r="A313" i="14"/>
  <c r="G312" i="14"/>
  <c r="F312" i="14"/>
  <c r="E312" i="14"/>
  <c r="D312" i="14"/>
  <c r="C312" i="14"/>
  <c r="A312" i="14"/>
  <c r="G311" i="14"/>
  <c r="F311" i="14"/>
  <c r="E311" i="14"/>
  <c r="D311" i="14"/>
  <c r="C311" i="14"/>
  <c r="A311" i="14"/>
  <c r="G310" i="14"/>
  <c r="F310" i="14"/>
  <c r="E310" i="14"/>
  <c r="D310" i="14"/>
  <c r="C310" i="14"/>
  <c r="A310" i="14"/>
  <c r="G309" i="14"/>
  <c r="F309" i="14"/>
  <c r="E309" i="14"/>
  <c r="D309" i="14"/>
  <c r="C309" i="14"/>
  <c r="A309" i="14"/>
  <c r="G308" i="14"/>
  <c r="F308" i="14"/>
  <c r="E308" i="14"/>
  <c r="D308" i="14"/>
  <c r="C308" i="14"/>
  <c r="A308" i="14"/>
  <c r="G307" i="14"/>
  <c r="F307" i="14"/>
  <c r="E307" i="14"/>
  <c r="D307" i="14"/>
  <c r="C307" i="14"/>
  <c r="A307" i="14"/>
  <c r="G306" i="14"/>
  <c r="F306" i="14"/>
  <c r="E306" i="14"/>
  <c r="D306" i="14"/>
  <c r="C306" i="14"/>
  <c r="A306" i="14"/>
  <c r="G305" i="14"/>
  <c r="F305" i="14"/>
  <c r="E305" i="14"/>
  <c r="D305" i="14"/>
  <c r="C305" i="14"/>
  <c r="A305" i="14"/>
  <c r="G304" i="14"/>
  <c r="F304" i="14"/>
  <c r="E304" i="14"/>
  <c r="D304" i="14"/>
  <c r="C304" i="14"/>
  <c r="A304" i="14"/>
  <c r="G303" i="14"/>
  <c r="F303" i="14"/>
  <c r="E303" i="14"/>
  <c r="D303" i="14"/>
  <c r="C303" i="14"/>
  <c r="A303" i="14"/>
  <c r="G302" i="14"/>
  <c r="F302" i="14"/>
  <c r="E302" i="14"/>
  <c r="D302" i="14"/>
  <c r="C302" i="14"/>
  <c r="A302" i="14"/>
  <c r="G301" i="14"/>
  <c r="F301" i="14"/>
  <c r="E301" i="14"/>
  <c r="D301" i="14"/>
  <c r="C301" i="14"/>
  <c r="A301" i="14"/>
  <c r="G300" i="14"/>
  <c r="F300" i="14"/>
  <c r="E300" i="14"/>
  <c r="D300" i="14"/>
  <c r="C300" i="14"/>
  <c r="A300" i="14"/>
  <c r="G299" i="14"/>
  <c r="F299" i="14"/>
  <c r="E299" i="14"/>
  <c r="D299" i="14"/>
  <c r="C299" i="14"/>
  <c r="A299" i="14"/>
  <c r="G298" i="14"/>
  <c r="F298" i="14"/>
  <c r="E298" i="14"/>
  <c r="D298" i="14"/>
  <c r="C298" i="14"/>
  <c r="A298" i="14"/>
  <c r="G297" i="14"/>
  <c r="F297" i="14"/>
  <c r="E297" i="14"/>
  <c r="D297" i="14"/>
  <c r="C297" i="14"/>
  <c r="A297" i="14"/>
  <c r="G296" i="14"/>
  <c r="F296" i="14"/>
  <c r="E296" i="14"/>
  <c r="D296" i="14"/>
  <c r="C296" i="14"/>
  <c r="A296" i="14"/>
  <c r="G295" i="14"/>
  <c r="F295" i="14"/>
  <c r="E295" i="14"/>
  <c r="D295" i="14"/>
  <c r="C295" i="14"/>
  <c r="A295" i="14"/>
  <c r="G294" i="14"/>
  <c r="F294" i="14"/>
  <c r="E294" i="14"/>
  <c r="D294" i="14"/>
  <c r="C294" i="14"/>
  <c r="A294" i="14"/>
  <c r="G293" i="14"/>
  <c r="F293" i="14"/>
  <c r="E293" i="14"/>
  <c r="D293" i="14"/>
  <c r="C293" i="14"/>
  <c r="A293" i="14"/>
  <c r="G292" i="14"/>
  <c r="F292" i="14"/>
  <c r="E292" i="14"/>
  <c r="D292" i="14"/>
  <c r="C292" i="14"/>
  <c r="A292" i="14"/>
  <c r="G291" i="14"/>
  <c r="F291" i="14"/>
  <c r="E291" i="14"/>
  <c r="D291" i="14"/>
  <c r="C291" i="14"/>
  <c r="A291" i="14"/>
  <c r="G290" i="14"/>
  <c r="F290" i="14"/>
  <c r="E290" i="14"/>
  <c r="D290" i="14"/>
  <c r="C290" i="14"/>
  <c r="A290" i="14"/>
  <c r="G289" i="14"/>
  <c r="F289" i="14"/>
  <c r="E289" i="14"/>
  <c r="D289" i="14"/>
  <c r="C289" i="14"/>
  <c r="A289" i="14"/>
  <c r="G288" i="14"/>
  <c r="F288" i="14"/>
  <c r="E288" i="14"/>
  <c r="D288" i="14"/>
  <c r="C288" i="14"/>
  <c r="A288" i="14"/>
  <c r="G287" i="14"/>
  <c r="F287" i="14"/>
  <c r="E287" i="14"/>
  <c r="D287" i="14"/>
  <c r="C287" i="14"/>
  <c r="A287" i="14"/>
  <c r="G286" i="14"/>
  <c r="F286" i="14"/>
  <c r="E286" i="14"/>
  <c r="D286" i="14"/>
  <c r="C286" i="14"/>
  <c r="A286" i="14"/>
  <c r="G285" i="14"/>
  <c r="F285" i="14"/>
  <c r="E285" i="14"/>
  <c r="D285" i="14"/>
  <c r="C285" i="14"/>
  <c r="A285" i="14"/>
  <c r="G284" i="14"/>
  <c r="F284" i="14"/>
  <c r="E284" i="14"/>
  <c r="D284" i="14"/>
  <c r="C284" i="14"/>
  <c r="A284" i="14"/>
  <c r="G283" i="14"/>
  <c r="F283" i="14"/>
  <c r="E283" i="14"/>
  <c r="D283" i="14"/>
  <c r="C283" i="14"/>
  <c r="A283" i="14"/>
  <c r="G282" i="14"/>
  <c r="F282" i="14"/>
  <c r="E282" i="14"/>
  <c r="D282" i="14"/>
  <c r="C282" i="14"/>
  <c r="A282" i="14"/>
  <c r="G281" i="14"/>
  <c r="F281" i="14"/>
  <c r="E281" i="14"/>
  <c r="D281" i="14"/>
  <c r="C281" i="14"/>
  <c r="A281" i="14"/>
  <c r="G280" i="14"/>
  <c r="F280" i="14"/>
  <c r="E280" i="14"/>
  <c r="D280" i="14"/>
  <c r="C280" i="14"/>
  <c r="A280" i="14"/>
  <c r="G279" i="14"/>
  <c r="F279" i="14"/>
  <c r="E279" i="14"/>
  <c r="D279" i="14"/>
  <c r="C279" i="14"/>
  <c r="A279" i="14"/>
  <c r="G278" i="14"/>
  <c r="F278" i="14"/>
  <c r="E278" i="14"/>
  <c r="D278" i="14"/>
  <c r="C278" i="14"/>
  <c r="A278" i="14"/>
  <c r="G277" i="14"/>
  <c r="F277" i="14"/>
  <c r="E277" i="14"/>
  <c r="D277" i="14"/>
  <c r="C277" i="14"/>
  <c r="A277" i="14"/>
  <c r="G276" i="14"/>
  <c r="F276" i="14"/>
  <c r="E276" i="14"/>
  <c r="D276" i="14"/>
  <c r="C276" i="14"/>
  <c r="A276" i="14"/>
  <c r="G275" i="14"/>
  <c r="F275" i="14"/>
  <c r="E275" i="14"/>
  <c r="D275" i="14"/>
  <c r="C275" i="14"/>
  <c r="A275" i="14"/>
  <c r="G274" i="14"/>
  <c r="F274" i="14"/>
  <c r="E274" i="14"/>
  <c r="D274" i="14"/>
  <c r="C274" i="14"/>
  <c r="A274" i="14"/>
  <c r="G273" i="14"/>
  <c r="F273" i="14"/>
  <c r="E273" i="14"/>
  <c r="D273" i="14"/>
  <c r="C273" i="14"/>
  <c r="A273" i="14"/>
  <c r="G272" i="14"/>
  <c r="F272" i="14"/>
  <c r="E272" i="14"/>
  <c r="D272" i="14"/>
  <c r="C272" i="14"/>
  <c r="A272" i="14"/>
  <c r="G271" i="14"/>
  <c r="F271" i="14"/>
  <c r="E271" i="14"/>
  <c r="D271" i="14"/>
  <c r="C271" i="14"/>
  <c r="A271" i="14"/>
  <c r="G270" i="14"/>
  <c r="F270" i="14"/>
  <c r="E270" i="14"/>
  <c r="D270" i="14"/>
  <c r="C270" i="14"/>
  <c r="A270" i="14"/>
  <c r="G269" i="14"/>
  <c r="F269" i="14"/>
  <c r="E269" i="14"/>
  <c r="D269" i="14"/>
  <c r="C269" i="14"/>
  <c r="A269" i="14"/>
  <c r="G268" i="14"/>
  <c r="F268" i="14"/>
  <c r="E268" i="14"/>
  <c r="D268" i="14"/>
  <c r="C268" i="14"/>
  <c r="A268" i="14"/>
  <c r="G267" i="14"/>
  <c r="F267" i="14"/>
  <c r="E267" i="14"/>
  <c r="D267" i="14"/>
  <c r="C267" i="14"/>
  <c r="A267" i="14"/>
  <c r="G266" i="14"/>
  <c r="F266" i="14"/>
  <c r="E266" i="14"/>
  <c r="D266" i="14"/>
  <c r="C266" i="14"/>
  <c r="A266" i="14"/>
  <c r="G265" i="14"/>
  <c r="F265" i="14"/>
  <c r="E265" i="14"/>
  <c r="D265" i="14"/>
  <c r="C265" i="14"/>
  <c r="A265" i="14"/>
  <c r="G264" i="14"/>
  <c r="F264" i="14"/>
  <c r="E264" i="14"/>
  <c r="D264" i="14"/>
  <c r="C264" i="14"/>
  <c r="A264" i="14"/>
  <c r="G263" i="14"/>
  <c r="F263" i="14"/>
  <c r="E263" i="14"/>
  <c r="D263" i="14"/>
  <c r="C263" i="14"/>
  <c r="A263" i="14"/>
  <c r="G262" i="14"/>
  <c r="F262" i="14"/>
  <c r="E262" i="14"/>
  <c r="D262" i="14"/>
  <c r="C262" i="14"/>
  <c r="A262" i="14"/>
  <c r="G261" i="14"/>
  <c r="F261" i="14"/>
  <c r="E261" i="14"/>
  <c r="D261" i="14"/>
  <c r="C261" i="14"/>
  <c r="A261" i="14"/>
  <c r="G260" i="14"/>
  <c r="F260" i="14"/>
  <c r="E260" i="14"/>
  <c r="D260" i="14"/>
  <c r="C260" i="14"/>
  <c r="A260" i="14"/>
  <c r="G259" i="14"/>
  <c r="F259" i="14"/>
  <c r="E259" i="14"/>
  <c r="D259" i="14"/>
  <c r="C259" i="14"/>
  <c r="A259" i="14"/>
  <c r="G258" i="14"/>
  <c r="F258" i="14"/>
  <c r="E258" i="14"/>
  <c r="D258" i="14"/>
  <c r="C258" i="14"/>
  <c r="A258" i="14"/>
  <c r="G257" i="14"/>
  <c r="F257" i="14"/>
  <c r="E257" i="14"/>
  <c r="D257" i="14"/>
  <c r="C257" i="14"/>
  <c r="A257" i="14"/>
  <c r="G256" i="14"/>
  <c r="F256" i="14"/>
  <c r="E256" i="14"/>
  <c r="D256" i="14"/>
  <c r="C256" i="14"/>
  <c r="A256" i="14"/>
  <c r="G255" i="14"/>
  <c r="F255" i="14"/>
  <c r="E255" i="14"/>
  <c r="D255" i="14"/>
  <c r="C255" i="14"/>
  <c r="A255" i="14"/>
  <c r="G254" i="14"/>
  <c r="F254" i="14"/>
  <c r="E254" i="14"/>
  <c r="D254" i="14"/>
  <c r="C254" i="14"/>
  <c r="A254" i="14"/>
  <c r="G253" i="14"/>
  <c r="F253" i="14"/>
  <c r="E253" i="14"/>
  <c r="D253" i="14"/>
  <c r="C253" i="14"/>
  <c r="A253" i="14"/>
  <c r="G252" i="14"/>
  <c r="F252" i="14"/>
  <c r="E252" i="14"/>
  <c r="D252" i="14"/>
  <c r="C252" i="14"/>
  <c r="A252" i="14"/>
  <c r="G251" i="14"/>
  <c r="F251" i="14"/>
  <c r="E251" i="14"/>
  <c r="D251" i="14"/>
  <c r="C251" i="14"/>
  <c r="A251" i="14"/>
  <c r="G250" i="14"/>
  <c r="F250" i="14"/>
  <c r="E250" i="14"/>
  <c r="D250" i="14"/>
  <c r="C250" i="14"/>
  <c r="A250" i="14"/>
  <c r="G249" i="14"/>
  <c r="F249" i="14"/>
  <c r="E249" i="14"/>
  <c r="D249" i="14"/>
  <c r="C249" i="14"/>
  <c r="A249" i="14"/>
  <c r="G248" i="14"/>
  <c r="F248" i="14"/>
  <c r="E248" i="14"/>
  <c r="D248" i="14"/>
  <c r="C248" i="14"/>
  <c r="A248" i="14"/>
  <c r="G247" i="14"/>
  <c r="F247" i="14"/>
  <c r="E247" i="14"/>
  <c r="D247" i="14"/>
  <c r="C247" i="14"/>
  <c r="A247" i="14"/>
  <c r="G246" i="14"/>
  <c r="F246" i="14"/>
  <c r="E246" i="14"/>
  <c r="D246" i="14"/>
  <c r="C246" i="14"/>
  <c r="A246" i="14"/>
  <c r="G245" i="14"/>
  <c r="F245" i="14"/>
  <c r="E245" i="14"/>
  <c r="D245" i="14"/>
  <c r="C245" i="14"/>
  <c r="A245" i="14"/>
  <c r="G244" i="14"/>
  <c r="F244" i="14"/>
  <c r="E244" i="14"/>
  <c r="D244" i="14"/>
  <c r="C244" i="14"/>
  <c r="A244" i="14"/>
  <c r="G243" i="14"/>
  <c r="F243" i="14"/>
  <c r="E243" i="14"/>
  <c r="D243" i="14"/>
  <c r="C243" i="14"/>
  <c r="A243" i="14"/>
  <c r="G242" i="14"/>
  <c r="F242" i="14"/>
  <c r="E242" i="14"/>
  <c r="D242" i="14"/>
  <c r="C242" i="14"/>
  <c r="A242" i="14"/>
  <c r="G241" i="14"/>
  <c r="F241" i="14"/>
  <c r="E241" i="14"/>
  <c r="D241" i="14"/>
  <c r="C241" i="14"/>
  <c r="A241" i="14"/>
  <c r="G240" i="14"/>
  <c r="F240" i="14"/>
  <c r="E240" i="14"/>
  <c r="D240" i="14"/>
  <c r="C240" i="14"/>
  <c r="A240" i="14"/>
  <c r="G239" i="14"/>
  <c r="F239" i="14"/>
  <c r="E239" i="14"/>
  <c r="D239" i="14"/>
  <c r="C239" i="14"/>
  <c r="A239" i="14"/>
  <c r="G238" i="14"/>
  <c r="F238" i="14"/>
  <c r="E238" i="14"/>
  <c r="D238" i="14"/>
  <c r="C238" i="14"/>
  <c r="A238" i="14"/>
  <c r="G237" i="14"/>
  <c r="F237" i="14"/>
  <c r="E237" i="14"/>
  <c r="D237" i="14"/>
  <c r="C237" i="14"/>
  <c r="A237" i="14"/>
  <c r="G236" i="14"/>
  <c r="F236" i="14"/>
  <c r="E236" i="14"/>
  <c r="D236" i="14"/>
  <c r="C236" i="14"/>
  <c r="A236" i="14"/>
  <c r="G235" i="14"/>
  <c r="F235" i="14"/>
  <c r="E235" i="14"/>
  <c r="D235" i="14"/>
  <c r="C235" i="14"/>
  <c r="A235" i="14"/>
  <c r="G234" i="14"/>
  <c r="F234" i="14"/>
  <c r="E234" i="14"/>
  <c r="D234" i="14"/>
  <c r="C234" i="14"/>
  <c r="A234" i="14"/>
  <c r="G233" i="14"/>
  <c r="F233" i="14"/>
  <c r="E233" i="14"/>
  <c r="D233" i="14"/>
  <c r="C233" i="14"/>
  <c r="A233" i="14"/>
  <c r="G232" i="14"/>
  <c r="F232" i="14"/>
  <c r="E232" i="14"/>
  <c r="D232" i="14"/>
  <c r="C232" i="14"/>
  <c r="A232" i="14"/>
  <c r="G231" i="14"/>
  <c r="F231" i="14"/>
  <c r="E231" i="14"/>
  <c r="D231" i="14"/>
  <c r="C231" i="14"/>
  <c r="A231" i="14"/>
  <c r="G230" i="14"/>
  <c r="F230" i="14"/>
  <c r="E230" i="14"/>
  <c r="D230" i="14"/>
  <c r="C230" i="14"/>
  <c r="A230" i="14"/>
  <c r="G229" i="14"/>
  <c r="F229" i="14"/>
  <c r="E229" i="14"/>
  <c r="D229" i="14"/>
  <c r="C229" i="14"/>
  <c r="A229" i="14"/>
  <c r="G228" i="14"/>
  <c r="F228" i="14"/>
  <c r="E228" i="14"/>
  <c r="D228" i="14"/>
  <c r="C228" i="14"/>
  <c r="A228" i="14"/>
  <c r="G227" i="14"/>
  <c r="F227" i="14"/>
  <c r="E227" i="14"/>
  <c r="D227" i="14"/>
  <c r="C227" i="14"/>
  <c r="A227" i="14"/>
  <c r="G226" i="14"/>
  <c r="F226" i="14"/>
  <c r="E226" i="14"/>
  <c r="D226" i="14"/>
  <c r="C226" i="14"/>
  <c r="A226" i="14"/>
  <c r="G225" i="14"/>
  <c r="F225" i="14"/>
  <c r="E225" i="14"/>
  <c r="D225" i="14"/>
  <c r="C225" i="14"/>
  <c r="A225" i="14"/>
  <c r="G224" i="14"/>
  <c r="F224" i="14"/>
  <c r="E224" i="14"/>
  <c r="D224" i="14"/>
  <c r="C224" i="14"/>
  <c r="A224" i="14"/>
  <c r="G223" i="14"/>
  <c r="F223" i="14"/>
  <c r="E223" i="14"/>
  <c r="D223" i="14"/>
  <c r="C223" i="14"/>
  <c r="A223" i="14"/>
  <c r="G222" i="14"/>
  <c r="F222" i="14"/>
  <c r="E222" i="14"/>
  <c r="D222" i="14"/>
  <c r="C222" i="14"/>
  <c r="A222" i="14"/>
  <c r="G221" i="14"/>
  <c r="F221" i="14"/>
  <c r="E221" i="14"/>
  <c r="D221" i="14"/>
  <c r="C221" i="14"/>
  <c r="A221" i="14"/>
  <c r="G220" i="14"/>
  <c r="F220" i="14"/>
  <c r="E220" i="14"/>
  <c r="D220" i="14"/>
  <c r="C220" i="14"/>
  <c r="A220" i="14"/>
  <c r="G219" i="14"/>
  <c r="F219" i="14"/>
  <c r="E219" i="14"/>
  <c r="D219" i="14"/>
  <c r="C219" i="14"/>
  <c r="A219" i="14"/>
  <c r="G218" i="14"/>
  <c r="F218" i="14"/>
  <c r="E218" i="14"/>
  <c r="D218" i="14"/>
  <c r="C218" i="14"/>
  <c r="A218" i="14"/>
  <c r="G217" i="14"/>
  <c r="F217" i="14"/>
  <c r="E217" i="14"/>
  <c r="D217" i="14"/>
  <c r="C217" i="14"/>
  <c r="A217" i="14"/>
  <c r="G216" i="14"/>
  <c r="F216" i="14"/>
  <c r="E216" i="14"/>
  <c r="D216" i="14"/>
  <c r="C216" i="14"/>
  <c r="A216" i="14"/>
  <c r="G215" i="14"/>
  <c r="F215" i="14"/>
  <c r="E215" i="14"/>
  <c r="D215" i="14"/>
  <c r="C215" i="14"/>
  <c r="A215" i="14"/>
  <c r="G214" i="14"/>
  <c r="F214" i="14"/>
  <c r="E214" i="14"/>
  <c r="D214" i="14"/>
  <c r="C214" i="14"/>
  <c r="A214" i="14"/>
  <c r="G213" i="14"/>
  <c r="F213" i="14"/>
  <c r="E213" i="14"/>
  <c r="D213" i="14"/>
  <c r="C213" i="14"/>
  <c r="A213" i="14"/>
  <c r="G212" i="14"/>
  <c r="F212" i="14"/>
  <c r="E212" i="14"/>
  <c r="D212" i="14"/>
  <c r="C212" i="14"/>
  <c r="A212" i="14"/>
  <c r="G211" i="14"/>
  <c r="F211" i="14"/>
  <c r="E211" i="14"/>
  <c r="D211" i="14"/>
  <c r="C211" i="14"/>
  <c r="A211" i="14"/>
  <c r="G210" i="14"/>
  <c r="F210" i="14"/>
  <c r="E210" i="14"/>
  <c r="D210" i="14"/>
  <c r="C210" i="14"/>
  <c r="A210" i="14"/>
  <c r="G209" i="14"/>
  <c r="F209" i="14"/>
  <c r="E209" i="14"/>
  <c r="D209" i="14"/>
  <c r="C209" i="14"/>
  <c r="A209" i="14"/>
  <c r="G208" i="14"/>
  <c r="F208" i="14"/>
  <c r="E208" i="14"/>
  <c r="D208" i="14"/>
  <c r="C208" i="14"/>
  <c r="A208" i="14"/>
  <c r="G207" i="14"/>
  <c r="F207" i="14"/>
  <c r="E207" i="14"/>
  <c r="D207" i="14"/>
  <c r="C207" i="14"/>
  <c r="A207" i="14"/>
  <c r="G206" i="14"/>
  <c r="F206" i="14"/>
  <c r="E206" i="14"/>
  <c r="D206" i="14"/>
  <c r="C206" i="14"/>
  <c r="A206" i="14"/>
  <c r="G205" i="14"/>
  <c r="F205" i="14"/>
  <c r="E205" i="14"/>
  <c r="D205" i="14"/>
  <c r="C205" i="14"/>
  <c r="A205" i="14"/>
  <c r="G204" i="14"/>
  <c r="F204" i="14"/>
  <c r="E204" i="14"/>
  <c r="D204" i="14"/>
  <c r="C204" i="14"/>
  <c r="A204" i="14"/>
  <c r="G203" i="14"/>
  <c r="F203" i="14"/>
  <c r="E203" i="14"/>
  <c r="D203" i="14"/>
  <c r="C203" i="14"/>
  <c r="A203" i="14"/>
  <c r="G202" i="14"/>
  <c r="F202" i="14"/>
  <c r="E202" i="14"/>
  <c r="D202" i="14"/>
  <c r="C202" i="14"/>
  <c r="A202" i="14"/>
  <c r="G201" i="14"/>
  <c r="F201" i="14"/>
  <c r="E201" i="14"/>
  <c r="D201" i="14"/>
  <c r="C201" i="14"/>
  <c r="A201" i="14"/>
  <c r="G200" i="14"/>
  <c r="F200" i="14"/>
  <c r="E200" i="14"/>
  <c r="D200" i="14"/>
  <c r="C200" i="14"/>
  <c r="A200" i="14"/>
  <c r="G199" i="14"/>
  <c r="F199" i="14"/>
  <c r="E199" i="14"/>
  <c r="D199" i="14"/>
  <c r="C199" i="14"/>
  <c r="A199" i="14"/>
  <c r="G198" i="14"/>
  <c r="F198" i="14"/>
  <c r="E198" i="14"/>
  <c r="D198" i="14"/>
  <c r="C198" i="14"/>
  <c r="A198" i="14"/>
  <c r="G197" i="14"/>
  <c r="F197" i="14"/>
  <c r="E197" i="14"/>
  <c r="D197" i="14"/>
  <c r="C197" i="14"/>
  <c r="A197" i="14"/>
  <c r="G196" i="14"/>
  <c r="F196" i="14"/>
  <c r="E196" i="14"/>
  <c r="D196" i="14"/>
  <c r="C196" i="14"/>
  <c r="A196" i="14"/>
  <c r="G195" i="14"/>
  <c r="F195" i="14"/>
  <c r="E195" i="14"/>
  <c r="D195" i="14"/>
  <c r="C195" i="14"/>
  <c r="A195" i="14"/>
  <c r="G194" i="14"/>
  <c r="F194" i="14"/>
  <c r="E194" i="14"/>
  <c r="D194" i="14"/>
  <c r="C194" i="14"/>
  <c r="A194" i="14"/>
  <c r="G193" i="14"/>
  <c r="F193" i="14"/>
  <c r="E193" i="14"/>
  <c r="D193" i="14"/>
  <c r="C193" i="14"/>
  <c r="A193" i="14"/>
  <c r="G192" i="14"/>
  <c r="F192" i="14"/>
  <c r="E192" i="14"/>
  <c r="D192" i="14"/>
  <c r="C192" i="14"/>
  <c r="A192" i="14"/>
  <c r="G191" i="14"/>
  <c r="F191" i="14"/>
  <c r="E191" i="14"/>
  <c r="D191" i="14"/>
  <c r="C191" i="14"/>
  <c r="A191" i="14"/>
  <c r="G190" i="14"/>
  <c r="F190" i="14"/>
  <c r="E190" i="14"/>
  <c r="D190" i="14"/>
  <c r="C190" i="14"/>
  <c r="A190" i="14"/>
  <c r="G189" i="14"/>
  <c r="F189" i="14"/>
  <c r="E189" i="14"/>
  <c r="D189" i="14"/>
  <c r="C189" i="14"/>
  <c r="A189" i="14"/>
  <c r="G188" i="14"/>
  <c r="F188" i="14"/>
  <c r="E188" i="14"/>
  <c r="D188" i="14"/>
  <c r="C188" i="14"/>
  <c r="A188" i="14"/>
  <c r="G187" i="14"/>
  <c r="F187" i="14"/>
  <c r="E187" i="14"/>
  <c r="D187" i="14"/>
  <c r="C187" i="14"/>
  <c r="A187" i="14"/>
  <c r="G186" i="14"/>
  <c r="F186" i="14"/>
  <c r="E186" i="14"/>
  <c r="D186" i="14"/>
  <c r="C186" i="14"/>
  <c r="A186" i="14"/>
  <c r="G185" i="14"/>
  <c r="F185" i="14"/>
  <c r="E185" i="14"/>
  <c r="D185" i="14"/>
  <c r="C185" i="14"/>
  <c r="A185" i="14"/>
  <c r="G184" i="14"/>
  <c r="F184" i="14"/>
  <c r="E184" i="14"/>
  <c r="D184" i="14"/>
  <c r="C184" i="14"/>
  <c r="A184" i="14"/>
  <c r="G183" i="14"/>
  <c r="F183" i="14"/>
  <c r="E183" i="14"/>
  <c r="D183" i="14"/>
  <c r="C183" i="14"/>
  <c r="A183" i="14"/>
  <c r="G182" i="14"/>
  <c r="F182" i="14"/>
  <c r="E182" i="14"/>
  <c r="D182" i="14"/>
  <c r="C182" i="14"/>
  <c r="A182" i="14"/>
  <c r="G181" i="14"/>
  <c r="F181" i="14"/>
  <c r="E181" i="14"/>
  <c r="D181" i="14"/>
  <c r="C181" i="14"/>
  <c r="A181" i="14"/>
  <c r="G180" i="14"/>
  <c r="F180" i="14"/>
  <c r="E180" i="14"/>
  <c r="D180" i="14"/>
  <c r="C180" i="14"/>
  <c r="A180" i="14"/>
  <c r="G179" i="14"/>
  <c r="F179" i="14"/>
  <c r="E179" i="14"/>
  <c r="D179" i="14"/>
  <c r="C179" i="14"/>
  <c r="A179" i="14"/>
  <c r="G178" i="14"/>
  <c r="F178" i="14"/>
  <c r="E178" i="14"/>
  <c r="D178" i="14"/>
  <c r="C178" i="14"/>
  <c r="A178" i="14"/>
  <c r="G177" i="14"/>
  <c r="F177" i="14"/>
  <c r="E177" i="14"/>
  <c r="D177" i="14"/>
  <c r="C177" i="14"/>
  <c r="A177" i="14"/>
  <c r="G176" i="14"/>
  <c r="F176" i="14"/>
  <c r="E176" i="14"/>
  <c r="D176" i="14"/>
  <c r="C176" i="14"/>
  <c r="A176" i="14"/>
  <c r="G175" i="14"/>
  <c r="F175" i="14"/>
  <c r="E175" i="14"/>
  <c r="D175" i="14"/>
  <c r="C175" i="14"/>
  <c r="A175" i="14"/>
  <c r="G174" i="14"/>
  <c r="F174" i="14"/>
  <c r="E174" i="14"/>
  <c r="D174" i="14"/>
  <c r="C174" i="14"/>
  <c r="A174" i="14"/>
  <c r="G173" i="14"/>
  <c r="F173" i="14"/>
  <c r="E173" i="14"/>
  <c r="D173" i="14"/>
  <c r="C173" i="14"/>
  <c r="A173" i="14"/>
  <c r="G172" i="14"/>
  <c r="F172" i="14"/>
  <c r="E172" i="14"/>
  <c r="D172" i="14"/>
  <c r="C172" i="14"/>
  <c r="A172" i="14"/>
  <c r="G171" i="14"/>
  <c r="F171" i="14"/>
  <c r="E171" i="14"/>
  <c r="D171" i="14"/>
  <c r="C171" i="14"/>
  <c r="A171" i="14"/>
  <c r="G170" i="14"/>
  <c r="F170" i="14"/>
  <c r="E170" i="14"/>
  <c r="D170" i="14"/>
  <c r="C170" i="14"/>
  <c r="A170" i="14"/>
  <c r="G169" i="14"/>
  <c r="F169" i="14"/>
  <c r="E169" i="14"/>
  <c r="D169" i="14"/>
  <c r="C169" i="14"/>
  <c r="A169" i="14"/>
  <c r="G168" i="14"/>
  <c r="F168" i="14"/>
  <c r="E168" i="14"/>
  <c r="D168" i="14"/>
  <c r="C168" i="14"/>
  <c r="A168" i="14"/>
  <c r="G167" i="14"/>
  <c r="F167" i="14"/>
  <c r="E167" i="14"/>
  <c r="D167" i="14"/>
  <c r="C167" i="14"/>
  <c r="A167" i="14"/>
  <c r="G166" i="14"/>
  <c r="F166" i="14"/>
  <c r="E166" i="14"/>
  <c r="D166" i="14"/>
  <c r="C166" i="14"/>
  <c r="A166" i="14"/>
  <c r="G165" i="14"/>
  <c r="F165" i="14"/>
  <c r="E165" i="14"/>
  <c r="D165" i="14"/>
  <c r="C165" i="14"/>
  <c r="A165" i="14"/>
  <c r="G164" i="14"/>
  <c r="F164" i="14"/>
  <c r="E164" i="14"/>
  <c r="D164" i="14"/>
  <c r="C164" i="14"/>
  <c r="A164" i="14"/>
  <c r="G163" i="14"/>
  <c r="F163" i="14"/>
  <c r="E163" i="14"/>
  <c r="D163" i="14"/>
  <c r="C163" i="14"/>
  <c r="A163" i="14"/>
  <c r="G162" i="14"/>
  <c r="F162" i="14"/>
  <c r="E162" i="14"/>
  <c r="D162" i="14"/>
  <c r="C162" i="14"/>
  <c r="A162" i="14"/>
  <c r="G161" i="14"/>
  <c r="F161" i="14"/>
  <c r="E161" i="14"/>
  <c r="D161" i="14"/>
  <c r="C161" i="14"/>
  <c r="A161" i="14"/>
  <c r="G160" i="14"/>
  <c r="F160" i="14"/>
  <c r="E160" i="14"/>
  <c r="D160" i="14"/>
  <c r="C160" i="14"/>
  <c r="A160" i="14"/>
  <c r="G159" i="14"/>
  <c r="F159" i="14"/>
  <c r="E159" i="14"/>
  <c r="D159" i="14"/>
  <c r="C159" i="14"/>
  <c r="A159" i="14"/>
  <c r="G158" i="14"/>
  <c r="F158" i="14"/>
  <c r="E158" i="14"/>
  <c r="D158" i="14"/>
  <c r="C158" i="14"/>
  <c r="A158" i="14"/>
  <c r="G157" i="14"/>
  <c r="F157" i="14"/>
  <c r="E157" i="14"/>
  <c r="D157" i="14"/>
  <c r="C157" i="14"/>
  <c r="A157" i="14"/>
  <c r="G156" i="14"/>
  <c r="F156" i="14"/>
  <c r="E156" i="14"/>
  <c r="D156" i="14"/>
  <c r="C156" i="14"/>
  <c r="A156" i="14"/>
  <c r="G155" i="14"/>
  <c r="F155" i="14"/>
  <c r="E155" i="14"/>
  <c r="D155" i="14"/>
  <c r="C155" i="14"/>
  <c r="A155" i="14"/>
  <c r="G154" i="14"/>
  <c r="F154" i="14"/>
  <c r="E154" i="14"/>
  <c r="D154" i="14"/>
  <c r="C154" i="14"/>
  <c r="A154" i="14"/>
  <c r="G153" i="14"/>
  <c r="F153" i="14"/>
  <c r="E153" i="14"/>
  <c r="D153" i="14"/>
  <c r="C153" i="14"/>
  <c r="A153" i="14"/>
  <c r="G152" i="14"/>
  <c r="F152" i="14"/>
  <c r="E152" i="14"/>
  <c r="D152" i="14"/>
  <c r="C152" i="14"/>
  <c r="A152" i="14"/>
  <c r="G151" i="14"/>
  <c r="F151" i="14"/>
  <c r="E151" i="14"/>
  <c r="D151" i="14"/>
  <c r="C151" i="14"/>
  <c r="A151" i="14"/>
  <c r="G150" i="14"/>
  <c r="F150" i="14"/>
  <c r="E150" i="14"/>
  <c r="D150" i="14"/>
  <c r="C150" i="14"/>
  <c r="A150" i="14"/>
  <c r="G149" i="14"/>
  <c r="F149" i="14"/>
  <c r="E149" i="14"/>
  <c r="D149" i="14"/>
  <c r="C149" i="14"/>
  <c r="A149" i="14"/>
  <c r="G148" i="14"/>
  <c r="F148" i="14"/>
  <c r="E148" i="14"/>
  <c r="D148" i="14"/>
  <c r="C148" i="14"/>
  <c r="A148" i="14"/>
  <c r="G147" i="14"/>
  <c r="F147" i="14"/>
  <c r="E147" i="14"/>
  <c r="D147" i="14"/>
  <c r="C147" i="14"/>
  <c r="A147" i="14"/>
  <c r="G146" i="14"/>
  <c r="F146" i="14"/>
  <c r="E146" i="14"/>
  <c r="D146" i="14"/>
  <c r="C146" i="14"/>
  <c r="A146" i="14"/>
  <c r="G145" i="14"/>
  <c r="F145" i="14"/>
  <c r="E145" i="14"/>
  <c r="D145" i="14"/>
  <c r="C145" i="14"/>
  <c r="A145" i="14"/>
  <c r="G144" i="14"/>
  <c r="F144" i="14"/>
  <c r="E144" i="14"/>
  <c r="D144" i="14"/>
  <c r="C144" i="14"/>
  <c r="A144" i="14"/>
  <c r="G143" i="14"/>
  <c r="F143" i="14"/>
  <c r="E143" i="14"/>
  <c r="D143" i="14"/>
  <c r="C143" i="14"/>
  <c r="A143" i="14"/>
  <c r="G142" i="14"/>
  <c r="F142" i="14"/>
  <c r="E142" i="14"/>
  <c r="D142" i="14"/>
  <c r="C142" i="14"/>
  <c r="A142" i="14"/>
  <c r="G141" i="14"/>
  <c r="F141" i="14"/>
  <c r="E141" i="14"/>
  <c r="D141" i="14"/>
  <c r="C141" i="14"/>
  <c r="A141" i="14"/>
  <c r="G140" i="14"/>
  <c r="F140" i="14"/>
  <c r="E140" i="14"/>
  <c r="D140" i="14"/>
  <c r="C140" i="14"/>
  <c r="A140" i="14"/>
  <c r="G139" i="14"/>
  <c r="F139" i="14"/>
  <c r="E139" i="14"/>
  <c r="D139" i="14"/>
  <c r="C139" i="14"/>
  <c r="A139" i="14"/>
  <c r="G138" i="14"/>
  <c r="F138" i="14"/>
  <c r="E138" i="14"/>
  <c r="D138" i="14"/>
  <c r="C138" i="14"/>
  <c r="A138" i="14"/>
  <c r="G137" i="14"/>
  <c r="F137" i="14"/>
  <c r="E137" i="14"/>
  <c r="D137" i="14"/>
  <c r="C137" i="14"/>
  <c r="A137" i="14"/>
  <c r="G136" i="14"/>
  <c r="F136" i="14"/>
  <c r="E136" i="14"/>
  <c r="D136" i="14"/>
  <c r="C136" i="14"/>
  <c r="A136" i="14"/>
  <c r="G135" i="14"/>
  <c r="F135" i="14"/>
  <c r="E135" i="14"/>
  <c r="D135" i="14"/>
  <c r="C135" i="14"/>
  <c r="A135" i="14"/>
  <c r="G134" i="14"/>
  <c r="F134" i="14"/>
  <c r="E134" i="14"/>
  <c r="D134" i="14"/>
  <c r="C134" i="14"/>
  <c r="A134" i="14"/>
  <c r="G133" i="14"/>
  <c r="F133" i="14"/>
  <c r="E133" i="14"/>
  <c r="D133" i="14"/>
  <c r="C133" i="14"/>
  <c r="A133" i="14"/>
  <c r="G132" i="14"/>
  <c r="F132" i="14"/>
  <c r="E132" i="14"/>
  <c r="D132" i="14"/>
  <c r="C132" i="14"/>
  <c r="A132" i="14"/>
  <c r="G131" i="14"/>
  <c r="F131" i="14"/>
  <c r="E131" i="14"/>
  <c r="D131" i="14"/>
  <c r="C131" i="14"/>
  <c r="A131" i="14"/>
  <c r="G130" i="14"/>
  <c r="F130" i="14"/>
  <c r="E130" i="14"/>
  <c r="D130" i="14"/>
  <c r="C130" i="14"/>
  <c r="A130" i="14"/>
  <c r="G129" i="14"/>
  <c r="F129" i="14"/>
  <c r="E129" i="14"/>
  <c r="D129" i="14"/>
  <c r="C129" i="14"/>
  <c r="A129" i="14"/>
  <c r="G128" i="14"/>
  <c r="F128" i="14"/>
  <c r="E128" i="14"/>
  <c r="D128" i="14"/>
  <c r="C128" i="14"/>
  <c r="A128" i="14"/>
  <c r="G127" i="14"/>
  <c r="F127" i="14"/>
  <c r="E127" i="14"/>
  <c r="D127" i="14"/>
  <c r="C127" i="14"/>
  <c r="A127" i="14"/>
  <c r="G126" i="14"/>
  <c r="F126" i="14"/>
  <c r="E126" i="14"/>
  <c r="D126" i="14"/>
  <c r="C126" i="14"/>
  <c r="A126" i="14"/>
  <c r="G125" i="14"/>
  <c r="F125" i="14"/>
  <c r="E125" i="14"/>
  <c r="D125" i="14"/>
  <c r="C125" i="14"/>
  <c r="A125" i="14"/>
  <c r="G124" i="14"/>
  <c r="F124" i="14"/>
  <c r="E124" i="14"/>
  <c r="D124" i="14"/>
  <c r="C124" i="14"/>
  <c r="A124" i="14"/>
  <c r="G123" i="14"/>
  <c r="F123" i="14"/>
  <c r="E123" i="14"/>
  <c r="D123" i="14"/>
  <c r="C123" i="14"/>
  <c r="A123" i="14"/>
  <c r="G122" i="14"/>
  <c r="F122" i="14"/>
  <c r="E122" i="14"/>
  <c r="D122" i="14"/>
  <c r="C122" i="14"/>
  <c r="A122" i="14"/>
  <c r="G121" i="14"/>
  <c r="F121" i="14"/>
  <c r="E121" i="14"/>
  <c r="D121" i="14"/>
  <c r="C121" i="14"/>
  <c r="A121" i="14"/>
  <c r="G120" i="14"/>
  <c r="F120" i="14"/>
  <c r="E120" i="14"/>
  <c r="D120" i="14"/>
  <c r="C120" i="14"/>
  <c r="A120" i="14"/>
  <c r="G119" i="14"/>
  <c r="F119" i="14"/>
  <c r="E119" i="14"/>
  <c r="D119" i="14"/>
  <c r="C119" i="14"/>
  <c r="A119" i="14"/>
  <c r="G118" i="14"/>
  <c r="F118" i="14"/>
  <c r="E118" i="14"/>
  <c r="D118" i="14"/>
  <c r="C118" i="14"/>
  <c r="A118" i="14"/>
  <c r="G117" i="14"/>
  <c r="F117" i="14"/>
  <c r="E117" i="14"/>
  <c r="D117" i="14"/>
  <c r="C117" i="14"/>
  <c r="A117" i="14"/>
  <c r="G116" i="14"/>
  <c r="F116" i="14"/>
  <c r="E116" i="14"/>
  <c r="D116" i="14"/>
  <c r="C116" i="14"/>
  <c r="A116" i="14"/>
  <c r="G115" i="14"/>
  <c r="F115" i="14"/>
  <c r="E115" i="14"/>
  <c r="D115" i="14"/>
  <c r="C115" i="14"/>
  <c r="A115" i="14"/>
  <c r="G114" i="14"/>
  <c r="F114" i="14"/>
  <c r="E114" i="14"/>
  <c r="D114" i="14"/>
  <c r="C114" i="14"/>
  <c r="A114" i="14"/>
  <c r="G113" i="14"/>
  <c r="F113" i="14"/>
  <c r="E113" i="14"/>
  <c r="D113" i="14"/>
  <c r="C113" i="14"/>
  <c r="A113" i="14"/>
  <c r="G112" i="14"/>
  <c r="F112" i="14"/>
  <c r="E112" i="14"/>
  <c r="D112" i="14"/>
  <c r="C112" i="14"/>
  <c r="A112" i="14"/>
  <c r="G111" i="14"/>
  <c r="F111" i="14"/>
  <c r="E111" i="14"/>
  <c r="D111" i="14"/>
  <c r="C111" i="14"/>
  <c r="A111" i="14"/>
  <c r="G110" i="14"/>
  <c r="F110" i="14"/>
  <c r="E110" i="14"/>
  <c r="D110" i="14"/>
  <c r="C110" i="14"/>
  <c r="A110" i="14"/>
  <c r="G109" i="14"/>
  <c r="F109" i="14"/>
  <c r="E109" i="14"/>
  <c r="D109" i="14"/>
  <c r="C109" i="14"/>
  <c r="A109" i="14"/>
  <c r="G108" i="14"/>
  <c r="F108" i="14"/>
  <c r="E108" i="14"/>
  <c r="D108" i="14"/>
  <c r="C108" i="14"/>
  <c r="A108" i="14"/>
  <c r="G107" i="14"/>
  <c r="F107" i="14"/>
  <c r="E107" i="14"/>
  <c r="D107" i="14"/>
  <c r="C107" i="14"/>
  <c r="A107" i="14"/>
  <c r="G106" i="14"/>
  <c r="F106" i="14"/>
  <c r="E106" i="14"/>
  <c r="D106" i="14"/>
  <c r="C106" i="14"/>
  <c r="A106" i="14"/>
  <c r="G105" i="14"/>
  <c r="F105" i="14"/>
  <c r="E105" i="14"/>
  <c r="D105" i="14"/>
  <c r="C105" i="14"/>
  <c r="A105" i="14"/>
  <c r="G104" i="14"/>
  <c r="F104" i="14"/>
  <c r="E104" i="14"/>
  <c r="D104" i="14"/>
  <c r="C104" i="14"/>
  <c r="A104" i="14"/>
  <c r="G103" i="14"/>
  <c r="F103" i="14"/>
  <c r="E103" i="14"/>
  <c r="D103" i="14"/>
  <c r="C103" i="14"/>
  <c r="A103" i="14"/>
  <c r="G102" i="14"/>
  <c r="F102" i="14"/>
  <c r="E102" i="14"/>
  <c r="D102" i="14"/>
  <c r="C102" i="14"/>
  <c r="A102" i="14"/>
  <c r="G101" i="14"/>
  <c r="F101" i="14"/>
  <c r="E101" i="14"/>
  <c r="D101" i="14"/>
  <c r="C101" i="14"/>
  <c r="A101" i="14"/>
  <c r="G100" i="14"/>
  <c r="F100" i="14"/>
  <c r="E100" i="14"/>
  <c r="D100" i="14"/>
  <c r="C100" i="14"/>
  <c r="A100" i="14"/>
  <c r="G99" i="14"/>
  <c r="F99" i="14"/>
  <c r="E99" i="14"/>
  <c r="D99" i="14"/>
  <c r="C99" i="14"/>
  <c r="A99" i="14"/>
  <c r="G98" i="14"/>
  <c r="F98" i="14"/>
  <c r="E98" i="14"/>
  <c r="D98" i="14"/>
  <c r="C98" i="14"/>
  <c r="A98" i="14"/>
  <c r="G97" i="14"/>
  <c r="F97" i="14"/>
  <c r="E97" i="14"/>
  <c r="D97" i="14"/>
  <c r="C97" i="14"/>
  <c r="A97" i="14"/>
  <c r="G96" i="14"/>
  <c r="F96" i="14"/>
  <c r="E96" i="14"/>
  <c r="D96" i="14"/>
  <c r="C96" i="14"/>
  <c r="A96" i="14"/>
  <c r="G95" i="14"/>
  <c r="F95" i="14"/>
  <c r="E95" i="14"/>
  <c r="D95" i="14"/>
  <c r="C95" i="14"/>
  <c r="A95" i="14"/>
  <c r="G94" i="14"/>
  <c r="F94" i="14"/>
  <c r="E94" i="14"/>
  <c r="D94" i="14"/>
  <c r="C94" i="14"/>
  <c r="A94" i="14"/>
  <c r="G93" i="14"/>
  <c r="F93" i="14"/>
  <c r="E93" i="14"/>
  <c r="D93" i="14"/>
  <c r="C93" i="14"/>
  <c r="A93" i="14"/>
  <c r="G92" i="14"/>
  <c r="F92" i="14"/>
  <c r="E92" i="14"/>
  <c r="D92" i="14"/>
  <c r="C92" i="14"/>
  <c r="A92" i="14"/>
  <c r="G91" i="14"/>
  <c r="F91" i="14"/>
  <c r="E91" i="14"/>
  <c r="D91" i="14"/>
  <c r="C91" i="14"/>
  <c r="A91" i="14"/>
  <c r="G90" i="14"/>
  <c r="F90" i="14"/>
  <c r="E90" i="14"/>
  <c r="D90" i="14"/>
  <c r="C90" i="14"/>
  <c r="A90" i="14"/>
  <c r="G89" i="14"/>
  <c r="F89" i="14"/>
  <c r="E89" i="14"/>
  <c r="D89" i="14"/>
  <c r="C89" i="14"/>
  <c r="A89" i="14"/>
  <c r="G88" i="14"/>
  <c r="F88" i="14"/>
  <c r="E88" i="14"/>
  <c r="D88" i="14"/>
  <c r="C88" i="14"/>
  <c r="A88" i="14"/>
  <c r="G87" i="14"/>
  <c r="F87" i="14"/>
  <c r="E87" i="14"/>
  <c r="D87" i="14"/>
  <c r="C87" i="14"/>
  <c r="A87" i="14"/>
  <c r="G86" i="14"/>
  <c r="F86" i="14"/>
  <c r="E86" i="14"/>
  <c r="D86" i="14"/>
  <c r="C86" i="14"/>
  <c r="A86" i="14"/>
  <c r="G85" i="14"/>
  <c r="F85" i="14"/>
  <c r="E85" i="14"/>
  <c r="D85" i="14"/>
  <c r="C85" i="14"/>
  <c r="A85" i="14"/>
  <c r="G84" i="14"/>
  <c r="F84" i="14"/>
  <c r="E84" i="14"/>
  <c r="D84" i="14"/>
  <c r="C84" i="14"/>
  <c r="A84" i="14"/>
  <c r="G83" i="14"/>
  <c r="F83" i="14"/>
  <c r="E83" i="14"/>
  <c r="D83" i="14"/>
  <c r="C83" i="14"/>
  <c r="A83" i="14"/>
  <c r="G82" i="14"/>
  <c r="F82" i="14"/>
  <c r="E82" i="14"/>
  <c r="D82" i="14"/>
  <c r="C82" i="14"/>
  <c r="A82" i="14"/>
  <c r="G81" i="14"/>
  <c r="F81" i="14"/>
  <c r="E81" i="14"/>
  <c r="D81" i="14"/>
  <c r="C81" i="14"/>
  <c r="A81" i="14"/>
  <c r="G80" i="14"/>
  <c r="F80" i="14"/>
  <c r="E80" i="14"/>
  <c r="D80" i="14"/>
  <c r="C80" i="14"/>
  <c r="A80" i="14"/>
  <c r="G79" i="14"/>
  <c r="F79" i="14"/>
  <c r="E79" i="14"/>
  <c r="D79" i="14"/>
  <c r="C79" i="14"/>
  <c r="A79" i="14"/>
  <c r="G78" i="14"/>
  <c r="F78" i="14"/>
  <c r="E78" i="14"/>
  <c r="D78" i="14"/>
  <c r="C78" i="14"/>
  <c r="A78" i="14"/>
  <c r="G77" i="14"/>
  <c r="F77" i="14"/>
  <c r="E77" i="14"/>
  <c r="D77" i="14"/>
  <c r="C77" i="14"/>
  <c r="A77" i="14"/>
  <c r="G76" i="14"/>
  <c r="F76" i="14"/>
  <c r="E76" i="14"/>
  <c r="D76" i="14"/>
  <c r="C76" i="14"/>
  <c r="A76" i="14"/>
  <c r="G75" i="14"/>
  <c r="F75" i="14"/>
  <c r="E75" i="14"/>
  <c r="D75" i="14"/>
  <c r="C75" i="14"/>
  <c r="A75" i="14"/>
  <c r="G74" i="14"/>
  <c r="F74" i="14"/>
  <c r="E74" i="14"/>
  <c r="D74" i="14"/>
  <c r="C74" i="14"/>
  <c r="A74" i="14"/>
  <c r="G73" i="14"/>
  <c r="F73" i="14"/>
  <c r="E73" i="14"/>
  <c r="D73" i="14"/>
  <c r="C73" i="14"/>
  <c r="A73" i="14"/>
  <c r="G72" i="14"/>
  <c r="F72" i="14"/>
  <c r="E72" i="14"/>
  <c r="D72" i="14"/>
  <c r="C72" i="14"/>
  <c r="A72" i="14"/>
  <c r="G71" i="14"/>
  <c r="F71" i="14"/>
  <c r="E71" i="14"/>
  <c r="D71" i="14"/>
  <c r="C71" i="14"/>
  <c r="A71" i="14"/>
  <c r="G70" i="14"/>
  <c r="F70" i="14"/>
  <c r="E70" i="14"/>
  <c r="D70" i="14"/>
  <c r="C70" i="14"/>
  <c r="A70" i="14"/>
  <c r="G69" i="14"/>
  <c r="F69" i="14"/>
  <c r="E69" i="14"/>
  <c r="D69" i="14"/>
  <c r="C69" i="14"/>
  <c r="A69" i="14"/>
  <c r="G68" i="14"/>
  <c r="F68" i="14"/>
  <c r="E68" i="14"/>
  <c r="D68" i="14"/>
  <c r="C68" i="14"/>
  <c r="A68" i="14"/>
  <c r="G67" i="14"/>
  <c r="F67" i="14"/>
  <c r="E67" i="14"/>
  <c r="D67" i="14"/>
  <c r="C67" i="14"/>
  <c r="A67" i="14"/>
  <c r="G66" i="14"/>
  <c r="F66" i="14"/>
  <c r="E66" i="14"/>
  <c r="D66" i="14"/>
  <c r="C66" i="14"/>
  <c r="A66" i="14"/>
  <c r="G65" i="14"/>
  <c r="F65" i="14"/>
  <c r="E65" i="14"/>
  <c r="D65" i="14"/>
  <c r="C65" i="14"/>
  <c r="A65" i="14"/>
  <c r="G64" i="14"/>
  <c r="F64" i="14"/>
  <c r="E64" i="14"/>
  <c r="D64" i="14"/>
  <c r="C64" i="14"/>
  <c r="A64" i="14"/>
  <c r="G63" i="14"/>
  <c r="F63" i="14"/>
  <c r="E63" i="14"/>
  <c r="D63" i="14"/>
  <c r="C63" i="14"/>
  <c r="A63" i="14"/>
  <c r="G62" i="14"/>
  <c r="F62" i="14"/>
  <c r="E62" i="14"/>
  <c r="D62" i="14"/>
  <c r="C62" i="14"/>
  <c r="A62" i="14"/>
  <c r="G61" i="14"/>
  <c r="F61" i="14"/>
  <c r="E61" i="14"/>
  <c r="D61" i="14"/>
  <c r="C61" i="14"/>
  <c r="A61" i="14"/>
  <c r="G60" i="14"/>
  <c r="F60" i="14"/>
  <c r="E60" i="14"/>
  <c r="D60" i="14"/>
  <c r="C60" i="14"/>
  <c r="A60" i="14"/>
  <c r="G59" i="14"/>
  <c r="F59" i="14"/>
  <c r="E59" i="14"/>
  <c r="D59" i="14"/>
  <c r="C59" i="14"/>
  <c r="A59" i="14"/>
  <c r="G58" i="14"/>
  <c r="F58" i="14"/>
  <c r="E58" i="14"/>
  <c r="D58" i="14"/>
  <c r="C58" i="14"/>
  <c r="A58" i="14"/>
  <c r="G57" i="14"/>
  <c r="F57" i="14"/>
  <c r="E57" i="14"/>
  <c r="D57" i="14"/>
  <c r="C57" i="14"/>
  <c r="A57" i="14"/>
  <c r="G56" i="14"/>
  <c r="F56" i="14"/>
  <c r="E56" i="14"/>
  <c r="D56" i="14"/>
  <c r="C56" i="14"/>
  <c r="A56" i="14"/>
  <c r="G55" i="14"/>
  <c r="F55" i="14"/>
  <c r="E55" i="14"/>
  <c r="D55" i="14"/>
  <c r="C55" i="14"/>
  <c r="A55" i="14"/>
  <c r="G54" i="14"/>
  <c r="F54" i="14"/>
  <c r="E54" i="14"/>
  <c r="D54" i="14"/>
  <c r="C54" i="14"/>
  <c r="A54" i="14"/>
  <c r="G53" i="14"/>
  <c r="F53" i="14"/>
  <c r="E53" i="14"/>
  <c r="D53" i="14"/>
  <c r="C53" i="14"/>
  <c r="A53" i="14"/>
  <c r="G52" i="14"/>
  <c r="F52" i="14"/>
  <c r="E52" i="14"/>
  <c r="D52" i="14"/>
  <c r="C52" i="14"/>
  <c r="A52" i="14"/>
  <c r="G51" i="14"/>
  <c r="F51" i="14"/>
  <c r="E51" i="14"/>
  <c r="D51" i="14"/>
  <c r="C51" i="14"/>
  <c r="A51" i="14"/>
  <c r="G50" i="14"/>
  <c r="F50" i="14"/>
  <c r="E50" i="14"/>
  <c r="D50" i="14"/>
  <c r="C50" i="14"/>
  <c r="A50" i="14"/>
  <c r="G49" i="14"/>
  <c r="F49" i="14"/>
  <c r="E49" i="14"/>
  <c r="D49" i="14"/>
  <c r="C49" i="14"/>
  <c r="A49" i="14"/>
  <c r="G48" i="14"/>
  <c r="F48" i="14"/>
  <c r="E48" i="14"/>
  <c r="D48" i="14"/>
  <c r="C48" i="14"/>
  <c r="A48" i="14"/>
  <c r="G47" i="14"/>
  <c r="F47" i="14"/>
  <c r="E47" i="14"/>
  <c r="D47" i="14"/>
  <c r="C47" i="14"/>
  <c r="A47" i="14"/>
  <c r="G46" i="14"/>
  <c r="F46" i="14"/>
  <c r="E46" i="14"/>
  <c r="D46" i="14"/>
  <c r="C46" i="14"/>
  <c r="A46" i="14"/>
  <c r="G45" i="14"/>
  <c r="F45" i="14"/>
  <c r="E45" i="14"/>
  <c r="D45" i="14"/>
  <c r="C45" i="14"/>
  <c r="A45" i="14"/>
  <c r="G44" i="14"/>
  <c r="F44" i="14"/>
  <c r="E44" i="14"/>
  <c r="D44" i="14"/>
  <c r="C44" i="14"/>
  <c r="A44" i="14"/>
  <c r="G43" i="14"/>
  <c r="F43" i="14"/>
  <c r="E43" i="14"/>
  <c r="D43" i="14"/>
  <c r="C43" i="14"/>
  <c r="A43" i="14"/>
  <c r="G42" i="14"/>
  <c r="F42" i="14"/>
  <c r="E42" i="14"/>
  <c r="D42" i="14"/>
  <c r="C42" i="14"/>
  <c r="A42" i="14"/>
  <c r="G41" i="14"/>
  <c r="F41" i="14"/>
  <c r="E41" i="14"/>
  <c r="D41" i="14"/>
  <c r="C41" i="14"/>
  <c r="A41" i="14"/>
  <c r="G40" i="14"/>
  <c r="F40" i="14"/>
  <c r="E40" i="14"/>
  <c r="D40" i="14"/>
  <c r="C40" i="14"/>
  <c r="A40" i="14"/>
  <c r="G39" i="14"/>
  <c r="F39" i="14"/>
  <c r="E39" i="14"/>
  <c r="D39" i="14"/>
  <c r="C39" i="14"/>
  <c r="A39" i="14"/>
  <c r="G38" i="14"/>
  <c r="F38" i="14"/>
  <c r="E38" i="14"/>
  <c r="D38" i="14"/>
  <c r="C38" i="14"/>
  <c r="A38" i="14"/>
  <c r="G37" i="14"/>
  <c r="F37" i="14"/>
  <c r="E37" i="14"/>
  <c r="D37" i="14"/>
  <c r="C37" i="14"/>
  <c r="A37" i="14"/>
  <c r="G36" i="14"/>
  <c r="F36" i="14"/>
  <c r="E36" i="14"/>
  <c r="D36" i="14"/>
  <c r="C36" i="14"/>
  <c r="A36" i="14"/>
  <c r="G35" i="14"/>
  <c r="F35" i="14"/>
  <c r="E35" i="14"/>
  <c r="D35" i="14"/>
  <c r="C35" i="14"/>
  <c r="A35" i="14"/>
  <c r="G34" i="14"/>
  <c r="F34" i="14"/>
  <c r="E34" i="14"/>
  <c r="D34" i="14"/>
  <c r="C34" i="14"/>
  <c r="A34" i="14"/>
  <c r="G33" i="14"/>
  <c r="F33" i="14"/>
  <c r="E33" i="14"/>
  <c r="D33" i="14"/>
  <c r="C33" i="14"/>
  <c r="A33" i="14"/>
  <c r="G32" i="14"/>
  <c r="F32" i="14"/>
  <c r="E32" i="14"/>
  <c r="D32" i="14"/>
  <c r="C32" i="14"/>
  <c r="A32" i="14"/>
  <c r="G31" i="14"/>
  <c r="F31" i="14"/>
  <c r="E31" i="14"/>
  <c r="D31" i="14"/>
  <c r="C31" i="14"/>
  <c r="A31" i="14"/>
  <c r="G30" i="14"/>
  <c r="F30" i="14"/>
  <c r="E30" i="14"/>
  <c r="D30" i="14"/>
  <c r="C30" i="14"/>
  <c r="A30" i="14"/>
  <c r="G29" i="14"/>
  <c r="F29" i="14"/>
  <c r="E29" i="14"/>
  <c r="D29" i="14"/>
  <c r="C29" i="14"/>
  <c r="A29" i="14"/>
  <c r="G28" i="14"/>
  <c r="F28" i="14"/>
  <c r="E28" i="14"/>
  <c r="D28" i="14"/>
  <c r="C28" i="14"/>
  <c r="A28" i="14"/>
  <c r="G27" i="14"/>
  <c r="F27" i="14"/>
  <c r="E27" i="14"/>
  <c r="D27" i="14"/>
  <c r="C27" i="14"/>
  <c r="A27" i="14"/>
  <c r="G26" i="14"/>
  <c r="F26" i="14"/>
  <c r="E26" i="14"/>
  <c r="D26" i="14"/>
  <c r="C26" i="14"/>
  <c r="A26" i="14"/>
  <c r="G25" i="14"/>
  <c r="F25" i="14"/>
  <c r="E25" i="14"/>
  <c r="D25" i="14"/>
  <c r="C25" i="14"/>
  <c r="A25" i="14"/>
  <c r="G24" i="14"/>
  <c r="F24" i="14"/>
  <c r="E24" i="14"/>
  <c r="D24" i="14"/>
  <c r="C24" i="14"/>
  <c r="A24" i="14"/>
  <c r="G23" i="14"/>
  <c r="F23" i="14"/>
  <c r="E23" i="14"/>
  <c r="D23" i="14"/>
  <c r="C23" i="14"/>
  <c r="A23" i="14"/>
  <c r="G22" i="14"/>
  <c r="F22" i="14"/>
  <c r="E22" i="14"/>
  <c r="D22" i="14"/>
  <c r="C22" i="14"/>
  <c r="A22" i="14"/>
  <c r="G21" i="14"/>
  <c r="F21" i="14"/>
  <c r="E21" i="14"/>
  <c r="D21" i="14"/>
  <c r="C21" i="14"/>
  <c r="A21" i="14"/>
  <c r="G20" i="14"/>
  <c r="F20" i="14"/>
  <c r="E20" i="14"/>
  <c r="D20" i="14"/>
  <c r="C20" i="14"/>
  <c r="A20" i="14"/>
  <c r="G19" i="14"/>
  <c r="F19" i="14"/>
  <c r="E19" i="14"/>
  <c r="D19" i="14"/>
  <c r="C19" i="14"/>
  <c r="A19" i="14"/>
  <c r="G18" i="14"/>
  <c r="F18" i="14"/>
  <c r="E18" i="14"/>
  <c r="D18" i="14"/>
  <c r="C18" i="14"/>
  <c r="A18" i="14"/>
  <c r="G17" i="14"/>
  <c r="F17" i="14"/>
  <c r="E17" i="14"/>
  <c r="D17" i="14"/>
  <c r="C17" i="14"/>
  <c r="A17" i="14"/>
  <c r="G16" i="14"/>
  <c r="F16" i="14"/>
  <c r="E16" i="14"/>
  <c r="D16" i="14"/>
  <c r="C16" i="14"/>
  <c r="A16" i="14"/>
  <c r="G15" i="14"/>
  <c r="F15" i="14"/>
  <c r="E15" i="14"/>
  <c r="D15" i="14"/>
  <c r="C15" i="14"/>
  <c r="A15" i="14"/>
  <c r="G14" i="14"/>
  <c r="F14" i="14"/>
  <c r="E14" i="14"/>
  <c r="D14" i="14"/>
  <c r="C14" i="14"/>
  <c r="A14" i="14"/>
  <c r="G13" i="14"/>
  <c r="F13" i="14"/>
  <c r="E13" i="14"/>
  <c r="D13" i="14"/>
  <c r="C13" i="14"/>
  <c r="A13" i="14"/>
  <c r="G12" i="14"/>
  <c r="F12" i="14"/>
  <c r="E12" i="14"/>
  <c r="D12" i="14"/>
  <c r="C12" i="14"/>
  <c r="A12" i="14"/>
  <c r="G11" i="14"/>
  <c r="F11" i="14"/>
  <c r="E11" i="14"/>
  <c r="D11" i="14"/>
  <c r="C11" i="14"/>
  <c r="A11" i="14"/>
  <c r="G10" i="14"/>
  <c r="F10" i="14"/>
  <c r="E10" i="14"/>
  <c r="D10" i="14"/>
  <c r="C10" i="14"/>
  <c r="A10" i="14"/>
  <c r="G9" i="14"/>
  <c r="F9" i="14"/>
  <c r="E9" i="14"/>
  <c r="D9" i="14"/>
  <c r="C9" i="14"/>
  <c r="A9" i="14"/>
  <c r="G8" i="14"/>
  <c r="F8" i="14"/>
  <c r="E8" i="14"/>
  <c r="D8" i="14"/>
  <c r="C8" i="14"/>
  <c r="A8" i="14"/>
  <c r="G7" i="14"/>
  <c r="F7" i="14"/>
  <c r="E7" i="14"/>
  <c r="D7" i="14"/>
  <c r="C7" i="14"/>
  <c r="A7" i="14"/>
  <c r="G6" i="14"/>
  <c r="F6" i="14"/>
  <c r="E6" i="14"/>
  <c r="D6" i="14"/>
  <c r="C6" i="14"/>
  <c r="A6" i="14"/>
  <c r="G5" i="14"/>
  <c r="F5" i="14"/>
  <c r="E5" i="14"/>
  <c r="D5" i="14"/>
  <c r="C5" i="14"/>
  <c r="A5" i="14"/>
  <c r="G4" i="14"/>
  <c r="F4" i="14"/>
  <c r="E4" i="14"/>
  <c r="D4" i="14"/>
  <c r="C4" i="14"/>
  <c r="A4" i="14"/>
  <c r="G3" i="14"/>
  <c r="F3" i="14"/>
  <c r="E3" i="14"/>
  <c r="D3" i="14"/>
  <c r="C3" i="14"/>
  <c r="A3" i="14"/>
  <c r="B14" i="13" l="1"/>
  <c r="B19" i="13"/>
  <c r="D6" i="13"/>
  <c r="D18" i="13"/>
  <c r="D15" i="13"/>
  <c r="B16" i="13"/>
  <c r="B15" i="13"/>
  <c r="D14" i="13"/>
  <c r="B11" i="13"/>
  <c r="D10" i="13"/>
  <c r="B10" i="13"/>
  <c r="D9" i="13"/>
  <c r="B9" i="13"/>
  <c r="D5" i="13"/>
  <c r="B6" i="13"/>
  <c r="B5" i="13"/>
  <c r="B2" i="13"/>
  <c r="Z1" i="1" l="1"/>
  <c r="B18" i="12"/>
  <c r="G12" i="12"/>
  <c r="B4" i="12"/>
  <c r="B8" i="12"/>
  <c r="Q2" i="1"/>
  <c r="B2" i="12" l="1"/>
  <c r="T1" i="2" l="1"/>
  <c r="A2" i="1"/>
  <c r="U1" i="2" l="1"/>
  <c r="W112" i="1" l="1"/>
  <c r="M6" i="11" l="1"/>
  <c r="M3" i="11"/>
  <c r="H6" i="11" l="1"/>
  <c r="H7" i="11"/>
  <c r="H8" i="11"/>
  <c r="H9" i="11"/>
  <c r="H10" i="11"/>
  <c r="H11" i="11"/>
  <c r="H12" i="11"/>
  <c r="H13" i="11"/>
  <c r="H5" i="1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" i="1"/>
  <c r="W3" i="1"/>
  <c r="W4" i="1"/>
  <c r="W2" i="1"/>
  <c r="S241" i="1"/>
  <c r="D9" i="11"/>
  <c r="D10" i="11"/>
  <c r="D11" i="11"/>
  <c r="D12" i="11"/>
  <c r="D13" i="11"/>
  <c r="D6" i="11"/>
  <c r="D7" i="11"/>
  <c r="D8" i="11"/>
  <c r="D5" i="11"/>
  <c r="D2" i="11"/>
  <c r="C7" i="11"/>
  <c r="C8" i="11"/>
  <c r="C9" i="11"/>
  <c r="C10" i="11"/>
  <c r="C11" i="11"/>
  <c r="C12" i="11"/>
  <c r="C13" i="11"/>
  <c r="C6" i="11"/>
  <c r="C4" i="11"/>
  <c r="C3" i="11"/>
  <c r="C5" i="11"/>
  <c r="C2" i="1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Q321" i="1"/>
  <c r="S321" i="1"/>
  <c r="Q304" i="1"/>
  <c r="S304" i="1"/>
  <c r="Q95" i="1"/>
  <c r="S9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6" i="1"/>
  <c r="S497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185" i="1"/>
  <c r="S18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3" i="1"/>
  <c r="S94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2" i="1"/>
  <c r="S11" i="1"/>
  <c r="S4" i="1"/>
  <c r="S5" i="1"/>
  <c r="S6" i="1"/>
  <c r="S7" i="1"/>
  <c r="S8" i="1"/>
  <c r="S9" i="1"/>
  <c r="S10" i="1"/>
  <c r="S3" i="1"/>
  <c r="S2" i="1"/>
  <c r="B14" i="12" l="1"/>
  <c r="S14" i="1"/>
  <c r="B17" i="13" s="1"/>
  <c r="B18" i="13"/>
  <c r="AT95" i="1"/>
  <c r="R95" i="1" s="1"/>
  <c r="T95" i="1" s="1"/>
  <c r="AT304" i="1"/>
  <c r="R304" i="1" s="1"/>
  <c r="T304" i="1" s="1"/>
  <c r="AT321" i="1"/>
  <c r="R321" i="1" s="1"/>
  <c r="T321" i="1" s="1"/>
  <c r="AT2" i="1"/>
  <c r="R2" i="1" s="1"/>
  <c r="Y8" i="1"/>
  <c r="Y12" i="1"/>
  <c r="Y16" i="1"/>
  <c r="Y20" i="1"/>
  <c r="Y24" i="1"/>
  <c r="Y28" i="1"/>
  <c r="Y32" i="1"/>
  <c r="Y36" i="1"/>
  <c r="Y40" i="1"/>
  <c r="Y44" i="1"/>
  <c r="Y48" i="1"/>
  <c r="Y52" i="1"/>
  <c r="Y56" i="1"/>
  <c r="Y60" i="1"/>
  <c r="Y64" i="1"/>
  <c r="Y68" i="1"/>
  <c r="Y72" i="1"/>
  <c r="Y76" i="1"/>
  <c r="Y80" i="1"/>
  <c r="Y84" i="1"/>
  <c r="Y88" i="1"/>
  <c r="Y92" i="1"/>
  <c r="Y96" i="1"/>
  <c r="Y100" i="1"/>
  <c r="Y104" i="1"/>
  <c r="Y108" i="1"/>
  <c r="Y112" i="1"/>
  <c r="Y116" i="1"/>
  <c r="Y120" i="1"/>
  <c r="Y124" i="1"/>
  <c r="Y128" i="1"/>
  <c r="Y132" i="1"/>
  <c r="Y136" i="1"/>
  <c r="Y140" i="1"/>
  <c r="Y144" i="1"/>
  <c r="Y148" i="1"/>
  <c r="Y152" i="1"/>
  <c r="Y156" i="1"/>
  <c r="Y160" i="1"/>
  <c r="Y164" i="1"/>
  <c r="Y168" i="1"/>
  <c r="Y172" i="1"/>
  <c r="Y176" i="1"/>
  <c r="Y180" i="1"/>
  <c r="Y184" i="1"/>
  <c r="Y188" i="1"/>
  <c r="Y192" i="1"/>
  <c r="Y196" i="1"/>
  <c r="Y200" i="1"/>
  <c r="Y204" i="1"/>
  <c r="Y208" i="1"/>
  <c r="Y212" i="1"/>
  <c r="Y216" i="1"/>
  <c r="Y220" i="1"/>
  <c r="Y224" i="1"/>
  <c r="Y228" i="1"/>
  <c r="Y232" i="1"/>
  <c r="Y236" i="1"/>
  <c r="Y240" i="1"/>
  <c r="Y244" i="1"/>
  <c r="Y248" i="1"/>
  <c r="Y252" i="1"/>
  <c r="Y256" i="1"/>
  <c r="Y260" i="1"/>
  <c r="Y264" i="1"/>
  <c r="Y268" i="1"/>
  <c r="Y272" i="1"/>
  <c r="Y276" i="1"/>
  <c r="Y280" i="1"/>
  <c r="Y284" i="1"/>
  <c r="Y288" i="1"/>
  <c r="Y292" i="1"/>
  <c r="Y296" i="1"/>
  <c r="Y300" i="1"/>
  <c r="Y304" i="1"/>
  <c r="Y308" i="1"/>
  <c r="Y312" i="1"/>
  <c r="Y316" i="1"/>
  <c r="Y320" i="1"/>
  <c r="Y324" i="1"/>
  <c r="Y328" i="1"/>
  <c r="Y332" i="1"/>
  <c r="Y336" i="1"/>
  <c r="Y340" i="1"/>
  <c r="Y344" i="1"/>
  <c r="Y9" i="1"/>
  <c r="Y13" i="1"/>
  <c r="Y17" i="1"/>
  <c r="Y21" i="1"/>
  <c r="Y25" i="1"/>
  <c r="Y29" i="1"/>
  <c r="Y33" i="1"/>
  <c r="Y37" i="1"/>
  <c r="Y41" i="1"/>
  <c r="Y45" i="1"/>
  <c r="Y49" i="1"/>
  <c r="Y53" i="1"/>
  <c r="Y57" i="1"/>
  <c r="Y61" i="1"/>
  <c r="Y65" i="1"/>
  <c r="Y69" i="1"/>
  <c r="Y73" i="1"/>
  <c r="Y77" i="1"/>
  <c r="Y81" i="1"/>
  <c r="Y85" i="1"/>
  <c r="Y89" i="1"/>
  <c r="Y93" i="1"/>
  <c r="Y97" i="1"/>
  <c r="Y101" i="1"/>
  <c r="Y105" i="1"/>
  <c r="Y109" i="1"/>
  <c r="Y113" i="1"/>
  <c r="Y117" i="1"/>
  <c r="Y121" i="1"/>
  <c r="Y125" i="1"/>
  <c r="Y129" i="1"/>
  <c r="Y133" i="1"/>
  <c r="Y137" i="1"/>
  <c r="Y141" i="1"/>
  <c r="Y145" i="1"/>
  <c r="Y149" i="1"/>
  <c r="Y153" i="1"/>
  <c r="Y157" i="1"/>
  <c r="Y161" i="1"/>
  <c r="Y165" i="1"/>
  <c r="Y169" i="1"/>
  <c r="Y173" i="1"/>
  <c r="Y177" i="1"/>
  <c r="Y181" i="1"/>
  <c r="Y185" i="1"/>
  <c r="Y189" i="1"/>
  <c r="Y193" i="1"/>
  <c r="Y197" i="1"/>
  <c r="Y201" i="1"/>
  <c r="Y205" i="1"/>
  <c r="Y209" i="1"/>
  <c r="Y213" i="1"/>
  <c r="Y217" i="1"/>
  <c r="Y221" i="1"/>
  <c r="Y225" i="1"/>
  <c r="Y229" i="1"/>
  <c r="Y233" i="1"/>
  <c r="Y237" i="1"/>
  <c r="Y241" i="1"/>
  <c r="Y245" i="1"/>
  <c r="Y249" i="1"/>
  <c r="Y253" i="1"/>
  <c r="Y257" i="1"/>
  <c r="Y261" i="1"/>
  <c r="Y265" i="1"/>
  <c r="Y269" i="1"/>
  <c r="Y273" i="1"/>
  <c r="Y277" i="1"/>
  <c r="Y281" i="1"/>
  <c r="Y285" i="1"/>
  <c r="Y289" i="1"/>
  <c r="Y293" i="1"/>
  <c r="Y297" i="1"/>
  <c r="Y301" i="1"/>
  <c r="Y305" i="1"/>
  <c r="Y309" i="1"/>
  <c r="Y313" i="1"/>
  <c r="Y317" i="1"/>
  <c r="Y321" i="1"/>
  <c r="Y325" i="1"/>
  <c r="Y329" i="1"/>
  <c r="Y333" i="1"/>
  <c r="Y337" i="1"/>
  <c r="Y341" i="1"/>
  <c r="Y345" i="1"/>
  <c r="Y10" i="1"/>
  <c r="Y14" i="1"/>
  <c r="Y18" i="1"/>
  <c r="Y22" i="1"/>
  <c r="Y26" i="1"/>
  <c r="Y30" i="1"/>
  <c r="Y34" i="1"/>
  <c r="Y38" i="1"/>
  <c r="Y42" i="1"/>
  <c r="Y46" i="1"/>
  <c r="Y50" i="1"/>
  <c r="Y54" i="1"/>
  <c r="Y58" i="1"/>
  <c r="Y62" i="1"/>
  <c r="Y66" i="1"/>
  <c r="Y70" i="1"/>
  <c r="Y74" i="1"/>
  <c r="Y78" i="1"/>
  <c r="Y82" i="1"/>
  <c r="Y86" i="1"/>
  <c r="Y90" i="1"/>
  <c r="Y94" i="1"/>
  <c r="Y98" i="1"/>
  <c r="Y102" i="1"/>
  <c r="Y106" i="1"/>
  <c r="Y110" i="1"/>
  <c r="Y114" i="1"/>
  <c r="Y118" i="1"/>
  <c r="Y122" i="1"/>
  <c r="Y126" i="1"/>
  <c r="Y130" i="1"/>
  <c r="Y134" i="1"/>
  <c r="Y138" i="1"/>
  <c r="Y142" i="1"/>
  <c r="Y146" i="1"/>
  <c r="Y150" i="1"/>
  <c r="Y154" i="1"/>
  <c r="Y158" i="1"/>
  <c r="Y162" i="1"/>
  <c r="Y166" i="1"/>
  <c r="Y170" i="1"/>
  <c r="Y174" i="1"/>
  <c r="Y178" i="1"/>
  <c r="Y182" i="1"/>
  <c r="Y186" i="1"/>
  <c r="Y190" i="1"/>
  <c r="Y194" i="1"/>
  <c r="Y198" i="1"/>
  <c r="Y202" i="1"/>
  <c r="Y206" i="1"/>
  <c r="Y210" i="1"/>
  <c r="Y214" i="1"/>
  <c r="Y218" i="1"/>
  <c r="Y222" i="1"/>
  <c r="Y226" i="1"/>
  <c r="Y230" i="1"/>
  <c r="Y234" i="1"/>
  <c r="Y238" i="1"/>
  <c r="Y242" i="1"/>
  <c r="Y246" i="1"/>
  <c r="Y250" i="1"/>
  <c r="Y254" i="1"/>
  <c r="Y258" i="1"/>
  <c r="Y262" i="1"/>
  <c r="Y266" i="1"/>
  <c r="Y19" i="1"/>
  <c r="Y51" i="1"/>
  <c r="Y83" i="1"/>
  <c r="Y115" i="1"/>
  <c r="Y147" i="1"/>
  <c r="Y179" i="1"/>
  <c r="Y199" i="1"/>
  <c r="Y207" i="1"/>
  <c r="Y215" i="1"/>
  <c r="Y223" i="1"/>
  <c r="Y231" i="1"/>
  <c r="Y239" i="1"/>
  <c r="Y247" i="1"/>
  <c r="Y255" i="1"/>
  <c r="Y263" i="1"/>
  <c r="Y31" i="1"/>
  <c r="Y63" i="1"/>
  <c r="Y11" i="1"/>
  <c r="Y43" i="1"/>
  <c r="Y75" i="1"/>
  <c r="Y107" i="1"/>
  <c r="Y139" i="1"/>
  <c r="Y171" i="1"/>
  <c r="Y23" i="1"/>
  <c r="Y55" i="1"/>
  <c r="Y87" i="1"/>
  <c r="Y119" i="1"/>
  <c r="Y151" i="1"/>
  <c r="Y183" i="1"/>
  <c r="Y278" i="1"/>
  <c r="Y283" i="1"/>
  <c r="Y294" i="1"/>
  <c r="Y299" i="1"/>
  <c r="Y310" i="1"/>
  <c r="Y315" i="1"/>
  <c r="Y326" i="1"/>
  <c r="Y331" i="1"/>
  <c r="Y342" i="1"/>
  <c r="Y347" i="1"/>
  <c r="Y351" i="1"/>
  <c r="Y355" i="1"/>
  <c r="Y359" i="1"/>
  <c r="Y363" i="1"/>
  <c r="Y367" i="1"/>
  <c r="Y371" i="1"/>
  <c r="Y375" i="1"/>
  <c r="Y379" i="1"/>
  <c r="Y383" i="1"/>
  <c r="Y387" i="1"/>
  <c r="Y391" i="1"/>
  <c r="Y395" i="1"/>
  <c r="Y399" i="1"/>
  <c r="Y403" i="1"/>
  <c r="Y407" i="1"/>
  <c r="Y411" i="1"/>
  <c r="Y415" i="1"/>
  <c r="Y419" i="1"/>
  <c r="Y423" i="1"/>
  <c r="Y427" i="1"/>
  <c r="Y431" i="1"/>
  <c r="Y435" i="1"/>
  <c r="Y439" i="1"/>
  <c r="Y443" i="1"/>
  <c r="Y447" i="1"/>
  <c r="Y451" i="1"/>
  <c r="Y455" i="1"/>
  <c r="Y459" i="1"/>
  <c r="Y463" i="1"/>
  <c r="Y467" i="1"/>
  <c r="Y471" i="1"/>
  <c r="Y475" i="1"/>
  <c r="Y479" i="1"/>
  <c r="Y483" i="1"/>
  <c r="Y487" i="1"/>
  <c r="Y491" i="1"/>
  <c r="Y495" i="1"/>
  <c r="Y499" i="1"/>
  <c r="Y503" i="1"/>
  <c r="Y507" i="1"/>
  <c r="Y511" i="1"/>
  <c r="Y515" i="1"/>
  <c r="Y519" i="1"/>
  <c r="Y35" i="1"/>
  <c r="Y67" i="1"/>
  <c r="Y15" i="1"/>
  <c r="Y47" i="1"/>
  <c r="Y79" i="1"/>
  <c r="Y111" i="1"/>
  <c r="Y143" i="1"/>
  <c r="Y175" i="1"/>
  <c r="Y274" i="1"/>
  <c r="Y279" i="1"/>
  <c r="Y290" i="1"/>
  <c r="Y295" i="1"/>
  <c r="Y306" i="1"/>
  <c r="Y311" i="1"/>
  <c r="Y322" i="1"/>
  <c r="Y327" i="1"/>
  <c r="Y338" i="1"/>
  <c r="Y343" i="1"/>
  <c r="Y348" i="1"/>
  <c r="Y352" i="1"/>
  <c r="Y356" i="1"/>
  <c r="Y27" i="1"/>
  <c r="Y59" i="1"/>
  <c r="Y91" i="1"/>
  <c r="Y123" i="1"/>
  <c r="Y155" i="1"/>
  <c r="Y187" i="1"/>
  <c r="Y203" i="1"/>
  <c r="Y267" i="1"/>
  <c r="Y282" i="1"/>
  <c r="Y339" i="1"/>
  <c r="Y361" i="1"/>
  <c r="Y368" i="1"/>
  <c r="Y374" i="1"/>
  <c r="Y381" i="1"/>
  <c r="Y400" i="1"/>
  <c r="Y406" i="1"/>
  <c r="Y413" i="1"/>
  <c r="Y639" i="1"/>
  <c r="Y568" i="1"/>
  <c r="Y95" i="1"/>
  <c r="Y227" i="1"/>
  <c r="Y270" i="1"/>
  <c r="Y298" i="1"/>
  <c r="Y353" i="1"/>
  <c r="Y362" i="1"/>
  <c r="Y369" i="1"/>
  <c r="Y388" i="1"/>
  <c r="Y394" i="1"/>
  <c r="Y401" i="1"/>
  <c r="Y420" i="1"/>
  <c r="Y426" i="1"/>
  <c r="Y432" i="1"/>
  <c r="Y437" i="1"/>
  <c r="Y442" i="1"/>
  <c r="Y448" i="1"/>
  <c r="Y453" i="1"/>
  <c r="Y458" i="1"/>
  <c r="Y464" i="1"/>
  <c r="Y469" i="1"/>
  <c r="Y474" i="1"/>
  <c r="Y480" i="1"/>
  <c r="Y485" i="1"/>
  <c r="Y490" i="1"/>
  <c r="Y496" i="1"/>
  <c r="Y501" i="1"/>
  <c r="Y506" i="1"/>
  <c r="Y512" i="1"/>
  <c r="Y517" i="1"/>
  <c r="Y522" i="1"/>
  <c r="Y526" i="1"/>
  <c r="Y530" i="1"/>
  <c r="Y534" i="1"/>
  <c r="Y538" i="1"/>
  <c r="Y542" i="1"/>
  <c r="Y546" i="1"/>
  <c r="Y550" i="1"/>
  <c r="Y554" i="1"/>
  <c r="Y558" i="1"/>
  <c r="Y562" i="1"/>
  <c r="Y566" i="1"/>
  <c r="Y570" i="1"/>
  <c r="Y574" i="1"/>
  <c r="Y578" i="1"/>
  <c r="Y582" i="1"/>
  <c r="Y586" i="1"/>
  <c r="Y590" i="1"/>
  <c r="Y594" i="1"/>
  <c r="Y598" i="1"/>
  <c r="Y602" i="1"/>
  <c r="Y606" i="1"/>
  <c r="Y610" i="1"/>
  <c r="Y614" i="1"/>
  <c r="Y618" i="1"/>
  <c r="Y622" i="1"/>
  <c r="Y626" i="1"/>
  <c r="Y630" i="1"/>
  <c r="Y634" i="1"/>
  <c r="Y638" i="1"/>
  <c r="Y642" i="1"/>
  <c r="Y635" i="1"/>
  <c r="Y556" i="1"/>
  <c r="Y580" i="1"/>
  <c r="Y39" i="1"/>
  <c r="Y99" i="1"/>
  <c r="Y127" i="1"/>
  <c r="Y251" i="1"/>
  <c r="Y271" i="1"/>
  <c r="Y286" i="1"/>
  <c r="Y314" i="1"/>
  <c r="Y354" i="1"/>
  <c r="Y376" i="1"/>
  <c r="Y382" i="1"/>
  <c r="Y389" i="1"/>
  <c r="Y408" i="1"/>
  <c r="Y414" i="1"/>
  <c r="Y421" i="1"/>
  <c r="Y564" i="1"/>
  <c r="Y584" i="1"/>
  <c r="Y103" i="1"/>
  <c r="Y131" i="1"/>
  <c r="Y159" i="1"/>
  <c r="Y211" i="1"/>
  <c r="Y287" i="1"/>
  <c r="Y302" i="1"/>
  <c r="Y330" i="1"/>
  <c r="Y364" i="1"/>
  <c r="Y370" i="1"/>
  <c r="Y377" i="1"/>
  <c r="Y396" i="1"/>
  <c r="Y402" i="1"/>
  <c r="Y409" i="1"/>
  <c r="Y428" i="1"/>
  <c r="Y433" i="1"/>
  <c r="Y438" i="1"/>
  <c r="Y444" i="1"/>
  <c r="Y449" i="1"/>
  <c r="Y454" i="1"/>
  <c r="Y460" i="1"/>
  <c r="Y465" i="1"/>
  <c r="Y470" i="1"/>
  <c r="Y476" i="1"/>
  <c r="Y481" i="1"/>
  <c r="Y486" i="1"/>
  <c r="Y492" i="1"/>
  <c r="Y497" i="1"/>
  <c r="Y502" i="1"/>
  <c r="Y508" i="1"/>
  <c r="Y513" i="1"/>
  <c r="Y518" i="1"/>
  <c r="Y523" i="1"/>
  <c r="Y527" i="1"/>
  <c r="Y531" i="1"/>
  <c r="Y535" i="1"/>
  <c r="Y539" i="1"/>
  <c r="Y543" i="1"/>
  <c r="Y547" i="1"/>
  <c r="Y551" i="1"/>
  <c r="Y555" i="1"/>
  <c r="Y559" i="1"/>
  <c r="Y563" i="1"/>
  <c r="Y567" i="1"/>
  <c r="Y571" i="1"/>
  <c r="Y575" i="1"/>
  <c r="Y579" i="1"/>
  <c r="Y583" i="1"/>
  <c r="Y587" i="1"/>
  <c r="Y591" i="1"/>
  <c r="Y595" i="1"/>
  <c r="Y599" i="1"/>
  <c r="Y603" i="1"/>
  <c r="Y607" i="1"/>
  <c r="Y611" i="1"/>
  <c r="Y615" i="1"/>
  <c r="Y619" i="1"/>
  <c r="Y623" i="1"/>
  <c r="Y627" i="1"/>
  <c r="Y631" i="1"/>
  <c r="Y560" i="1"/>
  <c r="Y588" i="1"/>
  <c r="Y135" i="1"/>
  <c r="Y163" i="1"/>
  <c r="Y191" i="1"/>
  <c r="Y235" i="1"/>
  <c r="Y275" i="1"/>
  <c r="Y303" i="1"/>
  <c r="Y318" i="1"/>
  <c r="Y346" i="1"/>
  <c r="Y357" i="1"/>
  <c r="Y365" i="1"/>
  <c r="Y384" i="1"/>
  <c r="Y390" i="1"/>
  <c r="Y397" i="1"/>
  <c r="Y416" i="1"/>
  <c r="Y422" i="1"/>
  <c r="Y576" i="1"/>
  <c r="Y71" i="1"/>
  <c r="Y167" i="1"/>
  <c r="Y195" i="1"/>
  <c r="Y259" i="1"/>
  <c r="Y291" i="1"/>
  <c r="Y319" i="1"/>
  <c r="Y334" i="1"/>
  <c r="Y358" i="1"/>
  <c r="Y372" i="1"/>
  <c r="Y378" i="1"/>
  <c r="Y385" i="1"/>
  <c r="Y404" i="1"/>
  <c r="Y410" i="1"/>
  <c r="Y417" i="1"/>
  <c r="Y429" i="1"/>
  <c r="Y434" i="1"/>
  <c r="Y440" i="1"/>
  <c r="Y445" i="1"/>
  <c r="Y450" i="1"/>
  <c r="Y456" i="1"/>
  <c r="Y461" i="1"/>
  <c r="Y466" i="1"/>
  <c r="Y472" i="1"/>
  <c r="Y477" i="1"/>
  <c r="Y482" i="1"/>
  <c r="Y488" i="1"/>
  <c r="Y493" i="1"/>
  <c r="Y498" i="1"/>
  <c r="Y504" i="1"/>
  <c r="Y509" i="1"/>
  <c r="Y514" i="1"/>
  <c r="Y520" i="1"/>
  <c r="Y524" i="1"/>
  <c r="Y528" i="1"/>
  <c r="Y532" i="1"/>
  <c r="Y536" i="1"/>
  <c r="Y540" i="1"/>
  <c r="Y544" i="1"/>
  <c r="Y548" i="1"/>
  <c r="Y552" i="1"/>
  <c r="Y572" i="1"/>
  <c r="Y596" i="1"/>
  <c r="Y219" i="1"/>
  <c r="Y307" i="1"/>
  <c r="Y335" i="1"/>
  <c r="Y349" i="1"/>
  <c r="Y366" i="1"/>
  <c r="Y373" i="1"/>
  <c r="Y392" i="1"/>
  <c r="Y398" i="1"/>
  <c r="Y405" i="1"/>
  <c r="Y424" i="1"/>
  <c r="Y425" i="1"/>
  <c r="Y468" i="1"/>
  <c r="Y510" i="1"/>
  <c r="Y533" i="1"/>
  <c r="Y549" i="1"/>
  <c r="Y565" i="1"/>
  <c r="Y581" i="1"/>
  <c r="Y608" i="1"/>
  <c r="Y617" i="1"/>
  <c r="Y640" i="1"/>
  <c r="Y380" i="1"/>
  <c r="Y430" i="1"/>
  <c r="Y473" i="1"/>
  <c r="Y516" i="1"/>
  <c r="Y597" i="1"/>
  <c r="Y620" i="1"/>
  <c r="Y629" i="1"/>
  <c r="Y478" i="1"/>
  <c r="Y537" i="1"/>
  <c r="Y553" i="1"/>
  <c r="Y585" i="1"/>
  <c r="Y600" i="1"/>
  <c r="Y632" i="1"/>
  <c r="Y641" i="1"/>
  <c r="Y612" i="1"/>
  <c r="Y573" i="1"/>
  <c r="Y613" i="1"/>
  <c r="Y457" i="1"/>
  <c r="Y561" i="1"/>
  <c r="Y616" i="1"/>
  <c r="Y386" i="1"/>
  <c r="Y436" i="1"/>
  <c r="Y521" i="1"/>
  <c r="Y569" i="1"/>
  <c r="Y609" i="1"/>
  <c r="Y489" i="1"/>
  <c r="Y557" i="1"/>
  <c r="Y601" i="1"/>
  <c r="Y624" i="1"/>
  <c r="Y500" i="1"/>
  <c r="Y577" i="1"/>
  <c r="Y593" i="1"/>
  <c r="Y637" i="1"/>
  <c r="Y323" i="1"/>
  <c r="Y393" i="1"/>
  <c r="Y441" i="1"/>
  <c r="Y484" i="1"/>
  <c r="Y621" i="1"/>
  <c r="Y446" i="1"/>
  <c r="Y525" i="1"/>
  <c r="Y541" i="1"/>
  <c r="Y589" i="1"/>
  <c r="Y633" i="1"/>
  <c r="Y350" i="1"/>
  <c r="Y494" i="1"/>
  <c r="Y604" i="1"/>
  <c r="Y636" i="1"/>
  <c r="Y412" i="1"/>
  <c r="Y545" i="1"/>
  <c r="Y418" i="1"/>
  <c r="Y628" i="1"/>
  <c r="Y452" i="1"/>
  <c r="Y592" i="1"/>
  <c r="Y360" i="1"/>
  <c r="Y462" i="1"/>
  <c r="Y243" i="1"/>
  <c r="Y529" i="1"/>
  <c r="Y625" i="1"/>
  <c r="Y505" i="1"/>
  <c r="Y605" i="1"/>
  <c r="Y3" i="1"/>
  <c r="Y7" i="1"/>
  <c r="Y4" i="1"/>
  <c r="Y5" i="1"/>
  <c r="Y6" i="1"/>
  <c r="Y2" i="1"/>
  <c r="G7" i="11"/>
  <c r="G5" i="11"/>
  <c r="G13" i="11"/>
  <c r="G12" i="11"/>
  <c r="G11" i="11"/>
  <c r="F9" i="11"/>
  <c r="F8" i="11"/>
  <c r="F7" i="11"/>
  <c r="F11" i="11"/>
  <c r="G8" i="11"/>
  <c r="G6" i="11"/>
  <c r="F10" i="11"/>
  <c r="G9" i="11"/>
  <c r="F13" i="11"/>
  <c r="G10" i="11"/>
  <c r="F12" i="11"/>
  <c r="F5" i="11"/>
  <c r="G2" i="11"/>
  <c r="F6" i="11"/>
  <c r="F2" i="11"/>
  <c r="D15" i="11"/>
  <c r="C15" i="11"/>
  <c r="E3" i="11"/>
  <c r="E7" i="11"/>
  <c r="E9" i="11"/>
  <c r="E11" i="11"/>
  <c r="E10" i="11"/>
  <c r="E12" i="11"/>
  <c r="E2" i="11"/>
  <c r="S227" i="1"/>
  <c r="E8" i="11" s="1"/>
  <c r="S498" i="1"/>
  <c r="S434" i="1"/>
  <c r="S370" i="1"/>
  <c r="S495" i="1"/>
  <c r="S471" i="1"/>
  <c r="S141" i="1"/>
  <c r="E6" i="11" s="1"/>
  <c r="S92" i="1"/>
  <c r="E5" i="11" s="1"/>
  <c r="T2" i="1" l="1"/>
  <c r="G15" i="11"/>
  <c r="F15" i="11"/>
  <c r="E13" i="11"/>
  <c r="AA1" i="1" l="1"/>
  <c r="X2" i="1" s="1"/>
  <c r="Q4" i="1"/>
  <c r="AT4" i="1" s="1"/>
  <c r="R4" i="1" s="1"/>
  <c r="T4" i="1" s="1"/>
  <c r="Q5" i="1"/>
  <c r="AT5" i="1" s="1"/>
  <c r="R5" i="1" s="1"/>
  <c r="T5" i="1" s="1"/>
  <c r="Q6" i="1"/>
  <c r="AT6" i="1" s="1"/>
  <c r="R6" i="1" s="1"/>
  <c r="T6" i="1" s="1"/>
  <c r="Q7" i="1"/>
  <c r="AT7" i="1" s="1"/>
  <c r="R7" i="1" s="1"/>
  <c r="T7" i="1" s="1"/>
  <c r="Q8" i="1"/>
  <c r="AT8" i="1" s="1"/>
  <c r="R8" i="1" s="1"/>
  <c r="T8" i="1" s="1"/>
  <c r="Q9" i="1"/>
  <c r="AT9" i="1" s="1"/>
  <c r="R9" i="1" s="1"/>
  <c r="T9" i="1" s="1"/>
  <c r="Q10" i="1"/>
  <c r="AT10" i="1" s="1"/>
  <c r="R10" i="1" s="1"/>
  <c r="T10" i="1" s="1"/>
  <c r="Q11" i="1"/>
  <c r="AT11" i="1" s="1"/>
  <c r="R11" i="1" s="1"/>
  <c r="T11" i="1" s="1"/>
  <c r="Q12" i="1"/>
  <c r="AT12" i="1" s="1"/>
  <c r="R12" i="1" s="1"/>
  <c r="T12" i="1" s="1"/>
  <c r="Q13" i="1"/>
  <c r="AT13" i="1" s="1"/>
  <c r="R13" i="1" s="1"/>
  <c r="Q14" i="1"/>
  <c r="Q15" i="1"/>
  <c r="AT15" i="1" s="1"/>
  <c r="R15" i="1" s="1"/>
  <c r="T15" i="1" s="1"/>
  <c r="Q16" i="1"/>
  <c r="AT16" i="1" s="1"/>
  <c r="R16" i="1" s="1"/>
  <c r="T16" i="1" s="1"/>
  <c r="Q17" i="1"/>
  <c r="AT17" i="1" s="1"/>
  <c r="R17" i="1" s="1"/>
  <c r="T17" i="1" s="1"/>
  <c r="Q18" i="1"/>
  <c r="AT18" i="1" s="1"/>
  <c r="R18" i="1" s="1"/>
  <c r="T18" i="1" s="1"/>
  <c r="Q19" i="1"/>
  <c r="AT19" i="1" s="1"/>
  <c r="R19" i="1" s="1"/>
  <c r="T19" i="1" s="1"/>
  <c r="Q20" i="1"/>
  <c r="AT20" i="1" s="1"/>
  <c r="R20" i="1" s="1"/>
  <c r="T20" i="1" s="1"/>
  <c r="Q21" i="1"/>
  <c r="AT21" i="1" s="1"/>
  <c r="R21" i="1" s="1"/>
  <c r="T21" i="1" s="1"/>
  <c r="Q22" i="1"/>
  <c r="AT22" i="1" s="1"/>
  <c r="R22" i="1" s="1"/>
  <c r="T22" i="1" s="1"/>
  <c r="Q23" i="1"/>
  <c r="AT23" i="1" s="1"/>
  <c r="R23" i="1" s="1"/>
  <c r="T23" i="1" s="1"/>
  <c r="Q24" i="1"/>
  <c r="AT24" i="1" s="1"/>
  <c r="R24" i="1" s="1"/>
  <c r="T24" i="1" s="1"/>
  <c r="Q25" i="1"/>
  <c r="AT25" i="1" s="1"/>
  <c r="R25" i="1" s="1"/>
  <c r="T25" i="1" s="1"/>
  <c r="Q26" i="1"/>
  <c r="AT26" i="1" s="1"/>
  <c r="R26" i="1" s="1"/>
  <c r="T26" i="1" s="1"/>
  <c r="Q27" i="1"/>
  <c r="AT27" i="1" s="1"/>
  <c r="R27" i="1" s="1"/>
  <c r="T27" i="1" s="1"/>
  <c r="Q28" i="1"/>
  <c r="AT28" i="1" s="1"/>
  <c r="R28" i="1" s="1"/>
  <c r="T28" i="1" s="1"/>
  <c r="Q29" i="1"/>
  <c r="AT29" i="1" s="1"/>
  <c r="R29" i="1" s="1"/>
  <c r="T29" i="1" s="1"/>
  <c r="Q30" i="1"/>
  <c r="AT30" i="1" s="1"/>
  <c r="R30" i="1" s="1"/>
  <c r="T30" i="1" s="1"/>
  <c r="Q31" i="1"/>
  <c r="AT31" i="1" s="1"/>
  <c r="R31" i="1" s="1"/>
  <c r="T31" i="1" s="1"/>
  <c r="Q32" i="1"/>
  <c r="AT32" i="1" s="1"/>
  <c r="R32" i="1" s="1"/>
  <c r="T32" i="1" s="1"/>
  <c r="Q33" i="1"/>
  <c r="AT33" i="1" s="1"/>
  <c r="R33" i="1" s="1"/>
  <c r="T33" i="1" s="1"/>
  <c r="Q34" i="1"/>
  <c r="AT34" i="1" s="1"/>
  <c r="R34" i="1" s="1"/>
  <c r="T34" i="1" s="1"/>
  <c r="Q35" i="1"/>
  <c r="AT35" i="1" s="1"/>
  <c r="R35" i="1" s="1"/>
  <c r="T35" i="1" s="1"/>
  <c r="Q36" i="1"/>
  <c r="AT36" i="1" s="1"/>
  <c r="R36" i="1" s="1"/>
  <c r="T36" i="1" s="1"/>
  <c r="Q37" i="1"/>
  <c r="AT37" i="1" s="1"/>
  <c r="R37" i="1" s="1"/>
  <c r="T37" i="1" s="1"/>
  <c r="Q38" i="1"/>
  <c r="AT38" i="1" s="1"/>
  <c r="R38" i="1" s="1"/>
  <c r="T38" i="1" s="1"/>
  <c r="Q39" i="1"/>
  <c r="AT39" i="1" s="1"/>
  <c r="R39" i="1" s="1"/>
  <c r="T39" i="1" s="1"/>
  <c r="Q40" i="1"/>
  <c r="AT40" i="1" s="1"/>
  <c r="R40" i="1" s="1"/>
  <c r="T40" i="1" s="1"/>
  <c r="Q41" i="1"/>
  <c r="AT41" i="1" s="1"/>
  <c r="R41" i="1" s="1"/>
  <c r="T41" i="1" s="1"/>
  <c r="Q42" i="1"/>
  <c r="AT42" i="1" s="1"/>
  <c r="R42" i="1" s="1"/>
  <c r="T42" i="1" s="1"/>
  <c r="Q43" i="1"/>
  <c r="AT43" i="1" s="1"/>
  <c r="R43" i="1" s="1"/>
  <c r="T43" i="1" s="1"/>
  <c r="Q44" i="1"/>
  <c r="AT44" i="1" s="1"/>
  <c r="R44" i="1" s="1"/>
  <c r="T44" i="1" s="1"/>
  <c r="Q45" i="1"/>
  <c r="AT45" i="1" s="1"/>
  <c r="R45" i="1" s="1"/>
  <c r="T45" i="1" s="1"/>
  <c r="Q46" i="1"/>
  <c r="AT46" i="1" s="1"/>
  <c r="R46" i="1" s="1"/>
  <c r="T46" i="1" s="1"/>
  <c r="Q47" i="1"/>
  <c r="AT47" i="1" s="1"/>
  <c r="R47" i="1" s="1"/>
  <c r="T47" i="1" s="1"/>
  <c r="Q48" i="1"/>
  <c r="AT48" i="1" s="1"/>
  <c r="R48" i="1" s="1"/>
  <c r="T48" i="1" s="1"/>
  <c r="Q49" i="1"/>
  <c r="AT49" i="1" s="1"/>
  <c r="R49" i="1" s="1"/>
  <c r="T49" i="1" s="1"/>
  <c r="Q50" i="1"/>
  <c r="AT50" i="1" s="1"/>
  <c r="R50" i="1" s="1"/>
  <c r="T50" i="1" s="1"/>
  <c r="Q51" i="1"/>
  <c r="AT51" i="1" s="1"/>
  <c r="R51" i="1" s="1"/>
  <c r="T51" i="1" s="1"/>
  <c r="Q52" i="1"/>
  <c r="AT52" i="1" s="1"/>
  <c r="R52" i="1" s="1"/>
  <c r="T52" i="1" s="1"/>
  <c r="Q53" i="1"/>
  <c r="AT53" i="1" s="1"/>
  <c r="R53" i="1" s="1"/>
  <c r="T53" i="1" s="1"/>
  <c r="Q54" i="1"/>
  <c r="AT54" i="1" s="1"/>
  <c r="R54" i="1" s="1"/>
  <c r="T54" i="1" s="1"/>
  <c r="Q55" i="1"/>
  <c r="AT55" i="1" s="1"/>
  <c r="R55" i="1" s="1"/>
  <c r="T55" i="1" s="1"/>
  <c r="Q56" i="1"/>
  <c r="AT56" i="1" s="1"/>
  <c r="R56" i="1" s="1"/>
  <c r="T56" i="1" s="1"/>
  <c r="Q57" i="1"/>
  <c r="AT57" i="1" s="1"/>
  <c r="R57" i="1" s="1"/>
  <c r="T57" i="1" s="1"/>
  <c r="Q58" i="1"/>
  <c r="AT58" i="1" s="1"/>
  <c r="R58" i="1" s="1"/>
  <c r="T58" i="1" s="1"/>
  <c r="Q59" i="1"/>
  <c r="AT59" i="1" s="1"/>
  <c r="R59" i="1" s="1"/>
  <c r="T59" i="1" s="1"/>
  <c r="Q60" i="1"/>
  <c r="AT60" i="1" s="1"/>
  <c r="R60" i="1" s="1"/>
  <c r="T60" i="1" s="1"/>
  <c r="Q61" i="1"/>
  <c r="AT61" i="1" s="1"/>
  <c r="R61" i="1" s="1"/>
  <c r="T61" i="1" s="1"/>
  <c r="Q62" i="1"/>
  <c r="AT62" i="1" s="1"/>
  <c r="R62" i="1" s="1"/>
  <c r="T62" i="1" s="1"/>
  <c r="Q63" i="1"/>
  <c r="AT63" i="1" s="1"/>
  <c r="R63" i="1" s="1"/>
  <c r="T63" i="1" s="1"/>
  <c r="Q64" i="1"/>
  <c r="AT64" i="1" s="1"/>
  <c r="R64" i="1" s="1"/>
  <c r="T64" i="1" s="1"/>
  <c r="Q65" i="1"/>
  <c r="AT65" i="1" s="1"/>
  <c r="R65" i="1" s="1"/>
  <c r="T65" i="1" s="1"/>
  <c r="Q66" i="1"/>
  <c r="AT66" i="1" s="1"/>
  <c r="R66" i="1" s="1"/>
  <c r="T66" i="1" s="1"/>
  <c r="Q67" i="1"/>
  <c r="AT67" i="1" s="1"/>
  <c r="R67" i="1" s="1"/>
  <c r="T67" i="1" s="1"/>
  <c r="Q68" i="1"/>
  <c r="AT68" i="1" s="1"/>
  <c r="R68" i="1" s="1"/>
  <c r="T68" i="1" s="1"/>
  <c r="Q69" i="1"/>
  <c r="AT69" i="1" s="1"/>
  <c r="R69" i="1" s="1"/>
  <c r="T69" i="1" s="1"/>
  <c r="Q70" i="1"/>
  <c r="AT70" i="1" s="1"/>
  <c r="R70" i="1" s="1"/>
  <c r="T70" i="1" s="1"/>
  <c r="Q71" i="1"/>
  <c r="AT71" i="1" s="1"/>
  <c r="R71" i="1" s="1"/>
  <c r="T71" i="1" s="1"/>
  <c r="Q72" i="1"/>
  <c r="AT72" i="1" s="1"/>
  <c r="R72" i="1" s="1"/>
  <c r="T72" i="1" s="1"/>
  <c r="Q73" i="1"/>
  <c r="AT73" i="1" s="1"/>
  <c r="R73" i="1" s="1"/>
  <c r="T73" i="1" s="1"/>
  <c r="Q74" i="1"/>
  <c r="AT74" i="1" s="1"/>
  <c r="R74" i="1" s="1"/>
  <c r="T74" i="1" s="1"/>
  <c r="Q75" i="1"/>
  <c r="AT75" i="1" s="1"/>
  <c r="R75" i="1" s="1"/>
  <c r="T75" i="1" s="1"/>
  <c r="Q76" i="1"/>
  <c r="AT76" i="1" s="1"/>
  <c r="R76" i="1" s="1"/>
  <c r="T76" i="1" s="1"/>
  <c r="Q77" i="1"/>
  <c r="AT77" i="1" s="1"/>
  <c r="R77" i="1" s="1"/>
  <c r="T77" i="1" s="1"/>
  <c r="Q78" i="1"/>
  <c r="AT78" i="1" s="1"/>
  <c r="R78" i="1" s="1"/>
  <c r="T78" i="1" s="1"/>
  <c r="Q79" i="1"/>
  <c r="AT79" i="1" s="1"/>
  <c r="R79" i="1" s="1"/>
  <c r="T79" i="1" s="1"/>
  <c r="Q80" i="1"/>
  <c r="AT80" i="1" s="1"/>
  <c r="R80" i="1" s="1"/>
  <c r="T80" i="1" s="1"/>
  <c r="Q81" i="1"/>
  <c r="AT81" i="1" s="1"/>
  <c r="R81" i="1" s="1"/>
  <c r="T81" i="1" s="1"/>
  <c r="Q82" i="1"/>
  <c r="AT82" i="1" s="1"/>
  <c r="R82" i="1" s="1"/>
  <c r="T82" i="1" s="1"/>
  <c r="Q83" i="1"/>
  <c r="AT83" i="1" s="1"/>
  <c r="R83" i="1" s="1"/>
  <c r="T83" i="1" s="1"/>
  <c r="Q84" i="1"/>
  <c r="AT84" i="1" s="1"/>
  <c r="R84" i="1" s="1"/>
  <c r="T84" i="1" s="1"/>
  <c r="Q85" i="1"/>
  <c r="AT85" i="1" s="1"/>
  <c r="R85" i="1" s="1"/>
  <c r="T85" i="1" s="1"/>
  <c r="Q86" i="1"/>
  <c r="AT86" i="1" s="1"/>
  <c r="R86" i="1" s="1"/>
  <c r="T86" i="1" s="1"/>
  <c r="Q87" i="1"/>
  <c r="AT87" i="1" s="1"/>
  <c r="R87" i="1" s="1"/>
  <c r="T87" i="1" s="1"/>
  <c r="Q88" i="1"/>
  <c r="AT88" i="1" s="1"/>
  <c r="R88" i="1" s="1"/>
  <c r="T88" i="1" s="1"/>
  <c r="Q89" i="1"/>
  <c r="AT89" i="1" s="1"/>
  <c r="R89" i="1" s="1"/>
  <c r="T89" i="1" s="1"/>
  <c r="Q90" i="1"/>
  <c r="AT90" i="1" s="1"/>
  <c r="R90" i="1" s="1"/>
  <c r="T90" i="1" s="1"/>
  <c r="Q91" i="1"/>
  <c r="AT91" i="1" s="1"/>
  <c r="R91" i="1" s="1"/>
  <c r="T91" i="1" s="1"/>
  <c r="Q92" i="1"/>
  <c r="AT92" i="1" s="1"/>
  <c r="R92" i="1" s="1"/>
  <c r="T92" i="1" s="1"/>
  <c r="Q93" i="1"/>
  <c r="AT93" i="1" s="1"/>
  <c r="R93" i="1" s="1"/>
  <c r="T93" i="1" s="1"/>
  <c r="Q94" i="1"/>
  <c r="AT94" i="1" s="1"/>
  <c r="R94" i="1" s="1"/>
  <c r="T94" i="1" s="1"/>
  <c r="Q96" i="1"/>
  <c r="AT96" i="1" s="1"/>
  <c r="R96" i="1" s="1"/>
  <c r="T96" i="1" s="1"/>
  <c r="Q97" i="1"/>
  <c r="AT97" i="1" s="1"/>
  <c r="R97" i="1" s="1"/>
  <c r="T97" i="1" s="1"/>
  <c r="Q98" i="1"/>
  <c r="AT98" i="1" s="1"/>
  <c r="R98" i="1" s="1"/>
  <c r="T98" i="1" s="1"/>
  <c r="Q99" i="1"/>
  <c r="AT99" i="1" s="1"/>
  <c r="R99" i="1" s="1"/>
  <c r="T99" i="1" s="1"/>
  <c r="Q100" i="1"/>
  <c r="AT100" i="1" s="1"/>
  <c r="R100" i="1" s="1"/>
  <c r="T100" i="1" s="1"/>
  <c r="Q101" i="1"/>
  <c r="AT101" i="1" s="1"/>
  <c r="R101" i="1" s="1"/>
  <c r="T101" i="1" s="1"/>
  <c r="Q102" i="1"/>
  <c r="AT102" i="1" s="1"/>
  <c r="R102" i="1" s="1"/>
  <c r="T102" i="1" s="1"/>
  <c r="Q103" i="1"/>
  <c r="AT103" i="1" s="1"/>
  <c r="R103" i="1" s="1"/>
  <c r="T103" i="1" s="1"/>
  <c r="Q104" i="1"/>
  <c r="AT104" i="1" s="1"/>
  <c r="R104" i="1" s="1"/>
  <c r="T104" i="1" s="1"/>
  <c r="Q105" i="1"/>
  <c r="AT105" i="1" s="1"/>
  <c r="R105" i="1" s="1"/>
  <c r="T105" i="1" s="1"/>
  <c r="Q106" i="1"/>
  <c r="AT106" i="1" s="1"/>
  <c r="R106" i="1" s="1"/>
  <c r="T106" i="1" s="1"/>
  <c r="Q107" i="1"/>
  <c r="AT107" i="1" s="1"/>
  <c r="R107" i="1" s="1"/>
  <c r="T107" i="1" s="1"/>
  <c r="Q108" i="1"/>
  <c r="AT108" i="1" s="1"/>
  <c r="R108" i="1" s="1"/>
  <c r="T108" i="1" s="1"/>
  <c r="Q109" i="1"/>
  <c r="AT109" i="1" s="1"/>
  <c r="R109" i="1" s="1"/>
  <c r="T109" i="1" s="1"/>
  <c r="Q110" i="1"/>
  <c r="AT110" i="1" s="1"/>
  <c r="R110" i="1" s="1"/>
  <c r="T110" i="1" s="1"/>
  <c r="Q111" i="1"/>
  <c r="AT111" i="1" s="1"/>
  <c r="R111" i="1" s="1"/>
  <c r="T111" i="1" s="1"/>
  <c r="Q112" i="1"/>
  <c r="AT112" i="1" s="1"/>
  <c r="R112" i="1" s="1"/>
  <c r="T112" i="1" s="1"/>
  <c r="Q113" i="1"/>
  <c r="AT113" i="1" s="1"/>
  <c r="R113" i="1" s="1"/>
  <c r="T113" i="1" s="1"/>
  <c r="Q114" i="1"/>
  <c r="AT114" i="1" s="1"/>
  <c r="R114" i="1" s="1"/>
  <c r="T114" i="1" s="1"/>
  <c r="Q115" i="1"/>
  <c r="AT115" i="1" s="1"/>
  <c r="R115" i="1" s="1"/>
  <c r="T115" i="1" s="1"/>
  <c r="Q116" i="1"/>
  <c r="AT116" i="1" s="1"/>
  <c r="R116" i="1" s="1"/>
  <c r="T116" i="1" s="1"/>
  <c r="Q117" i="1"/>
  <c r="AT117" i="1" s="1"/>
  <c r="R117" i="1" s="1"/>
  <c r="T117" i="1" s="1"/>
  <c r="Q118" i="1"/>
  <c r="AT118" i="1" s="1"/>
  <c r="R118" i="1" s="1"/>
  <c r="T118" i="1" s="1"/>
  <c r="Q119" i="1"/>
  <c r="AT119" i="1" s="1"/>
  <c r="R119" i="1" s="1"/>
  <c r="T119" i="1" s="1"/>
  <c r="Q120" i="1"/>
  <c r="AT120" i="1" s="1"/>
  <c r="R120" i="1" s="1"/>
  <c r="T120" i="1" s="1"/>
  <c r="Q121" i="1"/>
  <c r="AT121" i="1" s="1"/>
  <c r="R121" i="1" s="1"/>
  <c r="T121" i="1" s="1"/>
  <c r="Q122" i="1"/>
  <c r="AT122" i="1" s="1"/>
  <c r="R122" i="1" s="1"/>
  <c r="T122" i="1" s="1"/>
  <c r="Q123" i="1"/>
  <c r="AT123" i="1" s="1"/>
  <c r="R123" i="1" s="1"/>
  <c r="T123" i="1" s="1"/>
  <c r="Q124" i="1"/>
  <c r="AT124" i="1" s="1"/>
  <c r="R124" i="1" s="1"/>
  <c r="T124" i="1" s="1"/>
  <c r="Q125" i="1"/>
  <c r="AT125" i="1" s="1"/>
  <c r="R125" i="1" s="1"/>
  <c r="T125" i="1" s="1"/>
  <c r="Q126" i="1"/>
  <c r="AT126" i="1" s="1"/>
  <c r="R126" i="1" s="1"/>
  <c r="T126" i="1" s="1"/>
  <c r="Q127" i="1"/>
  <c r="AT127" i="1" s="1"/>
  <c r="R127" i="1" s="1"/>
  <c r="T127" i="1" s="1"/>
  <c r="Q128" i="1"/>
  <c r="AT128" i="1" s="1"/>
  <c r="R128" i="1" s="1"/>
  <c r="T128" i="1" s="1"/>
  <c r="Q129" i="1"/>
  <c r="AT129" i="1" s="1"/>
  <c r="R129" i="1" s="1"/>
  <c r="T129" i="1" s="1"/>
  <c r="Q130" i="1"/>
  <c r="AT130" i="1" s="1"/>
  <c r="R130" i="1" s="1"/>
  <c r="T130" i="1" s="1"/>
  <c r="Q131" i="1"/>
  <c r="AT131" i="1" s="1"/>
  <c r="R131" i="1" s="1"/>
  <c r="T131" i="1" s="1"/>
  <c r="Q132" i="1"/>
  <c r="AT132" i="1" s="1"/>
  <c r="R132" i="1" s="1"/>
  <c r="T132" i="1" s="1"/>
  <c r="Q133" i="1"/>
  <c r="AT133" i="1" s="1"/>
  <c r="R133" i="1" s="1"/>
  <c r="T133" i="1" s="1"/>
  <c r="Q134" i="1"/>
  <c r="AT134" i="1" s="1"/>
  <c r="R134" i="1" s="1"/>
  <c r="T134" i="1" s="1"/>
  <c r="Q135" i="1"/>
  <c r="AT135" i="1" s="1"/>
  <c r="R135" i="1" s="1"/>
  <c r="T135" i="1" s="1"/>
  <c r="Q136" i="1"/>
  <c r="AT136" i="1" s="1"/>
  <c r="R136" i="1" s="1"/>
  <c r="T136" i="1" s="1"/>
  <c r="Q137" i="1"/>
  <c r="AT137" i="1" s="1"/>
  <c r="R137" i="1" s="1"/>
  <c r="T137" i="1" s="1"/>
  <c r="Q138" i="1"/>
  <c r="AT138" i="1" s="1"/>
  <c r="R138" i="1" s="1"/>
  <c r="T138" i="1" s="1"/>
  <c r="Q139" i="1"/>
  <c r="AT139" i="1" s="1"/>
  <c r="R139" i="1" s="1"/>
  <c r="T139" i="1" s="1"/>
  <c r="Q140" i="1"/>
  <c r="AT140" i="1" s="1"/>
  <c r="R140" i="1" s="1"/>
  <c r="T140" i="1" s="1"/>
  <c r="Q141" i="1"/>
  <c r="AT141" i="1" s="1"/>
  <c r="R141" i="1" s="1"/>
  <c r="T141" i="1" s="1"/>
  <c r="Q142" i="1"/>
  <c r="AT142" i="1" s="1"/>
  <c r="R142" i="1" s="1"/>
  <c r="T142" i="1" s="1"/>
  <c r="Q143" i="1"/>
  <c r="AT143" i="1" s="1"/>
  <c r="R143" i="1" s="1"/>
  <c r="T143" i="1" s="1"/>
  <c r="Q144" i="1"/>
  <c r="AT144" i="1" s="1"/>
  <c r="R144" i="1" s="1"/>
  <c r="T144" i="1" s="1"/>
  <c r="Q145" i="1"/>
  <c r="AT145" i="1" s="1"/>
  <c r="R145" i="1" s="1"/>
  <c r="T145" i="1" s="1"/>
  <c r="Q146" i="1"/>
  <c r="AT146" i="1" s="1"/>
  <c r="R146" i="1" s="1"/>
  <c r="T146" i="1" s="1"/>
  <c r="Q147" i="1"/>
  <c r="AT147" i="1" s="1"/>
  <c r="R147" i="1" s="1"/>
  <c r="T147" i="1" s="1"/>
  <c r="Q148" i="1"/>
  <c r="AT148" i="1" s="1"/>
  <c r="R148" i="1" s="1"/>
  <c r="T148" i="1" s="1"/>
  <c r="Q149" i="1"/>
  <c r="AT149" i="1" s="1"/>
  <c r="R149" i="1" s="1"/>
  <c r="T149" i="1" s="1"/>
  <c r="Q150" i="1"/>
  <c r="AT150" i="1" s="1"/>
  <c r="R150" i="1" s="1"/>
  <c r="T150" i="1" s="1"/>
  <c r="Q151" i="1"/>
  <c r="AT151" i="1" s="1"/>
  <c r="R151" i="1" s="1"/>
  <c r="T151" i="1" s="1"/>
  <c r="Q152" i="1"/>
  <c r="AT152" i="1" s="1"/>
  <c r="R152" i="1" s="1"/>
  <c r="T152" i="1" s="1"/>
  <c r="Q153" i="1"/>
  <c r="AT153" i="1" s="1"/>
  <c r="R153" i="1" s="1"/>
  <c r="T153" i="1" s="1"/>
  <c r="Q154" i="1"/>
  <c r="AT154" i="1" s="1"/>
  <c r="R154" i="1" s="1"/>
  <c r="T154" i="1" s="1"/>
  <c r="Q155" i="1"/>
  <c r="AT155" i="1" s="1"/>
  <c r="R155" i="1" s="1"/>
  <c r="T155" i="1" s="1"/>
  <c r="Q156" i="1"/>
  <c r="AT156" i="1" s="1"/>
  <c r="R156" i="1" s="1"/>
  <c r="T156" i="1" s="1"/>
  <c r="Q157" i="1"/>
  <c r="AT157" i="1" s="1"/>
  <c r="R157" i="1" s="1"/>
  <c r="T157" i="1" s="1"/>
  <c r="Q158" i="1"/>
  <c r="AT158" i="1" s="1"/>
  <c r="R158" i="1" s="1"/>
  <c r="T158" i="1" s="1"/>
  <c r="Q159" i="1"/>
  <c r="AT159" i="1" s="1"/>
  <c r="R159" i="1" s="1"/>
  <c r="T159" i="1" s="1"/>
  <c r="Q160" i="1"/>
  <c r="AT160" i="1" s="1"/>
  <c r="R160" i="1" s="1"/>
  <c r="T160" i="1" s="1"/>
  <c r="Q161" i="1"/>
  <c r="AT161" i="1" s="1"/>
  <c r="R161" i="1" s="1"/>
  <c r="T161" i="1" s="1"/>
  <c r="Q162" i="1"/>
  <c r="AT162" i="1" s="1"/>
  <c r="R162" i="1" s="1"/>
  <c r="T162" i="1" s="1"/>
  <c r="Q163" i="1"/>
  <c r="AT163" i="1" s="1"/>
  <c r="R163" i="1" s="1"/>
  <c r="T163" i="1" s="1"/>
  <c r="Q164" i="1"/>
  <c r="AT164" i="1" s="1"/>
  <c r="R164" i="1" s="1"/>
  <c r="T164" i="1" s="1"/>
  <c r="Q165" i="1"/>
  <c r="AT165" i="1" s="1"/>
  <c r="R165" i="1" s="1"/>
  <c r="T165" i="1" s="1"/>
  <c r="Q166" i="1"/>
  <c r="AT166" i="1" s="1"/>
  <c r="R166" i="1" s="1"/>
  <c r="T166" i="1" s="1"/>
  <c r="Q167" i="1"/>
  <c r="AT167" i="1" s="1"/>
  <c r="R167" i="1" s="1"/>
  <c r="T167" i="1" s="1"/>
  <c r="Q168" i="1"/>
  <c r="AT168" i="1" s="1"/>
  <c r="R168" i="1" s="1"/>
  <c r="T168" i="1" s="1"/>
  <c r="Q169" i="1"/>
  <c r="AT169" i="1" s="1"/>
  <c r="R169" i="1" s="1"/>
  <c r="T169" i="1" s="1"/>
  <c r="Q170" i="1"/>
  <c r="AT170" i="1" s="1"/>
  <c r="R170" i="1" s="1"/>
  <c r="T170" i="1" s="1"/>
  <c r="Q171" i="1"/>
  <c r="AT171" i="1" s="1"/>
  <c r="R171" i="1" s="1"/>
  <c r="T171" i="1" s="1"/>
  <c r="Q172" i="1"/>
  <c r="AT172" i="1" s="1"/>
  <c r="R172" i="1" s="1"/>
  <c r="T172" i="1" s="1"/>
  <c r="Q173" i="1"/>
  <c r="AT173" i="1" s="1"/>
  <c r="R173" i="1" s="1"/>
  <c r="T173" i="1" s="1"/>
  <c r="Q174" i="1"/>
  <c r="AT174" i="1" s="1"/>
  <c r="R174" i="1" s="1"/>
  <c r="T174" i="1" s="1"/>
  <c r="Q175" i="1"/>
  <c r="AT175" i="1" s="1"/>
  <c r="R175" i="1" s="1"/>
  <c r="T175" i="1" s="1"/>
  <c r="Q176" i="1"/>
  <c r="AT176" i="1" s="1"/>
  <c r="R176" i="1" s="1"/>
  <c r="T176" i="1" s="1"/>
  <c r="Q177" i="1"/>
  <c r="AT177" i="1" s="1"/>
  <c r="R177" i="1" s="1"/>
  <c r="T177" i="1" s="1"/>
  <c r="Q178" i="1"/>
  <c r="AT178" i="1" s="1"/>
  <c r="R178" i="1" s="1"/>
  <c r="T178" i="1" s="1"/>
  <c r="Q179" i="1"/>
  <c r="AT179" i="1" s="1"/>
  <c r="R179" i="1" s="1"/>
  <c r="T179" i="1" s="1"/>
  <c r="Q180" i="1"/>
  <c r="AT180" i="1" s="1"/>
  <c r="R180" i="1" s="1"/>
  <c r="T180" i="1" s="1"/>
  <c r="Q181" i="1"/>
  <c r="AT181" i="1" s="1"/>
  <c r="R181" i="1" s="1"/>
  <c r="T181" i="1" s="1"/>
  <c r="Q182" i="1"/>
  <c r="AT182" i="1" s="1"/>
  <c r="R182" i="1" s="1"/>
  <c r="T182" i="1" s="1"/>
  <c r="Q183" i="1"/>
  <c r="AT183" i="1" s="1"/>
  <c r="R183" i="1" s="1"/>
  <c r="T183" i="1" s="1"/>
  <c r="Q184" i="1"/>
  <c r="AT184" i="1" s="1"/>
  <c r="R184" i="1" s="1"/>
  <c r="T184" i="1" s="1"/>
  <c r="Q185" i="1"/>
  <c r="AT185" i="1" s="1"/>
  <c r="R185" i="1" s="1"/>
  <c r="T185" i="1" s="1"/>
  <c r="Q186" i="1"/>
  <c r="AT186" i="1" s="1"/>
  <c r="R186" i="1" s="1"/>
  <c r="T186" i="1" s="1"/>
  <c r="Q187" i="1"/>
  <c r="AT187" i="1" s="1"/>
  <c r="R187" i="1" s="1"/>
  <c r="T187" i="1" s="1"/>
  <c r="Q188" i="1"/>
  <c r="AT188" i="1" s="1"/>
  <c r="R188" i="1" s="1"/>
  <c r="T188" i="1" s="1"/>
  <c r="Q189" i="1"/>
  <c r="AT189" i="1" s="1"/>
  <c r="R189" i="1" s="1"/>
  <c r="T189" i="1" s="1"/>
  <c r="Q190" i="1"/>
  <c r="AT190" i="1" s="1"/>
  <c r="R190" i="1" s="1"/>
  <c r="T190" i="1" s="1"/>
  <c r="Q191" i="1"/>
  <c r="AT191" i="1" s="1"/>
  <c r="R191" i="1" s="1"/>
  <c r="T191" i="1" s="1"/>
  <c r="Q192" i="1"/>
  <c r="AT192" i="1" s="1"/>
  <c r="R192" i="1" s="1"/>
  <c r="T192" i="1" s="1"/>
  <c r="Q193" i="1"/>
  <c r="AT193" i="1" s="1"/>
  <c r="R193" i="1" s="1"/>
  <c r="T193" i="1" s="1"/>
  <c r="Q194" i="1"/>
  <c r="AT194" i="1" s="1"/>
  <c r="R194" i="1" s="1"/>
  <c r="T194" i="1" s="1"/>
  <c r="Q195" i="1"/>
  <c r="AT195" i="1" s="1"/>
  <c r="R195" i="1" s="1"/>
  <c r="T195" i="1" s="1"/>
  <c r="Q196" i="1"/>
  <c r="AT196" i="1" s="1"/>
  <c r="R196" i="1" s="1"/>
  <c r="T196" i="1" s="1"/>
  <c r="Q197" i="1"/>
  <c r="AT197" i="1" s="1"/>
  <c r="R197" i="1" s="1"/>
  <c r="T197" i="1" s="1"/>
  <c r="Q198" i="1"/>
  <c r="AT198" i="1" s="1"/>
  <c r="R198" i="1" s="1"/>
  <c r="T198" i="1" s="1"/>
  <c r="Q199" i="1"/>
  <c r="AT199" i="1" s="1"/>
  <c r="R199" i="1" s="1"/>
  <c r="T199" i="1" s="1"/>
  <c r="Q200" i="1"/>
  <c r="AT200" i="1" s="1"/>
  <c r="R200" i="1" s="1"/>
  <c r="T200" i="1" s="1"/>
  <c r="Q201" i="1"/>
  <c r="AT201" i="1" s="1"/>
  <c r="R201" i="1" s="1"/>
  <c r="T201" i="1" s="1"/>
  <c r="Q202" i="1"/>
  <c r="AT202" i="1" s="1"/>
  <c r="R202" i="1" s="1"/>
  <c r="T202" i="1" s="1"/>
  <c r="Q203" i="1"/>
  <c r="AT203" i="1" s="1"/>
  <c r="R203" i="1" s="1"/>
  <c r="T203" i="1" s="1"/>
  <c r="Q204" i="1"/>
  <c r="AT204" i="1" s="1"/>
  <c r="R204" i="1" s="1"/>
  <c r="T204" i="1" s="1"/>
  <c r="Q205" i="1"/>
  <c r="AT205" i="1" s="1"/>
  <c r="R205" i="1" s="1"/>
  <c r="T205" i="1" s="1"/>
  <c r="Q206" i="1"/>
  <c r="AT206" i="1" s="1"/>
  <c r="R206" i="1" s="1"/>
  <c r="T206" i="1" s="1"/>
  <c r="Q207" i="1"/>
  <c r="AT207" i="1" s="1"/>
  <c r="R207" i="1" s="1"/>
  <c r="T207" i="1" s="1"/>
  <c r="Q208" i="1"/>
  <c r="AT208" i="1" s="1"/>
  <c r="R208" i="1" s="1"/>
  <c r="T208" i="1" s="1"/>
  <c r="Q209" i="1"/>
  <c r="AT209" i="1" s="1"/>
  <c r="R209" i="1" s="1"/>
  <c r="T209" i="1" s="1"/>
  <c r="Q210" i="1"/>
  <c r="AT210" i="1" s="1"/>
  <c r="R210" i="1" s="1"/>
  <c r="T210" i="1" s="1"/>
  <c r="Q211" i="1"/>
  <c r="AT211" i="1" s="1"/>
  <c r="R211" i="1" s="1"/>
  <c r="T211" i="1" s="1"/>
  <c r="Q212" i="1"/>
  <c r="AT212" i="1" s="1"/>
  <c r="R212" i="1" s="1"/>
  <c r="T212" i="1" s="1"/>
  <c r="Q213" i="1"/>
  <c r="AT213" i="1" s="1"/>
  <c r="R213" i="1" s="1"/>
  <c r="T213" i="1" s="1"/>
  <c r="Q214" i="1"/>
  <c r="AT214" i="1" s="1"/>
  <c r="R214" i="1" s="1"/>
  <c r="T214" i="1" s="1"/>
  <c r="Q215" i="1"/>
  <c r="AT215" i="1" s="1"/>
  <c r="R215" i="1" s="1"/>
  <c r="T215" i="1" s="1"/>
  <c r="Q216" i="1"/>
  <c r="AT216" i="1" s="1"/>
  <c r="R216" i="1" s="1"/>
  <c r="T216" i="1" s="1"/>
  <c r="Q217" i="1"/>
  <c r="AT217" i="1" s="1"/>
  <c r="R217" i="1" s="1"/>
  <c r="T217" i="1" s="1"/>
  <c r="Q218" i="1"/>
  <c r="AT218" i="1" s="1"/>
  <c r="R218" i="1" s="1"/>
  <c r="T218" i="1" s="1"/>
  <c r="Q219" i="1"/>
  <c r="AT219" i="1" s="1"/>
  <c r="R219" i="1" s="1"/>
  <c r="T219" i="1" s="1"/>
  <c r="Q220" i="1"/>
  <c r="AT220" i="1" s="1"/>
  <c r="R220" i="1" s="1"/>
  <c r="T220" i="1" s="1"/>
  <c r="Q221" i="1"/>
  <c r="AT221" i="1" s="1"/>
  <c r="R221" i="1" s="1"/>
  <c r="T221" i="1" s="1"/>
  <c r="Q222" i="1"/>
  <c r="AT222" i="1" s="1"/>
  <c r="R222" i="1" s="1"/>
  <c r="T222" i="1" s="1"/>
  <c r="Q223" i="1"/>
  <c r="AT223" i="1" s="1"/>
  <c r="R223" i="1" s="1"/>
  <c r="T223" i="1" s="1"/>
  <c r="Q224" i="1"/>
  <c r="AT224" i="1" s="1"/>
  <c r="R224" i="1" s="1"/>
  <c r="T224" i="1" s="1"/>
  <c r="Q225" i="1"/>
  <c r="AT225" i="1" s="1"/>
  <c r="R225" i="1" s="1"/>
  <c r="T225" i="1" s="1"/>
  <c r="Q226" i="1"/>
  <c r="AT226" i="1" s="1"/>
  <c r="R226" i="1" s="1"/>
  <c r="T226" i="1" s="1"/>
  <c r="Q227" i="1"/>
  <c r="AT227" i="1" s="1"/>
  <c r="R227" i="1" s="1"/>
  <c r="T227" i="1" s="1"/>
  <c r="Q228" i="1"/>
  <c r="AT228" i="1" s="1"/>
  <c r="R228" i="1" s="1"/>
  <c r="T228" i="1" s="1"/>
  <c r="Q229" i="1"/>
  <c r="AT229" i="1" s="1"/>
  <c r="R229" i="1" s="1"/>
  <c r="T229" i="1" s="1"/>
  <c r="Q230" i="1"/>
  <c r="AT230" i="1" s="1"/>
  <c r="R230" i="1" s="1"/>
  <c r="T230" i="1" s="1"/>
  <c r="Q231" i="1"/>
  <c r="AT231" i="1" s="1"/>
  <c r="R231" i="1" s="1"/>
  <c r="T231" i="1" s="1"/>
  <c r="Q232" i="1"/>
  <c r="AT232" i="1" s="1"/>
  <c r="R232" i="1" s="1"/>
  <c r="T232" i="1" s="1"/>
  <c r="Q233" i="1"/>
  <c r="AT233" i="1" s="1"/>
  <c r="R233" i="1" s="1"/>
  <c r="T233" i="1" s="1"/>
  <c r="Q234" i="1"/>
  <c r="AT234" i="1" s="1"/>
  <c r="R234" i="1" s="1"/>
  <c r="T234" i="1" s="1"/>
  <c r="Q235" i="1"/>
  <c r="AT235" i="1" s="1"/>
  <c r="R235" i="1" s="1"/>
  <c r="T235" i="1" s="1"/>
  <c r="Q236" i="1"/>
  <c r="AT236" i="1" s="1"/>
  <c r="R236" i="1" s="1"/>
  <c r="T236" i="1" s="1"/>
  <c r="Q237" i="1"/>
  <c r="AT237" i="1" s="1"/>
  <c r="R237" i="1" s="1"/>
  <c r="T237" i="1" s="1"/>
  <c r="Q238" i="1"/>
  <c r="AT238" i="1" s="1"/>
  <c r="R238" i="1" s="1"/>
  <c r="T238" i="1" s="1"/>
  <c r="Q239" i="1"/>
  <c r="AT239" i="1" s="1"/>
  <c r="R239" i="1" s="1"/>
  <c r="T239" i="1" s="1"/>
  <c r="Q240" i="1"/>
  <c r="AT240" i="1" s="1"/>
  <c r="R240" i="1" s="1"/>
  <c r="T240" i="1" s="1"/>
  <c r="Q241" i="1"/>
  <c r="AT241" i="1" s="1"/>
  <c r="R241" i="1" s="1"/>
  <c r="T241" i="1" s="1"/>
  <c r="Q242" i="1"/>
  <c r="AT242" i="1" s="1"/>
  <c r="R242" i="1" s="1"/>
  <c r="T242" i="1" s="1"/>
  <c r="Q243" i="1"/>
  <c r="AT243" i="1" s="1"/>
  <c r="R243" i="1" s="1"/>
  <c r="T243" i="1" s="1"/>
  <c r="Q244" i="1"/>
  <c r="AT244" i="1" s="1"/>
  <c r="R244" i="1" s="1"/>
  <c r="T244" i="1" s="1"/>
  <c r="Q245" i="1"/>
  <c r="AT245" i="1" s="1"/>
  <c r="R245" i="1" s="1"/>
  <c r="T245" i="1" s="1"/>
  <c r="Q246" i="1"/>
  <c r="AT246" i="1" s="1"/>
  <c r="R246" i="1" s="1"/>
  <c r="T246" i="1" s="1"/>
  <c r="Q247" i="1"/>
  <c r="AT247" i="1" s="1"/>
  <c r="R247" i="1" s="1"/>
  <c r="T247" i="1" s="1"/>
  <c r="Q248" i="1"/>
  <c r="AT248" i="1" s="1"/>
  <c r="R248" i="1" s="1"/>
  <c r="T248" i="1" s="1"/>
  <c r="Q249" i="1"/>
  <c r="AT249" i="1" s="1"/>
  <c r="R249" i="1" s="1"/>
  <c r="T249" i="1" s="1"/>
  <c r="Q250" i="1"/>
  <c r="AT250" i="1" s="1"/>
  <c r="R250" i="1" s="1"/>
  <c r="T250" i="1" s="1"/>
  <c r="Q251" i="1"/>
  <c r="AT251" i="1" s="1"/>
  <c r="R251" i="1" s="1"/>
  <c r="T251" i="1" s="1"/>
  <c r="Q252" i="1"/>
  <c r="AT252" i="1" s="1"/>
  <c r="R252" i="1" s="1"/>
  <c r="T252" i="1" s="1"/>
  <c r="Q253" i="1"/>
  <c r="AT253" i="1" s="1"/>
  <c r="R253" i="1" s="1"/>
  <c r="T253" i="1" s="1"/>
  <c r="Q254" i="1"/>
  <c r="AT254" i="1" s="1"/>
  <c r="R254" i="1" s="1"/>
  <c r="T254" i="1" s="1"/>
  <c r="Q255" i="1"/>
  <c r="AT255" i="1" s="1"/>
  <c r="R255" i="1" s="1"/>
  <c r="T255" i="1" s="1"/>
  <c r="Q256" i="1"/>
  <c r="AT256" i="1" s="1"/>
  <c r="R256" i="1" s="1"/>
  <c r="T256" i="1" s="1"/>
  <c r="Q257" i="1"/>
  <c r="AT257" i="1" s="1"/>
  <c r="R257" i="1" s="1"/>
  <c r="T257" i="1" s="1"/>
  <c r="Q258" i="1"/>
  <c r="AT258" i="1" s="1"/>
  <c r="R258" i="1" s="1"/>
  <c r="T258" i="1" s="1"/>
  <c r="Q259" i="1"/>
  <c r="AT259" i="1" s="1"/>
  <c r="R259" i="1" s="1"/>
  <c r="T259" i="1" s="1"/>
  <c r="Q260" i="1"/>
  <c r="AT260" i="1" s="1"/>
  <c r="R260" i="1" s="1"/>
  <c r="T260" i="1" s="1"/>
  <c r="Q261" i="1"/>
  <c r="AT261" i="1" s="1"/>
  <c r="R261" i="1" s="1"/>
  <c r="T261" i="1" s="1"/>
  <c r="Q262" i="1"/>
  <c r="AT262" i="1" s="1"/>
  <c r="R262" i="1" s="1"/>
  <c r="T262" i="1" s="1"/>
  <c r="Q263" i="1"/>
  <c r="AT263" i="1" s="1"/>
  <c r="R263" i="1" s="1"/>
  <c r="T263" i="1" s="1"/>
  <c r="Q264" i="1"/>
  <c r="AT264" i="1" s="1"/>
  <c r="R264" i="1" s="1"/>
  <c r="T264" i="1" s="1"/>
  <c r="Q265" i="1"/>
  <c r="AT265" i="1" s="1"/>
  <c r="R265" i="1" s="1"/>
  <c r="T265" i="1" s="1"/>
  <c r="Q266" i="1"/>
  <c r="AT266" i="1" s="1"/>
  <c r="R266" i="1" s="1"/>
  <c r="T266" i="1" s="1"/>
  <c r="Q267" i="1"/>
  <c r="AT267" i="1" s="1"/>
  <c r="R267" i="1" s="1"/>
  <c r="T267" i="1" s="1"/>
  <c r="Q268" i="1"/>
  <c r="AT268" i="1" s="1"/>
  <c r="R268" i="1" s="1"/>
  <c r="T268" i="1" s="1"/>
  <c r="Q269" i="1"/>
  <c r="AT269" i="1" s="1"/>
  <c r="R269" i="1" s="1"/>
  <c r="T269" i="1" s="1"/>
  <c r="Q270" i="1"/>
  <c r="AT270" i="1" s="1"/>
  <c r="R270" i="1" s="1"/>
  <c r="T270" i="1" s="1"/>
  <c r="Q271" i="1"/>
  <c r="AT271" i="1" s="1"/>
  <c r="R271" i="1" s="1"/>
  <c r="T271" i="1" s="1"/>
  <c r="Q272" i="1"/>
  <c r="AT272" i="1" s="1"/>
  <c r="R272" i="1" s="1"/>
  <c r="T272" i="1" s="1"/>
  <c r="Q273" i="1"/>
  <c r="AT273" i="1" s="1"/>
  <c r="R273" i="1" s="1"/>
  <c r="T273" i="1" s="1"/>
  <c r="Q274" i="1"/>
  <c r="AT274" i="1" s="1"/>
  <c r="R274" i="1" s="1"/>
  <c r="T274" i="1" s="1"/>
  <c r="Q275" i="1"/>
  <c r="AT275" i="1" s="1"/>
  <c r="R275" i="1" s="1"/>
  <c r="T275" i="1" s="1"/>
  <c r="Q276" i="1"/>
  <c r="AT276" i="1" s="1"/>
  <c r="R276" i="1" s="1"/>
  <c r="T276" i="1" s="1"/>
  <c r="Q277" i="1"/>
  <c r="AT277" i="1" s="1"/>
  <c r="R277" i="1" s="1"/>
  <c r="T277" i="1" s="1"/>
  <c r="Q278" i="1"/>
  <c r="AT278" i="1" s="1"/>
  <c r="R278" i="1" s="1"/>
  <c r="T278" i="1" s="1"/>
  <c r="Q279" i="1"/>
  <c r="AT279" i="1" s="1"/>
  <c r="R279" i="1" s="1"/>
  <c r="T279" i="1" s="1"/>
  <c r="Q280" i="1"/>
  <c r="AT280" i="1" s="1"/>
  <c r="R280" i="1" s="1"/>
  <c r="T280" i="1" s="1"/>
  <c r="Q281" i="1"/>
  <c r="AT281" i="1" s="1"/>
  <c r="R281" i="1" s="1"/>
  <c r="T281" i="1" s="1"/>
  <c r="Q282" i="1"/>
  <c r="AT282" i="1" s="1"/>
  <c r="R282" i="1" s="1"/>
  <c r="T282" i="1" s="1"/>
  <c r="Q283" i="1"/>
  <c r="AT283" i="1" s="1"/>
  <c r="R283" i="1" s="1"/>
  <c r="T283" i="1" s="1"/>
  <c r="Q284" i="1"/>
  <c r="AT284" i="1" s="1"/>
  <c r="R284" i="1" s="1"/>
  <c r="T284" i="1" s="1"/>
  <c r="Q285" i="1"/>
  <c r="AT285" i="1" s="1"/>
  <c r="R285" i="1" s="1"/>
  <c r="T285" i="1" s="1"/>
  <c r="Q286" i="1"/>
  <c r="AT286" i="1" s="1"/>
  <c r="R286" i="1" s="1"/>
  <c r="T286" i="1" s="1"/>
  <c r="Q287" i="1"/>
  <c r="AT287" i="1" s="1"/>
  <c r="R287" i="1" s="1"/>
  <c r="T287" i="1" s="1"/>
  <c r="Q288" i="1"/>
  <c r="AT288" i="1" s="1"/>
  <c r="R288" i="1" s="1"/>
  <c r="T288" i="1" s="1"/>
  <c r="Q289" i="1"/>
  <c r="AT289" i="1" s="1"/>
  <c r="R289" i="1" s="1"/>
  <c r="T289" i="1" s="1"/>
  <c r="Q290" i="1"/>
  <c r="AT290" i="1" s="1"/>
  <c r="R290" i="1" s="1"/>
  <c r="T290" i="1" s="1"/>
  <c r="Q291" i="1"/>
  <c r="AT291" i="1" s="1"/>
  <c r="R291" i="1" s="1"/>
  <c r="T291" i="1" s="1"/>
  <c r="Q292" i="1"/>
  <c r="AT292" i="1" s="1"/>
  <c r="R292" i="1" s="1"/>
  <c r="T292" i="1" s="1"/>
  <c r="Q293" i="1"/>
  <c r="AT293" i="1" s="1"/>
  <c r="R293" i="1" s="1"/>
  <c r="T293" i="1" s="1"/>
  <c r="Q294" i="1"/>
  <c r="AT294" i="1" s="1"/>
  <c r="R294" i="1" s="1"/>
  <c r="T294" i="1" s="1"/>
  <c r="Q295" i="1"/>
  <c r="AT295" i="1" s="1"/>
  <c r="R295" i="1" s="1"/>
  <c r="T295" i="1" s="1"/>
  <c r="Q296" i="1"/>
  <c r="AT296" i="1" s="1"/>
  <c r="R296" i="1" s="1"/>
  <c r="T296" i="1" s="1"/>
  <c r="Q297" i="1"/>
  <c r="AT297" i="1" s="1"/>
  <c r="R297" i="1" s="1"/>
  <c r="T297" i="1" s="1"/>
  <c r="Q298" i="1"/>
  <c r="AT298" i="1" s="1"/>
  <c r="R298" i="1" s="1"/>
  <c r="T298" i="1" s="1"/>
  <c r="Q299" i="1"/>
  <c r="AT299" i="1" s="1"/>
  <c r="R299" i="1" s="1"/>
  <c r="T299" i="1" s="1"/>
  <c r="Q300" i="1"/>
  <c r="AT300" i="1" s="1"/>
  <c r="R300" i="1" s="1"/>
  <c r="T300" i="1" s="1"/>
  <c r="Q301" i="1"/>
  <c r="AT301" i="1" s="1"/>
  <c r="R301" i="1" s="1"/>
  <c r="T301" i="1" s="1"/>
  <c r="Q302" i="1"/>
  <c r="AT302" i="1" s="1"/>
  <c r="R302" i="1" s="1"/>
  <c r="T302" i="1" s="1"/>
  <c r="Q303" i="1"/>
  <c r="AT303" i="1" s="1"/>
  <c r="R303" i="1" s="1"/>
  <c r="T303" i="1" s="1"/>
  <c r="Q305" i="1"/>
  <c r="AT305" i="1" s="1"/>
  <c r="R305" i="1" s="1"/>
  <c r="T305" i="1" s="1"/>
  <c r="Q306" i="1"/>
  <c r="AT306" i="1" s="1"/>
  <c r="R306" i="1" s="1"/>
  <c r="T306" i="1" s="1"/>
  <c r="Q307" i="1"/>
  <c r="AT307" i="1" s="1"/>
  <c r="R307" i="1" s="1"/>
  <c r="T307" i="1" s="1"/>
  <c r="Q308" i="1"/>
  <c r="AT308" i="1" s="1"/>
  <c r="R308" i="1" s="1"/>
  <c r="T308" i="1" s="1"/>
  <c r="Q309" i="1"/>
  <c r="AT309" i="1" s="1"/>
  <c r="R309" i="1" s="1"/>
  <c r="T309" i="1" s="1"/>
  <c r="Q310" i="1"/>
  <c r="AT310" i="1" s="1"/>
  <c r="R310" i="1" s="1"/>
  <c r="T310" i="1" s="1"/>
  <c r="Q311" i="1"/>
  <c r="AT311" i="1" s="1"/>
  <c r="R311" i="1" s="1"/>
  <c r="T311" i="1" s="1"/>
  <c r="Q312" i="1"/>
  <c r="AT312" i="1" s="1"/>
  <c r="R312" i="1" s="1"/>
  <c r="T312" i="1" s="1"/>
  <c r="Q313" i="1"/>
  <c r="AT313" i="1" s="1"/>
  <c r="R313" i="1" s="1"/>
  <c r="T313" i="1" s="1"/>
  <c r="Q314" i="1"/>
  <c r="AT314" i="1" s="1"/>
  <c r="R314" i="1" s="1"/>
  <c r="T314" i="1" s="1"/>
  <c r="Q315" i="1"/>
  <c r="AT315" i="1" s="1"/>
  <c r="R315" i="1" s="1"/>
  <c r="T315" i="1" s="1"/>
  <c r="Q316" i="1"/>
  <c r="AT316" i="1" s="1"/>
  <c r="R316" i="1" s="1"/>
  <c r="T316" i="1" s="1"/>
  <c r="Q317" i="1"/>
  <c r="AT317" i="1" s="1"/>
  <c r="R317" i="1" s="1"/>
  <c r="T317" i="1" s="1"/>
  <c r="Q318" i="1"/>
  <c r="AT318" i="1" s="1"/>
  <c r="R318" i="1" s="1"/>
  <c r="T318" i="1" s="1"/>
  <c r="Q319" i="1"/>
  <c r="AT319" i="1" s="1"/>
  <c r="R319" i="1" s="1"/>
  <c r="T319" i="1" s="1"/>
  <c r="Q320" i="1"/>
  <c r="AT320" i="1" s="1"/>
  <c r="R320" i="1" s="1"/>
  <c r="T320" i="1" s="1"/>
  <c r="Q322" i="1"/>
  <c r="AT322" i="1" s="1"/>
  <c r="R322" i="1" s="1"/>
  <c r="T322" i="1" s="1"/>
  <c r="Q323" i="1"/>
  <c r="AT323" i="1" s="1"/>
  <c r="R323" i="1" s="1"/>
  <c r="T323" i="1" s="1"/>
  <c r="Q324" i="1"/>
  <c r="AT324" i="1" s="1"/>
  <c r="R324" i="1" s="1"/>
  <c r="T324" i="1" s="1"/>
  <c r="Q325" i="1"/>
  <c r="AT325" i="1" s="1"/>
  <c r="R325" i="1" s="1"/>
  <c r="T325" i="1" s="1"/>
  <c r="Q326" i="1"/>
  <c r="AT326" i="1" s="1"/>
  <c r="R326" i="1" s="1"/>
  <c r="T326" i="1" s="1"/>
  <c r="Q327" i="1"/>
  <c r="AT327" i="1" s="1"/>
  <c r="R327" i="1" s="1"/>
  <c r="T327" i="1" s="1"/>
  <c r="Q328" i="1"/>
  <c r="AT328" i="1" s="1"/>
  <c r="R328" i="1" s="1"/>
  <c r="T328" i="1" s="1"/>
  <c r="Q329" i="1"/>
  <c r="AT329" i="1" s="1"/>
  <c r="R329" i="1" s="1"/>
  <c r="T329" i="1" s="1"/>
  <c r="Q330" i="1"/>
  <c r="AT330" i="1" s="1"/>
  <c r="R330" i="1" s="1"/>
  <c r="T330" i="1" s="1"/>
  <c r="Q331" i="1"/>
  <c r="AT331" i="1" s="1"/>
  <c r="R331" i="1" s="1"/>
  <c r="T331" i="1" s="1"/>
  <c r="Q332" i="1"/>
  <c r="AT332" i="1" s="1"/>
  <c r="R332" i="1" s="1"/>
  <c r="T332" i="1" s="1"/>
  <c r="Q333" i="1"/>
  <c r="AT333" i="1" s="1"/>
  <c r="R333" i="1" s="1"/>
  <c r="T333" i="1" s="1"/>
  <c r="Q334" i="1"/>
  <c r="AT334" i="1" s="1"/>
  <c r="R334" i="1" s="1"/>
  <c r="T334" i="1" s="1"/>
  <c r="Q335" i="1"/>
  <c r="AT335" i="1" s="1"/>
  <c r="R335" i="1" s="1"/>
  <c r="T335" i="1" s="1"/>
  <c r="Q336" i="1"/>
  <c r="AT336" i="1" s="1"/>
  <c r="R336" i="1" s="1"/>
  <c r="T336" i="1" s="1"/>
  <c r="Q337" i="1"/>
  <c r="AT337" i="1" s="1"/>
  <c r="R337" i="1" s="1"/>
  <c r="T337" i="1" s="1"/>
  <c r="Q338" i="1"/>
  <c r="AT338" i="1" s="1"/>
  <c r="R338" i="1" s="1"/>
  <c r="T338" i="1" s="1"/>
  <c r="Q339" i="1"/>
  <c r="AT339" i="1" s="1"/>
  <c r="R339" i="1" s="1"/>
  <c r="T339" i="1" s="1"/>
  <c r="Q340" i="1"/>
  <c r="AT340" i="1" s="1"/>
  <c r="R340" i="1" s="1"/>
  <c r="T340" i="1" s="1"/>
  <c r="Q341" i="1"/>
  <c r="AT341" i="1" s="1"/>
  <c r="R341" i="1" s="1"/>
  <c r="T341" i="1" s="1"/>
  <c r="Q342" i="1"/>
  <c r="AT342" i="1" s="1"/>
  <c r="R342" i="1" s="1"/>
  <c r="T342" i="1" s="1"/>
  <c r="Q343" i="1"/>
  <c r="AT343" i="1" s="1"/>
  <c r="R343" i="1" s="1"/>
  <c r="T343" i="1" s="1"/>
  <c r="Q344" i="1"/>
  <c r="AT344" i="1" s="1"/>
  <c r="R344" i="1" s="1"/>
  <c r="T344" i="1" s="1"/>
  <c r="Q345" i="1"/>
  <c r="AT345" i="1" s="1"/>
  <c r="R345" i="1" s="1"/>
  <c r="T345" i="1" s="1"/>
  <c r="Q346" i="1"/>
  <c r="AT346" i="1" s="1"/>
  <c r="R346" i="1" s="1"/>
  <c r="T346" i="1" s="1"/>
  <c r="Q347" i="1"/>
  <c r="AT347" i="1" s="1"/>
  <c r="R347" i="1" s="1"/>
  <c r="T347" i="1" s="1"/>
  <c r="Q348" i="1"/>
  <c r="AT348" i="1" s="1"/>
  <c r="R348" i="1" s="1"/>
  <c r="T348" i="1" s="1"/>
  <c r="Q349" i="1"/>
  <c r="AT349" i="1" s="1"/>
  <c r="R349" i="1" s="1"/>
  <c r="T349" i="1" s="1"/>
  <c r="Q350" i="1"/>
  <c r="AT350" i="1" s="1"/>
  <c r="R350" i="1" s="1"/>
  <c r="T350" i="1" s="1"/>
  <c r="Q351" i="1"/>
  <c r="AT351" i="1" s="1"/>
  <c r="R351" i="1" s="1"/>
  <c r="T351" i="1" s="1"/>
  <c r="Q352" i="1"/>
  <c r="AT352" i="1" s="1"/>
  <c r="R352" i="1" s="1"/>
  <c r="T352" i="1" s="1"/>
  <c r="Q353" i="1"/>
  <c r="AT353" i="1" s="1"/>
  <c r="R353" i="1" s="1"/>
  <c r="T353" i="1" s="1"/>
  <c r="Q354" i="1"/>
  <c r="AT354" i="1" s="1"/>
  <c r="R354" i="1" s="1"/>
  <c r="T354" i="1" s="1"/>
  <c r="Q355" i="1"/>
  <c r="AT355" i="1" s="1"/>
  <c r="R355" i="1" s="1"/>
  <c r="T355" i="1" s="1"/>
  <c r="Q356" i="1"/>
  <c r="AT356" i="1" s="1"/>
  <c r="R356" i="1" s="1"/>
  <c r="T356" i="1" s="1"/>
  <c r="Q357" i="1"/>
  <c r="AT357" i="1" s="1"/>
  <c r="R357" i="1" s="1"/>
  <c r="T357" i="1" s="1"/>
  <c r="Q358" i="1"/>
  <c r="AT358" i="1" s="1"/>
  <c r="R358" i="1" s="1"/>
  <c r="T358" i="1" s="1"/>
  <c r="Q359" i="1"/>
  <c r="AT359" i="1" s="1"/>
  <c r="R359" i="1" s="1"/>
  <c r="T359" i="1" s="1"/>
  <c r="Q360" i="1"/>
  <c r="AT360" i="1" s="1"/>
  <c r="R360" i="1" s="1"/>
  <c r="T360" i="1" s="1"/>
  <c r="Q361" i="1"/>
  <c r="AT361" i="1" s="1"/>
  <c r="R361" i="1" s="1"/>
  <c r="T361" i="1" s="1"/>
  <c r="Q362" i="1"/>
  <c r="AT362" i="1" s="1"/>
  <c r="R362" i="1" s="1"/>
  <c r="T362" i="1" s="1"/>
  <c r="Q363" i="1"/>
  <c r="AT363" i="1" s="1"/>
  <c r="R363" i="1" s="1"/>
  <c r="T363" i="1" s="1"/>
  <c r="Q364" i="1"/>
  <c r="AT364" i="1" s="1"/>
  <c r="R364" i="1" s="1"/>
  <c r="T364" i="1" s="1"/>
  <c r="Q365" i="1"/>
  <c r="AT365" i="1" s="1"/>
  <c r="R365" i="1" s="1"/>
  <c r="T365" i="1" s="1"/>
  <c r="Q366" i="1"/>
  <c r="AT366" i="1" s="1"/>
  <c r="R366" i="1" s="1"/>
  <c r="T366" i="1" s="1"/>
  <c r="Q367" i="1"/>
  <c r="AT367" i="1" s="1"/>
  <c r="R367" i="1" s="1"/>
  <c r="T367" i="1" s="1"/>
  <c r="Q368" i="1"/>
  <c r="AT368" i="1" s="1"/>
  <c r="R368" i="1" s="1"/>
  <c r="T368" i="1" s="1"/>
  <c r="Q369" i="1"/>
  <c r="AT369" i="1" s="1"/>
  <c r="R369" i="1" s="1"/>
  <c r="T369" i="1" s="1"/>
  <c r="Q370" i="1"/>
  <c r="AT370" i="1" s="1"/>
  <c r="R370" i="1" s="1"/>
  <c r="T370" i="1" s="1"/>
  <c r="Q371" i="1"/>
  <c r="AT371" i="1" s="1"/>
  <c r="R371" i="1" s="1"/>
  <c r="T371" i="1" s="1"/>
  <c r="Q372" i="1"/>
  <c r="AT372" i="1" s="1"/>
  <c r="R372" i="1" s="1"/>
  <c r="T372" i="1" s="1"/>
  <c r="Q373" i="1"/>
  <c r="AT373" i="1" s="1"/>
  <c r="R373" i="1" s="1"/>
  <c r="T373" i="1" s="1"/>
  <c r="Q374" i="1"/>
  <c r="AT374" i="1" s="1"/>
  <c r="R374" i="1" s="1"/>
  <c r="T374" i="1" s="1"/>
  <c r="Q375" i="1"/>
  <c r="AT375" i="1" s="1"/>
  <c r="R375" i="1" s="1"/>
  <c r="T375" i="1" s="1"/>
  <c r="Q376" i="1"/>
  <c r="AT376" i="1" s="1"/>
  <c r="R376" i="1" s="1"/>
  <c r="T376" i="1" s="1"/>
  <c r="Q377" i="1"/>
  <c r="AT377" i="1" s="1"/>
  <c r="R377" i="1" s="1"/>
  <c r="T377" i="1" s="1"/>
  <c r="Q378" i="1"/>
  <c r="AT378" i="1" s="1"/>
  <c r="R378" i="1" s="1"/>
  <c r="T378" i="1" s="1"/>
  <c r="Q379" i="1"/>
  <c r="AT379" i="1" s="1"/>
  <c r="R379" i="1" s="1"/>
  <c r="T379" i="1" s="1"/>
  <c r="Q380" i="1"/>
  <c r="AT380" i="1" s="1"/>
  <c r="R380" i="1" s="1"/>
  <c r="T380" i="1" s="1"/>
  <c r="Q381" i="1"/>
  <c r="AT381" i="1" s="1"/>
  <c r="R381" i="1" s="1"/>
  <c r="T381" i="1" s="1"/>
  <c r="Q382" i="1"/>
  <c r="AT382" i="1" s="1"/>
  <c r="R382" i="1" s="1"/>
  <c r="T382" i="1" s="1"/>
  <c r="Q383" i="1"/>
  <c r="AT383" i="1" s="1"/>
  <c r="R383" i="1" s="1"/>
  <c r="T383" i="1" s="1"/>
  <c r="Q384" i="1"/>
  <c r="AT384" i="1" s="1"/>
  <c r="R384" i="1" s="1"/>
  <c r="T384" i="1" s="1"/>
  <c r="Q385" i="1"/>
  <c r="AT385" i="1" s="1"/>
  <c r="R385" i="1" s="1"/>
  <c r="T385" i="1" s="1"/>
  <c r="Q386" i="1"/>
  <c r="AT386" i="1" s="1"/>
  <c r="R386" i="1" s="1"/>
  <c r="T386" i="1" s="1"/>
  <c r="Q387" i="1"/>
  <c r="AT387" i="1" s="1"/>
  <c r="R387" i="1" s="1"/>
  <c r="T387" i="1" s="1"/>
  <c r="Q388" i="1"/>
  <c r="AT388" i="1" s="1"/>
  <c r="R388" i="1" s="1"/>
  <c r="T388" i="1" s="1"/>
  <c r="Q389" i="1"/>
  <c r="AT389" i="1" s="1"/>
  <c r="R389" i="1" s="1"/>
  <c r="T389" i="1" s="1"/>
  <c r="Q390" i="1"/>
  <c r="AT390" i="1" s="1"/>
  <c r="R390" i="1" s="1"/>
  <c r="T390" i="1" s="1"/>
  <c r="Q391" i="1"/>
  <c r="AT391" i="1" s="1"/>
  <c r="R391" i="1" s="1"/>
  <c r="T391" i="1" s="1"/>
  <c r="Q392" i="1"/>
  <c r="AT392" i="1" s="1"/>
  <c r="R392" i="1" s="1"/>
  <c r="T392" i="1" s="1"/>
  <c r="Q393" i="1"/>
  <c r="AT393" i="1" s="1"/>
  <c r="R393" i="1" s="1"/>
  <c r="T393" i="1" s="1"/>
  <c r="Q394" i="1"/>
  <c r="AT394" i="1" s="1"/>
  <c r="R394" i="1" s="1"/>
  <c r="T394" i="1" s="1"/>
  <c r="Q395" i="1"/>
  <c r="AT395" i="1" s="1"/>
  <c r="R395" i="1" s="1"/>
  <c r="T395" i="1" s="1"/>
  <c r="Q396" i="1"/>
  <c r="AT396" i="1" s="1"/>
  <c r="R396" i="1" s="1"/>
  <c r="T396" i="1" s="1"/>
  <c r="Q397" i="1"/>
  <c r="AT397" i="1" s="1"/>
  <c r="R397" i="1" s="1"/>
  <c r="T397" i="1" s="1"/>
  <c r="Q398" i="1"/>
  <c r="AT398" i="1" s="1"/>
  <c r="R398" i="1" s="1"/>
  <c r="T398" i="1" s="1"/>
  <c r="Q399" i="1"/>
  <c r="AT399" i="1" s="1"/>
  <c r="R399" i="1" s="1"/>
  <c r="T399" i="1" s="1"/>
  <c r="Q400" i="1"/>
  <c r="AT400" i="1" s="1"/>
  <c r="R400" i="1" s="1"/>
  <c r="T400" i="1" s="1"/>
  <c r="Q401" i="1"/>
  <c r="AT401" i="1" s="1"/>
  <c r="R401" i="1" s="1"/>
  <c r="T401" i="1" s="1"/>
  <c r="Q402" i="1"/>
  <c r="AT402" i="1" s="1"/>
  <c r="R402" i="1" s="1"/>
  <c r="T402" i="1" s="1"/>
  <c r="Q403" i="1"/>
  <c r="AT403" i="1" s="1"/>
  <c r="R403" i="1" s="1"/>
  <c r="T403" i="1" s="1"/>
  <c r="Q404" i="1"/>
  <c r="AT404" i="1" s="1"/>
  <c r="R404" i="1" s="1"/>
  <c r="T404" i="1" s="1"/>
  <c r="Q405" i="1"/>
  <c r="AT405" i="1" s="1"/>
  <c r="R405" i="1" s="1"/>
  <c r="T405" i="1" s="1"/>
  <c r="Q406" i="1"/>
  <c r="AT406" i="1" s="1"/>
  <c r="R406" i="1" s="1"/>
  <c r="T406" i="1" s="1"/>
  <c r="Q407" i="1"/>
  <c r="AT407" i="1" s="1"/>
  <c r="R407" i="1" s="1"/>
  <c r="T407" i="1" s="1"/>
  <c r="Q408" i="1"/>
  <c r="AT408" i="1" s="1"/>
  <c r="R408" i="1" s="1"/>
  <c r="T408" i="1" s="1"/>
  <c r="Q409" i="1"/>
  <c r="AT409" i="1" s="1"/>
  <c r="R409" i="1" s="1"/>
  <c r="T409" i="1" s="1"/>
  <c r="Q410" i="1"/>
  <c r="AT410" i="1" s="1"/>
  <c r="R410" i="1" s="1"/>
  <c r="T410" i="1" s="1"/>
  <c r="Q411" i="1"/>
  <c r="AT411" i="1" s="1"/>
  <c r="R411" i="1" s="1"/>
  <c r="T411" i="1" s="1"/>
  <c r="Q412" i="1"/>
  <c r="AT412" i="1" s="1"/>
  <c r="R412" i="1" s="1"/>
  <c r="T412" i="1" s="1"/>
  <c r="Q413" i="1"/>
  <c r="AT413" i="1" s="1"/>
  <c r="R413" i="1" s="1"/>
  <c r="T413" i="1" s="1"/>
  <c r="Q414" i="1"/>
  <c r="AT414" i="1" s="1"/>
  <c r="R414" i="1" s="1"/>
  <c r="T414" i="1" s="1"/>
  <c r="Q415" i="1"/>
  <c r="AT415" i="1" s="1"/>
  <c r="R415" i="1" s="1"/>
  <c r="T415" i="1" s="1"/>
  <c r="Q416" i="1"/>
  <c r="AT416" i="1" s="1"/>
  <c r="R416" i="1" s="1"/>
  <c r="T416" i="1" s="1"/>
  <c r="Q417" i="1"/>
  <c r="AT417" i="1" s="1"/>
  <c r="R417" i="1" s="1"/>
  <c r="T417" i="1" s="1"/>
  <c r="Q418" i="1"/>
  <c r="AT418" i="1" s="1"/>
  <c r="R418" i="1" s="1"/>
  <c r="T418" i="1" s="1"/>
  <c r="Q419" i="1"/>
  <c r="AT419" i="1" s="1"/>
  <c r="R419" i="1" s="1"/>
  <c r="T419" i="1" s="1"/>
  <c r="Q420" i="1"/>
  <c r="AT420" i="1" s="1"/>
  <c r="R420" i="1" s="1"/>
  <c r="T420" i="1" s="1"/>
  <c r="Q421" i="1"/>
  <c r="AT421" i="1" s="1"/>
  <c r="R421" i="1" s="1"/>
  <c r="T421" i="1" s="1"/>
  <c r="Q422" i="1"/>
  <c r="AT422" i="1" s="1"/>
  <c r="R422" i="1" s="1"/>
  <c r="T422" i="1" s="1"/>
  <c r="Q423" i="1"/>
  <c r="AT423" i="1" s="1"/>
  <c r="R423" i="1" s="1"/>
  <c r="T423" i="1" s="1"/>
  <c r="Q424" i="1"/>
  <c r="AT424" i="1" s="1"/>
  <c r="R424" i="1" s="1"/>
  <c r="T424" i="1" s="1"/>
  <c r="Q425" i="1"/>
  <c r="AT425" i="1" s="1"/>
  <c r="R425" i="1" s="1"/>
  <c r="T425" i="1" s="1"/>
  <c r="Q426" i="1"/>
  <c r="AT426" i="1" s="1"/>
  <c r="R426" i="1" s="1"/>
  <c r="T426" i="1" s="1"/>
  <c r="Q427" i="1"/>
  <c r="AT427" i="1" s="1"/>
  <c r="R427" i="1" s="1"/>
  <c r="T427" i="1" s="1"/>
  <c r="Q428" i="1"/>
  <c r="AT428" i="1" s="1"/>
  <c r="R428" i="1" s="1"/>
  <c r="T428" i="1" s="1"/>
  <c r="Q429" i="1"/>
  <c r="AT429" i="1" s="1"/>
  <c r="R429" i="1" s="1"/>
  <c r="T429" i="1" s="1"/>
  <c r="Q430" i="1"/>
  <c r="AT430" i="1" s="1"/>
  <c r="R430" i="1" s="1"/>
  <c r="T430" i="1" s="1"/>
  <c r="Q431" i="1"/>
  <c r="AT431" i="1" s="1"/>
  <c r="R431" i="1" s="1"/>
  <c r="T431" i="1" s="1"/>
  <c r="Q432" i="1"/>
  <c r="AT432" i="1" s="1"/>
  <c r="R432" i="1" s="1"/>
  <c r="T432" i="1" s="1"/>
  <c r="Q433" i="1"/>
  <c r="AT433" i="1" s="1"/>
  <c r="R433" i="1" s="1"/>
  <c r="T433" i="1" s="1"/>
  <c r="Q434" i="1"/>
  <c r="AT434" i="1" s="1"/>
  <c r="R434" i="1" s="1"/>
  <c r="T434" i="1" s="1"/>
  <c r="Q435" i="1"/>
  <c r="AT435" i="1" s="1"/>
  <c r="R435" i="1" s="1"/>
  <c r="T435" i="1" s="1"/>
  <c r="Q436" i="1"/>
  <c r="AT436" i="1" s="1"/>
  <c r="R436" i="1" s="1"/>
  <c r="T436" i="1" s="1"/>
  <c r="Q437" i="1"/>
  <c r="AT437" i="1" s="1"/>
  <c r="R437" i="1" s="1"/>
  <c r="T437" i="1" s="1"/>
  <c r="Q438" i="1"/>
  <c r="AT438" i="1" s="1"/>
  <c r="R438" i="1" s="1"/>
  <c r="T438" i="1" s="1"/>
  <c r="Q439" i="1"/>
  <c r="AT439" i="1" s="1"/>
  <c r="R439" i="1" s="1"/>
  <c r="T439" i="1" s="1"/>
  <c r="Q440" i="1"/>
  <c r="AT440" i="1" s="1"/>
  <c r="R440" i="1" s="1"/>
  <c r="T440" i="1" s="1"/>
  <c r="Q441" i="1"/>
  <c r="AT441" i="1" s="1"/>
  <c r="R441" i="1" s="1"/>
  <c r="T441" i="1" s="1"/>
  <c r="Q442" i="1"/>
  <c r="AT442" i="1" s="1"/>
  <c r="R442" i="1" s="1"/>
  <c r="T442" i="1" s="1"/>
  <c r="Q443" i="1"/>
  <c r="AT443" i="1" s="1"/>
  <c r="R443" i="1" s="1"/>
  <c r="T443" i="1" s="1"/>
  <c r="Q444" i="1"/>
  <c r="AT444" i="1" s="1"/>
  <c r="R444" i="1" s="1"/>
  <c r="T444" i="1" s="1"/>
  <c r="Q445" i="1"/>
  <c r="AT445" i="1" s="1"/>
  <c r="R445" i="1" s="1"/>
  <c r="T445" i="1" s="1"/>
  <c r="Q446" i="1"/>
  <c r="AT446" i="1" s="1"/>
  <c r="R446" i="1" s="1"/>
  <c r="T446" i="1" s="1"/>
  <c r="Q447" i="1"/>
  <c r="AT447" i="1" s="1"/>
  <c r="R447" i="1" s="1"/>
  <c r="T447" i="1" s="1"/>
  <c r="Q448" i="1"/>
  <c r="AT448" i="1" s="1"/>
  <c r="R448" i="1" s="1"/>
  <c r="T448" i="1" s="1"/>
  <c r="Q449" i="1"/>
  <c r="AT449" i="1" s="1"/>
  <c r="R449" i="1" s="1"/>
  <c r="T449" i="1" s="1"/>
  <c r="Q450" i="1"/>
  <c r="AT450" i="1" s="1"/>
  <c r="R450" i="1" s="1"/>
  <c r="T450" i="1" s="1"/>
  <c r="Q451" i="1"/>
  <c r="AT451" i="1" s="1"/>
  <c r="R451" i="1" s="1"/>
  <c r="T451" i="1" s="1"/>
  <c r="Q452" i="1"/>
  <c r="AT452" i="1" s="1"/>
  <c r="R452" i="1" s="1"/>
  <c r="T452" i="1" s="1"/>
  <c r="Q453" i="1"/>
  <c r="AT453" i="1" s="1"/>
  <c r="R453" i="1" s="1"/>
  <c r="T453" i="1" s="1"/>
  <c r="Q454" i="1"/>
  <c r="AT454" i="1" s="1"/>
  <c r="R454" i="1" s="1"/>
  <c r="T454" i="1" s="1"/>
  <c r="Q455" i="1"/>
  <c r="AT455" i="1" s="1"/>
  <c r="R455" i="1" s="1"/>
  <c r="T455" i="1" s="1"/>
  <c r="Q456" i="1"/>
  <c r="AT456" i="1" s="1"/>
  <c r="R456" i="1" s="1"/>
  <c r="T456" i="1" s="1"/>
  <c r="Q457" i="1"/>
  <c r="AT457" i="1" s="1"/>
  <c r="R457" i="1" s="1"/>
  <c r="T457" i="1" s="1"/>
  <c r="Q458" i="1"/>
  <c r="AT458" i="1" s="1"/>
  <c r="R458" i="1" s="1"/>
  <c r="T458" i="1" s="1"/>
  <c r="Q459" i="1"/>
  <c r="AT459" i="1" s="1"/>
  <c r="R459" i="1" s="1"/>
  <c r="T459" i="1" s="1"/>
  <c r="Q460" i="1"/>
  <c r="AT460" i="1" s="1"/>
  <c r="R460" i="1" s="1"/>
  <c r="T460" i="1" s="1"/>
  <c r="Q461" i="1"/>
  <c r="AT461" i="1" s="1"/>
  <c r="R461" i="1" s="1"/>
  <c r="T461" i="1" s="1"/>
  <c r="Q462" i="1"/>
  <c r="AT462" i="1" s="1"/>
  <c r="R462" i="1" s="1"/>
  <c r="T462" i="1" s="1"/>
  <c r="Q463" i="1"/>
  <c r="AT463" i="1" s="1"/>
  <c r="R463" i="1" s="1"/>
  <c r="T463" i="1" s="1"/>
  <c r="Q464" i="1"/>
  <c r="AT464" i="1" s="1"/>
  <c r="R464" i="1" s="1"/>
  <c r="T464" i="1" s="1"/>
  <c r="Q465" i="1"/>
  <c r="AT465" i="1" s="1"/>
  <c r="R465" i="1" s="1"/>
  <c r="T465" i="1" s="1"/>
  <c r="Q466" i="1"/>
  <c r="AT466" i="1" s="1"/>
  <c r="R466" i="1" s="1"/>
  <c r="T466" i="1" s="1"/>
  <c r="Q467" i="1"/>
  <c r="AT467" i="1" s="1"/>
  <c r="R467" i="1" s="1"/>
  <c r="T467" i="1" s="1"/>
  <c r="Q468" i="1"/>
  <c r="AT468" i="1" s="1"/>
  <c r="R468" i="1" s="1"/>
  <c r="T468" i="1" s="1"/>
  <c r="Q469" i="1"/>
  <c r="AT469" i="1" s="1"/>
  <c r="R469" i="1" s="1"/>
  <c r="T469" i="1" s="1"/>
  <c r="Q470" i="1"/>
  <c r="AT470" i="1" s="1"/>
  <c r="R470" i="1" s="1"/>
  <c r="T470" i="1" s="1"/>
  <c r="Q471" i="1"/>
  <c r="AT471" i="1" s="1"/>
  <c r="R471" i="1" s="1"/>
  <c r="T471" i="1" s="1"/>
  <c r="Q472" i="1"/>
  <c r="AT472" i="1" s="1"/>
  <c r="R472" i="1" s="1"/>
  <c r="T472" i="1" s="1"/>
  <c r="Q473" i="1"/>
  <c r="AT473" i="1" s="1"/>
  <c r="R473" i="1" s="1"/>
  <c r="T473" i="1" s="1"/>
  <c r="Q474" i="1"/>
  <c r="AT474" i="1" s="1"/>
  <c r="R474" i="1" s="1"/>
  <c r="T474" i="1" s="1"/>
  <c r="Q475" i="1"/>
  <c r="AT475" i="1" s="1"/>
  <c r="R475" i="1" s="1"/>
  <c r="T475" i="1" s="1"/>
  <c r="Q476" i="1"/>
  <c r="AT476" i="1" s="1"/>
  <c r="R476" i="1" s="1"/>
  <c r="T476" i="1" s="1"/>
  <c r="Q477" i="1"/>
  <c r="AT477" i="1" s="1"/>
  <c r="R477" i="1" s="1"/>
  <c r="T477" i="1" s="1"/>
  <c r="Q478" i="1"/>
  <c r="AT478" i="1" s="1"/>
  <c r="R478" i="1" s="1"/>
  <c r="T478" i="1" s="1"/>
  <c r="Q479" i="1"/>
  <c r="AT479" i="1" s="1"/>
  <c r="R479" i="1" s="1"/>
  <c r="T479" i="1" s="1"/>
  <c r="Q480" i="1"/>
  <c r="AT480" i="1" s="1"/>
  <c r="R480" i="1" s="1"/>
  <c r="T480" i="1" s="1"/>
  <c r="Q481" i="1"/>
  <c r="AT481" i="1" s="1"/>
  <c r="R481" i="1" s="1"/>
  <c r="T481" i="1" s="1"/>
  <c r="Q482" i="1"/>
  <c r="AT482" i="1" s="1"/>
  <c r="R482" i="1" s="1"/>
  <c r="T482" i="1" s="1"/>
  <c r="Q483" i="1"/>
  <c r="AT483" i="1" s="1"/>
  <c r="R483" i="1" s="1"/>
  <c r="T483" i="1" s="1"/>
  <c r="Q484" i="1"/>
  <c r="AT484" i="1" s="1"/>
  <c r="R484" i="1" s="1"/>
  <c r="T484" i="1" s="1"/>
  <c r="Q485" i="1"/>
  <c r="AT485" i="1" s="1"/>
  <c r="R485" i="1" s="1"/>
  <c r="T485" i="1" s="1"/>
  <c r="Q486" i="1"/>
  <c r="AT486" i="1" s="1"/>
  <c r="R486" i="1" s="1"/>
  <c r="T486" i="1" s="1"/>
  <c r="Q487" i="1"/>
  <c r="AT487" i="1" s="1"/>
  <c r="R487" i="1" s="1"/>
  <c r="T487" i="1" s="1"/>
  <c r="Q488" i="1"/>
  <c r="AT488" i="1" s="1"/>
  <c r="R488" i="1" s="1"/>
  <c r="T488" i="1" s="1"/>
  <c r="Q489" i="1"/>
  <c r="AT489" i="1" s="1"/>
  <c r="R489" i="1" s="1"/>
  <c r="T489" i="1" s="1"/>
  <c r="Q490" i="1"/>
  <c r="AT490" i="1" s="1"/>
  <c r="R490" i="1" s="1"/>
  <c r="T490" i="1" s="1"/>
  <c r="Q491" i="1"/>
  <c r="AT491" i="1" s="1"/>
  <c r="R491" i="1" s="1"/>
  <c r="T491" i="1" s="1"/>
  <c r="Q492" i="1"/>
  <c r="AT492" i="1" s="1"/>
  <c r="R492" i="1" s="1"/>
  <c r="T492" i="1" s="1"/>
  <c r="Q493" i="1"/>
  <c r="AT493" i="1" s="1"/>
  <c r="R493" i="1" s="1"/>
  <c r="T493" i="1" s="1"/>
  <c r="Q494" i="1"/>
  <c r="AT494" i="1" s="1"/>
  <c r="R494" i="1" s="1"/>
  <c r="T494" i="1" s="1"/>
  <c r="Q495" i="1"/>
  <c r="AT495" i="1" s="1"/>
  <c r="R495" i="1" s="1"/>
  <c r="T495" i="1" s="1"/>
  <c r="Q496" i="1"/>
  <c r="AT496" i="1" s="1"/>
  <c r="R496" i="1" s="1"/>
  <c r="T496" i="1" s="1"/>
  <c r="Q497" i="1"/>
  <c r="AT497" i="1" s="1"/>
  <c r="R497" i="1" s="1"/>
  <c r="T497" i="1" s="1"/>
  <c r="Q498" i="1"/>
  <c r="AT498" i="1" s="1"/>
  <c r="R498" i="1" s="1"/>
  <c r="T498" i="1" s="1"/>
  <c r="Q499" i="1"/>
  <c r="AT499" i="1" s="1"/>
  <c r="R499" i="1" s="1"/>
  <c r="T499" i="1" s="1"/>
  <c r="Q500" i="1"/>
  <c r="AT500" i="1" s="1"/>
  <c r="R500" i="1" s="1"/>
  <c r="T500" i="1" s="1"/>
  <c r="Q501" i="1"/>
  <c r="AT501" i="1" s="1"/>
  <c r="R501" i="1" s="1"/>
  <c r="T501" i="1" s="1"/>
  <c r="Q502" i="1"/>
  <c r="AT502" i="1" s="1"/>
  <c r="R502" i="1" s="1"/>
  <c r="T502" i="1" s="1"/>
  <c r="Q503" i="1"/>
  <c r="AT503" i="1" s="1"/>
  <c r="R503" i="1" s="1"/>
  <c r="T503" i="1" s="1"/>
  <c r="Q504" i="1"/>
  <c r="AT504" i="1" s="1"/>
  <c r="R504" i="1" s="1"/>
  <c r="T504" i="1" s="1"/>
  <c r="Q505" i="1"/>
  <c r="AT505" i="1" s="1"/>
  <c r="R505" i="1" s="1"/>
  <c r="T505" i="1" s="1"/>
  <c r="Q506" i="1"/>
  <c r="AT506" i="1" s="1"/>
  <c r="R506" i="1" s="1"/>
  <c r="T506" i="1" s="1"/>
  <c r="Q507" i="1"/>
  <c r="AT507" i="1" s="1"/>
  <c r="R507" i="1" s="1"/>
  <c r="T507" i="1" s="1"/>
  <c r="Q508" i="1"/>
  <c r="AT508" i="1" s="1"/>
  <c r="R508" i="1" s="1"/>
  <c r="T508" i="1" s="1"/>
  <c r="Q509" i="1"/>
  <c r="AT509" i="1" s="1"/>
  <c r="R509" i="1" s="1"/>
  <c r="T509" i="1" s="1"/>
  <c r="Q510" i="1"/>
  <c r="AT510" i="1" s="1"/>
  <c r="R510" i="1" s="1"/>
  <c r="T510" i="1" s="1"/>
  <c r="Q511" i="1"/>
  <c r="AT511" i="1" s="1"/>
  <c r="R511" i="1" s="1"/>
  <c r="T511" i="1" s="1"/>
  <c r="Q512" i="1"/>
  <c r="AT512" i="1" s="1"/>
  <c r="R512" i="1" s="1"/>
  <c r="T512" i="1" s="1"/>
  <c r="Q513" i="1"/>
  <c r="AT513" i="1" s="1"/>
  <c r="R513" i="1" s="1"/>
  <c r="T513" i="1" s="1"/>
  <c r="Q514" i="1"/>
  <c r="AT514" i="1" s="1"/>
  <c r="R514" i="1" s="1"/>
  <c r="T514" i="1" s="1"/>
  <c r="Q515" i="1"/>
  <c r="AT515" i="1" s="1"/>
  <c r="R515" i="1" s="1"/>
  <c r="T515" i="1" s="1"/>
  <c r="Q516" i="1"/>
  <c r="AT516" i="1" s="1"/>
  <c r="R516" i="1" s="1"/>
  <c r="T516" i="1" s="1"/>
  <c r="Q517" i="1"/>
  <c r="AT517" i="1" s="1"/>
  <c r="R517" i="1" s="1"/>
  <c r="T517" i="1" s="1"/>
  <c r="Q518" i="1"/>
  <c r="AT518" i="1" s="1"/>
  <c r="R518" i="1" s="1"/>
  <c r="T518" i="1" s="1"/>
  <c r="Q519" i="1"/>
  <c r="AT519" i="1" s="1"/>
  <c r="R519" i="1" s="1"/>
  <c r="T519" i="1" s="1"/>
  <c r="Q520" i="1"/>
  <c r="AT520" i="1" s="1"/>
  <c r="R520" i="1" s="1"/>
  <c r="T520" i="1" s="1"/>
  <c r="Q521" i="1"/>
  <c r="AT521" i="1" s="1"/>
  <c r="R521" i="1" s="1"/>
  <c r="T521" i="1" s="1"/>
  <c r="Q522" i="1"/>
  <c r="AT522" i="1" s="1"/>
  <c r="R522" i="1" s="1"/>
  <c r="T522" i="1" s="1"/>
  <c r="Q523" i="1"/>
  <c r="AT523" i="1" s="1"/>
  <c r="R523" i="1" s="1"/>
  <c r="T523" i="1" s="1"/>
  <c r="Q524" i="1"/>
  <c r="AT524" i="1" s="1"/>
  <c r="R524" i="1" s="1"/>
  <c r="T524" i="1" s="1"/>
  <c r="Q525" i="1"/>
  <c r="AT525" i="1" s="1"/>
  <c r="R525" i="1" s="1"/>
  <c r="T525" i="1" s="1"/>
  <c r="Q526" i="1"/>
  <c r="AT526" i="1" s="1"/>
  <c r="R526" i="1" s="1"/>
  <c r="T526" i="1" s="1"/>
  <c r="Q527" i="1"/>
  <c r="AT527" i="1" s="1"/>
  <c r="R527" i="1" s="1"/>
  <c r="T527" i="1" s="1"/>
  <c r="Q528" i="1"/>
  <c r="AT528" i="1" s="1"/>
  <c r="R528" i="1" s="1"/>
  <c r="T528" i="1" s="1"/>
  <c r="Q529" i="1"/>
  <c r="AT529" i="1" s="1"/>
  <c r="R529" i="1" s="1"/>
  <c r="T529" i="1" s="1"/>
  <c r="Q530" i="1"/>
  <c r="AT530" i="1" s="1"/>
  <c r="R530" i="1" s="1"/>
  <c r="T530" i="1" s="1"/>
  <c r="Q531" i="1"/>
  <c r="AT531" i="1" s="1"/>
  <c r="R531" i="1" s="1"/>
  <c r="T531" i="1" s="1"/>
  <c r="Q532" i="1"/>
  <c r="AT532" i="1" s="1"/>
  <c r="R532" i="1" s="1"/>
  <c r="T532" i="1" s="1"/>
  <c r="Q533" i="1"/>
  <c r="AT533" i="1" s="1"/>
  <c r="R533" i="1" s="1"/>
  <c r="T533" i="1" s="1"/>
  <c r="Q534" i="1"/>
  <c r="AT534" i="1" s="1"/>
  <c r="R534" i="1" s="1"/>
  <c r="T534" i="1" s="1"/>
  <c r="Q535" i="1"/>
  <c r="AT535" i="1" s="1"/>
  <c r="R535" i="1" s="1"/>
  <c r="T535" i="1" s="1"/>
  <c r="Q536" i="1"/>
  <c r="AT536" i="1" s="1"/>
  <c r="R536" i="1" s="1"/>
  <c r="T536" i="1" s="1"/>
  <c r="Q537" i="1"/>
  <c r="AT537" i="1" s="1"/>
  <c r="R537" i="1" s="1"/>
  <c r="T537" i="1" s="1"/>
  <c r="Q538" i="1"/>
  <c r="AT538" i="1" s="1"/>
  <c r="R538" i="1" s="1"/>
  <c r="T538" i="1" s="1"/>
  <c r="Q539" i="1"/>
  <c r="AT539" i="1" s="1"/>
  <c r="R539" i="1" s="1"/>
  <c r="T539" i="1" s="1"/>
  <c r="Q540" i="1"/>
  <c r="AT540" i="1" s="1"/>
  <c r="R540" i="1" s="1"/>
  <c r="T540" i="1" s="1"/>
  <c r="Q541" i="1"/>
  <c r="AT541" i="1" s="1"/>
  <c r="R541" i="1" s="1"/>
  <c r="T541" i="1" s="1"/>
  <c r="Q542" i="1"/>
  <c r="AT542" i="1" s="1"/>
  <c r="R542" i="1" s="1"/>
  <c r="T542" i="1" s="1"/>
  <c r="Q543" i="1"/>
  <c r="AT543" i="1" s="1"/>
  <c r="R543" i="1" s="1"/>
  <c r="T543" i="1" s="1"/>
  <c r="Q544" i="1"/>
  <c r="AT544" i="1" s="1"/>
  <c r="R544" i="1" s="1"/>
  <c r="T544" i="1" s="1"/>
  <c r="Q545" i="1"/>
  <c r="AT545" i="1" s="1"/>
  <c r="R545" i="1" s="1"/>
  <c r="T545" i="1" s="1"/>
  <c r="Q546" i="1"/>
  <c r="AT546" i="1" s="1"/>
  <c r="R546" i="1" s="1"/>
  <c r="T546" i="1" s="1"/>
  <c r="Q547" i="1"/>
  <c r="AT547" i="1" s="1"/>
  <c r="R547" i="1" s="1"/>
  <c r="T547" i="1" s="1"/>
  <c r="Q548" i="1"/>
  <c r="AT548" i="1" s="1"/>
  <c r="R548" i="1" s="1"/>
  <c r="T548" i="1" s="1"/>
  <c r="Q549" i="1"/>
  <c r="AT549" i="1" s="1"/>
  <c r="R549" i="1" s="1"/>
  <c r="T549" i="1" s="1"/>
  <c r="Q550" i="1"/>
  <c r="AT550" i="1" s="1"/>
  <c r="R550" i="1" s="1"/>
  <c r="T550" i="1" s="1"/>
  <c r="Q551" i="1"/>
  <c r="AT551" i="1" s="1"/>
  <c r="R551" i="1" s="1"/>
  <c r="T551" i="1" s="1"/>
  <c r="Q552" i="1"/>
  <c r="AT552" i="1" s="1"/>
  <c r="R552" i="1" s="1"/>
  <c r="T552" i="1" s="1"/>
  <c r="Q553" i="1"/>
  <c r="AT553" i="1" s="1"/>
  <c r="R553" i="1" s="1"/>
  <c r="T553" i="1" s="1"/>
  <c r="Q554" i="1"/>
  <c r="AT554" i="1" s="1"/>
  <c r="R554" i="1" s="1"/>
  <c r="T554" i="1" s="1"/>
  <c r="Q555" i="1"/>
  <c r="AT555" i="1" s="1"/>
  <c r="R555" i="1" s="1"/>
  <c r="T555" i="1" s="1"/>
  <c r="Q556" i="1"/>
  <c r="AT556" i="1" s="1"/>
  <c r="R556" i="1" s="1"/>
  <c r="T556" i="1" s="1"/>
  <c r="Q557" i="1"/>
  <c r="AT557" i="1" s="1"/>
  <c r="R557" i="1" s="1"/>
  <c r="T557" i="1" s="1"/>
  <c r="Q558" i="1"/>
  <c r="AT558" i="1" s="1"/>
  <c r="R558" i="1" s="1"/>
  <c r="T558" i="1" s="1"/>
  <c r="Q559" i="1"/>
  <c r="AT559" i="1" s="1"/>
  <c r="R559" i="1" s="1"/>
  <c r="T559" i="1" s="1"/>
  <c r="Q560" i="1"/>
  <c r="AT560" i="1" s="1"/>
  <c r="R560" i="1" s="1"/>
  <c r="T560" i="1" s="1"/>
  <c r="Q561" i="1"/>
  <c r="AT561" i="1" s="1"/>
  <c r="R561" i="1" s="1"/>
  <c r="T561" i="1" s="1"/>
  <c r="Q562" i="1"/>
  <c r="AT562" i="1" s="1"/>
  <c r="R562" i="1" s="1"/>
  <c r="T562" i="1" s="1"/>
  <c r="Q563" i="1"/>
  <c r="AT563" i="1" s="1"/>
  <c r="R563" i="1" s="1"/>
  <c r="T563" i="1" s="1"/>
  <c r="Q564" i="1"/>
  <c r="AT564" i="1" s="1"/>
  <c r="R564" i="1" s="1"/>
  <c r="T564" i="1" s="1"/>
  <c r="Q565" i="1"/>
  <c r="AT565" i="1" s="1"/>
  <c r="R565" i="1" s="1"/>
  <c r="T565" i="1" s="1"/>
  <c r="Q566" i="1"/>
  <c r="AT566" i="1" s="1"/>
  <c r="R566" i="1" s="1"/>
  <c r="T566" i="1" s="1"/>
  <c r="Q567" i="1"/>
  <c r="AT567" i="1" s="1"/>
  <c r="R567" i="1" s="1"/>
  <c r="T567" i="1" s="1"/>
  <c r="Q568" i="1"/>
  <c r="AT568" i="1" s="1"/>
  <c r="R568" i="1" s="1"/>
  <c r="T568" i="1" s="1"/>
  <c r="Q569" i="1"/>
  <c r="AT569" i="1" s="1"/>
  <c r="R569" i="1" s="1"/>
  <c r="T569" i="1" s="1"/>
  <c r="Q570" i="1"/>
  <c r="AT570" i="1" s="1"/>
  <c r="R570" i="1" s="1"/>
  <c r="T570" i="1" s="1"/>
  <c r="Q571" i="1"/>
  <c r="AT571" i="1" s="1"/>
  <c r="R571" i="1" s="1"/>
  <c r="T571" i="1" s="1"/>
  <c r="Q572" i="1"/>
  <c r="AT572" i="1" s="1"/>
  <c r="R572" i="1" s="1"/>
  <c r="T572" i="1" s="1"/>
  <c r="Q573" i="1"/>
  <c r="AT573" i="1" s="1"/>
  <c r="R573" i="1" s="1"/>
  <c r="T573" i="1" s="1"/>
  <c r="Q574" i="1"/>
  <c r="AT574" i="1" s="1"/>
  <c r="R574" i="1" s="1"/>
  <c r="T574" i="1" s="1"/>
  <c r="Q575" i="1"/>
  <c r="AT575" i="1" s="1"/>
  <c r="R575" i="1" s="1"/>
  <c r="T575" i="1" s="1"/>
  <c r="Q576" i="1"/>
  <c r="AT576" i="1" s="1"/>
  <c r="R576" i="1" s="1"/>
  <c r="T576" i="1" s="1"/>
  <c r="Q577" i="1"/>
  <c r="AT577" i="1" s="1"/>
  <c r="R577" i="1" s="1"/>
  <c r="T577" i="1" s="1"/>
  <c r="Q578" i="1"/>
  <c r="AT578" i="1" s="1"/>
  <c r="R578" i="1" s="1"/>
  <c r="T578" i="1" s="1"/>
  <c r="Q579" i="1"/>
  <c r="AT579" i="1" s="1"/>
  <c r="R579" i="1" s="1"/>
  <c r="T579" i="1" s="1"/>
  <c r="Q580" i="1"/>
  <c r="AT580" i="1" s="1"/>
  <c r="R580" i="1" s="1"/>
  <c r="T580" i="1" s="1"/>
  <c r="Q581" i="1"/>
  <c r="AT581" i="1" s="1"/>
  <c r="R581" i="1" s="1"/>
  <c r="T581" i="1" s="1"/>
  <c r="Q582" i="1"/>
  <c r="AT582" i="1" s="1"/>
  <c r="R582" i="1" s="1"/>
  <c r="T582" i="1" s="1"/>
  <c r="Q583" i="1"/>
  <c r="AT583" i="1" s="1"/>
  <c r="R583" i="1" s="1"/>
  <c r="T583" i="1" s="1"/>
  <c r="Q584" i="1"/>
  <c r="AT584" i="1" s="1"/>
  <c r="R584" i="1" s="1"/>
  <c r="T584" i="1" s="1"/>
  <c r="Q585" i="1"/>
  <c r="AT585" i="1" s="1"/>
  <c r="R585" i="1" s="1"/>
  <c r="T585" i="1" s="1"/>
  <c r="Q586" i="1"/>
  <c r="AT586" i="1" s="1"/>
  <c r="R586" i="1" s="1"/>
  <c r="T586" i="1" s="1"/>
  <c r="Q587" i="1"/>
  <c r="AT587" i="1" s="1"/>
  <c r="R587" i="1" s="1"/>
  <c r="T587" i="1" s="1"/>
  <c r="Q588" i="1"/>
  <c r="AT588" i="1" s="1"/>
  <c r="R588" i="1" s="1"/>
  <c r="T588" i="1" s="1"/>
  <c r="Q589" i="1"/>
  <c r="AT589" i="1" s="1"/>
  <c r="R589" i="1" s="1"/>
  <c r="T589" i="1" s="1"/>
  <c r="Q590" i="1"/>
  <c r="AT590" i="1" s="1"/>
  <c r="R590" i="1" s="1"/>
  <c r="T590" i="1" s="1"/>
  <c r="Q591" i="1"/>
  <c r="AT591" i="1" s="1"/>
  <c r="R591" i="1" s="1"/>
  <c r="T591" i="1" s="1"/>
  <c r="Q592" i="1"/>
  <c r="AT592" i="1" s="1"/>
  <c r="R592" i="1" s="1"/>
  <c r="T592" i="1" s="1"/>
  <c r="Q593" i="1"/>
  <c r="AT593" i="1" s="1"/>
  <c r="R593" i="1" s="1"/>
  <c r="T593" i="1" s="1"/>
  <c r="Q594" i="1"/>
  <c r="AT594" i="1" s="1"/>
  <c r="R594" i="1" s="1"/>
  <c r="T594" i="1" s="1"/>
  <c r="Q595" i="1"/>
  <c r="AT595" i="1" s="1"/>
  <c r="R595" i="1" s="1"/>
  <c r="T595" i="1" s="1"/>
  <c r="Q596" i="1"/>
  <c r="AT596" i="1" s="1"/>
  <c r="R596" i="1" s="1"/>
  <c r="T596" i="1" s="1"/>
  <c r="Q597" i="1"/>
  <c r="AT597" i="1" s="1"/>
  <c r="R597" i="1" s="1"/>
  <c r="T597" i="1" s="1"/>
  <c r="Q598" i="1"/>
  <c r="AT598" i="1" s="1"/>
  <c r="R598" i="1" s="1"/>
  <c r="T598" i="1" s="1"/>
  <c r="Q599" i="1"/>
  <c r="AT599" i="1" s="1"/>
  <c r="R599" i="1" s="1"/>
  <c r="T599" i="1" s="1"/>
  <c r="Q600" i="1"/>
  <c r="AT600" i="1" s="1"/>
  <c r="R600" i="1" s="1"/>
  <c r="T600" i="1" s="1"/>
  <c r="Q601" i="1"/>
  <c r="AT601" i="1" s="1"/>
  <c r="R601" i="1" s="1"/>
  <c r="T601" i="1" s="1"/>
  <c r="Q602" i="1"/>
  <c r="AT602" i="1" s="1"/>
  <c r="R602" i="1" s="1"/>
  <c r="T602" i="1" s="1"/>
  <c r="Q603" i="1"/>
  <c r="AT603" i="1" s="1"/>
  <c r="R603" i="1" s="1"/>
  <c r="T603" i="1" s="1"/>
  <c r="Q604" i="1"/>
  <c r="AT604" i="1" s="1"/>
  <c r="R604" i="1" s="1"/>
  <c r="T604" i="1" s="1"/>
  <c r="Q605" i="1"/>
  <c r="AT605" i="1" s="1"/>
  <c r="R605" i="1" s="1"/>
  <c r="T605" i="1" s="1"/>
  <c r="Q606" i="1"/>
  <c r="AT606" i="1" s="1"/>
  <c r="R606" i="1" s="1"/>
  <c r="T606" i="1" s="1"/>
  <c r="Q607" i="1"/>
  <c r="AT607" i="1" s="1"/>
  <c r="R607" i="1" s="1"/>
  <c r="T607" i="1" s="1"/>
  <c r="Q608" i="1"/>
  <c r="AT608" i="1" s="1"/>
  <c r="R608" i="1" s="1"/>
  <c r="T608" i="1" s="1"/>
  <c r="Q609" i="1"/>
  <c r="AT609" i="1" s="1"/>
  <c r="R609" i="1" s="1"/>
  <c r="T609" i="1" s="1"/>
  <c r="Q610" i="1"/>
  <c r="AT610" i="1" s="1"/>
  <c r="R610" i="1" s="1"/>
  <c r="T610" i="1" s="1"/>
  <c r="Q611" i="1"/>
  <c r="AT611" i="1" s="1"/>
  <c r="R611" i="1" s="1"/>
  <c r="T611" i="1" s="1"/>
  <c r="Q612" i="1"/>
  <c r="AT612" i="1" s="1"/>
  <c r="R612" i="1" s="1"/>
  <c r="T612" i="1" s="1"/>
  <c r="Q613" i="1"/>
  <c r="AT613" i="1" s="1"/>
  <c r="R613" i="1" s="1"/>
  <c r="T613" i="1" s="1"/>
  <c r="Q614" i="1"/>
  <c r="AT614" i="1" s="1"/>
  <c r="R614" i="1" s="1"/>
  <c r="T614" i="1" s="1"/>
  <c r="Q615" i="1"/>
  <c r="AT615" i="1" s="1"/>
  <c r="R615" i="1" s="1"/>
  <c r="T615" i="1" s="1"/>
  <c r="Q616" i="1"/>
  <c r="AT616" i="1" s="1"/>
  <c r="R616" i="1" s="1"/>
  <c r="T616" i="1" s="1"/>
  <c r="Q617" i="1"/>
  <c r="AT617" i="1" s="1"/>
  <c r="R617" i="1" s="1"/>
  <c r="T617" i="1" s="1"/>
  <c r="Q618" i="1"/>
  <c r="AT618" i="1" s="1"/>
  <c r="R618" i="1" s="1"/>
  <c r="T618" i="1" s="1"/>
  <c r="Q619" i="1"/>
  <c r="AT619" i="1" s="1"/>
  <c r="R619" i="1" s="1"/>
  <c r="T619" i="1" s="1"/>
  <c r="Q620" i="1"/>
  <c r="AT620" i="1" s="1"/>
  <c r="R620" i="1" s="1"/>
  <c r="T620" i="1" s="1"/>
  <c r="Q621" i="1"/>
  <c r="AT621" i="1" s="1"/>
  <c r="R621" i="1" s="1"/>
  <c r="T621" i="1" s="1"/>
  <c r="Q622" i="1"/>
  <c r="AT622" i="1" s="1"/>
  <c r="R622" i="1" s="1"/>
  <c r="T622" i="1" s="1"/>
  <c r="Q623" i="1"/>
  <c r="AT623" i="1" s="1"/>
  <c r="R623" i="1" s="1"/>
  <c r="T623" i="1" s="1"/>
  <c r="Q624" i="1"/>
  <c r="AT624" i="1" s="1"/>
  <c r="R624" i="1" s="1"/>
  <c r="T624" i="1" s="1"/>
  <c r="Q625" i="1"/>
  <c r="AT625" i="1" s="1"/>
  <c r="R625" i="1" s="1"/>
  <c r="T625" i="1" s="1"/>
  <c r="Q626" i="1"/>
  <c r="AT626" i="1" s="1"/>
  <c r="R626" i="1" s="1"/>
  <c r="T626" i="1" s="1"/>
  <c r="Q627" i="1"/>
  <c r="AT627" i="1" s="1"/>
  <c r="R627" i="1" s="1"/>
  <c r="T627" i="1" s="1"/>
  <c r="Q628" i="1"/>
  <c r="AT628" i="1" s="1"/>
  <c r="R628" i="1" s="1"/>
  <c r="T628" i="1" s="1"/>
  <c r="Q629" i="1"/>
  <c r="AT629" i="1" s="1"/>
  <c r="R629" i="1" s="1"/>
  <c r="T629" i="1" s="1"/>
  <c r="Q630" i="1"/>
  <c r="AT630" i="1" s="1"/>
  <c r="R630" i="1" s="1"/>
  <c r="T630" i="1" s="1"/>
  <c r="Q631" i="1"/>
  <c r="AT631" i="1" s="1"/>
  <c r="R631" i="1" s="1"/>
  <c r="T631" i="1" s="1"/>
  <c r="Q632" i="1"/>
  <c r="AT632" i="1" s="1"/>
  <c r="R632" i="1" s="1"/>
  <c r="T632" i="1" s="1"/>
  <c r="Q633" i="1"/>
  <c r="AT633" i="1" s="1"/>
  <c r="R633" i="1" s="1"/>
  <c r="T633" i="1" s="1"/>
  <c r="Q634" i="1"/>
  <c r="AT634" i="1" s="1"/>
  <c r="R634" i="1" s="1"/>
  <c r="T634" i="1" s="1"/>
  <c r="Q635" i="1"/>
  <c r="AT635" i="1" s="1"/>
  <c r="R635" i="1" s="1"/>
  <c r="T635" i="1" s="1"/>
  <c r="Q636" i="1"/>
  <c r="AT636" i="1" s="1"/>
  <c r="R636" i="1" s="1"/>
  <c r="T636" i="1" s="1"/>
  <c r="Q637" i="1"/>
  <c r="AT637" i="1" s="1"/>
  <c r="R637" i="1" s="1"/>
  <c r="T637" i="1" s="1"/>
  <c r="Q638" i="1"/>
  <c r="AT638" i="1" s="1"/>
  <c r="R638" i="1" s="1"/>
  <c r="T638" i="1" s="1"/>
  <c r="Q639" i="1"/>
  <c r="AT639" i="1" s="1"/>
  <c r="R639" i="1" s="1"/>
  <c r="T639" i="1" s="1"/>
  <c r="Q640" i="1"/>
  <c r="AT640" i="1" s="1"/>
  <c r="R640" i="1" s="1"/>
  <c r="T640" i="1" s="1"/>
  <c r="Q641" i="1"/>
  <c r="AT641" i="1" s="1"/>
  <c r="R641" i="1" s="1"/>
  <c r="T641" i="1" s="1"/>
  <c r="Q642" i="1"/>
  <c r="AT642" i="1" s="1"/>
  <c r="R642" i="1" s="1"/>
  <c r="T642" i="1" s="1"/>
  <c r="Q3" i="1"/>
  <c r="AT3" i="1" s="1"/>
  <c r="R3" i="1" s="1"/>
  <c r="T3" i="1" s="1"/>
  <c r="A3" i="1"/>
  <c r="AT14" i="1" l="1"/>
  <c r="R14" i="1" s="1"/>
  <c r="D19" i="13" s="1"/>
  <c r="D16" i="13"/>
  <c r="X5" i="1"/>
  <c r="X3" i="1"/>
  <c r="X6" i="1"/>
  <c r="X7" i="1"/>
  <c r="X4" i="1"/>
  <c r="X10" i="1"/>
  <c r="X14" i="1"/>
  <c r="X18" i="1"/>
  <c r="X22" i="1"/>
  <c r="X26" i="1"/>
  <c r="X30" i="1"/>
  <c r="X34" i="1"/>
  <c r="X38" i="1"/>
  <c r="X42" i="1"/>
  <c r="X46" i="1"/>
  <c r="X50" i="1"/>
  <c r="X54" i="1"/>
  <c r="X58" i="1"/>
  <c r="X62" i="1"/>
  <c r="X66" i="1"/>
  <c r="X70" i="1"/>
  <c r="X74" i="1"/>
  <c r="X78" i="1"/>
  <c r="X82" i="1"/>
  <c r="X86" i="1"/>
  <c r="X90" i="1"/>
  <c r="X94" i="1"/>
  <c r="X98" i="1"/>
  <c r="X102" i="1"/>
  <c r="X106" i="1"/>
  <c r="X110" i="1"/>
  <c r="X114" i="1"/>
  <c r="X118" i="1"/>
  <c r="X122" i="1"/>
  <c r="X126" i="1"/>
  <c r="X130" i="1"/>
  <c r="X134" i="1"/>
  <c r="X138" i="1"/>
  <c r="X142" i="1"/>
  <c r="X146" i="1"/>
  <c r="X150" i="1"/>
  <c r="X154" i="1"/>
  <c r="X158" i="1"/>
  <c r="X162" i="1"/>
  <c r="X166" i="1"/>
  <c r="X170" i="1"/>
  <c r="X174" i="1"/>
  <c r="X178" i="1"/>
  <c r="X182" i="1"/>
  <c r="X186" i="1"/>
  <c r="X190" i="1"/>
  <c r="X194" i="1"/>
  <c r="X198" i="1"/>
  <c r="X202" i="1"/>
  <c r="X206" i="1"/>
  <c r="X210" i="1"/>
  <c r="X214" i="1"/>
  <c r="X218" i="1"/>
  <c r="X222" i="1"/>
  <c r="X226" i="1"/>
  <c r="X230" i="1"/>
  <c r="X234" i="1"/>
  <c r="X238" i="1"/>
  <c r="X242" i="1"/>
  <c r="X246" i="1"/>
  <c r="X250" i="1"/>
  <c r="X254" i="1"/>
  <c r="X258" i="1"/>
  <c r="X262" i="1"/>
  <c r="X266" i="1"/>
  <c r="X270" i="1"/>
  <c r="X11" i="1"/>
  <c r="X15" i="1"/>
  <c r="X19" i="1"/>
  <c r="X23" i="1"/>
  <c r="X27" i="1"/>
  <c r="X31" i="1"/>
  <c r="X35" i="1"/>
  <c r="X39" i="1"/>
  <c r="X43" i="1"/>
  <c r="X47" i="1"/>
  <c r="X51" i="1"/>
  <c r="X55" i="1"/>
  <c r="X59" i="1"/>
  <c r="X63" i="1"/>
  <c r="X67" i="1"/>
  <c r="X71" i="1"/>
  <c r="X75" i="1"/>
  <c r="X79" i="1"/>
  <c r="X83" i="1"/>
  <c r="X87" i="1"/>
  <c r="X91" i="1"/>
  <c r="X95" i="1"/>
  <c r="X99" i="1"/>
  <c r="X103" i="1"/>
  <c r="X107" i="1"/>
  <c r="X111" i="1"/>
  <c r="X115" i="1"/>
  <c r="X119" i="1"/>
  <c r="X123" i="1"/>
  <c r="X127" i="1"/>
  <c r="X131" i="1"/>
  <c r="X135" i="1"/>
  <c r="X139" i="1"/>
  <c r="X143" i="1"/>
  <c r="X147" i="1"/>
  <c r="X151" i="1"/>
  <c r="X155" i="1"/>
  <c r="X159" i="1"/>
  <c r="X163" i="1"/>
  <c r="X167" i="1"/>
  <c r="X171" i="1"/>
  <c r="X175" i="1"/>
  <c r="X179" i="1"/>
  <c r="X183" i="1"/>
  <c r="X187" i="1"/>
  <c r="X191" i="1"/>
  <c r="X195" i="1"/>
  <c r="X8" i="1"/>
  <c r="X29" i="1"/>
  <c r="X40" i="1"/>
  <c r="X61" i="1"/>
  <c r="X72" i="1"/>
  <c r="X93" i="1"/>
  <c r="X104" i="1"/>
  <c r="X125" i="1"/>
  <c r="X136" i="1"/>
  <c r="X157" i="1"/>
  <c r="X168" i="1"/>
  <c r="X189" i="1"/>
  <c r="X271" i="1"/>
  <c r="X276" i="1"/>
  <c r="X282" i="1"/>
  <c r="X287" i="1"/>
  <c r="X292" i="1"/>
  <c r="X298" i="1"/>
  <c r="X303" i="1"/>
  <c r="X308" i="1"/>
  <c r="X314" i="1"/>
  <c r="X319" i="1"/>
  <c r="X324" i="1"/>
  <c r="X330" i="1"/>
  <c r="X335" i="1"/>
  <c r="X340" i="1"/>
  <c r="X346" i="1"/>
  <c r="X350" i="1"/>
  <c r="X354" i="1"/>
  <c r="X358" i="1"/>
  <c r="X362" i="1"/>
  <c r="X9" i="1"/>
  <c r="X20" i="1"/>
  <c r="X41" i="1"/>
  <c r="X52" i="1"/>
  <c r="X73" i="1"/>
  <c r="X84" i="1"/>
  <c r="X21" i="1"/>
  <c r="X32" i="1"/>
  <c r="X53" i="1"/>
  <c r="X64" i="1"/>
  <c r="X85" i="1"/>
  <c r="X96" i="1"/>
  <c r="X117" i="1"/>
  <c r="X128" i="1"/>
  <c r="X149" i="1"/>
  <c r="X160" i="1"/>
  <c r="X181" i="1"/>
  <c r="X192" i="1"/>
  <c r="X201" i="1"/>
  <c r="X209" i="1"/>
  <c r="X217" i="1"/>
  <c r="X225" i="1"/>
  <c r="X233" i="1"/>
  <c r="X241" i="1"/>
  <c r="X249" i="1"/>
  <c r="X257" i="1"/>
  <c r="X265" i="1"/>
  <c r="X272" i="1"/>
  <c r="X278" i="1"/>
  <c r="X283" i="1"/>
  <c r="X288" i="1"/>
  <c r="X294" i="1"/>
  <c r="X299" i="1"/>
  <c r="X304" i="1"/>
  <c r="X310" i="1"/>
  <c r="X315" i="1"/>
  <c r="X320" i="1"/>
  <c r="X326" i="1"/>
  <c r="X331" i="1"/>
  <c r="X336" i="1"/>
  <c r="X342" i="1"/>
  <c r="X347" i="1"/>
  <c r="X351" i="1"/>
  <c r="X355" i="1"/>
  <c r="X359" i="1"/>
  <c r="X363" i="1"/>
  <c r="X367" i="1"/>
  <c r="X371" i="1"/>
  <c r="X375" i="1"/>
  <c r="X379" i="1"/>
  <c r="X383" i="1"/>
  <c r="X387" i="1"/>
  <c r="X391" i="1"/>
  <c r="X395" i="1"/>
  <c r="X399" i="1"/>
  <c r="X403" i="1"/>
  <c r="X407" i="1"/>
  <c r="X411" i="1"/>
  <c r="X415" i="1"/>
  <c r="X419" i="1"/>
  <c r="X423" i="1"/>
  <c r="X427" i="1"/>
  <c r="X431" i="1"/>
  <c r="X435" i="1"/>
  <c r="X439" i="1"/>
  <c r="X443" i="1"/>
  <c r="X447" i="1"/>
  <c r="X451" i="1"/>
  <c r="X455" i="1"/>
  <c r="X459" i="1"/>
  <c r="X463" i="1"/>
  <c r="X467" i="1"/>
  <c r="X471" i="1"/>
  <c r="X475" i="1"/>
  <c r="X479" i="1"/>
  <c r="X483" i="1"/>
  <c r="X487" i="1"/>
  <c r="X491" i="1"/>
  <c r="X495" i="1"/>
  <c r="X499" i="1"/>
  <c r="X503" i="1"/>
  <c r="X507" i="1"/>
  <c r="X511" i="1"/>
  <c r="X515" i="1"/>
  <c r="X519" i="1"/>
  <c r="X12" i="1"/>
  <c r="X33" i="1"/>
  <c r="X44" i="1"/>
  <c r="X65" i="1"/>
  <c r="X76" i="1"/>
  <c r="X97" i="1"/>
  <c r="X108" i="1"/>
  <c r="X129" i="1"/>
  <c r="X140" i="1"/>
  <c r="X161" i="1"/>
  <c r="X172" i="1"/>
  <c r="X193" i="1"/>
  <c r="X203" i="1"/>
  <c r="X211" i="1"/>
  <c r="X219" i="1"/>
  <c r="X227" i="1"/>
  <c r="X235" i="1"/>
  <c r="X243" i="1"/>
  <c r="X251" i="1"/>
  <c r="X259" i="1"/>
  <c r="X267" i="1"/>
  <c r="X273" i="1"/>
  <c r="X289" i="1"/>
  <c r="X305" i="1"/>
  <c r="X321" i="1"/>
  <c r="X337" i="1"/>
  <c r="X13" i="1"/>
  <c r="X24" i="1"/>
  <c r="X45" i="1"/>
  <c r="X56" i="1"/>
  <c r="X77" i="1"/>
  <c r="X25" i="1"/>
  <c r="X36" i="1"/>
  <c r="X57" i="1"/>
  <c r="X68" i="1"/>
  <c r="X89" i="1"/>
  <c r="X100" i="1"/>
  <c r="X121" i="1"/>
  <c r="X132" i="1"/>
  <c r="X153" i="1"/>
  <c r="X164" i="1"/>
  <c r="X185" i="1"/>
  <c r="X196" i="1"/>
  <c r="X204" i="1"/>
  <c r="X212" i="1"/>
  <c r="X220" i="1"/>
  <c r="X228" i="1"/>
  <c r="X236" i="1"/>
  <c r="X244" i="1"/>
  <c r="X252" i="1"/>
  <c r="X260" i="1"/>
  <c r="X268" i="1"/>
  <c r="X285" i="1"/>
  <c r="X301" i="1"/>
  <c r="X317" i="1"/>
  <c r="X333" i="1"/>
  <c r="X16" i="1"/>
  <c r="X37" i="1"/>
  <c r="X48" i="1"/>
  <c r="X69" i="1"/>
  <c r="X80" i="1"/>
  <c r="X101" i="1"/>
  <c r="X112" i="1"/>
  <c r="X133" i="1"/>
  <c r="X144" i="1"/>
  <c r="X165" i="1"/>
  <c r="X176" i="1"/>
  <c r="X197" i="1"/>
  <c r="X205" i="1"/>
  <c r="X213" i="1"/>
  <c r="X221" i="1"/>
  <c r="X229" i="1"/>
  <c r="X237" i="1"/>
  <c r="X245" i="1"/>
  <c r="X253" i="1"/>
  <c r="X261" i="1"/>
  <c r="X269" i="1"/>
  <c r="X275" i="1"/>
  <c r="X280" i="1"/>
  <c r="X286" i="1"/>
  <c r="X291" i="1"/>
  <c r="X296" i="1"/>
  <c r="X302" i="1"/>
  <c r="X307" i="1"/>
  <c r="X312" i="1"/>
  <c r="X318" i="1"/>
  <c r="X323" i="1"/>
  <c r="X328" i="1"/>
  <c r="X334" i="1"/>
  <c r="X339" i="1"/>
  <c r="X344" i="1"/>
  <c r="X349" i="1"/>
  <c r="X353" i="1"/>
  <c r="X357" i="1"/>
  <c r="X361" i="1"/>
  <c r="X365" i="1"/>
  <c r="X369" i="1"/>
  <c r="X373" i="1"/>
  <c r="X377" i="1"/>
  <c r="X381" i="1"/>
  <c r="X385" i="1"/>
  <c r="X389" i="1"/>
  <c r="X393" i="1"/>
  <c r="X397" i="1"/>
  <c r="X401" i="1"/>
  <c r="X405" i="1"/>
  <c r="X409" i="1"/>
  <c r="X413" i="1"/>
  <c r="X417" i="1"/>
  <c r="X421" i="1"/>
  <c r="X425" i="1"/>
  <c r="X17" i="1"/>
  <c r="X92" i="1"/>
  <c r="X120" i="1"/>
  <c r="X148" i="1"/>
  <c r="X177" i="1"/>
  <c r="X224" i="1"/>
  <c r="X247" i="1"/>
  <c r="X297" i="1"/>
  <c r="X311" i="1"/>
  <c r="X325" i="1"/>
  <c r="X352" i="1"/>
  <c r="X388" i="1"/>
  <c r="X394" i="1"/>
  <c r="X420" i="1"/>
  <c r="X426" i="1"/>
  <c r="X432" i="1"/>
  <c r="X437" i="1"/>
  <c r="X442" i="1"/>
  <c r="X448" i="1"/>
  <c r="X453" i="1"/>
  <c r="X458" i="1"/>
  <c r="X464" i="1"/>
  <c r="X469" i="1"/>
  <c r="X474" i="1"/>
  <c r="X480" i="1"/>
  <c r="X485" i="1"/>
  <c r="X490" i="1"/>
  <c r="X496" i="1"/>
  <c r="X501" i="1"/>
  <c r="X506" i="1"/>
  <c r="X512" i="1"/>
  <c r="X517" i="1"/>
  <c r="X522" i="1"/>
  <c r="X526" i="1"/>
  <c r="X530" i="1"/>
  <c r="X534" i="1"/>
  <c r="X538" i="1"/>
  <c r="X542" i="1"/>
  <c r="X546" i="1"/>
  <c r="X550" i="1"/>
  <c r="X554" i="1"/>
  <c r="X558" i="1"/>
  <c r="X562" i="1"/>
  <c r="X566" i="1"/>
  <c r="X570" i="1"/>
  <c r="X574" i="1"/>
  <c r="X578" i="1"/>
  <c r="X582" i="1"/>
  <c r="X586" i="1"/>
  <c r="X590" i="1"/>
  <c r="X594" i="1"/>
  <c r="X598" i="1"/>
  <c r="X602" i="1"/>
  <c r="X606" i="1"/>
  <c r="X610" i="1"/>
  <c r="X614" i="1"/>
  <c r="X618" i="1"/>
  <c r="X622" i="1"/>
  <c r="X626" i="1"/>
  <c r="X630" i="1"/>
  <c r="X634" i="1"/>
  <c r="X638" i="1"/>
  <c r="X642" i="1"/>
  <c r="X627" i="1"/>
  <c r="X520" i="1"/>
  <c r="X536" i="1"/>
  <c r="X556" i="1"/>
  <c r="X572" i="1"/>
  <c r="X588" i="1"/>
  <c r="X604" i="1"/>
  <c r="X620" i="1"/>
  <c r="X636" i="1"/>
  <c r="X28" i="1"/>
  <c r="X124" i="1"/>
  <c r="X152" i="1"/>
  <c r="X180" i="1"/>
  <c r="X207" i="1"/>
  <c r="X248" i="1"/>
  <c r="X284" i="1"/>
  <c r="X313" i="1"/>
  <c r="X327" i="1"/>
  <c r="X341" i="1"/>
  <c r="X376" i="1"/>
  <c r="X382" i="1"/>
  <c r="X408" i="1"/>
  <c r="X414" i="1"/>
  <c r="X623" i="1"/>
  <c r="X635" i="1"/>
  <c r="X514" i="1"/>
  <c r="X532" i="1"/>
  <c r="X552" i="1"/>
  <c r="X568" i="1"/>
  <c r="X596" i="1"/>
  <c r="X616" i="1"/>
  <c r="X632" i="1"/>
  <c r="X156" i="1"/>
  <c r="X184" i="1"/>
  <c r="X208" i="1"/>
  <c r="X231" i="1"/>
  <c r="X300" i="1"/>
  <c r="X329" i="1"/>
  <c r="X343" i="1"/>
  <c r="X364" i="1"/>
  <c r="X370" i="1"/>
  <c r="X396" i="1"/>
  <c r="X402" i="1"/>
  <c r="X428" i="1"/>
  <c r="X433" i="1"/>
  <c r="X438" i="1"/>
  <c r="X444" i="1"/>
  <c r="X449" i="1"/>
  <c r="X454" i="1"/>
  <c r="X460" i="1"/>
  <c r="X465" i="1"/>
  <c r="X470" i="1"/>
  <c r="X476" i="1"/>
  <c r="X481" i="1"/>
  <c r="X486" i="1"/>
  <c r="X492" i="1"/>
  <c r="X497" i="1"/>
  <c r="X502" i="1"/>
  <c r="X508" i="1"/>
  <c r="X513" i="1"/>
  <c r="X518" i="1"/>
  <c r="X523" i="1"/>
  <c r="X527" i="1"/>
  <c r="X531" i="1"/>
  <c r="X535" i="1"/>
  <c r="X539" i="1"/>
  <c r="X543" i="1"/>
  <c r="X547" i="1"/>
  <c r="X551" i="1"/>
  <c r="X555" i="1"/>
  <c r="X559" i="1"/>
  <c r="X563" i="1"/>
  <c r="X567" i="1"/>
  <c r="X571" i="1"/>
  <c r="X575" i="1"/>
  <c r="X579" i="1"/>
  <c r="X583" i="1"/>
  <c r="X587" i="1"/>
  <c r="X591" i="1"/>
  <c r="X595" i="1"/>
  <c r="X599" i="1"/>
  <c r="X603" i="1"/>
  <c r="X607" i="1"/>
  <c r="X611" i="1"/>
  <c r="X615" i="1"/>
  <c r="X619" i="1"/>
  <c r="X631" i="1"/>
  <c r="X639" i="1"/>
  <c r="X504" i="1"/>
  <c r="X528" i="1"/>
  <c r="X548" i="1"/>
  <c r="X560" i="1"/>
  <c r="X580" i="1"/>
  <c r="X592" i="1"/>
  <c r="X608" i="1"/>
  <c r="X624" i="1"/>
  <c r="X640" i="1"/>
  <c r="X49" i="1"/>
  <c r="X188" i="1"/>
  <c r="X232" i="1"/>
  <c r="X255" i="1"/>
  <c r="X274" i="1"/>
  <c r="X316" i="1"/>
  <c r="X345" i="1"/>
  <c r="X356" i="1"/>
  <c r="X384" i="1"/>
  <c r="X390" i="1"/>
  <c r="X416" i="1"/>
  <c r="X422" i="1"/>
  <c r="X509" i="1"/>
  <c r="X540" i="1"/>
  <c r="X564" i="1"/>
  <c r="X584" i="1"/>
  <c r="X600" i="1"/>
  <c r="X628" i="1"/>
  <c r="X60" i="1"/>
  <c r="X105" i="1"/>
  <c r="X215" i="1"/>
  <c r="X256" i="1"/>
  <c r="X290" i="1"/>
  <c r="X332" i="1"/>
  <c r="X372" i="1"/>
  <c r="X378" i="1"/>
  <c r="X404" i="1"/>
  <c r="X410" i="1"/>
  <c r="X429" i="1"/>
  <c r="X434" i="1"/>
  <c r="X440" i="1"/>
  <c r="X445" i="1"/>
  <c r="X450" i="1"/>
  <c r="X456" i="1"/>
  <c r="X461" i="1"/>
  <c r="X466" i="1"/>
  <c r="X472" i="1"/>
  <c r="X477" i="1"/>
  <c r="X482" i="1"/>
  <c r="X488" i="1"/>
  <c r="X493" i="1"/>
  <c r="X498" i="1"/>
  <c r="X524" i="1"/>
  <c r="X544" i="1"/>
  <c r="X576" i="1"/>
  <c r="X612" i="1"/>
  <c r="X109" i="1"/>
  <c r="X137" i="1"/>
  <c r="X216" i="1"/>
  <c r="X239" i="1"/>
  <c r="X277" i="1"/>
  <c r="X306" i="1"/>
  <c r="X348" i="1"/>
  <c r="X366" i="1"/>
  <c r="X392" i="1"/>
  <c r="X398" i="1"/>
  <c r="X424" i="1"/>
  <c r="X81" i="1"/>
  <c r="X113" i="1"/>
  <c r="X141" i="1"/>
  <c r="X169" i="1"/>
  <c r="X199" i="1"/>
  <c r="X240" i="1"/>
  <c r="X263" i="1"/>
  <c r="X279" i="1"/>
  <c r="X293" i="1"/>
  <c r="X322" i="1"/>
  <c r="X360" i="1"/>
  <c r="X380" i="1"/>
  <c r="X386" i="1"/>
  <c r="X412" i="1"/>
  <c r="X418" i="1"/>
  <c r="X430" i="1"/>
  <c r="X436" i="1"/>
  <c r="X441" i="1"/>
  <c r="X446" i="1"/>
  <c r="X452" i="1"/>
  <c r="X457" i="1"/>
  <c r="X462" i="1"/>
  <c r="X468" i="1"/>
  <c r="X473" i="1"/>
  <c r="X478" i="1"/>
  <c r="X484" i="1"/>
  <c r="X489" i="1"/>
  <c r="X494" i="1"/>
  <c r="X500" i="1"/>
  <c r="X505" i="1"/>
  <c r="X510" i="1"/>
  <c r="X516" i="1"/>
  <c r="X521" i="1"/>
  <c r="X88" i="1"/>
  <c r="X281" i="1"/>
  <c r="X374" i="1"/>
  <c r="X597" i="1"/>
  <c r="X629" i="1"/>
  <c r="X116" i="1"/>
  <c r="X295" i="1"/>
  <c r="X537" i="1"/>
  <c r="X553" i="1"/>
  <c r="X569" i="1"/>
  <c r="X585" i="1"/>
  <c r="X609" i="1"/>
  <c r="X641" i="1"/>
  <c r="X621" i="1"/>
  <c r="X589" i="1"/>
  <c r="X406" i="1"/>
  <c r="X529" i="1"/>
  <c r="X561" i="1"/>
  <c r="X264" i="1"/>
  <c r="X549" i="1"/>
  <c r="X617" i="1"/>
  <c r="X145" i="1"/>
  <c r="X309" i="1"/>
  <c r="X601" i="1"/>
  <c r="X633" i="1"/>
  <c r="X400" i="1"/>
  <c r="X223" i="1"/>
  <c r="X577" i="1"/>
  <c r="X625" i="1"/>
  <c r="X637" i="1"/>
  <c r="X368" i="1"/>
  <c r="X533" i="1"/>
  <c r="X173" i="1"/>
  <c r="X525" i="1"/>
  <c r="X541" i="1"/>
  <c r="X557" i="1"/>
  <c r="X573" i="1"/>
  <c r="X200" i="1"/>
  <c r="X338" i="1"/>
  <c r="X613" i="1"/>
  <c r="X545" i="1"/>
  <c r="X605" i="1"/>
  <c r="X565" i="1"/>
  <c r="X593" i="1"/>
  <c r="X581" i="1"/>
  <c r="T14" i="1" l="1"/>
  <c r="D17" i="13" s="1"/>
  <c r="I12" i="11"/>
  <c r="I5" i="11"/>
  <c r="I9" i="11"/>
  <c r="I13" i="11"/>
  <c r="I11" i="11"/>
  <c r="I7" i="11"/>
  <c r="I6" i="11"/>
  <c r="I2" i="11"/>
  <c r="I8" i="11"/>
  <c r="I10" i="11"/>
  <c r="J9" i="11"/>
  <c r="J12" i="11"/>
  <c r="J8" i="11"/>
  <c r="J10" i="11"/>
  <c r="J7" i="11"/>
  <c r="J11" i="11"/>
  <c r="J13" i="11"/>
  <c r="J6" i="11"/>
  <c r="J5" i="11"/>
  <c r="J2" i="11"/>
  <c r="I15" i="11" l="1"/>
  <c r="J15" i="11"/>
  <c r="AK87" i="1" l="1"/>
  <c r="AK162" i="1"/>
  <c r="AK239" i="1"/>
  <c r="AK386" i="1"/>
  <c r="AK547" i="1"/>
  <c r="AK502" i="1"/>
  <c r="AK78" i="1"/>
  <c r="AK301" i="1"/>
  <c r="AK537" i="1"/>
  <c r="AK617" i="1"/>
  <c r="AK94" i="1"/>
  <c r="AK458" i="1"/>
  <c r="AK136" i="1"/>
  <c r="AK285" i="1"/>
  <c r="AK435" i="1"/>
  <c r="AK521" i="1"/>
  <c r="AK599" i="1"/>
  <c r="AK383" i="1"/>
  <c r="AK119" i="1"/>
  <c r="AK196" i="1"/>
  <c r="AK270" i="1"/>
  <c r="AK339" i="1"/>
  <c r="AK500" i="1"/>
  <c r="AK576" i="1"/>
  <c r="AK97" i="1"/>
  <c r="AK247" i="1"/>
  <c r="AK633" i="1"/>
  <c r="AK198" i="1"/>
  <c r="AK15" i="1"/>
  <c r="AK88" i="1"/>
  <c r="AK240" i="1"/>
  <c r="AK548" i="1"/>
  <c r="AK626" i="1"/>
  <c r="AK145" i="1"/>
  <c r="AK444" i="1"/>
  <c r="AK74" i="1"/>
  <c r="AK416" i="1"/>
  <c r="AK54" i="1"/>
  <c r="AK128" i="1"/>
  <c r="AK204" i="1"/>
  <c r="AK423" i="1"/>
  <c r="AK513" i="1"/>
  <c r="AK55" i="1"/>
  <c r="AK129" i="1"/>
  <c r="AK206" i="1"/>
  <c r="AK425" i="1"/>
  <c r="AK514" i="1"/>
  <c r="AK75" i="1"/>
  <c r="AK151" i="1"/>
  <c r="AK373" i="1"/>
  <c r="AK49" i="1"/>
  <c r="AK491" i="1"/>
  <c r="AK507" i="1"/>
  <c r="AK385" i="1"/>
  <c r="AK257" i="1"/>
  <c r="AK328" i="1"/>
  <c r="AK570" i="1"/>
  <c r="AK244" i="1"/>
  <c r="AK173" i="1"/>
  <c r="AK248" i="1"/>
  <c r="AK395" i="1"/>
  <c r="AK634" i="1"/>
  <c r="AK187" i="1"/>
  <c r="AK7" i="1"/>
  <c r="AK79" i="1"/>
  <c r="AK103" i="1"/>
  <c r="AK62" i="1"/>
  <c r="AK137" i="1"/>
  <c r="AK359" i="1"/>
  <c r="AK437" i="1"/>
  <c r="AK439" i="1"/>
  <c r="AK287" i="1"/>
  <c r="AK438" i="1"/>
  <c r="AK523" i="1"/>
  <c r="AK122" i="1"/>
  <c r="AK84" i="1"/>
  <c r="AK384" i="1"/>
  <c r="AK623" i="1"/>
  <c r="AK58" i="1"/>
  <c r="AK472" i="1"/>
  <c r="AK579" i="1"/>
  <c r="AK558" i="1"/>
  <c r="AK364" i="1"/>
  <c r="AK116" i="1"/>
  <c r="AK190" i="1"/>
  <c r="AK267" i="1"/>
  <c r="AK580" i="1"/>
  <c r="AK610" i="1"/>
  <c r="AK183" i="1"/>
  <c r="AK329" i="1"/>
  <c r="AK482" i="1"/>
  <c r="AK236" i="1"/>
  <c r="AK164" i="1"/>
  <c r="AK241" i="1"/>
  <c r="AK388" i="1"/>
  <c r="AK549" i="1"/>
  <c r="AK533" i="1"/>
  <c r="AK71" i="1"/>
  <c r="AK225" i="1"/>
  <c r="AK294" i="1"/>
  <c r="AK369" i="1"/>
  <c r="AK445" i="1"/>
  <c r="AK531" i="1"/>
  <c r="AK226" i="1"/>
  <c r="AK20" i="1"/>
  <c r="AK95" i="1"/>
  <c r="AK170" i="1"/>
  <c r="AK245" i="1"/>
  <c r="AK392" i="1"/>
  <c r="AK67" i="1"/>
  <c r="AK142" i="1"/>
  <c r="AK545" i="1"/>
  <c r="AK554" i="1"/>
  <c r="AK441" i="1"/>
  <c r="AK50" i="1"/>
  <c r="AK125" i="1"/>
  <c r="AK201" i="1"/>
  <c r="AK344" i="1"/>
  <c r="AK419" i="1"/>
  <c r="AK508" i="1"/>
  <c r="AK333" i="1"/>
  <c r="AK43" i="1"/>
  <c r="AK191" i="1"/>
  <c r="AK268" i="1"/>
  <c r="AK337" i="1"/>
  <c r="AK412" i="1"/>
  <c r="AK272" i="1"/>
  <c r="AK24" i="1"/>
  <c r="AK80" i="1"/>
  <c r="AK157" i="1"/>
  <c r="AK234" i="1"/>
  <c r="AK380" i="1"/>
  <c r="AK59" i="1"/>
  <c r="AK134" i="1"/>
  <c r="AK432" i="1"/>
  <c r="AK597" i="1"/>
  <c r="AK19" i="1"/>
  <c r="AK52" i="1"/>
  <c r="AK126" i="1"/>
  <c r="AK276" i="1"/>
  <c r="AK345" i="1"/>
  <c r="AK420" i="1"/>
  <c r="AK511" i="1"/>
  <c r="AK314" i="1"/>
  <c r="AK184" i="1"/>
  <c r="AK330" i="1"/>
  <c r="AK404" i="1"/>
  <c r="AK484" i="1"/>
  <c r="AK90" i="1"/>
  <c r="AK242" i="1"/>
  <c r="AK312" i="1"/>
  <c r="AK216" i="1"/>
  <c r="AK93" i="1"/>
  <c r="AK166" i="1"/>
  <c r="AK243" i="1"/>
  <c r="AK390" i="1"/>
  <c r="AK465" i="1"/>
  <c r="AK280" i="1"/>
  <c r="AK114" i="1"/>
  <c r="AK188" i="1"/>
  <c r="AK265" i="1"/>
  <c r="AK578" i="1"/>
  <c r="AK161" i="1"/>
  <c r="AK189" i="1"/>
  <c r="AK68" i="1"/>
  <c r="AK221" i="1"/>
  <c r="AK365" i="1"/>
  <c r="AK426" i="1"/>
  <c r="AK135" i="1"/>
  <c r="AK284" i="1"/>
  <c r="AK357" i="1"/>
  <c r="AK433" i="1"/>
  <c r="AK520" i="1"/>
  <c r="AK361" i="1"/>
  <c r="AK44" i="1"/>
  <c r="AK497" i="1"/>
  <c r="AK175" i="1"/>
  <c r="AK251" i="1"/>
  <c r="AK397" i="1"/>
  <c r="AK476" i="1"/>
  <c r="AK26" i="1"/>
  <c r="AK176" i="1"/>
  <c r="AK48" i="1"/>
  <c r="AK123" i="1"/>
  <c r="AK199" i="1"/>
  <c r="AK342" i="1"/>
  <c r="AK506" i="1"/>
  <c r="AK587" i="1"/>
  <c r="AK21" i="1"/>
  <c r="AK96" i="1"/>
  <c r="AK171" i="1"/>
  <c r="AK181" i="1"/>
  <c r="AK266" i="1"/>
  <c r="AK611" i="1"/>
  <c r="AK77" i="1"/>
  <c r="AK421" i="1"/>
  <c r="AK261" i="1"/>
  <c r="AK35" i="1"/>
  <c r="AK415" i="1"/>
  <c r="AK362" i="1"/>
  <c r="AK46" i="1"/>
  <c r="AK457" i="1"/>
  <c r="AK208" i="1"/>
  <c r="AK400" i="1"/>
  <c r="AK246" i="1"/>
  <c r="AK418" i="1"/>
  <c r="AK300" i="1"/>
  <c r="AK405" i="1"/>
  <c r="AK81" i="1"/>
  <c r="AK28" i="1"/>
  <c r="AK217" i="1"/>
  <c r="AK427" i="1"/>
  <c r="AK640" i="1"/>
  <c r="AK430" i="1"/>
  <c r="AK621" i="1"/>
  <c r="AK485" i="1"/>
  <c r="AK501" i="1"/>
  <c r="AK57" i="1"/>
  <c r="AK254" i="1"/>
  <c r="AK440" i="1"/>
  <c r="AK367" i="1"/>
  <c r="AK340" i="1"/>
  <c r="AK104" i="1"/>
  <c r="AK289" i="1"/>
  <c r="AK76" i="1"/>
  <c r="AK517" i="1"/>
  <c r="AK341" i="1"/>
  <c r="AK131" i="1"/>
  <c r="AK542" i="1"/>
  <c r="AK332" i="1"/>
  <c r="AK105" i="1"/>
  <c r="AK382" i="1"/>
  <c r="AK374" i="1"/>
  <c r="AK443" i="1"/>
  <c r="AK575" i="1"/>
  <c r="AK326" i="1"/>
  <c r="AK256" i="1"/>
  <c r="AK529" i="1"/>
  <c r="AK540" i="1"/>
  <c r="AK127" i="1"/>
  <c r="AK10" i="1"/>
  <c r="AK354" i="1"/>
  <c r="AK228" i="1"/>
  <c r="AK632" i="1"/>
  <c r="AK186" i="1"/>
  <c r="AK2" i="1"/>
  <c r="AK3" i="1" l="1"/>
  <c r="AK9" i="1"/>
  <c r="AK4" i="1" l="1"/>
  <c r="AK8" i="1"/>
  <c r="AK5" i="1" l="1"/>
  <c r="AK6" i="1" s="1"/>
  <c r="AK16" i="1"/>
  <c r="AK11" i="1" l="1"/>
  <c r="AK17" i="1"/>
  <c r="AK12" i="1" l="1"/>
  <c r="AK13" i="1" s="1"/>
  <c r="AK18" i="1"/>
  <c r="AK14" i="1" l="1"/>
  <c r="AK22" i="1" s="1"/>
  <c r="AK23" i="1"/>
  <c r="AK25" i="1"/>
  <c r="AK30" i="1" s="1"/>
  <c r="AK27" i="1" l="1"/>
  <c r="AK29" i="1" s="1"/>
  <c r="AK32" i="1"/>
  <c r="AK31" i="1" l="1"/>
  <c r="AK33" i="1"/>
  <c r="AK34" i="1" s="1"/>
  <c r="AK53" i="1"/>
  <c r="AK36" i="1" l="1"/>
  <c r="AK61" i="1"/>
  <c r="AK65" i="1"/>
  <c r="AK69" i="1"/>
  <c r="AK37" i="1" l="1"/>
  <c r="AK64" i="1"/>
  <c r="AK89" i="1"/>
  <c r="AK38" i="1" l="1"/>
  <c r="AK85" i="1"/>
  <c r="AK98" i="1"/>
  <c r="AK39" i="1" l="1"/>
  <c r="AK45" i="1"/>
  <c r="AK47" i="1" s="1"/>
  <c r="AK121" i="1"/>
  <c r="AK148" i="1"/>
  <c r="AK40" i="1" l="1"/>
  <c r="AK42" i="1"/>
  <c r="AK56" i="1"/>
  <c r="AK60" i="1" s="1"/>
  <c r="AK63" i="1"/>
  <c r="AK108" i="1"/>
  <c r="AK152" i="1"/>
  <c r="AK41" i="1" l="1"/>
  <c r="AK70" i="1"/>
  <c r="AK73" i="1" s="1"/>
  <c r="AK86" i="1" s="1"/>
  <c r="AK82" i="1"/>
  <c r="AK110" i="1"/>
  <c r="AK159" i="1"/>
  <c r="AK51" i="1" l="1"/>
  <c r="AK66" i="1" s="1"/>
  <c r="AK72" i="1" s="1"/>
  <c r="AK83" i="1" s="1"/>
  <c r="AK91" i="1" s="1"/>
  <c r="AK92" i="1"/>
  <c r="AK99" i="1" s="1"/>
  <c r="AK112" i="1"/>
  <c r="AK179" i="1"/>
  <c r="AK100" i="1" l="1"/>
  <c r="AK101" i="1" s="1"/>
  <c r="AK102" i="1" s="1"/>
  <c r="AK138" i="1"/>
  <c r="AK140" i="1" s="1"/>
  <c r="AK202" i="1"/>
  <c r="AK106" i="1" l="1"/>
  <c r="AK207" i="1"/>
  <c r="AK107" i="1" l="1"/>
  <c r="AK109" i="1"/>
  <c r="AK111" i="1" s="1"/>
  <c r="AK113" i="1" s="1"/>
  <c r="AK115" i="1" s="1"/>
  <c r="AK117" i="1" s="1"/>
  <c r="AK118" i="1" s="1"/>
  <c r="AK146" i="1"/>
  <c r="AK218" i="1"/>
  <c r="AK120" i="1" l="1"/>
  <c r="AK124" i="1"/>
  <c r="AK130" i="1" s="1"/>
  <c r="AK132" i="1" l="1"/>
  <c r="AK133" i="1" s="1"/>
  <c r="AK139" i="1"/>
  <c r="AK149" i="1"/>
  <c r="AK232" i="1"/>
  <c r="AK141" i="1" l="1"/>
  <c r="AK233" i="1"/>
  <c r="AK143" i="1" l="1"/>
  <c r="AK158" i="1"/>
  <c r="AK160" i="1"/>
  <c r="AK172" i="1"/>
  <c r="AK174" i="1" s="1"/>
  <c r="AK253" i="1"/>
  <c r="AK144" i="1" l="1"/>
  <c r="AK147" i="1" s="1"/>
  <c r="AK153" i="1" s="1"/>
  <c r="AK154" i="1" s="1"/>
  <c r="AK155" i="1" s="1"/>
  <c r="AK150" i="1"/>
  <c r="AK156" i="1" s="1"/>
  <c r="AK163" i="1"/>
  <c r="AK185" i="1"/>
  <c r="AK209" i="1"/>
  <c r="AK197" i="1"/>
  <c r="AK200" i="1" s="1"/>
  <c r="AK203" i="1" s="1"/>
  <c r="AK288" i="1"/>
  <c r="AK290" i="1" s="1"/>
  <c r="AK165" i="1" l="1"/>
  <c r="AK167" i="1" s="1"/>
  <c r="AK305" i="1"/>
  <c r="AK306" i="1" s="1"/>
  <c r="AK168" i="1" l="1"/>
  <c r="AK310" i="1"/>
  <c r="AK169" i="1" l="1"/>
  <c r="AK177" i="1" s="1"/>
  <c r="AK211" i="1"/>
  <c r="AK311" i="1"/>
  <c r="AK178" i="1" l="1"/>
  <c r="AK180" i="1" s="1"/>
  <c r="AK238" i="1"/>
  <c r="AK263" i="1" s="1"/>
  <c r="AK313" i="1"/>
  <c r="AK319" i="1"/>
  <c r="AK320" i="1" s="1"/>
  <c r="AK321" i="1" s="1"/>
  <c r="AK182" i="1" l="1"/>
  <c r="AK194" i="1"/>
  <c r="AK195" i="1" s="1"/>
  <c r="AK192" i="1"/>
  <c r="AK258" i="1"/>
  <c r="AK193" i="1" l="1"/>
  <c r="AK205" i="1"/>
  <c r="AK273" i="1"/>
  <c r="AK274" i="1" s="1"/>
  <c r="AK275" i="1" s="1"/>
  <c r="AK277" i="1" s="1"/>
  <c r="AK278" i="1" s="1"/>
  <c r="AK279" i="1" s="1"/>
  <c r="AK281" i="1" s="1"/>
  <c r="AK282" i="1" s="1"/>
  <c r="AK325" i="1"/>
  <c r="AK210" i="1" l="1"/>
  <c r="AK212" i="1" s="1"/>
  <c r="AK213" i="1" s="1"/>
  <c r="AK297" i="1"/>
  <c r="AK298" i="1" s="1"/>
  <c r="AK336" i="1"/>
  <c r="AK214" i="1" l="1"/>
  <c r="AK224" i="1"/>
  <c r="AK355" i="1"/>
  <c r="AK360" i="1" s="1"/>
  <c r="AK368" i="1" s="1"/>
  <c r="AK378" i="1"/>
  <c r="AK215" i="1" l="1"/>
  <c r="AK222" i="1"/>
  <c r="AK317" i="1"/>
  <c r="AK371" i="1"/>
  <c r="AK394" i="1"/>
  <c r="AK219" i="1" l="1"/>
  <c r="AK220" i="1"/>
  <c r="AK227" i="1"/>
  <c r="AK335" i="1"/>
  <c r="AK396" i="1"/>
  <c r="AK398" i="1" s="1"/>
  <c r="AK223" i="1" l="1"/>
  <c r="AK229" i="1"/>
  <c r="AK343" i="1"/>
  <c r="AK399" i="1"/>
  <c r="AK401" i="1"/>
  <c r="AK230" i="1" l="1"/>
  <c r="AK346" i="1"/>
  <c r="AK407" i="1"/>
  <c r="AK408" i="1"/>
  <c r="AK409" i="1" s="1"/>
  <c r="AK235" i="1" l="1"/>
  <c r="AK231" i="1"/>
  <c r="AK292" i="1"/>
  <c r="AK296" i="1" s="1"/>
  <c r="AK366" i="1"/>
  <c r="AK450" i="1"/>
  <c r="AK249" i="1" l="1"/>
  <c r="AK237" i="1"/>
  <c r="AK250" i="1"/>
  <c r="AK370" i="1"/>
  <c r="AK451" i="1"/>
  <c r="AK252" i="1" l="1"/>
  <c r="AK259" i="1" s="1"/>
  <c r="AK307" i="1"/>
  <c r="AK309" i="1"/>
  <c r="AK350" i="1"/>
  <c r="AK464" i="1"/>
  <c r="AK255" i="1" l="1"/>
  <c r="AK260" i="1"/>
  <c r="AK262" i="1" s="1"/>
  <c r="AK318" i="1"/>
  <c r="AK466" i="1"/>
  <c r="AK264" i="1" l="1"/>
  <c r="AK338" i="1"/>
  <c r="AK269" i="1" l="1"/>
  <c r="AK351" i="1"/>
  <c r="AK372" i="1" s="1"/>
  <c r="AK387" i="1" s="1"/>
  <c r="AK468" i="1"/>
  <c r="AK271" i="1" l="1"/>
  <c r="AK473" i="1"/>
  <c r="AK283" i="1" l="1"/>
  <c r="AK393" i="1"/>
  <c r="AK474" i="1"/>
  <c r="AK286" i="1" l="1"/>
  <c r="AK291" i="1"/>
  <c r="AK403" i="1"/>
  <c r="AK414" i="1"/>
  <c r="AK461" i="1" s="1"/>
  <c r="AK479" i="1"/>
  <c r="AK293" i="1" l="1"/>
  <c r="AK299" i="1" s="1"/>
  <c r="AK302" i="1"/>
  <c r="AK303" i="1" s="1"/>
  <c r="AK304" i="1" s="1"/>
  <c r="AK308" i="1" s="1"/>
  <c r="AK422" i="1"/>
  <c r="AK480" i="1"/>
  <c r="AK327" i="1" l="1"/>
  <c r="AK331" i="1" s="1"/>
  <c r="AK295" i="1"/>
  <c r="AK322" i="1"/>
  <c r="AK323" i="1" s="1"/>
  <c r="AK352" i="1"/>
  <c r="AK353" i="1" s="1"/>
  <c r="AK334" i="1"/>
  <c r="AK428" i="1"/>
  <c r="AK493" i="1"/>
  <c r="AK376" i="1" l="1"/>
  <c r="AK377" i="1" s="1"/>
  <c r="AK315" i="1"/>
  <c r="AK348" i="1"/>
  <c r="AK349" i="1" s="1"/>
  <c r="AK410" i="1"/>
  <c r="AK411" i="1"/>
  <c r="AK429" i="1"/>
  <c r="AK454" i="1"/>
  <c r="AK530" i="1"/>
  <c r="AK551" i="1"/>
  <c r="AK552" i="1" s="1"/>
  <c r="AK316" i="1" l="1"/>
  <c r="AK324" i="1"/>
  <c r="AK347" i="1" s="1"/>
  <c r="AK356" i="1" s="1"/>
  <c r="AK363" i="1" s="1"/>
  <c r="AK375" i="1" s="1"/>
  <c r="AK379" i="1" s="1"/>
  <c r="AK381" i="1" s="1"/>
  <c r="AK358" i="1"/>
  <c r="AK389" i="1" s="1"/>
  <c r="AK413" i="1"/>
  <c r="AK469" i="1"/>
  <c r="AK471" i="1" s="1"/>
  <c r="AK489" i="1"/>
  <c r="AK559" i="1"/>
  <c r="AK539" i="1"/>
  <c r="AK582" i="1"/>
  <c r="AK406" i="1" l="1"/>
  <c r="AK391" i="1"/>
  <c r="AK402" i="1" s="1"/>
  <c r="AK417" i="1"/>
  <c r="AK490" i="1"/>
  <c r="AK494" i="1" s="1"/>
  <c r="AK492" i="1"/>
  <c r="AK495" i="1" s="1"/>
  <c r="AK561" i="1"/>
  <c r="AK562" i="1" s="1"/>
  <c r="AK595" i="1"/>
  <c r="AK424" i="1" l="1"/>
  <c r="AK431" i="1"/>
  <c r="AK434" i="1"/>
  <c r="AK447" i="1"/>
  <c r="AK600" i="1"/>
  <c r="AK601" i="1" s="1"/>
  <c r="AK602" i="1" s="1"/>
  <c r="AK436" i="1" l="1"/>
  <c r="AK446" i="1"/>
  <c r="AK442" i="1"/>
  <c r="AK448" i="1"/>
  <c r="AK498" i="1"/>
  <c r="AK519" i="1"/>
  <c r="AK534" i="1"/>
  <c r="AK535" i="1" s="1"/>
  <c r="AK607" i="1"/>
  <c r="AK452" i="1" l="1"/>
  <c r="AK462" i="1" s="1"/>
  <c r="AK477" i="1" s="1"/>
  <c r="AK449" i="1"/>
  <c r="AK475" i="1"/>
  <c r="AK543" i="1"/>
  <c r="AK620" i="1"/>
  <c r="AK641" i="1"/>
  <c r="AK642" i="1" s="1"/>
  <c r="AK453" i="1" l="1"/>
  <c r="AK455" i="1"/>
  <c r="AK478" i="1"/>
  <c r="AK503" i="1"/>
  <c r="AK553" i="1"/>
  <c r="AK456" i="1" l="1"/>
  <c r="AK459" i="1"/>
  <c r="AK460" i="1" s="1"/>
  <c r="AK481" i="1"/>
  <c r="AK560" i="1"/>
  <c r="AK463" i="1" l="1"/>
  <c r="AK487" i="1"/>
  <c r="AK486" i="1"/>
  <c r="AK467" i="1" l="1"/>
  <c r="AK488" i="1"/>
  <c r="AK509" i="1"/>
  <c r="AK564" i="1"/>
  <c r="AK470" i="1" l="1"/>
  <c r="AK496" i="1"/>
  <c r="AK565" i="1"/>
  <c r="AK483" i="1" l="1"/>
  <c r="AK499" i="1"/>
  <c r="AK512" i="1" s="1"/>
  <c r="AK515" i="1" s="1"/>
  <c r="AK504" i="1"/>
  <c r="AK505" i="1" s="1"/>
  <c r="AK510" i="1" s="1"/>
  <c r="AK567" i="1"/>
  <c r="AK516" i="1" l="1"/>
  <c r="AK568" i="1"/>
  <c r="AK569" i="1" s="1"/>
  <c r="AK574" i="1"/>
  <c r="AK604" i="1"/>
  <c r="AK612" i="1"/>
  <c r="AK613" i="1" s="1"/>
  <c r="AK518" i="1" l="1"/>
  <c r="AK573" i="1"/>
  <c r="AK622" i="1"/>
  <c r="AK624" i="1" s="1"/>
  <c r="AK625" i="1" s="1"/>
  <c r="AK627" i="1" s="1"/>
  <c r="AK628" i="1" s="1"/>
  <c r="AK629" i="1" s="1"/>
  <c r="AK522" i="1" l="1"/>
  <c r="AK636" i="1"/>
  <c r="AK637" i="1" s="1"/>
  <c r="AK524" i="1" l="1"/>
  <c r="AK608" i="1"/>
  <c r="AK614" i="1"/>
  <c r="AK525" i="1" l="1"/>
  <c r="AK526" i="1" l="1"/>
  <c r="AK527" i="1"/>
  <c r="AK528" i="1" l="1"/>
  <c r="AK536" i="1" l="1"/>
  <c r="AK532" i="1"/>
  <c r="AK538" i="1" l="1"/>
  <c r="AK541" i="1" s="1"/>
  <c r="AK566" i="1"/>
  <c r="AK544" i="1" l="1"/>
  <c r="AK571" i="1"/>
  <c r="AK546" i="1" l="1"/>
  <c r="AK555" i="1" l="1"/>
  <c r="AK556" i="1" s="1"/>
  <c r="AK557" i="1" s="1"/>
  <c r="AK550" i="1"/>
  <c r="AK563" i="1"/>
  <c r="AK577" i="1"/>
  <c r="AK585" i="1" s="1"/>
  <c r="AK590" i="1" s="1"/>
  <c r="AK572" i="1" l="1"/>
  <c r="AK581" i="1"/>
  <c r="AK583" i="1"/>
  <c r="AK584" i="1" s="1"/>
  <c r="AK605" i="1"/>
  <c r="AK609" i="1" s="1"/>
  <c r="AK616" i="1" l="1"/>
  <c r="AK586" i="1"/>
  <c r="AK630" i="1"/>
  <c r="AK631" i="1" s="1"/>
  <c r="AK635" i="1" s="1"/>
  <c r="AK588" i="1" l="1"/>
  <c r="AK639" i="1"/>
  <c r="AK591" i="1" l="1"/>
  <c r="AK592" i="1" s="1"/>
  <c r="AK589" i="1"/>
  <c r="AK593" i="1" l="1"/>
  <c r="AK594" i="1"/>
  <c r="AK598" i="1" l="1"/>
  <c r="AK603" i="1" s="1"/>
  <c r="AK596" i="1"/>
  <c r="AK638" i="1" l="1"/>
  <c r="AK606" i="1"/>
  <c r="AK618" i="1" l="1"/>
  <c r="AK615" i="1"/>
  <c r="A2" i="2" l="1"/>
  <c r="AK619" i="1"/>
  <c r="L2" i="2" l="1"/>
  <c r="O2" i="2"/>
  <c r="B2" i="2"/>
  <c r="K2" i="2"/>
  <c r="C2" i="2"/>
  <c r="J2" i="2"/>
  <c r="A3" i="2"/>
  <c r="M2" i="2"/>
  <c r="I2" i="2"/>
  <c r="R2" i="2"/>
  <c r="G2" i="2"/>
  <c r="F2" i="2"/>
  <c r="Q2" i="2"/>
  <c r="P2" i="2"/>
  <c r="N2" i="2"/>
  <c r="H2" i="2"/>
  <c r="E2" i="2"/>
  <c r="D2" i="2"/>
  <c r="M3" i="2" l="1"/>
  <c r="C3" i="2"/>
  <c r="J3" i="2"/>
  <c r="D3" i="2"/>
  <c r="K3" i="2"/>
  <c r="H3" i="2"/>
  <c r="O3" i="2"/>
  <c r="F3" i="2"/>
  <c r="N3" i="2"/>
  <c r="E3" i="2"/>
  <c r="Q3" i="2"/>
  <c r="G3" i="2"/>
  <c r="I3" i="2"/>
  <c r="R3" i="2"/>
  <c r="P3" i="2"/>
  <c r="B3" i="2"/>
  <c r="L3" i="2"/>
  <c r="A4" i="2"/>
  <c r="A5" i="2" l="1"/>
  <c r="E4" i="2"/>
  <c r="H4" i="2"/>
  <c r="C4" i="2"/>
  <c r="B4" i="2"/>
  <c r="O4" i="2"/>
  <c r="N4" i="2"/>
  <c r="P4" i="2"/>
  <c r="M4" i="2"/>
  <c r="D4" i="2"/>
  <c r="J4" i="2"/>
  <c r="I4" i="2"/>
  <c r="R4" i="2"/>
  <c r="Q4" i="2"/>
  <c r="G4" i="2"/>
  <c r="K4" i="2"/>
  <c r="F4" i="2"/>
  <c r="L4" i="2"/>
  <c r="O5" i="2" l="1"/>
  <c r="Q5" i="2"/>
  <c r="C5" i="2"/>
  <c r="N5" i="2"/>
  <c r="D5" i="2"/>
  <c r="H5" i="2"/>
  <c r="I5" i="2"/>
  <c r="B5" i="2"/>
  <c r="K5" i="2"/>
  <c r="J5" i="2"/>
  <c r="E5" i="2"/>
  <c r="M5" i="2"/>
  <c r="G5" i="2"/>
  <c r="R5" i="2"/>
  <c r="L5" i="2"/>
  <c r="F5" i="2"/>
  <c r="P5" i="2"/>
  <c r="A6" i="2"/>
  <c r="E6" i="2" l="1"/>
  <c r="F6" i="2"/>
  <c r="B6" i="2"/>
  <c r="J6" i="2"/>
  <c r="I6" i="2"/>
  <c r="Q6" i="2"/>
  <c r="G6" i="2"/>
  <c r="K6" i="2"/>
  <c r="R6" i="2"/>
  <c r="L6" i="2"/>
  <c r="M6" i="2"/>
  <c r="C6" i="2"/>
  <c r="P6" i="2"/>
  <c r="D6" i="2"/>
  <c r="N6" i="2"/>
  <c r="H6" i="2"/>
  <c r="O6" i="2"/>
  <c r="A7" i="2"/>
  <c r="D7" i="2" l="1"/>
  <c r="L7" i="2"/>
  <c r="C7" i="2"/>
  <c r="Q7" i="2"/>
  <c r="N7" i="2"/>
  <c r="P7" i="2"/>
  <c r="M7" i="2"/>
  <c r="F7" i="2"/>
  <c r="K7" i="2"/>
  <c r="I7" i="2"/>
  <c r="O7" i="2"/>
  <c r="G7" i="2"/>
  <c r="R7" i="2"/>
  <c r="B7" i="2"/>
  <c r="J7" i="2"/>
  <c r="E7" i="2"/>
  <c r="H7" i="2"/>
  <c r="A8" i="2"/>
  <c r="N8" i="2" l="1"/>
  <c r="K8" i="2"/>
  <c r="I8" i="2"/>
  <c r="R8" i="2"/>
  <c r="C8" i="2"/>
  <c r="G8" i="2"/>
  <c r="P8" i="2"/>
  <c r="H8" i="2"/>
  <c r="E8" i="2"/>
  <c r="J8" i="2"/>
  <c r="L8" i="2"/>
  <c r="B8" i="2"/>
  <c r="F8" i="2"/>
  <c r="D8" i="2"/>
  <c r="Q8" i="2"/>
  <c r="O8" i="2"/>
  <c r="M8" i="2"/>
  <c r="A9" i="2"/>
  <c r="I9" i="2" l="1"/>
  <c r="D9" i="2"/>
  <c r="Q9" i="2"/>
  <c r="F9" i="2"/>
  <c r="B9" i="2"/>
  <c r="G9" i="2"/>
  <c r="O9" i="2"/>
  <c r="M9" i="2"/>
  <c r="H9" i="2"/>
  <c r="N9" i="2"/>
  <c r="P9" i="2"/>
  <c r="K9" i="2"/>
  <c r="R9" i="2"/>
  <c r="C9" i="2"/>
  <c r="E9" i="2"/>
  <c r="L9" i="2"/>
  <c r="J9" i="2"/>
  <c r="A10" i="2"/>
  <c r="A11" i="2" s="1"/>
  <c r="G11" i="2" l="1"/>
  <c r="R11" i="2"/>
  <c r="C11" i="2"/>
  <c r="H11" i="2"/>
  <c r="P11" i="2"/>
  <c r="B11" i="2"/>
  <c r="I11" i="2"/>
  <c r="D11" i="2"/>
  <c r="K11" i="2"/>
  <c r="Q11" i="2"/>
  <c r="J11" i="2"/>
  <c r="E11" i="2"/>
  <c r="M11" i="2"/>
  <c r="O11" i="2"/>
  <c r="F11" i="2"/>
  <c r="N11" i="2"/>
  <c r="L11" i="2"/>
  <c r="Q10" i="2"/>
  <c r="K10" i="2"/>
  <c r="P10" i="2"/>
  <c r="R10" i="2"/>
  <c r="I10" i="2"/>
  <c r="J10" i="2"/>
  <c r="D10" i="2"/>
  <c r="N10" i="2"/>
  <c r="G10" i="2"/>
  <c r="B10" i="2"/>
  <c r="M10" i="2"/>
  <c r="L10" i="2"/>
  <c r="O10" i="2"/>
  <c r="F10" i="2"/>
  <c r="E10" i="2"/>
  <c r="C10" i="2"/>
  <c r="H10" i="2"/>
  <c r="A12" i="2"/>
  <c r="A13" i="2" l="1"/>
  <c r="M12" i="2"/>
  <c r="L12" i="2"/>
  <c r="Q12" i="2"/>
  <c r="O12" i="2"/>
  <c r="H12" i="2"/>
  <c r="C12" i="2"/>
  <c r="B12" i="2"/>
  <c r="P12" i="2"/>
  <c r="J12" i="2"/>
  <c r="G12" i="2"/>
  <c r="F12" i="2"/>
  <c r="D12" i="2"/>
  <c r="N12" i="2"/>
  <c r="R12" i="2"/>
  <c r="I12" i="2"/>
  <c r="K12" i="2"/>
  <c r="E12" i="2"/>
  <c r="C13" i="2" l="1"/>
  <c r="P13" i="2"/>
  <c r="R13" i="2"/>
  <c r="F13" i="2"/>
  <c r="E13" i="2"/>
  <c r="M13" i="2"/>
  <c r="K13" i="2"/>
  <c r="D13" i="2"/>
  <c r="G13" i="2"/>
  <c r="H13" i="2"/>
  <c r="N13" i="2"/>
  <c r="B13" i="2"/>
  <c r="I13" i="2"/>
  <c r="L13" i="2"/>
  <c r="O13" i="2"/>
  <c r="Q13" i="2"/>
  <c r="J13" i="2"/>
  <c r="A14" i="2"/>
  <c r="A15" i="2" s="1"/>
  <c r="A16" i="2" l="1"/>
  <c r="E15" i="2"/>
  <c r="N15" i="2"/>
  <c r="P15" i="2"/>
  <c r="C15" i="2"/>
  <c r="B15" i="2"/>
  <c r="K15" i="2"/>
  <c r="Q15" i="2"/>
  <c r="R15" i="2"/>
  <c r="H15" i="2"/>
  <c r="I15" i="2"/>
  <c r="O15" i="2"/>
  <c r="D15" i="2"/>
  <c r="J15" i="2"/>
  <c r="F15" i="2"/>
  <c r="M15" i="2"/>
  <c r="G15" i="2"/>
  <c r="L15" i="2"/>
  <c r="I14" i="2"/>
  <c r="N14" i="2"/>
  <c r="L14" i="2"/>
  <c r="D14" i="2"/>
  <c r="J14" i="2"/>
  <c r="C14" i="2"/>
  <c r="G14" i="2"/>
  <c r="E14" i="2"/>
  <c r="K14" i="2"/>
  <c r="R14" i="2"/>
  <c r="B14" i="2"/>
  <c r="P14" i="2"/>
  <c r="M14" i="2"/>
  <c r="F14" i="2"/>
  <c r="H14" i="2"/>
  <c r="Q14" i="2"/>
  <c r="O14" i="2"/>
  <c r="A17" i="2" l="1"/>
  <c r="P16" i="2"/>
  <c r="L16" i="2"/>
  <c r="I16" i="2"/>
  <c r="N16" i="2"/>
  <c r="B16" i="2"/>
  <c r="R16" i="2"/>
  <c r="E16" i="2"/>
  <c r="H16" i="2"/>
  <c r="D16" i="2"/>
  <c r="K16" i="2"/>
  <c r="M16" i="2"/>
  <c r="Q16" i="2"/>
  <c r="F16" i="2"/>
  <c r="G16" i="2"/>
  <c r="J16" i="2"/>
  <c r="O16" i="2"/>
  <c r="C16" i="2"/>
  <c r="K17" i="2" l="1"/>
  <c r="H17" i="2"/>
  <c r="G17" i="2"/>
  <c r="O17" i="2"/>
  <c r="Q17" i="2"/>
  <c r="P17" i="2"/>
  <c r="D17" i="2"/>
  <c r="J17" i="2"/>
  <c r="B17" i="2"/>
  <c r="N17" i="2"/>
  <c r="E17" i="2"/>
  <c r="L17" i="2"/>
  <c r="C17" i="2"/>
  <c r="F17" i="2"/>
  <c r="I17" i="2"/>
  <c r="R17" i="2"/>
  <c r="M17" i="2"/>
  <c r="A18" i="2"/>
  <c r="P18" i="2" l="1"/>
  <c r="L18" i="2"/>
  <c r="E18" i="2"/>
  <c r="B18" i="2"/>
  <c r="Q18" i="2"/>
  <c r="O18" i="2"/>
  <c r="J18" i="2"/>
  <c r="F18" i="2"/>
  <c r="N18" i="2"/>
  <c r="M18" i="2"/>
  <c r="D18" i="2"/>
  <c r="I18" i="2"/>
  <c r="R18" i="2"/>
  <c r="K18" i="2"/>
  <c r="C18" i="2"/>
  <c r="G18" i="2"/>
  <c r="H18" i="2"/>
  <c r="A19" i="2"/>
  <c r="A20" i="2" s="1"/>
  <c r="B20" i="2" l="1"/>
  <c r="J20" i="2"/>
  <c r="O20" i="2"/>
  <c r="L20" i="2"/>
  <c r="P20" i="2"/>
  <c r="I20" i="2"/>
  <c r="M20" i="2"/>
  <c r="Q20" i="2"/>
  <c r="E20" i="2"/>
  <c r="C20" i="2"/>
  <c r="F20" i="2"/>
  <c r="N20" i="2"/>
  <c r="D20" i="2"/>
  <c r="H20" i="2"/>
  <c r="R20" i="2"/>
  <c r="G20" i="2"/>
  <c r="K20" i="2"/>
  <c r="K19" i="2"/>
  <c r="G19" i="2"/>
  <c r="I19" i="2"/>
  <c r="M19" i="2"/>
  <c r="E19" i="2"/>
  <c r="N19" i="2"/>
  <c r="O19" i="2"/>
  <c r="R19" i="2"/>
  <c r="D19" i="2"/>
  <c r="L19" i="2"/>
  <c r="Q19" i="2"/>
  <c r="C19" i="2"/>
  <c r="P19" i="2"/>
  <c r="B19" i="2"/>
  <c r="J19" i="2"/>
  <c r="F19" i="2"/>
  <c r="H19" i="2"/>
  <c r="A21" i="2"/>
  <c r="A22" i="2" s="1"/>
  <c r="A23" i="2" l="1"/>
  <c r="A24" i="2" s="1"/>
  <c r="H22" i="2"/>
  <c r="L22" i="2"/>
  <c r="F22" i="2"/>
  <c r="B22" i="2"/>
  <c r="M22" i="2"/>
  <c r="J22" i="2"/>
  <c r="D22" i="2"/>
  <c r="G22" i="2"/>
  <c r="E22" i="2"/>
  <c r="N22" i="2"/>
  <c r="R22" i="2"/>
  <c r="O22" i="2"/>
  <c r="Q22" i="2"/>
  <c r="I22" i="2"/>
  <c r="P22" i="2"/>
  <c r="K22" i="2"/>
  <c r="C22" i="2"/>
  <c r="P21" i="2"/>
  <c r="H21" i="2"/>
  <c r="E21" i="2"/>
  <c r="K21" i="2"/>
  <c r="G21" i="2"/>
  <c r="O21" i="2"/>
  <c r="M21" i="2"/>
  <c r="L21" i="2"/>
  <c r="J21" i="2"/>
  <c r="I21" i="2"/>
  <c r="F21" i="2"/>
  <c r="R21" i="2"/>
  <c r="B21" i="2"/>
  <c r="C21" i="2"/>
  <c r="N21" i="2"/>
  <c r="D21" i="2"/>
  <c r="Q21" i="2"/>
  <c r="L24" i="2" l="1"/>
  <c r="R24" i="2"/>
  <c r="F24" i="2"/>
  <c r="N24" i="2"/>
  <c r="C24" i="2"/>
  <c r="B24" i="2"/>
  <c r="O24" i="2"/>
  <c r="J24" i="2"/>
  <c r="M24" i="2"/>
  <c r="H24" i="2"/>
  <c r="E24" i="2"/>
  <c r="Q24" i="2"/>
  <c r="G24" i="2"/>
  <c r="K24" i="2"/>
  <c r="I24" i="2"/>
  <c r="P24" i="2"/>
  <c r="D24" i="2"/>
  <c r="A25" i="2"/>
  <c r="P23" i="2"/>
  <c r="C23" i="2"/>
  <c r="Q23" i="2"/>
  <c r="I23" i="2"/>
  <c r="J23" i="2"/>
  <c r="H23" i="2"/>
  <c r="G23" i="2"/>
  <c r="O23" i="2"/>
  <c r="N23" i="2"/>
  <c r="D23" i="2"/>
  <c r="L23" i="2"/>
  <c r="B23" i="2"/>
  <c r="K23" i="2"/>
  <c r="E23" i="2"/>
  <c r="F23" i="2"/>
  <c r="R23" i="2"/>
  <c r="M23" i="2"/>
  <c r="G25" i="2" l="1"/>
  <c r="J25" i="2"/>
  <c r="C25" i="2"/>
  <c r="P25" i="2"/>
  <c r="H25" i="2"/>
  <c r="D25" i="2"/>
  <c r="Q25" i="2"/>
  <c r="E25" i="2"/>
  <c r="L25" i="2"/>
  <c r="K25" i="2"/>
  <c r="N25" i="2"/>
  <c r="B25" i="2"/>
  <c r="R25" i="2"/>
  <c r="M25" i="2"/>
  <c r="O25" i="2"/>
  <c r="F25" i="2"/>
  <c r="I25" i="2"/>
  <c r="A26" i="2"/>
  <c r="I26" i="2" l="1"/>
  <c r="J26" i="2"/>
  <c r="F26" i="2"/>
  <c r="E26" i="2"/>
  <c r="Q26" i="2"/>
  <c r="N26" i="2"/>
  <c r="R26" i="2"/>
  <c r="P26" i="2"/>
  <c r="H26" i="2"/>
  <c r="M26" i="2"/>
  <c r="D26" i="2"/>
  <c r="K26" i="2"/>
  <c r="L26" i="2"/>
  <c r="C26" i="2"/>
  <c r="B26" i="2"/>
  <c r="O26" i="2"/>
  <c r="G26" i="2"/>
  <c r="A27" i="2"/>
  <c r="J27" i="2" l="1"/>
  <c r="F27" i="2"/>
  <c r="C27" i="2"/>
  <c r="G27" i="2"/>
  <c r="L27" i="2"/>
  <c r="E27" i="2"/>
  <c r="R27" i="2"/>
  <c r="H27" i="2"/>
  <c r="Q27" i="2"/>
  <c r="I27" i="2"/>
  <c r="B27" i="2"/>
  <c r="K27" i="2"/>
  <c r="P27" i="2"/>
  <c r="O27" i="2"/>
  <c r="D27" i="2"/>
  <c r="M27" i="2"/>
  <c r="N27" i="2"/>
  <c r="A28" i="2"/>
  <c r="G28" i="2" l="1"/>
  <c r="O28" i="2"/>
  <c r="Q28" i="2"/>
  <c r="H28" i="2"/>
  <c r="E28" i="2"/>
  <c r="F28" i="2"/>
  <c r="L28" i="2"/>
  <c r="M28" i="2"/>
  <c r="K28" i="2"/>
  <c r="B28" i="2"/>
  <c r="D28" i="2"/>
  <c r="C28" i="2"/>
  <c r="I28" i="2"/>
  <c r="N28" i="2"/>
  <c r="J28" i="2"/>
  <c r="P28" i="2"/>
  <c r="R28" i="2"/>
  <c r="A29" i="2"/>
  <c r="L29" i="2" l="1"/>
  <c r="E29" i="2"/>
  <c r="K29" i="2"/>
  <c r="Q29" i="2"/>
  <c r="H29" i="2"/>
  <c r="N29" i="2"/>
  <c r="O29" i="2"/>
  <c r="I29" i="2"/>
  <c r="G29" i="2"/>
  <c r="D29" i="2"/>
  <c r="M29" i="2"/>
  <c r="R29" i="2"/>
  <c r="P29" i="2"/>
  <c r="F29" i="2"/>
  <c r="J29" i="2"/>
  <c r="C29" i="2"/>
  <c r="B29" i="2"/>
  <c r="A30" i="2"/>
  <c r="E30" i="2" l="1"/>
  <c r="B30" i="2"/>
  <c r="O30" i="2"/>
  <c r="R30" i="2"/>
  <c r="G30" i="2"/>
  <c r="I30" i="2"/>
  <c r="L30" i="2"/>
  <c r="H30" i="2"/>
  <c r="Q30" i="2"/>
  <c r="P30" i="2"/>
  <c r="D30" i="2"/>
  <c r="C30" i="2"/>
  <c r="N30" i="2"/>
  <c r="J30" i="2"/>
  <c r="M30" i="2"/>
  <c r="F30" i="2"/>
  <c r="K30" i="2"/>
  <c r="A31" i="2"/>
  <c r="F31" i="2" l="1"/>
  <c r="C31" i="2"/>
  <c r="I31" i="2"/>
  <c r="H31" i="2"/>
  <c r="O31" i="2"/>
  <c r="N31" i="2"/>
  <c r="P31" i="2"/>
  <c r="Q31" i="2"/>
  <c r="M31" i="2"/>
  <c r="L31" i="2"/>
  <c r="R31" i="2"/>
  <c r="D31" i="2"/>
  <c r="J31" i="2"/>
  <c r="G31" i="2"/>
  <c r="B31" i="2"/>
  <c r="K31" i="2"/>
  <c r="E31" i="2"/>
  <c r="A32" i="2"/>
  <c r="E32" i="2" l="1"/>
  <c r="M32" i="2"/>
  <c r="F32" i="2"/>
  <c r="B32" i="2"/>
  <c r="K32" i="2"/>
  <c r="P32" i="2"/>
  <c r="C32" i="2"/>
  <c r="Q32" i="2"/>
  <c r="O32" i="2"/>
  <c r="R32" i="2"/>
  <c r="N32" i="2"/>
  <c r="D32" i="2"/>
  <c r="J32" i="2"/>
  <c r="I32" i="2"/>
  <c r="L32" i="2"/>
  <c r="G32" i="2"/>
  <c r="H32" i="2"/>
  <c r="A33" i="2"/>
  <c r="K33" i="2" l="1"/>
  <c r="M33" i="2"/>
  <c r="N33" i="2"/>
  <c r="R33" i="2"/>
  <c r="H33" i="2"/>
  <c r="F33" i="2"/>
  <c r="I33" i="2"/>
  <c r="D33" i="2"/>
  <c r="P33" i="2"/>
  <c r="G33" i="2"/>
  <c r="J33" i="2"/>
  <c r="Q33" i="2"/>
  <c r="O33" i="2"/>
  <c r="C33" i="2"/>
  <c r="B33" i="2"/>
  <c r="E33" i="2"/>
  <c r="L33" i="2"/>
  <c r="A34" i="2"/>
  <c r="J34" i="2" l="1"/>
  <c r="P34" i="2"/>
  <c r="E34" i="2"/>
  <c r="I34" i="2"/>
  <c r="B34" i="2"/>
  <c r="M34" i="2"/>
  <c r="O34" i="2"/>
  <c r="G34" i="2"/>
  <c r="R34" i="2"/>
  <c r="Q34" i="2"/>
  <c r="L34" i="2"/>
  <c r="N34" i="2"/>
  <c r="F34" i="2"/>
  <c r="C34" i="2"/>
  <c r="D34" i="2"/>
  <c r="K34" i="2"/>
  <c r="H34" i="2"/>
  <c r="A35" i="2"/>
  <c r="L35" i="2" l="1"/>
  <c r="C35" i="2"/>
  <c r="G35" i="2"/>
  <c r="D35" i="2"/>
  <c r="E35" i="2"/>
  <c r="Q35" i="2"/>
  <c r="M35" i="2"/>
  <c r="H35" i="2"/>
  <c r="P35" i="2"/>
  <c r="N35" i="2"/>
  <c r="K35" i="2"/>
  <c r="R35" i="2"/>
  <c r="J35" i="2"/>
  <c r="F35" i="2"/>
  <c r="I35" i="2"/>
  <c r="B35" i="2"/>
  <c r="O35" i="2"/>
  <c r="A36" i="2"/>
  <c r="A37" i="2" l="1"/>
  <c r="B36" i="2"/>
  <c r="K36" i="2"/>
  <c r="I36" i="2"/>
  <c r="J36" i="2"/>
  <c r="D36" i="2"/>
  <c r="H36" i="2"/>
  <c r="C36" i="2"/>
  <c r="E36" i="2"/>
  <c r="L36" i="2"/>
  <c r="Q36" i="2"/>
  <c r="O36" i="2"/>
  <c r="M36" i="2"/>
  <c r="P36" i="2"/>
  <c r="N36" i="2"/>
  <c r="R36" i="2"/>
  <c r="F36" i="2"/>
  <c r="G36" i="2"/>
  <c r="R37" i="2" l="1"/>
  <c r="I37" i="2"/>
  <c r="O37" i="2"/>
  <c r="N37" i="2"/>
  <c r="C37" i="2"/>
  <c r="H37" i="2"/>
  <c r="Q37" i="2"/>
  <c r="M37" i="2"/>
  <c r="F37" i="2"/>
  <c r="L37" i="2"/>
  <c r="P37" i="2"/>
  <c r="D37" i="2"/>
  <c r="J37" i="2"/>
  <c r="K37" i="2"/>
  <c r="G37" i="2"/>
  <c r="E37" i="2"/>
  <c r="B37" i="2"/>
  <c r="A38" i="2"/>
  <c r="A39" i="2" l="1"/>
  <c r="A40" i="2" s="1"/>
  <c r="R38" i="2"/>
  <c r="O38" i="2"/>
  <c r="C38" i="2"/>
  <c r="H38" i="2"/>
  <c r="K38" i="2"/>
  <c r="P38" i="2"/>
  <c r="I38" i="2"/>
  <c r="N38" i="2"/>
  <c r="B38" i="2"/>
  <c r="Q38" i="2"/>
  <c r="E38" i="2"/>
  <c r="L38" i="2"/>
  <c r="M38" i="2"/>
  <c r="D38" i="2"/>
  <c r="F38" i="2"/>
  <c r="G38" i="2"/>
  <c r="J38" i="2"/>
  <c r="H40" i="2" l="1"/>
  <c r="E40" i="2"/>
  <c r="G40" i="2"/>
  <c r="Q40" i="2"/>
  <c r="B40" i="2"/>
  <c r="I40" i="2"/>
  <c r="N40" i="2"/>
  <c r="M40" i="2"/>
  <c r="P40" i="2"/>
  <c r="C40" i="2"/>
  <c r="D40" i="2"/>
  <c r="R40" i="2"/>
  <c r="J40" i="2"/>
  <c r="K40" i="2"/>
  <c r="O40" i="2"/>
  <c r="F40" i="2"/>
  <c r="L40" i="2"/>
  <c r="M39" i="2"/>
  <c r="P39" i="2"/>
  <c r="L39" i="2"/>
  <c r="H39" i="2"/>
  <c r="G39" i="2"/>
  <c r="Q39" i="2"/>
  <c r="C39" i="2"/>
  <c r="D39" i="2"/>
  <c r="I39" i="2"/>
  <c r="K39" i="2"/>
  <c r="O39" i="2"/>
  <c r="R39" i="2"/>
  <c r="B39" i="2"/>
  <c r="J39" i="2"/>
  <c r="N39" i="2"/>
  <c r="E39" i="2"/>
  <c r="F39" i="2"/>
  <c r="A41" i="2"/>
  <c r="M41" i="2" l="1"/>
  <c r="E41" i="2"/>
  <c r="C41" i="2"/>
  <c r="P41" i="2"/>
  <c r="R41" i="2"/>
  <c r="Q41" i="2"/>
  <c r="D41" i="2"/>
  <c r="J41" i="2"/>
  <c r="F41" i="2"/>
  <c r="H41" i="2"/>
  <c r="B41" i="2"/>
  <c r="L41" i="2"/>
  <c r="N41" i="2"/>
  <c r="O41" i="2"/>
  <c r="I41" i="2"/>
  <c r="G41" i="2"/>
  <c r="K41" i="2"/>
  <c r="A42" i="2"/>
  <c r="M42" i="2" l="1"/>
  <c r="G42" i="2"/>
  <c r="P42" i="2"/>
  <c r="N42" i="2"/>
  <c r="E42" i="2"/>
  <c r="J42" i="2"/>
  <c r="H42" i="2"/>
  <c r="I42" i="2"/>
  <c r="O42" i="2"/>
  <c r="K42" i="2"/>
  <c r="L42" i="2"/>
  <c r="F42" i="2"/>
  <c r="R42" i="2"/>
  <c r="B42" i="2"/>
  <c r="C42" i="2"/>
  <c r="Q42" i="2"/>
  <c r="D42" i="2"/>
  <c r="A43" i="2"/>
  <c r="R43" i="2" l="1"/>
  <c r="K43" i="2"/>
  <c r="F43" i="2"/>
  <c r="I43" i="2"/>
  <c r="N43" i="2"/>
  <c r="O43" i="2"/>
  <c r="M43" i="2"/>
  <c r="C43" i="2"/>
  <c r="J43" i="2"/>
  <c r="G43" i="2"/>
  <c r="D43" i="2"/>
  <c r="P43" i="2"/>
  <c r="H43" i="2"/>
  <c r="B43" i="2"/>
  <c r="E43" i="2"/>
  <c r="Q43" i="2"/>
  <c r="L43" i="2"/>
  <c r="A44" i="2"/>
  <c r="Q44" i="2" l="1"/>
  <c r="N44" i="2"/>
  <c r="F44" i="2"/>
  <c r="L44" i="2"/>
  <c r="K44" i="2"/>
  <c r="M44" i="2"/>
  <c r="C44" i="2"/>
  <c r="J44" i="2"/>
  <c r="R44" i="2"/>
  <c r="H44" i="2"/>
  <c r="G44" i="2"/>
  <c r="D44" i="2"/>
  <c r="B44" i="2"/>
  <c r="O44" i="2"/>
  <c r="E44" i="2"/>
  <c r="P44" i="2"/>
  <c r="I44" i="2"/>
  <c r="A45" i="2"/>
  <c r="M45" i="2" l="1"/>
  <c r="C45" i="2"/>
  <c r="L45" i="2"/>
  <c r="R45" i="2"/>
  <c r="O45" i="2"/>
  <c r="G45" i="2"/>
  <c r="N45" i="2"/>
  <c r="H45" i="2"/>
  <c r="E45" i="2"/>
  <c r="I45" i="2"/>
  <c r="B45" i="2"/>
  <c r="P45" i="2"/>
  <c r="D45" i="2"/>
  <c r="F45" i="2"/>
  <c r="K45" i="2"/>
  <c r="J45" i="2"/>
  <c r="Q45" i="2"/>
  <c r="A46" i="2"/>
  <c r="A47" i="2" l="1"/>
  <c r="A48" i="2" s="1"/>
  <c r="N46" i="2"/>
  <c r="F46" i="2"/>
  <c r="G46" i="2"/>
  <c r="M46" i="2"/>
  <c r="R46" i="2"/>
  <c r="O46" i="2"/>
  <c r="B46" i="2"/>
  <c r="J46" i="2"/>
  <c r="E46" i="2"/>
  <c r="C46" i="2"/>
  <c r="H46" i="2"/>
  <c r="L46" i="2"/>
  <c r="K46" i="2"/>
  <c r="Q46" i="2"/>
  <c r="D46" i="2"/>
  <c r="P46" i="2"/>
  <c r="I46" i="2"/>
  <c r="K48" i="2" l="1"/>
  <c r="J48" i="2"/>
  <c r="L48" i="2"/>
  <c r="B48" i="2"/>
  <c r="G48" i="2"/>
  <c r="F48" i="2"/>
  <c r="P48" i="2"/>
  <c r="O48" i="2"/>
  <c r="N48" i="2"/>
  <c r="M48" i="2"/>
  <c r="D48" i="2"/>
  <c r="R48" i="2"/>
  <c r="Q48" i="2"/>
  <c r="C48" i="2"/>
  <c r="E48" i="2"/>
  <c r="H48" i="2"/>
  <c r="I48" i="2"/>
  <c r="A49" i="2"/>
  <c r="E47" i="2"/>
  <c r="O47" i="2"/>
  <c r="L47" i="2"/>
  <c r="R47" i="2"/>
  <c r="F47" i="2"/>
  <c r="I47" i="2"/>
  <c r="N47" i="2"/>
  <c r="C47" i="2"/>
  <c r="M47" i="2"/>
  <c r="J47" i="2"/>
  <c r="D47" i="2"/>
  <c r="B47" i="2"/>
  <c r="G47" i="2"/>
  <c r="K47" i="2"/>
  <c r="Q47" i="2"/>
  <c r="P47" i="2"/>
  <c r="H47" i="2"/>
  <c r="I49" i="2" l="1"/>
  <c r="O49" i="2"/>
  <c r="N49" i="2"/>
  <c r="B49" i="2"/>
  <c r="D49" i="2"/>
  <c r="F49" i="2"/>
  <c r="E49" i="2"/>
  <c r="K49" i="2"/>
  <c r="H49" i="2"/>
  <c r="P49" i="2"/>
  <c r="J49" i="2"/>
  <c r="C49" i="2"/>
  <c r="M49" i="2"/>
  <c r="Q49" i="2"/>
  <c r="L49" i="2"/>
  <c r="R49" i="2"/>
  <c r="G49" i="2"/>
  <c r="A50" i="2"/>
  <c r="K50" i="2" l="1"/>
  <c r="D50" i="2"/>
  <c r="J50" i="2"/>
  <c r="G50" i="2"/>
  <c r="M50" i="2"/>
  <c r="H50" i="2"/>
  <c r="E50" i="2"/>
  <c r="R50" i="2"/>
  <c r="N50" i="2"/>
  <c r="L50" i="2"/>
  <c r="P50" i="2"/>
  <c r="F50" i="2"/>
  <c r="Q50" i="2"/>
  <c r="I50" i="2"/>
  <c r="B50" i="2"/>
  <c r="A51" i="2"/>
  <c r="O50" i="2"/>
  <c r="C50" i="2"/>
  <c r="R51" i="2" l="1"/>
  <c r="O51" i="2"/>
  <c r="I51" i="2"/>
  <c r="J51" i="2"/>
  <c r="Q51" i="2"/>
  <c r="G51" i="2"/>
  <c r="L51" i="2"/>
  <c r="K51" i="2"/>
  <c r="H51" i="2"/>
  <c r="C51" i="2"/>
  <c r="N51" i="2"/>
  <c r="M51" i="2"/>
  <c r="P51" i="2"/>
  <c r="E51" i="2"/>
  <c r="D51" i="2"/>
  <c r="B51" i="2"/>
  <c r="F51" i="2"/>
  <c r="A52" i="2"/>
  <c r="L52" i="2" l="1"/>
  <c r="Q52" i="2"/>
  <c r="K52" i="2"/>
  <c r="J52" i="2"/>
  <c r="D52" i="2"/>
  <c r="E52" i="2"/>
  <c r="H52" i="2"/>
  <c r="G52" i="2"/>
  <c r="B52" i="2"/>
  <c r="I52" i="2"/>
  <c r="P52" i="2"/>
  <c r="O52" i="2"/>
  <c r="C52" i="2"/>
  <c r="R52" i="2"/>
  <c r="M52" i="2"/>
  <c r="F52" i="2"/>
  <c r="N52" i="2"/>
  <c r="A53" i="2"/>
  <c r="A54" i="2" l="1"/>
  <c r="H53" i="2"/>
  <c r="O53" i="2"/>
  <c r="F53" i="2"/>
  <c r="J53" i="2"/>
  <c r="M53" i="2"/>
  <c r="I53" i="2"/>
  <c r="D53" i="2"/>
  <c r="G53" i="2"/>
  <c r="K53" i="2"/>
  <c r="B53" i="2"/>
  <c r="Q53" i="2"/>
  <c r="L53" i="2"/>
  <c r="C53" i="2"/>
  <c r="R53" i="2"/>
  <c r="P53" i="2"/>
  <c r="E53" i="2"/>
  <c r="N53" i="2"/>
  <c r="A55" i="2" l="1"/>
  <c r="L54" i="2"/>
  <c r="O54" i="2"/>
  <c r="R54" i="2"/>
  <c r="D54" i="2"/>
  <c r="E54" i="2"/>
  <c r="H54" i="2"/>
  <c r="G54" i="2"/>
  <c r="I54" i="2"/>
  <c r="C54" i="2"/>
  <c r="M54" i="2"/>
  <c r="F54" i="2"/>
  <c r="Q54" i="2"/>
  <c r="N54" i="2"/>
  <c r="K54" i="2"/>
  <c r="B54" i="2"/>
  <c r="P54" i="2"/>
  <c r="J54" i="2"/>
  <c r="J55" i="2" l="1"/>
  <c r="Q55" i="2"/>
  <c r="O55" i="2"/>
  <c r="B55" i="2"/>
  <c r="N55" i="2"/>
  <c r="L55" i="2"/>
  <c r="C55" i="2"/>
  <c r="I55" i="2"/>
  <c r="R55" i="2"/>
  <c r="K55" i="2"/>
  <c r="D55" i="2"/>
  <c r="F55" i="2"/>
  <c r="P55" i="2"/>
  <c r="G55" i="2"/>
  <c r="E55" i="2"/>
  <c r="H55" i="2"/>
  <c r="M55" i="2"/>
  <c r="A56" i="2"/>
  <c r="K56" i="2" l="1"/>
  <c r="C56" i="2"/>
  <c r="P56" i="2"/>
  <c r="H56" i="2"/>
  <c r="R56" i="2"/>
  <c r="O56" i="2"/>
  <c r="G56" i="2"/>
  <c r="J56" i="2"/>
  <c r="N56" i="2"/>
  <c r="B56" i="2"/>
  <c r="E56" i="2"/>
  <c r="M56" i="2"/>
  <c r="L56" i="2"/>
  <c r="Q56" i="2"/>
  <c r="F56" i="2"/>
  <c r="I56" i="2"/>
  <c r="D56" i="2"/>
  <c r="A57" i="2"/>
  <c r="N57" i="2" l="1"/>
  <c r="C57" i="2"/>
  <c r="G57" i="2"/>
  <c r="Q57" i="2"/>
  <c r="L57" i="2"/>
  <c r="B57" i="2"/>
  <c r="R57" i="2"/>
  <c r="K57" i="2"/>
  <c r="E57" i="2"/>
  <c r="O57" i="2"/>
  <c r="D57" i="2"/>
  <c r="M57" i="2"/>
  <c r="H57" i="2"/>
  <c r="P57" i="2"/>
  <c r="F57" i="2"/>
  <c r="I57" i="2"/>
  <c r="J57" i="2"/>
  <c r="A58" i="2"/>
  <c r="A59" i="2" l="1"/>
  <c r="C58" i="2"/>
  <c r="B58" i="2"/>
  <c r="L58" i="2"/>
  <c r="H58" i="2"/>
  <c r="N58" i="2"/>
  <c r="J58" i="2"/>
  <c r="O58" i="2"/>
  <c r="M58" i="2"/>
  <c r="P58" i="2"/>
  <c r="E58" i="2"/>
  <c r="F58" i="2"/>
  <c r="R58" i="2"/>
  <c r="I58" i="2"/>
  <c r="G58" i="2"/>
  <c r="Q58" i="2"/>
  <c r="K58" i="2"/>
  <c r="D58" i="2"/>
  <c r="C59" i="2" l="1"/>
  <c r="Q59" i="2"/>
  <c r="K59" i="2"/>
  <c r="D59" i="2"/>
  <c r="L59" i="2"/>
  <c r="R59" i="2"/>
  <c r="H59" i="2"/>
  <c r="O59" i="2"/>
  <c r="N59" i="2"/>
  <c r="B59" i="2"/>
  <c r="M59" i="2"/>
  <c r="J59" i="2"/>
  <c r="E59" i="2"/>
  <c r="I59" i="2"/>
  <c r="P59" i="2"/>
  <c r="G59" i="2"/>
  <c r="F59" i="2"/>
  <c r="A60" i="2"/>
  <c r="A61" i="2" s="1"/>
  <c r="G61" i="2" l="1"/>
  <c r="C61" i="2"/>
  <c r="F61" i="2"/>
  <c r="D61" i="2"/>
  <c r="L61" i="2"/>
  <c r="N61" i="2"/>
  <c r="O61" i="2"/>
  <c r="Q61" i="2"/>
  <c r="I61" i="2"/>
  <c r="E61" i="2"/>
  <c r="R61" i="2"/>
  <c r="K61" i="2"/>
  <c r="B61" i="2"/>
  <c r="H61" i="2"/>
  <c r="P61" i="2"/>
  <c r="M61" i="2"/>
  <c r="J61" i="2"/>
  <c r="O60" i="2"/>
  <c r="F60" i="2"/>
  <c r="H60" i="2"/>
  <c r="D60" i="2"/>
  <c r="Q60" i="2"/>
  <c r="C60" i="2"/>
  <c r="G60" i="2"/>
  <c r="E60" i="2"/>
  <c r="J60" i="2"/>
  <c r="P60" i="2"/>
  <c r="L60" i="2"/>
  <c r="N60" i="2"/>
  <c r="I60" i="2"/>
  <c r="M60" i="2"/>
  <c r="B60" i="2"/>
  <c r="K60" i="2"/>
  <c r="R60" i="2"/>
  <c r="A62" i="2"/>
  <c r="A63" i="2" l="1"/>
  <c r="N62" i="2"/>
  <c r="C62" i="2"/>
  <c r="Q62" i="2"/>
  <c r="K62" i="2"/>
  <c r="R62" i="2"/>
  <c r="G62" i="2"/>
  <c r="H62" i="2"/>
  <c r="F62" i="2"/>
  <c r="E62" i="2"/>
  <c r="I62" i="2"/>
  <c r="J62" i="2"/>
  <c r="P62" i="2"/>
  <c r="O62" i="2"/>
  <c r="M62" i="2"/>
  <c r="D62" i="2"/>
  <c r="L62" i="2"/>
  <c r="B62" i="2"/>
  <c r="J63" i="2" l="1"/>
  <c r="L63" i="2"/>
  <c r="E63" i="2"/>
  <c r="K63" i="2"/>
  <c r="Q63" i="2"/>
  <c r="F63" i="2"/>
  <c r="D63" i="2"/>
  <c r="O63" i="2"/>
  <c r="I63" i="2"/>
  <c r="G63" i="2"/>
  <c r="N63" i="2"/>
  <c r="R63" i="2"/>
  <c r="C63" i="2"/>
  <c r="M63" i="2"/>
  <c r="P63" i="2"/>
  <c r="H63" i="2"/>
  <c r="B63" i="2"/>
  <c r="A64" i="2"/>
  <c r="M64" i="2" l="1"/>
  <c r="O64" i="2"/>
  <c r="Q64" i="2"/>
  <c r="D64" i="2"/>
  <c r="G64" i="2"/>
  <c r="F64" i="2"/>
  <c r="N64" i="2"/>
  <c r="H64" i="2"/>
  <c r="P64" i="2"/>
  <c r="B64" i="2"/>
  <c r="E64" i="2"/>
  <c r="R64" i="2"/>
  <c r="J64" i="2"/>
  <c r="K64" i="2"/>
  <c r="I64" i="2"/>
  <c r="L64" i="2"/>
  <c r="C64" i="2"/>
  <c r="A65" i="2"/>
  <c r="A66" i="2" s="1"/>
  <c r="E66" i="2" l="1"/>
  <c r="D66" i="2"/>
  <c r="Q66" i="2"/>
  <c r="K66" i="2"/>
  <c r="G66" i="2"/>
  <c r="R66" i="2"/>
  <c r="O66" i="2"/>
  <c r="B66" i="2"/>
  <c r="N66" i="2"/>
  <c r="I66" i="2"/>
  <c r="H66" i="2"/>
  <c r="P66" i="2"/>
  <c r="L66" i="2"/>
  <c r="M66" i="2"/>
  <c r="C66" i="2"/>
  <c r="F66" i="2"/>
  <c r="J66" i="2"/>
  <c r="D65" i="2"/>
  <c r="G65" i="2"/>
  <c r="B65" i="2"/>
  <c r="I65" i="2"/>
  <c r="O65" i="2"/>
  <c r="K65" i="2"/>
  <c r="F65" i="2"/>
  <c r="P65" i="2"/>
  <c r="H65" i="2"/>
  <c r="N65" i="2"/>
  <c r="C65" i="2"/>
  <c r="J65" i="2"/>
  <c r="E65" i="2"/>
  <c r="L65" i="2"/>
  <c r="Q65" i="2"/>
  <c r="R65" i="2"/>
  <c r="M65" i="2"/>
  <c r="A67" i="2"/>
  <c r="Q67" i="2" l="1"/>
  <c r="N67" i="2"/>
  <c r="K67" i="2"/>
  <c r="P67" i="2"/>
  <c r="J67" i="2"/>
  <c r="L67" i="2"/>
  <c r="G67" i="2"/>
  <c r="B67" i="2"/>
  <c r="H67" i="2"/>
  <c r="D67" i="2"/>
  <c r="I67" i="2"/>
  <c r="O67" i="2"/>
  <c r="C67" i="2"/>
  <c r="M67" i="2"/>
  <c r="F67" i="2"/>
  <c r="E67" i="2"/>
  <c r="R67" i="2"/>
  <c r="A68" i="2"/>
  <c r="A69" i="2" s="1"/>
  <c r="O69" i="2" l="1"/>
  <c r="B69" i="2"/>
  <c r="R69" i="2"/>
  <c r="J69" i="2"/>
  <c r="H69" i="2"/>
  <c r="M69" i="2"/>
  <c r="K69" i="2"/>
  <c r="P69" i="2"/>
  <c r="G69" i="2"/>
  <c r="D69" i="2"/>
  <c r="N69" i="2"/>
  <c r="I69" i="2"/>
  <c r="E69" i="2"/>
  <c r="F69" i="2"/>
  <c r="Q69" i="2"/>
  <c r="L69" i="2"/>
  <c r="C69" i="2"/>
  <c r="A70" i="2"/>
  <c r="J70" i="2" s="1"/>
  <c r="P68" i="2"/>
  <c r="D68" i="2"/>
  <c r="H68" i="2"/>
  <c r="K68" i="2"/>
  <c r="F68" i="2"/>
  <c r="J68" i="2"/>
  <c r="E68" i="2"/>
  <c r="B68" i="2"/>
  <c r="L68" i="2"/>
  <c r="G68" i="2"/>
  <c r="I68" i="2"/>
  <c r="C68" i="2"/>
  <c r="R68" i="2"/>
  <c r="O68" i="2"/>
  <c r="M68" i="2"/>
  <c r="N68" i="2"/>
  <c r="Q68" i="2"/>
  <c r="O70" i="2" l="1"/>
  <c r="B70" i="2"/>
  <c r="A71" i="2"/>
  <c r="I71" i="2" s="1"/>
  <c r="K70" i="2"/>
  <c r="R70" i="2"/>
  <c r="P70" i="2"/>
  <c r="H70" i="2"/>
  <c r="I70" i="2"/>
  <c r="L70" i="2"/>
  <c r="G70" i="2"/>
  <c r="C70" i="2"/>
  <c r="N70" i="2"/>
  <c r="M70" i="2"/>
  <c r="E70" i="2"/>
  <c r="Q70" i="2"/>
  <c r="F70" i="2"/>
  <c r="D70" i="2"/>
  <c r="G71" i="2" l="1"/>
  <c r="P71" i="2"/>
  <c r="L71" i="2"/>
  <c r="C71" i="2"/>
  <c r="B71" i="2"/>
  <c r="D71" i="2"/>
  <c r="F71" i="2"/>
  <c r="H71" i="2"/>
  <c r="M71" i="2"/>
  <c r="R71" i="2"/>
  <c r="N71" i="2"/>
  <c r="J71" i="2"/>
  <c r="A72" i="2"/>
  <c r="B72" i="2" s="1"/>
  <c r="K71" i="2"/>
  <c r="O71" i="2"/>
  <c r="Q71" i="2"/>
  <c r="E71" i="2"/>
  <c r="G72" i="2" l="1"/>
  <c r="O72" i="2"/>
  <c r="M72" i="2"/>
  <c r="R72" i="2"/>
  <c r="K72" i="2"/>
  <c r="I72" i="2"/>
  <c r="L72" i="2"/>
  <c r="N72" i="2"/>
  <c r="H72" i="2"/>
  <c r="P72" i="2"/>
  <c r="E72" i="2"/>
  <c r="D72" i="2"/>
  <c r="A73" i="2"/>
  <c r="J73" i="2" s="1"/>
  <c r="J72" i="2"/>
  <c r="Q72" i="2"/>
  <c r="F72" i="2"/>
  <c r="C72" i="2"/>
  <c r="C73" i="2" l="1"/>
  <c r="L73" i="2"/>
  <c r="K73" i="2"/>
  <c r="N73" i="2"/>
  <c r="E73" i="2"/>
  <c r="D73" i="2"/>
  <c r="R73" i="2"/>
  <c r="I73" i="2"/>
  <c r="A74" i="2"/>
  <c r="H74" i="2" s="1"/>
  <c r="Q73" i="2"/>
  <c r="G73" i="2"/>
  <c r="H73" i="2"/>
  <c r="B73" i="2"/>
  <c r="O73" i="2"/>
  <c r="F73" i="2"/>
  <c r="P73" i="2"/>
  <c r="M73" i="2"/>
  <c r="G74" i="2" l="1"/>
  <c r="E74" i="2"/>
  <c r="O74" i="2"/>
  <c r="C74" i="2"/>
  <c r="Q74" i="2"/>
  <c r="J74" i="2"/>
  <c r="M74" i="2"/>
  <c r="L74" i="2"/>
  <c r="B74" i="2"/>
  <c r="K74" i="2"/>
  <c r="A75" i="2"/>
  <c r="E75" i="2" s="1"/>
  <c r="F74" i="2"/>
  <c r="P74" i="2"/>
  <c r="I74" i="2"/>
  <c r="R74" i="2"/>
  <c r="N74" i="2"/>
  <c r="D74" i="2"/>
  <c r="O75" i="2" l="1"/>
  <c r="D75" i="2"/>
  <c r="J75" i="2"/>
  <c r="R75" i="2"/>
  <c r="A76" i="2"/>
  <c r="Q76" i="2" s="1"/>
  <c r="K75" i="2"/>
  <c r="P75" i="2"/>
  <c r="I75" i="2"/>
  <c r="M75" i="2"/>
  <c r="F75" i="2"/>
  <c r="B75" i="2"/>
  <c r="H75" i="2"/>
  <c r="N75" i="2"/>
  <c r="Q75" i="2"/>
  <c r="C75" i="2"/>
  <c r="G75" i="2"/>
  <c r="L75" i="2"/>
  <c r="F76" i="2" l="1"/>
  <c r="C76" i="2"/>
  <c r="P76" i="2"/>
  <c r="J76" i="2"/>
  <c r="I76" i="2"/>
  <c r="G76" i="2"/>
  <c r="K76" i="2"/>
  <c r="L76" i="2"/>
  <c r="H76" i="2"/>
  <c r="E76" i="2"/>
  <c r="A77" i="2"/>
  <c r="A78" i="2" s="1"/>
  <c r="Q78" i="2" s="1"/>
  <c r="D76" i="2"/>
  <c r="O76" i="2"/>
  <c r="N76" i="2"/>
  <c r="B76" i="2"/>
  <c r="M76" i="2"/>
  <c r="R76" i="2"/>
  <c r="Q77" i="2" l="1"/>
  <c r="F77" i="2"/>
  <c r="B77" i="2"/>
  <c r="L78" i="2"/>
  <c r="K78" i="2"/>
  <c r="C78" i="2"/>
  <c r="N78" i="2"/>
  <c r="K77" i="2"/>
  <c r="E77" i="2"/>
  <c r="L77" i="2"/>
  <c r="O78" i="2"/>
  <c r="I78" i="2"/>
  <c r="N77" i="2"/>
  <c r="D78" i="2"/>
  <c r="C77" i="2"/>
  <c r="J77" i="2"/>
  <c r="D77" i="2"/>
  <c r="H78" i="2"/>
  <c r="I77" i="2"/>
  <c r="P78" i="2"/>
  <c r="R78" i="2"/>
  <c r="O77" i="2"/>
  <c r="H77" i="2"/>
  <c r="A79" i="2"/>
  <c r="L79" i="2" s="1"/>
  <c r="F78" i="2"/>
  <c r="J78" i="2"/>
  <c r="G77" i="2"/>
  <c r="M77" i="2"/>
  <c r="G78" i="2"/>
  <c r="B78" i="2"/>
  <c r="E78" i="2"/>
  <c r="P77" i="2"/>
  <c r="R77" i="2"/>
  <c r="M78" i="2"/>
  <c r="F79" i="2" l="1"/>
  <c r="P79" i="2"/>
  <c r="M79" i="2"/>
  <c r="R79" i="2"/>
  <c r="D79" i="2"/>
  <c r="J79" i="2"/>
  <c r="A80" i="2"/>
  <c r="B80" i="2" s="1"/>
  <c r="Q79" i="2"/>
  <c r="B79" i="2"/>
  <c r="C79" i="2"/>
  <c r="H79" i="2"/>
  <c r="K79" i="2"/>
  <c r="I79" i="2"/>
  <c r="O79" i="2"/>
  <c r="G79" i="2"/>
  <c r="N79" i="2"/>
  <c r="E79" i="2"/>
  <c r="L80" i="2" l="1"/>
  <c r="A81" i="2"/>
  <c r="I81" i="2" s="1"/>
  <c r="N80" i="2"/>
  <c r="G80" i="2"/>
  <c r="P80" i="2"/>
  <c r="J80" i="2"/>
  <c r="Q80" i="2"/>
  <c r="C80" i="2"/>
  <c r="I80" i="2"/>
  <c r="K80" i="2"/>
  <c r="M80" i="2"/>
  <c r="R80" i="2"/>
  <c r="D80" i="2"/>
  <c r="O80" i="2"/>
  <c r="F80" i="2"/>
  <c r="H80" i="2"/>
  <c r="E80" i="2"/>
  <c r="G81" i="2" l="1"/>
  <c r="A82" i="2"/>
  <c r="M82" i="2" s="1"/>
  <c r="J81" i="2"/>
  <c r="Q81" i="2"/>
  <c r="N81" i="2"/>
  <c r="B81" i="2"/>
  <c r="H81" i="2"/>
  <c r="M81" i="2"/>
  <c r="E81" i="2"/>
  <c r="P81" i="2"/>
  <c r="O81" i="2"/>
  <c r="F81" i="2"/>
  <c r="K81" i="2"/>
  <c r="L81" i="2"/>
  <c r="R81" i="2"/>
  <c r="C81" i="2"/>
  <c r="D81" i="2"/>
  <c r="K82" i="2" l="1"/>
  <c r="L82" i="2"/>
  <c r="Q82" i="2"/>
  <c r="F82" i="2"/>
  <c r="B82" i="2"/>
  <c r="O82" i="2"/>
  <c r="I82" i="2"/>
  <c r="J82" i="2"/>
  <c r="N82" i="2"/>
  <c r="P82" i="2"/>
  <c r="E82" i="2"/>
  <c r="A83" i="2"/>
  <c r="E83" i="2" s="1"/>
  <c r="G82" i="2"/>
  <c r="H82" i="2"/>
  <c r="D82" i="2"/>
  <c r="R82" i="2"/>
  <c r="C82" i="2"/>
  <c r="N83" i="2" l="1"/>
  <c r="L83" i="2"/>
  <c r="R83" i="2"/>
  <c r="O83" i="2"/>
  <c r="M83" i="2"/>
  <c r="A84" i="2"/>
  <c r="B84" i="2" s="1"/>
  <c r="P83" i="2"/>
  <c r="K83" i="2"/>
  <c r="I83" i="2"/>
  <c r="H83" i="2"/>
  <c r="F83" i="2"/>
  <c r="D83" i="2"/>
  <c r="B83" i="2"/>
  <c r="Q83" i="2"/>
  <c r="J83" i="2"/>
  <c r="G83" i="2"/>
  <c r="C83" i="2"/>
  <c r="N84" i="2" l="1"/>
  <c r="I84" i="2"/>
  <c r="J84" i="2"/>
  <c r="A85" i="2"/>
  <c r="L85" i="2" s="1"/>
  <c r="M84" i="2"/>
  <c r="C84" i="2"/>
  <c r="P84" i="2"/>
  <c r="D84" i="2"/>
  <c r="Q84" i="2"/>
  <c r="R84" i="2"/>
  <c r="O84" i="2"/>
  <c r="G84" i="2"/>
  <c r="E84" i="2"/>
  <c r="F84" i="2"/>
  <c r="K84" i="2"/>
  <c r="L84" i="2"/>
  <c r="H84" i="2"/>
  <c r="K85" i="2" l="1"/>
  <c r="E85" i="2"/>
  <c r="F85" i="2"/>
  <c r="J85" i="2"/>
  <c r="R85" i="2"/>
  <c r="A86" i="2"/>
  <c r="N86" i="2" s="1"/>
  <c r="M85" i="2"/>
  <c r="G85" i="2"/>
  <c r="B85" i="2"/>
  <c r="P85" i="2"/>
  <c r="D85" i="2"/>
  <c r="N85" i="2"/>
  <c r="O85" i="2"/>
  <c r="C85" i="2"/>
  <c r="H85" i="2"/>
  <c r="I85" i="2"/>
  <c r="Q85" i="2"/>
  <c r="M86" i="2" l="1"/>
  <c r="C86" i="2"/>
  <c r="D86" i="2"/>
  <c r="Q86" i="2"/>
  <c r="J86" i="2"/>
  <c r="R86" i="2"/>
  <c r="L86" i="2"/>
  <c r="F86" i="2"/>
  <c r="P86" i="2"/>
  <c r="G86" i="2"/>
  <c r="O86" i="2"/>
  <c r="I86" i="2"/>
  <c r="A87" i="2"/>
  <c r="N87" i="2" s="1"/>
  <c r="E86" i="2"/>
  <c r="K86" i="2"/>
  <c r="B86" i="2"/>
  <c r="H86" i="2"/>
  <c r="F87" i="2" l="1"/>
  <c r="M87" i="2"/>
  <c r="P87" i="2"/>
  <c r="R87" i="2"/>
  <c r="D87" i="2"/>
  <c r="B87" i="2"/>
  <c r="H87" i="2"/>
  <c r="I87" i="2"/>
  <c r="O87" i="2"/>
  <c r="Q87" i="2"/>
  <c r="E87" i="2"/>
  <c r="K87" i="2"/>
  <c r="G87" i="2"/>
  <c r="J87" i="2"/>
  <c r="A88" i="2"/>
  <c r="I88" i="2" s="1"/>
  <c r="C87" i="2"/>
  <c r="L87" i="2"/>
  <c r="M88" i="2" l="1"/>
  <c r="K88" i="2"/>
  <c r="L88" i="2"/>
  <c r="N88" i="2"/>
  <c r="J88" i="2"/>
  <c r="E88" i="2"/>
  <c r="R88" i="2"/>
  <c r="Q88" i="2"/>
  <c r="O88" i="2"/>
  <c r="A89" i="2"/>
  <c r="B89" i="2" s="1"/>
  <c r="G88" i="2"/>
  <c r="P88" i="2"/>
  <c r="B88" i="2"/>
  <c r="H88" i="2"/>
  <c r="D88" i="2"/>
  <c r="C88" i="2"/>
  <c r="F88" i="2"/>
  <c r="A90" i="2" l="1"/>
  <c r="I90" i="2" s="1"/>
  <c r="I89" i="2"/>
  <c r="H89" i="2"/>
  <c r="E89" i="2"/>
  <c r="C89" i="2"/>
  <c r="N89" i="2"/>
  <c r="M89" i="2"/>
  <c r="K89" i="2"/>
  <c r="O89" i="2"/>
  <c r="D89" i="2"/>
  <c r="R89" i="2"/>
  <c r="F89" i="2"/>
  <c r="P89" i="2"/>
  <c r="Q89" i="2"/>
  <c r="L89" i="2"/>
  <c r="G89" i="2"/>
  <c r="J89" i="2"/>
  <c r="Q90" i="2" l="1"/>
  <c r="A91" i="2"/>
  <c r="F91" i="2" s="1"/>
  <c r="K90" i="2"/>
  <c r="C90" i="2"/>
  <c r="O90" i="2"/>
  <c r="L90" i="2"/>
  <c r="D90" i="2"/>
  <c r="J90" i="2"/>
  <c r="G90" i="2"/>
  <c r="H90" i="2"/>
  <c r="R90" i="2"/>
  <c r="F90" i="2"/>
  <c r="P90" i="2"/>
  <c r="M90" i="2"/>
  <c r="B90" i="2"/>
  <c r="N90" i="2"/>
  <c r="E90" i="2"/>
  <c r="N91" i="2" l="1"/>
  <c r="R91" i="2"/>
  <c r="E91" i="2"/>
  <c r="Q91" i="2"/>
  <c r="O91" i="2"/>
  <c r="L91" i="2"/>
  <c r="C91" i="2"/>
  <c r="G91" i="2"/>
  <c r="J91" i="2"/>
  <c r="I91" i="2"/>
  <c r="D91" i="2"/>
  <c r="P91" i="2"/>
  <c r="H91" i="2"/>
  <c r="K91" i="2"/>
  <c r="B91" i="2"/>
  <c r="A92" i="2"/>
  <c r="J92" i="2" s="1"/>
  <c r="M91" i="2"/>
  <c r="M92" i="2" l="1"/>
  <c r="B92" i="2"/>
  <c r="O92" i="2"/>
  <c r="K92" i="2"/>
  <c r="E92" i="2"/>
  <c r="L92" i="2"/>
  <c r="G92" i="2"/>
  <c r="P92" i="2"/>
  <c r="R92" i="2"/>
  <c r="H92" i="2"/>
  <c r="C92" i="2"/>
  <c r="I92" i="2"/>
  <c r="N92" i="2"/>
  <c r="A93" i="2"/>
  <c r="H93" i="2" s="1"/>
  <c r="D92" i="2"/>
  <c r="F92" i="2"/>
  <c r="Q92" i="2"/>
  <c r="P93" i="2" l="1"/>
  <c r="J93" i="2"/>
  <c r="C93" i="2"/>
  <c r="I93" i="2"/>
  <c r="F93" i="2"/>
  <c r="G93" i="2"/>
  <c r="E93" i="2"/>
  <c r="A94" i="2"/>
  <c r="F94" i="2" s="1"/>
  <c r="Q93" i="2"/>
  <c r="B93" i="2"/>
  <c r="L93" i="2"/>
  <c r="K93" i="2"/>
  <c r="D93" i="2"/>
  <c r="N93" i="2"/>
  <c r="O93" i="2"/>
  <c r="M93" i="2"/>
  <c r="R93" i="2"/>
  <c r="C94" i="2" l="1"/>
  <c r="H94" i="2"/>
  <c r="R94" i="2"/>
  <c r="B94" i="2"/>
  <c r="Q94" i="2"/>
  <c r="K94" i="2"/>
  <c r="O94" i="2"/>
  <c r="N94" i="2"/>
  <c r="M94" i="2"/>
  <c r="G94" i="2"/>
  <c r="L94" i="2"/>
  <c r="J94" i="2"/>
  <c r="D94" i="2"/>
  <c r="I94" i="2"/>
  <c r="E94" i="2"/>
  <c r="P94" i="2"/>
  <c r="A95" i="2"/>
  <c r="C95" i="2" s="1"/>
  <c r="K95" i="2" l="1"/>
  <c r="E95" i="2"/>
  <c r="P95" i="2"/>
  <c r="N95" i="2"/>
  <c r="F95" i="2"/>
  <c r="H95" i="2"/>
  <c r="I95" i="2"/>
  <c r="O95" i="2"/>
  <c r="R95" i="2"/>
  <c r="G95" i="2"/>
  <c r="B95" i="2"/>
  <c r="D95" i="2"/>
  <c r="L95" i="2"/>
  <c r="M95" i="2"/>
  <c r="A96" i="2"/>
  <c r="I96" i="2" s="1"/>
  <c r="Q95" i="2"/>
  <c r="J95" i="2"/>
  <c r="Q96" i="2" l="1"/>
  <c r="L96" i="2"/>
  <c r="G96" i="2"/>
  <c r="D96" i="2"/>
  <c r="K96" i="2"/>
  <c r="H96" i="2"/>
  <c r="E96" i="2"/>
  <c r="R96" i="2"/>
  <c r="F96" i="2"/>
  <c r="P96" i="2"/>
  <c r="J96" i="2"/>
  <c r="A97" i="2"/>
  <c r="E97" i="2" s="1"/>
  <c r="N96" i="2"/>
  <c r="B96" i="2"/>
  <c r="C96" i="2"/>
  <c r="M96" i="2"/>
  <c r="O96" i="2"/>
  <c r="H97" i="2" l="1"/>
  <c r="M97" i="2"/>
  <c r="B97" i="2"/>
  <c r="N97" i="2"/>
  <c r="I97" i="2"/>
  <c r="C97" i="2"/>
  <c r="P97" i="2"/>
  <c r="F97" i="2"/>
  <c r="L97" i="2"/>
  <c r="K97" i="2"/>
  <c r="O97" i="2"/>
  <c r="A98" i="2"/>
  <c r="L98" i="2" s="1"/>
  <c r="G97" i="2"/>
  <c r="R97" i="2"/>
  <c r="J97" i="2"/>
  <c r="Q97" i="2"/>
  <c r="D97" i="2"/>
  <c r="H98" i="2" l="1"/>
  <c r="Q98" i="2"/>
  <c r="O98" i="2"/>
  <c r="G98" i="2"/>
  <c r="R98" i="2"/>
  <c r="N98" i="2"/>
  <c r="D98" i="2"/>
  <c r="B98" i="2"/>
  <c r="A99" i="2"/>
  <c r="H99" i="2" s="1"/>
  <c r="C98" i="2"/>
  <c r="P98" i="2"/>
  <c r="J98" i="2"/>
  <c r="K98" i="2"/>
  <c r="I98" i="2"/>
  <c r="M98" i="2"/>
  <c r="E98" i="2"/>
  <c r="F98" i="2"/>
  <c r="Q99" i="2" l="1"/>
  <c r="B99" i="2"/>
  <c r="I99" i="2"/>
  <c r="D99" i="2"/>
  <c r="M99" i="2"/>
  <c r="E99" i="2"/>
  <c r="P99" i="2"/>
  <c r="O99" i="2"/>
  <c r="G99" i="2"/>
  <c r="R99" i="2"/>
  <c r="F99" i="2"/>
  <c r="N99" i="2"/>
  <c r="C99" i="2"/>
  <c r="K99" i="2"/>
  <c r="A100" i="2"/>
  <c r="O100" i="2" s="1"/>
  <c r="L99" i="2"/>
  <c r="J99" i="2"/>
  <c r="G100" i="2" l="1"/>
  <c r="Q100" i="2"/>
  <c r="P100" i="2"/>
  <c r="M100" i="2"/>
  <c r="K100" i="2"/>
  <c r="A101" i="2"/>
  <c r="N101" i="2" s="1"/>
  <c r="J100" i="2"/>
  <c r="F100" i="2"/>
  <c r="I100" i="2"/>
  <c r="E100" i="2"/>
  <c r="D100" i="2"/>
  <c r="N100" i="2"/>
  <c r="C100" i="2"/>
  <c r="H100" i="2"/>
  <c r="R100" i="2"/>
  <c r="B100" i="2"/>
  <c r="L100" i="2"/>
  <c r="H101" i="2" l="1"/>
  <c r="M101" i="2"/>
  <c r="R101" i="2"/>
  <c r="O101" i="2"/>
  <c r="P101" i="2"/>
  <c r="L101" i="2"/>
  <c r="D101" i="2"/>
  <c r="E101" i="2"/>
  <c r="K101" i="2"/>
  <c r="G101" i="2"/>
  <c r="A102" i="2"/>
  <c r="R102" i="2" s="1"/>
  <c r="Q101" i="2"/>
  <c r="C101" i="2"/>
  <c r="I101" i="2"/>
  <c r="B101" i="2"/>
  <c r="F101" i="2"/>
  <c r="J101" i="2"/>
  <c r="P102" i="2" l="1"/>
  <c r="Q102" i="2"/>
  <c r="J102" i="2"/>
  <c r="D102" i="2"/>
  <c r="H102" i="2"/>
  <c r="E102" i="2"/>
  <c r="F102" i="2"/>
  <c r="A103" i="2"/>
  <c r="F103" i="2" s="1"/>
  <c r="G102" i="2"/>
  <c r="I102" i="2"/>
  <c r="L102" i="2"/>
  <c r="O102" i="2"/>
  <c r="M102" i="2"/>
  <c r="B102" i="2"/>
  <c r="N102" i="2"/>
  <c r="C102" i="2"/>
  <c r="K102" i="2"/>
  <c r="A104" i="2" l="1"/>
  <c r="O104" i="2" s="1"/>
  <c r="E103" i="2"/>
  <c r="B103" i="2"/>
  <c r="P103" i="2"/>
  <c r="C103" i="2"/>
  <c r="H103" i="2"/>
  <c r="N103" i="2"/>
  <c r="G103" i="2"/>
  <c r="L103" i="2"/>
  <c r="R103" i="2"/>
  <c r="D103" i="2"/>
  <c r="I103" i="2"/>
  <c r="O103" i="2"/>
  <c r="K103" i="2"/>
  <c r="M103" i="2"/>
  <c r="J103" i="2"/>
  <c r="Q103" i="2"/>
  <c r="A105" i="2" l="1"/>
  <c r="Q105" i="2" s="1"/>
  <c r="D104" i="2"/>
  <c r="H104" i="2"/>
  <c r="M104" i="2"/>
  <c r="E104" i="2"/>
  <c r="L104" i="2"/>
  <c r="P104" i="2"/>
  <c r="F104" i="2"/>
  <c r="B104" i="2"/>
  <c r="C104" i="2"/>
  <c r="J104" i="2"/>
  <c r="K104" i="2"/>
  <c r="R104" i="2"/>
  <c r="Q104" i="2"/>
  <c r="I104" i="2"/>
  <c r="N104" i="2"/>
  <c r="G104" i="2"/>
  <c r="P105" i="2" l="1"/>
  <c r="I105" i="2"/>
  <c r="H105" i="2"/>
  <c r="B105" i="2"/>
  <c r="G105" i="2"/>
  <c r="N105" i="2"/>
  <c r="D105" i="2"/>
  <c r="K105" i="2"/>
  <c r="M105" i="2"/>
  <c r="L105" i="2"/>
  <c r="J105" i="2"/>
  <c r="A106" i="2"/>
  <c r="O106" i="2" s="1"/>
  <c r="F105" i="2"/>
  <c r="R105" i="2"/>
  <c r="E105" i="2"/>
  <c r="O105" i="2"/>
  <c r="C105" i="2"/>
  <c r="J106" i="2" l="1"/>
  <c r="C106" i="2"/>
  <c r="L106" i="2"/>
  <c r="A107" i="2"/>
  <c r="M107" i="2" s="1"/>
  <c r="Q106" i="2"/>
  <c r="R106" i="2"/>
  <c r="I106" i="2"/>
  <c r="E106" i="2"/>
  <c r="B106" i="2"/>
  <c r="H106" i="2"/>
  <c r="D106" i="2"/>
  <c r="K106" i="2"/>
  <c r="F106" i="2"/>
  <c r="M106" i="2"/>
  <c r="G106" i="2"/>
  <c r="P106" i="2"/>
  <c r="N106" i="2"/>
  <c r="C107" i="2" l="1"/>
  <c r="I107" i="2"/>
  <c r="P107" i="2"/>
  <c r="R107" i="2"/>
  <c r="F107" i="2"/>
  <c r="N107" i="2"/>
  <c r="L107" i="2"/>
  <c r="H107" i="2"/>
  <c r="K107" i="2"/>
  <c r="B107" i="2"/>
  <c r="D107" i="2"/>
  <c r="O107" i="2"/>
  <c r="A108" i="2"/>
  <c r="K108" i="2" s="1"/>
  <c r="G107" i="2"/>
  <c r="E107" i="2"/>
  <c r="Q107" i="2"/>
  <c r="J107" i="2"/>
  <c r="G108" i="2" l="1"/>
  <c r="C108" i="2"/>
  <c r="P108" i="2"/>
  <c r="O108" i="2"/>
  <c r="A109" i="2"/>
  <c r="F109" i="2" s="1"/>
  <c r="Q108" i="2"/>
  <c r="R108" i="2"/>
  <c r="B108" i="2"/>
  <c r="M108" i="2"/>
  <c r="J108" i="2"/>
  <c r="L108" i="2"/>
  <c r="I108" i="2"/>
  <c r="H108" i="2"/>
  <c r="E108" i="2"/>
  <c r="D108" i="2"/>
  <c r="F108" i="2"/>
  <c r="N108" i="2"/>
  <c r="M109" i="2" l="1"/>
  <c r="H109" i="2"/>
  <c r="G109" i="2"/>
  <c r="E109" i="2"/>
  <c r="C109" i="2"/>
  <c r="N109" i="2"/>
  <c r="I109" i="2"/>
  <c r="A110" i="2"/>
  <c r="P110" i="2" s="1"/>
  <c r="L109" i="2"/>
  <c r="O109" i="2"/>
  <c r="J109" i="2"/>
  <c r="K109" i="2"/>
  <c r="D109" i="2"/>
  <c r="P109" i="2"/>
  <c r="R109" i="2"/>
  <c r="Q109" i="2"/>
  <c r="B109" i="2"/>
  <c r="R110" i="2" l="1"/>
  <c r="E110" i="2"/>
  <c r="M110" i="2"/>
  <c r="D110" i="2"/>
  <c r="Q110" i="2"/>
  <c r="H110" i="2"/>
  <c r="B110" i="2"/>
  <c r="C110" i="2"/>
  <c r="A111" i="2"/>
  <c r="J111" i="2" s="1"/>
  <c r="J110" i="2"/>
  <c r="K110" i="2"/>
  <c r="L110" i="2"/>
  <c r="I110" i="2"/>
  <c r="G110" i="2"/>
  <c r="F110" i="2"/>
  <c r="N110" i="2"/>
  <c r="O110" i="2"/>
  <c r="I111" i="2" l="1"/>
  <c r="G111" i="2"/>
  <c r="F111" i="2"/>
  <c r="Q111" i="2"/>
  <c r="L111" i="2"/>
  <c r="E111" i="2"/>
  <c r="P111" i="2"/>
  <c r="R111" i="2"/>
  <c r="M111" i="2"/>
  <c r="O111" i="2"/>
  <c r="D111" i="2"/>
  <c r="H111" i="2"/>
  <c r="B111" i="2"/>
  <c r="N111" i="2"/>
  <c r="C111" i="2"/>
  <c r="A112" i="2"/>
  <c r="R112" i="2" s="1"/>
  <c r="K111" i="2"/>
  <c r="I112" i="2" l="1"/>
  <c r="F112" i="2"/>
  <c r="L112" i="2"/>
  <c r="N112" i="2"/>
  <c r="C112" i="2"/>
  <c r="E112" i="2"/>
  <c r="O112" i="2"/>
  <c r="B112" i="2"/>
  <c r="K112" i="2"/>
  <c r="G112" i="2"/>
  <c r="M112" i="2"/>
  <c r="D112" i="2"/>
  <c r="H112" i="2"/>
  <c r="Q112" i="2"/>
  <c r="P112" i="2"/>
  <c r="J112" i="2"/>
  <c r="A113" i="2"/>
  <c r="Q113" i="2" s="1"/>
  <c r="G113" i="2" l="1"/>
  <c r="K113" i="2"/>
  <c r="P113" i="2"/>
  <c r="M113" i="2"/>
  <c r="J113" i="2"/>
  <c r="B113" i="2"/>
  <c r="R113" i="2"/>
  <c r="A114" i="2"/>
  <c r="R114" i="2" s="1"/>
  <c r="I113" i="2"/>
  <c r="H113" i="2"/>
  <c r="D113" i="2"/>
  <c r="F113" i="2"/>
  <c r="N113" i="2"/>
  <c r="E113" i="2"/>
  <c r="L113" i="2"/>
  <c r="C113" i="2"/>
  <c r="O113" i="2"/>
  <c r="K114" i="2" l="1"/>
  <c r="E114" i="2"/>
  <c r="G114" i="2"/>
  <c r="M114" i="2"/>
  <c r="A115" i="2"/>
  <c r="P115" i="2" s="1"/>
  <c r="B114" i="2"/>
  <c r="J114" i="2"/>
  <c r="Q114" i="2"/>
  <c r="C114" i="2"/>
  <c r="H114" i="2"/>
  <c r="P114" i="2"/>
  <c r="F114" i="2"/>
  <c r="I114" i="2"/>
  <c r="N114" i="2"/>
  <c r="D114" i="2"/>
  <c r="O114" i="2"/>
  <c r="L114" i="2"/>
  <c r="A116" i="2" l="1"/>
  <c r="P116" i="2" s="1"/>
  <c r="E115" i="2"/>
  <c r="O115" i="2"/>
  <c r="F115" i="2"/>
  <c r="M115" i="2"/>
  <c r="R115" i="2"/>
  <c r="G115" i="2"/>
  <c r="K115" i="2"/>
  <c r="N115" i="2"/>
  <c r="J115" i="2"/>
  <c r="D115" i="2"/>
  <c r="I115" i="2"/>
  <c r="B115" i="2"/>
  <c r="L115" i="2"/>
  <c r="H115" i="2"/>
  <c r="C115" i="2"/>
  <c r="Q115" i="2"/>
  <c r="Q116" i="2" l="1"/>
  <c r="J116" i="2"/>
  <c r="E116" i="2"/>
  <c r="L116" i="2"/>
  <c r="H116" i="2"/>
  <c r="I116" i="2"/>
  <c r="C116" i="2"/>
  <c r="G116" i="2"/>
  <c r="A117" i="2"/>
  <c r="Q117" i="2" s="1"/>
  <c r="K116" i="2"/>
  <c r="D116" i="2"/>
  <c r="R116" i="2"/>
  <c r="N116" i="2"/>
  <c r="F116" i="2"/>
  <c r="M116" i="2"/>
  <c r="B116" i="2"/>
  <c r="O116" i="2"/>
  <c r="M117" i="2" l="1"/>
  <c r="E117" i="2"/>
  <c r="P117" i="2"/>
  <c r="R117" i="2"/>
  <c r="B117" i="2"/>
  <c r="A118" i="2"/>
  <c r="Q118" i="2" s="1"/>
  <c r="D117" i="2"/>
  <c r="L117" i="2"/>
  <c r="N117" i="2"/>
  <c r="C117" i="2"/>
  <c r="I117" i="2"/>
  <c r="K117" i="2"/>
  <c r="G117" i="2"/>
  <c r="F117" i="2"/>
  <c r="J117" i="2"/>
  <c r="O117" i="2"/>
  <c r="H117" i="2"/>
  <c r="M118" i="2" l="1"/>
  <c r="K118" i="2"/>
  <c r="B118" i="2"/>
  <c r="O118" i="2"/>
  <c r="A119" i="2"/>
  <c r="K119" i="2" s="1"/>
  <c r="E118" i="2"/>
  <c r="N118" i="2"/>
  <c r="H118" i="2"/>
  <c r="L118" i="2"/>
  <c r="I118" i="2"/>
  <c r="F118" i="2"/>
  <c r="P118" i="2"/>
  <c r="C118" i="2"/>
  <c r="G118" i="2"/>
  <c r="D118" i="2"/>
  <c r="J118" i="2"/>
  <c r="R118" i="2"/>
  <c r="M119" i="2" l="1"/>
  <c r="N119" i="2"/>
  <c r="E119" i="2"/>
  <c r="D119" i="2"/>
  <c r="H119" i="2"/>
  <c r="L119" i="2"/>
  <c r="A120" i="2"/>
  <c r="K120" i="2" s="1"/>
  <c r="F119" i="2"/>
  <c r="C119" i="2"/>
  <c r="B119" i="2"/>
  <c r="P119" i="2"/>
  <c r="O119" i="2"/>
  <c r="R119" i="2"/>
  <c r="Q119" i="2"/>
  <c r="J119" i="2"/>
  <c r="I119" i="2"/>
  <c r="G119" i="2"/>
  <c r="N120" i="2" l="1"/>
  <c r="G120" i="2"/>
  <c r="H120" i="2"/>
  <c r="L120" i="2"/>
  <c r="O120" i="2"/>
  <c r="J120" i="2"/>
  <c r="E120" i="2"/>
  <c r="A121" i="2"/>
  <c r="D121" i="2" s="1"/>
  <c r="Q120" i="2"/>
  <c r="B120" i="2"/>
  <c r="I120" i="2"/>
  <c r="M120" i="2"/>
  <c r="R120" i="2"/>
  <c r="F120" i="2"/>
  <c r="C120" i="2"/>
  <c r="D120" i="2"/>
  <c r="P120" i="2"/>
  <c r="K121" i="2" l="1"/>
  <c r="L121" i="2"/>
  <c r="O121" i="2"/>
  <c r="R121" i="2"/>
  <c r="Q121" i="2"/>
  <c r="I121" i="2"/>
  <c r="H121" i="2"/>
  <c r="M121" i="2"/>
  <c r="N121" i="2"/>
  <c r="A122" i="2"/>
  <c r="D122" i="2" s="1"/>
  <c r="C121" i="2"/>
  <c r="J121" i="2"/>
  <c r="F121" i="2"/>
  <c r="P121" i="2"/>
  <c r="B121" i="2"/>
  <c r="G121" i="2"/>
  <c r="E121" i="2"/>
  <c r="A123" i="2" l="1"/>
  <c r="N123" i="2" s="1"/>
  <c r="F122" i="2"/>
  <c r="Q122" i="2"/>
  <c r="B122" i="2"/>
  <c r="N122" i="2"/>
  <c r="G122" i="2"/>
  <c r="H122" i="2"/>
  <c r="I122" i="2"/>
  <c r="L122" i="2"/>
  <c r="O122" i="2"/>
  <c r="C122" i="2"/>
  <c r="P122" i="2"/>
  <c r="M122" i="2"/>
  <c r="K122" i="2"/>
  <c r="E122" i="2"/>
  <c r="J122" i="2"/>
  <c r="R122" i="2"/>
  <c r="O123" i="2" l="1"/>
  <c r="F123" i="2"/>
  <c r="A124" i="2"/>
  <c r="H124" i="2" s="1"/>
  <c r="D123" i="2"/>
  <c r="Q123" i="2"/>
  <c r="B123" i="2"/>
  <c r="M123" i="2"/>
  <c r="E123" i="2"/>
  <c r="C123" i="2"/>
  <c r="L123" i="2"/>
  <c r="G123" i="2"/>
  <c r="R123" i="2"/>
  <c r="K123" i="2"/>
  <c r="I123" i="2"/>
  <c r="J123" i="2"/>
  <c r="H123" i="2"/>
  <c r="P123" i="2"/>
  <c r="O124" i="2" l="1"/>
  <c r="D124" i="2"/>
  <c r="F124" i="2"/>
  <c r="J124" i="2"/>
  <c r="C124" i="2"/>
  <c r="K124" i="2"/>
  <c r="L124" i="2"/>
  <c r="M124" i="2"/>
  <c r="P124" i="2"/>
  <c r="R124" i="2"/>
  <c r="A125" i="2"/>
  <c r="K125" i="2" s="1"/>
  <c r="Q124" i="2"/>
  <c r="B124" i="2"/>
  <c r="G124" i="2"/>
  <c r="I124" i="2"/>
  <c r="E124" i="2"/>
  <c r="N124" i="2"/>
  <c r="H125" i="2" l="1"/>
  <c r="A126" i="2"/>
  <c r="P126" i="2" s="1"/>
  <c r="D125" i="2"/>
  <c r="I125" i="2"/>
  <c r="J125" i="2"/>
  <c r="F125" i="2"/>
  <c r="M125" i="2"/>
  <c r="Q125" i="2"/>
  <c r="N125" i="2"/>
  <c r="B125" i="2"/>
  <c r="R125" i="2"/>
  <c r="E125" i="2"/>
  <c r="P125" i="2"/>
  <c r="G125" i="2"/>
  <c r="O125" i="2"/>
  <c r="C125" i="2"/>
  <c r="L125" i="2"/>
  <c r="B126" i="2" l="1"/>
  <c r="J126" i="2"/>
  <c r="E126" i="2"/>
  <c r="A127" i="2"/>
  <c r="P127" i="2" s="1"/>
  <c r="Q126" i="2"/>
  <c r="R126" i="2"/>
  <c r="O126" i="2"/>
  <c r="N126" i="2"/>
  <c r="L126" i="2"/>
  <c r="H126" i="2"/>
  <c r="G126" i="2"/>
  <c r="F126" i="2"/>
  <c r="I126" i="2"/>
  <c r="D126" i="2"/>
  <c r="C126" i="2"/>
  <c r="M126" i="2"/>
  <c r="K126" i="2"/>
  <c r="D127" i="2" l="1"/>
  <c r="G127" i="2"/>
  <c r="H127" i="2"/>
  <c r="K127" i="2"/>
  <c r="B127" i="2"/>
  <c r="O127" i="2"/>
  <c r="C127" i="2"/>
  <c r="I127" i="2"/>
  <c r="F127" i="2"/>
  <c r="L127" i="2"/>
  <c r="J127" i="2"/>
  <c r="N127" i="2"/>
  <c r="Q127" i="2"/>
  <c r="M127" i="2"/>
  <c r="R127" i="2"/>
  <c r="A128" i="2"/>
  <c r="Q128" i="2" s="1"/>
  <c r="E127" i="2"/>
  <c r="O128" i="2" l="1"/>
  <c r="E128" i="2"/>
  <c r="J128" i="2"/>
  <c r="K128" i="2"/>
  <c r="H128" i="2"/>
  <c r="P128" i="2"/>
  <c r="N128" i="2"/>
  <c r="D128" i="2"/>
  <c r="I128" i="2"/>
  <c r="R128" i="2"/>
  <c r="L128" i="2"/>
  <c r="F128" i="2"/>
  <c r="G128" i="2"/>
  <c r="M128" i="2"/>
  <c r="B128" i="2"/>
  <c r="C128" i="2"/>
  <c r="A129" i="2"/>
  <c r="I129" i="2" s="1"/>
  <c r="D129" i="2" l="1"/>
  <c r="L129" i="2"/>
  <c r="F129" i="2"/>
  <c r="O129" i="2"/>
  <c r="J129" i="2"/>
  <c r="K129" i="2"/>
  <c r="R129" i="2"/>
  <c r="A130" i="2"/>
  <c r="B130" i="2" s="1"/>
  <c r="Q129" i="2"/>
  <c r="P129" i="2"/>
  <c r="G129" i="2"/>
  <c r="N129" i="2"/>
  <c r="B129" i="2"/>
  <c r="H129" i="2"/>
  <c r="E129" i="2"/>
  <c r="C129" i="2"/>
  <c r="M129" i="2"/>
  <c r="R130" i="2" l="1"/>
  <c r="L130" i="2"/>
  <c r="H130" i="2"/>
  <c r="N130" i="2"/>
  <c r="Q130" i="2"/>
  <c r="G130" i="2"/>
  <c r="K130" i="2"/>
  <c r="E130" i="2"/>
  <c r="D130" i="2"/>
  <c r="M130" i="2"/>
  <c r="C130" i="2"/>
  <c r="O130" i="2"/>
  <c r="F130" i="2"/>
  <c r="A131" i="2"/>
  <c r="J131" i="2" s="1"/>
  <c r="I130" i="2"/>
  <c r="J130" i="2"/>
  <c r="P130" i="2"/>
  <c r="D131" i="2" l="1"/>
  <c r="A132" i="2"/>
  <c r="K132" i="2" s="1"/>
  <c r="G131" i="2"/>
  <c r="B131" i="2"/>
  <c r="I131" i="2"/>
  <c r="O131" i="2"/>
  <c r="E131" i="2"/>
  <c r="L131" i="2"/>
  <c r="P131" i="2"/>
  <c r="Q131" i="2"/>
  <c r="M131" i="2"/>
  <c r="N131" i="2"/>
  <c r="C131" i="2"/>
  <c r="F131" i="2"/>
  <c r="R131" i="2"/>
  <c r="K131" i="2"/>
  <c r="H131" i="2"/>
  <c r="A133" i="2" l="1"/>
  <c r="L133" i="2" s="1"/>
  <c r="R132" i="2"/>
  <c r="F132" i="2"/>
  <c r="O132" i="2"/>
  <c r="J132" i="2"/>
  <c r="G132" i="2"/>
  <c r="N132" i="2"/>
  <c r="P132" i="2"/>
  <c r="B132" i="2"/>
  <c r="E132" i="2"/>
  <c r="M132" i="2"/>
  <c r="L132" i="2"/>
  <c r="D132" i="2"/>
  <c r="C132" i="2"/>
  <c r="I132" i="2"/>
  <c r="Q132" i="2"/>
  <c r="H132" i="2"/>
  <c r="O133" i="2" l="1"/>
  <c r="J133" i="2"/>
  <c r="R133" i="2"/>
  <c r="I133" i="2"/>
  <c r="G133" i="2"/>
  <c r="C133" i="2"/>
  <c r="K133" i="2"/>
  <c r="F133" i="2"/>
  <c r="N133" i="2"/>
  <c r="E133" i="2"/>
  <c r="M133" i="2"/>
  <c r="D133" i="2"/>
  <c r="P133" i="2"/>
  <c r="B133" i="2"/>
  <c r="A134" i="2"/>
  <c r="O134" i="2" s="1"/>
  <c r="Q133" i="2"/>
  <c r="H133" i="2"/>
  <c r="Q134" i="2" l="1"/>
  <c r="A135" i="2"/>
  <c r="D135" i="2" s="1"/>
  <c r="F134" i="2"/>
  <c r="N134" i="2"/>
  <c r="J134" i="2"/>
  <c r="P134" i="2"/>
  <c r="M134" i="2"/>
  <c r="E134" i="2"/>
  <c r="L134" i="2"/>
  <c r="C134" i="2"/>
  <c r="H134" i="2"/>
  <c r="D134" i="2"/>
  <c r="G134" i="2"/>
  <c r="R134" i="2"/>
  <c r="I134" i="2"/>
  <c r="K134" i="2"/>
  <c r="B134" i="2"/>
  <c r="R135" i="2" l="1"/>
  <c r="B135" i="2"/>
  <c r="O135" i="2"/>
  <c r="K135" i="2"/>
  <c r="N135" i="2"/>
  <c r="E135" i="2"/>
  <c r="C135" i="2"/>
  <c r="L135" i="2"/>
  <c r="P135" i="2"/>
  <c r="I135" i="2"/>
  <c r="J135" i="2"/>
  <c r="Q135" i="2"/>
  <c r="F135" i="2"/>
  <c r="A136" i="2"/>
  <c r="B136" i="2" s="1"/>
  <c r="M135" i="2"/>
  <c r="G135" i="2"/>
  <c r="H135" i="2"/>
  <c r="G136" i="2" l="1"/>
  <c r="O136" i="2"/>
  <c r="R136" i="2"/>
  <c r="N136" i="2"/>
  <c r="K136" i="2"/>
  <c r="P136" i="2"/>
  <c r="L136" i="2"/>
  <c r="E136" i="2"/>
  <c r="D136" i="2"/>
  <c r="H136" i="2"/>
  <c r="C136" i="2"/>
  <c r="Q136" i="2"/>
  <c r="A137" i="2"/>
  <c r="F137" i="2" s="1"/>
  <c r="F136" i="2"/>
  <c r="M136" i="2"/>
  <c r="J136" i="2"/>
  <c r="I136" i="2"/>
  <c r="B137" i="2" l="1"/>
  <c r="H137" i="2"/>
  <c r="L137" i="2"/>
  <c r="P137" i="2"/>
  <c r="D137" i="2"/>
  <c r="E137" i="2"/>
  <c r="C137" i="2"/>
  <c r="G137" i="2"/>
  <c r="R137" i="2"/>
  <c r="I137" i="2"/>
  <c r="M137" i="2"/>
  <c r="A138" i="2"/>
  <c r="R138" i="2" s="1"/>
  <c r="O137" i="2"/>
  <c r="Q137" i="2"/>
  <c r="K137" i="2"/>
  <c r="N137" i="2"/>
  <c r="J137" i="2"/>
  <c r="J138" i="2" l="1"/>
  <c r="O138" i="2"/>
  <c r="G138" i="2"/>
  <c r="Q138" i="2"/>
  <c r="D138" i="2"/>
  <c r="B138" i="2"/>
  <c r="A139" i="2"/>
  <c r="E139" i="2" s="1"/>
  <c r="E138" i="2"/>
  <c r="F138" i="2"/>
  <c r="P138" i="2"/>
  <c r="M138" i="2"/>
  <c r="L138" i="2"/>
  <c r="I138" i="2"/>
  <c r="H138" i="2"/>
  <c r="N138" i="2"/>
  <c r="K138" i="2"/>
  <c r="C138" i="2"/>
  <c r="P139" i="2" l="1"/>
  <c r="F139" i="2"/>
  <c r="N139" i="2"/>
  <c r="B139" i="2"/>
  <c r="M139" i="2"/>
  <c r="J139" i="2"/>
  <c r="C139" i="2"/>
  <c r="D139" i="2"/>
  <c r="L139" i="2"/>
  <c r="R139" i="2"/>
  <c r="Q139" i="2"/>
  <c r="H139" i="2"/>
  <c r="I139" i="2"/>
  <c r="K139" i="2"/>
  <c r="O139" i="2"/>
  <c r="G139" i="2"/>
  <c r="A140" i="2"/>
  <c r="L140" i="2" s="1"/>
  <c r="O140" i="2" l="1"/>
  <c r="I140" i="2"/>
  <c r="B140" i="2"/>
  <c r="M140" i="2"/>
  <c r="J140" i="2"/>
  <c r="K140" i="2"/>
  <c r="C140" i="2"/>
  <c r="E140" i="2"/>
  <c r="A141" i="2"/>
  <c r="E141" i="2" s="1"/>
  <c r="N140" i="2"/>
  <c r="F140" i="2"/>
  <c r="P140" i="2"/>
  <c r="Q140" i="2"/>
  <c r="H140" i="2"/>
  <c r="G140" i="2"/>
  <c r="D140" i="2"/>
  <c r="R140" i="2"/>
  <c r="I141" i="2" l="1"/>
  <c r="K141" i="2"/>
  <c r="Q141" i="2"/>
  <c r="C141" i="2"/>
  <c r="G141" i="2"/>
  <c r="P141" i="2"/>
  <c r="H141" i="2"/>
  <c r="J141" i="2"/>
  <c r="L141" i="2"/>
  <c r="F141" i="2"/>
  <c r="A142" i="2"/>
  <c r="K142" i="2" s="1"/>
  <c r="B141" i="2"/>
  <c r="D141" i="2"/>
  <c r="M141" i="2"/>
  <c r="R141" i="2"/>
  <c r="O141" i="2"/>
  <c r="N141" i="2"/>
  <c r="G142" i="2" l="1"/>
  <c r="J142" i="2"/>
  <c r="P142" i="2"/>
  <c r="B142" i="2"/>
  <c r="O142" i="2"/>
  <c r="L142" i="2"/>
  <c r="M142" i="2"/>
  <c r="R142" i="2"/>
  <c r="E142" i="2"/>
  <c r="A143" i="2"/>
  <c r="D143" i="2" s="1"/>
  <c r="H142" i="2"/>
  <c r="C142" i="2"/>
  <c r="D142" i="2"/>
  <c r="Q142" i="2"/>
  <c r="F142" i="2"/>
  <c r="N142" i="2"/>
  <c r="I142" i="2"/>
  <c r="G143" i="2" l="1"/>
  <c r="A144" i="2"/>
  <c r="K144" i="2" s="1"/>
  <c r="E143" i="2"/>
  <c r="F143" i="2"/>
  <c r="P143" i="2"/>
  <c r="Q143" i="2"/>
  <c r="R143" i="2"/>
  <c r="O143" i="2"/>
  <c r="M143" i="2"/>
  <c r="B143" i="2"/>
  <c r="C143" i="2"/>
  <c r="H143" i="2"/>
  <c r="N143" i="2"/>
  <c r="I143" i="2"/>
  <c r="L143" i="2"/>
  <c r="K143" i="2"/>
  <c r="J143" i="2"/>
  <c r="D144" i="2" l="1"/>
  <c r="M144" i="2"/>
  <c r="R144" i="2"/>
  <c r="O144" i="2"/>
  <c r="N144" i="2"/>
  <c r="C144" i="2"/>
  <c r="G144" i="2"/>
  <c r="I144" i="2"/>
  <c r="P144" i="2"/>
  <c r="F144" i="2"/>
  <c r="J144" i="2"/>
  <c r="A145" i="2"/>
  <c r="G145" i="2" s="1"/>
  <c r="Q144" i="2"/>
  <c r="L144" i="2"/>
  <c r="B144" i="2"/>
  <c r="E144" i="2"/>
  <c r="H144" i="2"/>
  <c r="R145" i="2" l="1"/>
  <c r="B145" i="2"/>
  <c r="M145" i="2"/>
  <c r="L145" i="2"/>
  <c r="J145" i="2"/>
  <c r="K145" i="2"/>
  <c r="H145" i="2"/>
  <c r="A146" i="2"/>
  <c r="F146" i="2" s="1"/>
  <c r="N145" i="2"/>
  <c r="P145" i="2"/>
  <c r="D145" i="2"/>
  <c r="I145" i="2"/>
  <c r="E145" i="2"/>
  <c r="F145" i="2"/>
  <c r="Q145" i="2"/>
  <c r="O145" i="2"/>
  <c r="C145" i="2"/>
  <c r="D146" i="2" l="1"/>
  <c r="E146" i="2"/>
  <c r="M146" i="2"/>
  <c r="I146" i="2"/>
  <c r="J146" i="2"/>
  <c r="O146" i="2"/>
  <c r="L146" i="2"/>
  <c r="R146" i="2"/>
  <c r="B146" i="2"/>
  <c r="P146" i="2"/>
  <c r="A147" i="2"/>
  <c r="D147" i="2" s="1"/>
  <c r="Q146" i="2"/>
  <c r="C146" i="2"/>
  <c r="K146" i="2"/>
  <c r="H146" i="2"/>
  <c r="N146" i="2"/>
  <c r="G146" i="2"/>
  <c r="K147" i="2" l="1"/>
  <c r="M147" i="2"/>
  <c r="B147" i="2"/>
  <c r="R147" i="2"/>
  <c r="E147" i="2"/>
  <c r="Q147" i="2"/>
  <c r="H147" i="2"/>
  <c r="N147" i="2"/>
  <c r="L147" i="2"/>
  <c r="J147" i="2"/>
  <c r="F147" i="2"/>
  <c r="I147" i="2"/>
  <c r="G147" i="2"/>
  <c r="A148" i="2"/>
  <c r="P148" i="2" s="1"/>
  <c r="P147" i="2"/>
  <c r="O147" i="2"/>
  <c r="C147" i="2"/>
  <c r="L148" i="2" l="1"/>
  <c r="E148" i="2"/>
  <c r="C148" i="2"/>
  <c r="M148" i="2"/>
  <c r="J148" i="2"/>
  <c r="B148" i="2"/>
  <c r="K148" i="2"/>
  <c r="Q148" i="2"/>
  <c r="I148" i="2"/>
  <c r="G148" i="2"/>
  <c r="A149" i="2"/>
  <c r="O149" i="2" s="1"/>
  <c r="H148" i="2"/>
  <c r="O148" i="2"/>
  <c r="D148" i="2"/>
  <c r="R148" i="2"/>
  <c r="F148" i="2"/>
  <c r="N148" i="2"/>
  <c r="F149" i="2" l="1"/>
  <c r="I149" i="2"/>
  <c r="N149" i="2"/>
  <c r="C149" i="2"/>
  <c r="H149" i="2"/>
  <c r="E149" i="2"/>
  <c r="P149" i="2"/>
  <c r="G149" i="2"/>
  <c r="D149" i="2"/>
  <c r="M149" i="2"/>
  <c r="B149" i="2"/>
  <c r="K149" i="2"/>
  <c r="R149" i="2"/>
  <c r="A150" i="2"/>
  <c r="I150" i="2" s="1"/>
  <c r="J149" i="2"/>
  <c r="L149" i="2"/>
  <c r="Q149" i="2"/>
  <c r="D150" i="2" l="1"/>
  <c r="A151" i="2"/>
  <c r="J151" i="2" s="1"/>
  <c r="M150" i="2"/>
  <c r="C150" i="2"/>
  <c r="E150" i="2"/>
  <c r="H150" i="2"/>
  <c r="G150" i="2"/>
  <c r="B150" i="2"/>
  <c r="P150" i="2"/>
  <c r="J150" i="2"/>
  <c r="F150" i="2"/>
  <c r="O150" i="2"/>
  <c r="R150" i="2"/>
  <c r="K150" i="2"/>
  <c r="Q150" i="2"/>
  <c r="N150" i="2"/>
  <c r="L150" i="2"/>
  <c r="Q151" i="2" l="1"/>
  <c r="O151" i="2"/>
  <c r="F151" i="2"/>
  <c r="B151" i="2"/>
  <c r="I151" i="2"/>
  <c r="D151" i="2"/>
  <c r="M151" i="2"/>
  <c r="E151" i="2"/>
  <c r="A152" i="2"/>
  <c r="K152" i="2" s="1"/>
  <c r="R151" i="2"/>
  <c r="N151" i="2"/>
  <c r="K151" i="2"/>
  <c r="C151" i="2"/>
  <c r="G151" i="2"/>
  <c r="P151" i="2"/>
  <c r="H151" i="2"/>
  <c r="L151" i="2"/>
  <c r="A153" i="2" l="1"/>
  <c r="B153" i="2" s="1"/>
  <c r="C152" i="2"/>
  <c r="H152" i="2"/>
  <c r="R152" i="2"/>
  <c r="P152" i="2"/>
  <c r="B152" i="2"/>
  <c r="F152" i="2"/>
  <c r="D152" i="2"/>
  <c r="Q152" i="2"/>
  <c r="I152" i="2"/>
  <c r="G152" i="2"/>
  <c r="E152" i="2"/>
  <c r="O152" i="2"/>
  <c r="J152" i="2"/>
  <c r="N152" i="2"/>
  <c r="L152" i="2"/>
  <c r="M152" i="2"/>
  <c r="A154" i="2" l="1"/>
  <c r="C154" i="2" s="1"/>
  <c r="I153" i="2"/>
  <c r="N153" i="2"/>
  <c r="P153" i="2"/>
  <c r="O153" i="2"/>
  <c r="L153" i="2"/>
  <c r="E153" i="2"/>
  <c r="D153" i="2"/>
  <c r="M153" i="2"/>
  <c r="R153" i="2"/>
  <c r="Q153" i="2"/>
  <c r="G153" i="2"/>
  <c r="F153" i="2"/>
  <c r="H153" i="2"/>
  <c r="C153" i="2"/>
  <c r="J153" i="2"/>
  <c r="K153" i="2"/>
  <c r="K154" i="2" l="1"/>
  <c r="D154" i="2"/>
  <c r="E154" i="2"/>
  <c r="J154" i="2"/>
  <c r="I154" i="2"/>
  <c r="H154" i="2"/>
  <c r="O154" i="2"/>
  <c r="M154" i="2"/>
  <c r="A155" i="2"/>
  <c r="L155" i="2" s="1"/>
  <c r="L154" i="2"/>
  <c r="P154" i="2"/>
  <c r="Q154" i="2"/>
  <c r="F154" i="2"/>
  <c r="G154" i="2"/>
  <c r="B154" i="2"/>
  <c r="R154" i="2"/>
  <c r="N154" i="2"/>
  <c r="Q155" i="2" l="1"/>
  <c r="G155" i="2"/>
  <c r="H155" i="2"/>
  <c r="J155" i="2"/>
  <c r="A156" i="2"/>
  <c r="P156" i="2" s="1"/>
  <c r="B155" i="2"/>
  <c r="K155" i="2"/>
  <c r="I155" i="2"/>
  <c r="O155" i="2"/>
  <c r="E155" i="2"/>
  <c r="N155" i="2"/>
  <c r="M155" i="2"/>
  <c r="P155" i="2"/>
  <c r="C155" i="2"/>
  <c r="R155" i="2"/>
  <c r="D155" i="2"/>
  <c r="F155" i="2"/>
  <c r="B156" i="2" l="1"/>
  <c r="D156" i="2"/>
  <c r="H156" i="2"/>
  <c r="I156" i="2"/>
  <c r="M156" i="2"/>
  <c r="N156" i="2"/>
  <c r="R156" i="2"/>
  <c r="C156" i="2"/>
  <c r="A157" i="2"/>
  <c r="B157" i="2" s="1"/>
  <c r="G156" i="2"/>
  <c r="O156" i="2"/>
  <c r="F156" i="2"/>
  <c r="Q156" i="2"/>
  <c r="L156" i="2"/>
  <c r="E156" i="2"/>
  <c r="J156" i="2"/>
  <c r="K156" i="2"/>
  <c r="N157" i="2" l="1"/>
  <c r="A158" i="2"/>
  <c r="D158" i="2" s="1"/>
  <c r="E157" i="2"/>
  <c r="H157" i="2"/>
  <c r="K157" i="2"/>
  <c r="P157" i="2"/>
  <c r="R157" i="2"/>
  <c r="I157" i="2"/>
  <c r="L157" i="2"/>
  <c r="Q157" i="2"/>
  <c r="G157" i="2"/>
  <c r="J157" i="2"/>
  <c r="D157" i="2"/>
  <c r="F157" i="2"/>
  <c r="M157" i="2"/>
  <c r="C157" i="2"/>
  <c r="O157" i="2"/>
  <c r="I158" i="2" l="1"/>
  <c r="P158" i="2"/>
  <c r="J158" i="2"/>
  <c r="Q158" i="2"/>
  <c r="A159" i="2"/>
  <c r="F159" i="2" s="1"/>
  <c r="G158" i="2"/>
  <c r="O158" i="2"/>
  <c r="L158" i="2"/>
  <c r="N158" i="2"/>
  <c r="F158" i="2"/>
  <c r="E158" i="2"/>
  <c r="R158" i="2"/>
  <c r="C158" i="2"/>
  <c r="B158" i="2"/>
  <c r="K158" i="2"/>
  <c r="H158" i="2"/>
  <c r="M158" i="2"/>
  <c r="N159" i="2" l="1"/>
  <c r="E159" i="2"/>
  <c r="J159" i="2"/>
  <c r="R159" i="2"/>
  <c r="H159" i="2"/>
  <c r="G159" i="2"/>
  <c r="I159" i="2"/>
  <c r="C159" i="2"/>
  <c r="Q159" i="2"/>
  <c r="M159" i="2"/>
  <c r="O159" i="2"/>
  <c r="K159" i="2"/>
  <c r="L159" i="2"/>
  <c r="P159" i="2"/>
  <c r="A160" i="2"/>
  <c r="O160" i="2" s="1"/>
  <c r="B159" i="2"/>
  <c r="D159" i="2"/>
  <c r="A161" i="2" l="1"/>
  <c r="B161" i="2" s="1"/>
  <c r="J160" i="2"/>
  <c r="D160" i="2"/>
  <c r="L160" i="2"/>
  <c r="B160" i="2"/>
  <c r="R160" i="2"/>
  <c r="I160" i="2"/>
  <c r="P160" i="2"/>
  <c r="N160" i="2"/>
  <c r="K160" i="2"/>
  <c r="C160" i="2"/>
  <c r="E160" i="2"/>
  <c r="Q160" i="2"/>
  <c r="H160" i="2"/>
  <c r="F160" i="2"/>
  <c r="G160" i="2"/>
  <c r="M160" i="2"/>
  <c r="C161" i="2" l="1"/>
  <c r="I161" i="2"/>
  <c r="R161" i="2"/>
  <c r="J161" i="2"/>
  <c r="D161" i="2"/>
  <c r="P161" i="2"/>
  <c r="H161" i="2"/>
  <c r="K161" i="2"/>
  <c r="M161" i="2"/>
  <c r="O161" i="2"/>
  <c r="G161" i="2"/>
  <c r="Q161" i="2"/>
  <c r="N161" i="2"/>
  <c r="F161" i="2"/>
  <c r="A162" i="2"/>
  <c r="B162" i="2" s="1"/>
  <c r="L161" i="2"/>
  <c r="E161" i="2"/>
  <c r="M162" i="2" l="1"/>
  <c r="L162" i="2"/>
  <c r="N162" i="2"/>
  <c r="A163" i="2"/>
  <c r="B163" i="2" s="1"/>
  <c r="E162" i="2"/>
  <c r="H162" i="2"/>
  <c r="I162" i="2"/>
  <c r="O162" i="2"/>
  <c r="P162" i="2"/>
  <c r="D162" i="2"/>
  <c r="K162" i="2"/>
  <c r="F162" i="2"/>
  <c r="G162" i="2"/>
  <c r="C162" i="2"/>
  <c r="R162" i="2"/>
  <c r="J162" i="2"/>
  <c r="Q162" i="2"/>
  <c r="R163" i="2" l="1"/>
  <c r="D163" i="2"/>
  <c r="H163" i="2"/>
  <c r="Q163" i="2"/>
  <c r="L163" i="2"/>
  <c r="E163" i="2"/>
  <c r="C163" i="2"/>
  <c r="J163" i="2"/>
  <c r="M163" i="2"/>
  <c r="K163" i="2"/>
  <c r="O163" i="2"/>
  <c r="A164" i="2"/>
  <c r="N164" i="2" s="1"/>
  <c r="N163" i="2"/>
  <c r="I163" i="2"/>
  <c r="G163" i="2"/>
  <c r="P163" i="2"/>
  <c r="F163" i="2"/>
  <c r="K164" i="2" l="1"/>
  <c r="Q164" i="2"/>
  <c r="G164" i="2"/>
  <c r="O164" i="2"/>
  <c r="D164" i="2"/>
  <c r="P164" i="2"/>
  <c r="L164" i="2"/>
  <c r="M164" i="2"/>
  <c r="J164" i="2"/>
  <c r="B164" i="2"/>
  <c r="C164" i="2"/>
  <c r="E164" i="2"/>
  <c r="F164" i="2"/>
  <c r="I164" i="2"/>
  <c r="A165" i="2"/>
  <c r="R165" i="2" s="1"/>
  <c r="H164" i="2"/>
  <c r="R164" i="2"/>
  <c r="L165" i="2" l="1"/>
  <c r="F165" i="2"/>
  <c r="M165" i="2"/>
  <c r="A166" i="2"/>
  <c r="R166" i="2" s="1"/>
  <c r="P165" i="2"/>
  <c r="B165" i="2"/>
  <c r="E165" i="2"/>
  <c r="K165" i="2"/>
  <c r="O165" i="2"/>
  <c r="C165" i="2"/>
  <c r="G165" i="2"/>
  <c r="N165" i="2"/>
  <c r="D165" i="2"/>
  <c r="H165" i="2"/>
  <c r="J165" i="2"/>
  <c r="I165" i="2"/>
  <c r="Q165" i="2"/>
  <c r="A167" i="2" l="1"/>
  <c r="F167" i="2" s="1"/>
  <c r="O166" i="2"/>
  <c r="G166" i="2"/>
  <c r="P166" i="2"/>
  <c r="E166" i="2"/>
  <c r="B166" i="2"/>
  <c r="N166" i="2"/>
  <c r="I166" i="2"/>
  <c r="L166" i="2"/>
  <c r="K166" i="2"/>
  <c r="C166" i="2"/>
  <c r="D166" i="2"/>
  <c r="J166" i="2"/>
  <c r="Q166" i="2"/>
  <c r="H166" i="2"/>
  <c r="F166" i="2"/>
  <c r="M166" i="2"/>
  <c r="K167" i="2" l="1"/>
  <c r="O167" i="2"/>
  <c r="J167" i="2"/>
  <c r="P167" i="2"/>
  <c r="A168" i="2"/>
  <c r="O168" i="2" s="1"/>
  <c r="N167" i="2"/>
  <c r="I167" i="2"/>
  <c r="B167" i="2"/>
  <c r="G167" i="2"/>
  <c r="M167" i="2"/>
  <c r="L167" i="2"/>
  <c r="C167" i="2"/>
  <c r="H167" i="2"/>
  <c r="Q167" i="2"/>
  <c r="E167" i="2"/>
  <c r="D167" i="2"/>
  <c r="R167" i="2"/>
  <c r="B168" i="2" l="1"/>
  <c r="P168" i="2"/>
  <c r="H168" i="2"/>
  <c r="N168" i="2"/>
  <c r="M168" i="2"/>
  <c r="L168" i="2"/>
  <c r="K168" i="2"/>
  <c r="R168" i="2"/>
  <c r="A169" i="2"/>
  <c r="H169" i="2" s="1"/>
  <c r="D168" i="2"/>
  <c r="E168" i="2"/>
  <c r="J168" i="2"/>
  <c r="Q168" i="2"/>
  <c r="I168" i="2"/>
  <c r="G168" i="2"/>
  <c r="C168" i="2"/>
  <c r="F168" i="2"/>
  <c r="N169" i="2" l="1"/>
  <c r="I169" i="2"/>
  <c r="J169" i="2"/>
  <c r="Q169" i="2"/>
  <c r="L169" i="2"/>
  <c r="E169" i="2"/>
  <c r="D169" i="2"/>
  <c r="F169" i="2"/>
  <c r="K169" i="2"/>
  <c r="G169" i="2"/>
  <c r="A170" i="2"/>
  <c r="F170" i="2" s="1"/>
  <c r="O169" i="2"/>
  <c r="B169" i="2"/>
  <c r="R169" i="2"/>
  <c r="P169" i="2"/>
  <c r="M169" i="2"/>
  <c r="C169" i="2"/>
  <c r="K170" i="2" l="1"/>
  <c r="M170" i="2"/>
  <c r="J170" i="2"/>
  <c r="D170" i="2"/>
  <c r="P170" i="2"/>
  <c r="E170" i="2"/>
  <c r="I170" i="2"/>
  <c r="R170" i="2"/>
  <c r="L170" i="2"/>
  <c r="C170" i="2"/>
  <c r="N170" i="2"/>
  <c r="Q170" i="2"/>
  <c r="A171" i="2"/>
  <c r="N171" i="2" s="1"/>
  <c r="O170" i="2"/>
  <c r="G170" i="2"/>
  <c r="H170" i="2"/>
  <c r="B170" i="2"/>
  <c r="I171" i="2" l="1"/>
  <c r="O171" i="2"/>
  <c r="M171" i="2"/>
  <c r="J171" i="2"/>
  <c r="R171" i="2"/>
  <c r="P171" i="2"/>
  <c r="G171" i="2"/>
  <c r="Q171" i="2"/>
  <c r="D171" i="2"/>
  <c r="L171" i="2"/>
  <c r="E171" i="2"/>
  <c r="B171" i="2"/>
  <c r="F171" i="2"/>
  <c r="A172" i="2"/>
  <c r="N172" i="2" s="1"/>
  <c r="K171" i="2"/>
  <c r="H171" i="2"/>
  <c r="C171" i="2"/>
  <c r="D172" i="2" l="1"/>
  <c r="H172" i="2"/>
  <c r="A173" i="2"/>
  <c r="M173" i="2" s="1"/>
  <c r="I172" i="2"/>
  <c r="E172" i="2"/>
  <c r="G172" i="2"/>
  <c r="L172" i="2"/>
  <c r="O172" i="2"/>
  <c r="J172" i="2"/>
  <c r="M172" i="2"/>
  <c r="Q172" i="2"/>
  <c r="P172" i="2"/>
  <c r="K172" i="2"/>
  <c r="F172" i="2"/>
  <c r="R172" i="2"/>
  <c r="C172" i="2"/>
  <c r="B172" i="2"/>
  <c r="G173" i="2" l="1"/>
  <c r="D173" i="2"/>
  <c r="F173" i="2"/>
  <c r="Q173" i="2"/>
  <c r="R173" i="2"/>
  <c r="I173" i="2"/>
  <c r="K173" i="2"/>
  <c r="O173" i="2"/>
  <c r="J173" i="2"/>
  <c r="E173" i="2"/>
  <c r="C173" i="2"/>
  <c r="N173" i="2"/>
  <c r="B173" i="2"/>
  <c r="L173" i="2"/>
  <c r="P173" i="2"/>
  <c r="H173" i="2"/>
  <c r="A174" i="2"/>
  <c r="I174" i="2" s="1"/>
  <c r="N174" i="2" l="1"/>
  <c r="D174" i="2"/>
  <c r="G174" i="2"/>
  <c r="C174" i="2"/>
  <c r="F174" i="2"/>
  <c r="J174" i="2"/>
  <c r="Q174" i="2"/>
  <c r="L174" i="2"/>
  <c r="E174" i="2"/>
  <c r="B174" i="2"/>
  <c r="H174" i="2"/>
  <c r="M174" i="2"/>
  <c r="K174" i="2"/>
  <c r="A175" i="2"/>
  <c r="O175" i="2" s="1"/>
  <c r="P174" i="2"/>
  <c r="R174" i="2"/>
  <c r="O174" i="2"/>
  <c r="A176" i="2" l="1"/>
  <c r="C176" i="2" s="1"/>
  <c r="G175" i="2"/>
  <c r="M175" i="2"/>
  <c r="C175" i="2"/>
  <c r="Q175" i="2"/>
  <c r="H175" i="2"/>
  <c r="J175" i="2"/>
  <c r="N175" i="2"/>
  <c r="P175" i="2"/>
  <c r="R175" i="2"/>
  <c r="B175" i="2"/>
  <c r="K175" i="2"/>
  <c r="D175" i="2"/>
  <c r="I175" i="2"/>
  <c r="L175" i="2"/>
  <c r="F175" i="2"/>
  <c r="E175" i="2"/>
  <c r="A177" i="2" l="1"/>
  <c r="M177" i="2" s="1"/>
  <c r="Q176" i="2"/>
  <c r="I176" i="2"/>
  <c r="K176" i="2"/>
  <c r="O176" i="2"/>
  <c r="D176" i="2"/>
  <c r="L176" i="2"/>
  <c r="P176" i="2"/>
  <c r="E176" i="2"/>
  <c r="B176" i="2"/>
  <c r="M176" i="2"/>
  <c r="R176" i="2"/>
  <c r="J176" i="2"/>
  <c r="F176" i="2"/>
  <c r="N176" i="2"/>
  <c r="H176" i="2"/>
  <c r="G176" i="2"/>
  <c r="E177" i="2" l="1"/>
  <c r="B177" i="2"/>
  <c r="H177" i="2"/>
  <c r="Q177" i="2"/>
  <c r="F177" i="2"/>
  <c r="C177" i="2"/>
  <c r="A178" i="2"/>
  <c r="L178" i="2" s="1"/>
  <c r="L177" i="2"/>
  <c r="R177" i="2"/>
  <c r="G177" i="2"/>
  <c r="J177" i="2"/>
  <c r="P177" i="2"/>
  <c r="I177" i="2"/>
  <c r="K177" i="2"/>
  <c r="O177" i="2"/>
  <c r="N177" i="2"/>
  <c r="D177" i="2"/>
  <c r="M178" i="2" l="1"/>
  <c r="H178" i="2"/>
  <c r="P178" i="2"/>
  <c r="B178" i="2"/>
  <c r="Q178" i="2"/>
  <c r="A179" i="2"/>
  <c r="N179" i="2" s="1"/>
  <c r="D178" i="2"/>
  <c r="F178" i="2"/>
  <c r="C178" i="2"/>
  <c r="J178" i="2"/>
  <c r="E178" i="2"/>
  <c r="K178" i="2"/>
  <c r="I178" i="2"/>
  <c r="O178" i="2"/>
  <c r="R178" i="2"/>
  <c r="N178" i="2"/>
  <c r="G178" i="2"/>
  <c r="F179" i="2" l="1"/>
  <c r="O179" i="2"/>
  <c r="D179" i="2"/>
  <c r="P179" i="2"/>
  <c r="E179" i="2"/>
  <c r="B179" i="2"/>
  <c r="J179" i="2"/>
  <c r="L179" i="2"/>
  <c r="R179" i="2"/>
  <c r="Q179" i="2"/>
  <c r="M179" i="2"/>
  <c r="G179" i="2"/>
  <c r="K179" i="2"/>
  <c r="C179" i="2"/>
  <c r="H179" i="2"/>
  <c r="A180" i="2"/>
  <c r="N180" i="2" s="1"/>
  <c r="I179" i="2"/>
  <c r="O180" i="2" l="1"/>
  <c r="K180" i="2"/>
  <c r="G180" i="2"/>
  <c r="D180" i="2"/>
  <c r="I180" i="2"/>
  <c r="P180" i="2"/>
  <c r="B180" i="2"/>
  <c r="J180" i="2"/>
  <c r="R180" i="2"/>
  <c r="A181" i="2"/>
  <c r="M181" i="2" s="1"/>
  <c r="M180" i="2"/>
  <c r="L180" i="2"/>
  <c r="H180" i="2"/>
  <c r="Q180" i="2"/>
  <c r="E180" i="2"/>
  <c r="F180" i="2"/>
  <c r="C180" i="2"/>
  <c r="J181" i="2" l="1"/>
  <c r="I181" i="2"/>
  <c r="N181" i="2"/>
  <c r="F181" i="2"/>
  <c r="L181" i="2"/>
  <c r="O181" i="2"/>
  <c r="P181" i="2"/>
  <c r="H181" i="2"/>
  <c r="Q181" i="2"/>
  <c r="K181" i="2"/>
  <c r="G181" i="2"/>
  <c r="C181" i="2"/>
  <c r="D181" i="2"/>
  <c r="R181" i="2"/>
  <c r="B181" i="2"/>
  <c r="A182" i="2"/>
  <c r="J182" i="2" s="1"/>
  <c r="E181" i="2"/>
  <c r="B182" i="2" l="1"/>
  <c r="D182" i="2"/>
  <c r="F182" i="2"/>
  <c r="P182" i="2"/>
  <c r="R182" i="2"/>
  <c r="C182" i="2"/>
  <c r="K182" i="2"/>
  <c r="N182" i="2"/>
  <c r="L182" i="2"/>
  <c r="Q182" i="2"/>
  <c r="G182" i="2"/>
  <c r="I182" i="2"/>
  <c r="E182" i="2"/>
  <c r="H182" i="2"/>
  <c r="A183" i="2"/>
  <c r="C183" i="2" s="1"/>
  <c r="O182" i="2"/>
  <c r="M182" i="2"/>
  <c r="E183" i="2" l="1"/>
  <c r="Q183" i="2"/>
  <c r="O183" i="2"/>
  <c r="L183" i="2"/>
  <c r="D183" i="2"/>
  <c r="A184" i="2"/>
  <c r="O184" i="2" s="1"/>
  <c r="J183" i="2"/>
  <c r="P183" i="2"/>
  <c r="R183" i="2"/>
  <c r="H183" i="2"/>
  <c r="I183" i="2"/>
  <c r="N183" i="2"/>
  <c r="K183" i="2"/>
  <c r="B183" i="2"/>
  <c r="F183" i="2"/>
  <c r="M183" i="2"/>
  <c r="G183" i="2"/>
  <c r="C184" i="2" l="1"/>
  <c r="G184" i="2"/>
  <c r="N184" i="2"/>
  <c r="F184" i="2"/>
  <c r="E184" i="2"/>
  <c r="K184" i="2"/>
  <c r="D184" i="2"/>
  <c r="A185" i="2"/>
  <c r="R185" i="2" s="1"/>
  <c r="H184" i="2"/>
  <c r="M184" i="2"/>
  <c r="I184" i="2"/>
  <c r="Q184" i="2"/>
  <c r="J184" i="2"/>
  <c r="R184" i="2"/>
  <c r="P184" i="2"/>
  <c r="B184" i="2"/>
  <c r="L184" i="2"/>
  <c r="N185" i="2" l="1"/>
  <c r="P185" i="2"/>
  <c r="I185" i="2"/>
  <c r="A186" i="2"/>
  <c r="D186" i="2" s="1"/>
  <c r="D185" i="2"/>
  <c r="E185" i="2"/>
  <c r="M185" i="2"/>
  <c r="K185" i="2"/>
  <c r="F185" i="2"/>
  <c r="B185" i="2"/>
  <c r="J185" i="2"/>
  <c r="L185" i="2"/>
  <c r="C185" i="2"/>
  <c r="Q185" i="2"/>
  <c r="G185" i="2"/>
  <c r="H185" i="2"/>
  <c r="O185" i="2"/>
  <c r="J186" i="2" l="1"/>
  <c r="A187" i="2"/>
  <c r="N187" i="2" s="1"/>
  <c r="K186" i="2"/>
  <c r="L186" i="2"/>
  <c r="E186" i="2"/>
  <c r="G186" i="2"/>
  <c r="Q186" i="2"/>
  <c r="F186" i="2"/>
  <c r="I186" i="2"/>
  <c r="H186" i="2"/>
  <c r="M186" i="2"/>
  <c r="C186" i="2"/>
  <c r="O186" i="2"/>
  <c r="N186" i="2"/>
  <c r="R186" i="2"/>
  <c r="B186" i="2"/>
  <c r="P186" i="2"/>
  <c r="O187" i="2" l="1"/>
  <c r="E187" i="2"/>
  <c r="C187" i="2"/>
  <c r="R187" i="2"/>
  <c r="G187" i="2"/>
  <c r="Q187" i="2"/>
  <c r="D187" i="2"/>
  <c r="H187" i="2"/>
  <c r="F187" i="2"/>
  <c r="M187" i="2"/>
  <c r="I187" i="2"/>
  <c r="L187" i="2"/>
  <c r="K187" i="2"/>
  <c r="P187" i="2"/>
  <c r="J187" i="2"/>
  <c r="A188" i="2"/>
  <c r="E188" i="2" s="1"/>
  <c r="B187" i="2"/>
  <c r="O188" i="2" l="1"/>
  <c r="N188" i="2"/>
  <c r="Q188" i="2"/>
  <c r="R188" i="2"/>
  <c r="K188" i="2"/>
  <c r="A189" i="2"/>
  <c r="J189" i="2" s="1"/>
  <c r="M188" i="2"/>
  <c r="B188" i="2"/>
  <c r="P188" i="2"/>
  <c r="F188" i="2"/>
  <c r="D188" i="2"/>
  <c r="L188" i="2"/>
  <c r="J188" i="2"/>
  <c r="C188" i="2"/>
  <c r="I188" i="2"/>
  <c r="G188" i="2"/>
  <c r="H188" i="2"/>
  <c r="A190" i="2" l="1"/>
  <c r="D190" i="2" s="1"/>
  <c r="C189" i="2"/>
  <c r="Q189" i="2"/>
  <c r="N189" i="2"/>
  <c r="R189" i="2"/>
  <c r="I189" i="2"/>
  <c r="G189" i="2"/>
  <c r="M189" i="2"/>
  <c r="F189" i="2"/>
  <c r="B189" i="2"/>
  <c r="H189" i="2"/>
  <c r="L189" i="2"/>
  <c r="D189" i="2"/>
  <c r="O189" i="2"/>
  <c r="K189" i="2"/>
  <c r="P189" i="2"/>
  <c r="E189" i="2"/>
  <c r="C190" i="2" l="1"/>
  <c r="R190" i="2"/>
  <c r="E190" i="2"/>
  <c r="J190" i="2"/>
  <c r="P190" i="2"/>
  <c r="G190" i="2"/>
  <c r="H190" i="2"/>
  <c r="I190" i="2"/>
  <c r="L190" i="2"/>
  <c r="Q190" i="2"/>
  <c r="O190" i="2"/>
  <c r="M190" i="2"/>
  <c r="N190" i="2"/>
  <c r="K190" i="2"/>
  <c r="B190" i="2"/>
  <c r="A191" i="2"/>
  <c r="E191" i="2" s="1"/>
  <c r="F190" i="2"/>
  <c r="J191" i="2" l="1"/>
  <c r="G191" i="2"/>
  <c r="O191" i="2"/>
  <c r="L191" i="2"/>
  <c r="I191" i="2"/>
  <c r="M191" i="2"/>
  <c r="Q191" i="2"/>
  <c r="N191" i="2"/>
  <c r="A192" i="2"/>
  <c r="N192" i="2" s="1"/>
  <c r="K191" i="2"/>
  <c r="R191" i="2"/>
  <c r="F191" i="2"/>
  <c r="B191" i="2"/>
  <c r="C191" i="2"/>
  <c r="H191" i="2"/>
  <c r="D191" i="2"/>
  <c r="P191" i="2"/>
  <c r="H192" i="2" l="1"/>
  <c r="P192" i="2"/>
  <c r="I192" i="2"/>
  <c r="E192" i="2"/>
  <c r="K192" i="2"/>
  <c r="G192" i="2"/>
  <c r="A193" i="2"/>
  <c r="J193" i="2" s="1"/>
  <c r="M192" i="2"/>
  <c r="R192" i="2"/>
  <c r="Q192" i="2"/>
  <c r="D192" i="2"/>
  <c r="J192" i="2"/>
  <c r="C192" i="2"/>
  <c r="B192" i="2"/>
  <c r="O192" i="2"/>
  <c r="F192" i="2"/>
  <c r="L192" i="2"/>
  <c r="K193" i="2" l="1"/>
  <c r="F193" i="2"/>
  <c r="D193" i="2"/>
  <c r="H193" i="2"/>
  <c r="Q193" i="2"/>
  <c r="A194" i="2"/>
  <c r="F194" i="2" s="1"/>
  <c r="E193" i="2"/>
  <c r="G193" i="2"/>
  <c r="O193" i="2"/>
  <c r="M193" i="2"/>
  <c r="N193" i="2"/>
  <c r="B193" i="2"/>
  <c r="P193" i="2"/>
  <c r="L193" i="2"/>
  <c r="C193" i="2"/>
  <c r="R193" i="2"/>
  <c r="I193" i="2"/>
  <c r="G194" i="2" l="1"/>
  <c r="H194" i="2"/>
  <c r="M194" i="2"/>
  <c r="P194" i="2"/>
  <c r="Q194" i="2"/>
  <c r="R194" i="2"/>
  <c r="E194" i="2"/>
  <c r="I194" i="2"/>
  <c r="B194" i="2"/>
  <c r="N194" i="2"/>
  <c r="D194" i="2"/>
  <c r="K194" i="2"/>
  <c r="C194" i="2"/>
  <c r="A195" i="2"/>
  <c r="H195" i="2" s="1"/>
  <c r="J194" i="2"/>
  <c r="O194" i="2"/>
  <c r="L194" i="2"/>
  <c r="I195" i="2" l="1"/>
  <c r="F195" i="2"/>
  <c r="D195" i="2"/>
  <c r="N195" i="2"/>
  <c r="G195" i="2"/>
  <c r="A196" i="2"/>
  <c r="N196" i="2" s="1"/>
  <c r="R195" i="2"/>
  <c r="C195" i="2"/>
  <c r="J195" i="2"/>
  <c r="O195" i="2"/>
  <c r="K195" i="2"/>
  <c r="L195" i="2"/>
  <c r="E195" i="2"/>
  <c r="M195" i="2"/>
  <c r="Q195" i="2"/>
  <c r="P195" i="2"/>
  <c r="B195" i="2"/>
  <c r="Q196" i="2" l="1"/>
  <c r="H196" i="2"/>
  <c r="B196" i="2"/>
  <c r="F196" i="2"/>
  <c r="P196" i="2"/>
  <c r="K196" i="2"/>
  <c r="A197" i="2"/>
  <c r="F197" i="2" s="1"/>
  <c r="G196" i="2"/>
  <c r="C196" i="2"/>
  <c r="J196" i="2"/>
  <c r="R196" i="2"/>
  <c r="L196" i="2"/>
  <c r="M196" i="2"/>
  <c r="D196" i="2"/>
  <c r="I196" i="2"/>
  <c r="O196" i="2"/>
  <c r="E196" i="2"/>
  <c r="D197" i="2" l="1"/>
  <c r="E197" i="2"/>
  <c r="P197" i="2"/>
  <c r="B197" i="2"/>
  <c r="L197" i="2"/>
  <c r="N197" i="2"/>
  <c r="J197" i="2"/>
  <c r="O197" i="2"/>
  <c r="R197" i="2"/>
  <c r="I197" i="2"/>
  <c r="K197" i="2"/>
  <c r="C197" i="2"/>
  <c r="Q197" i="2"/>
  <c r="M197" i="2"/>
  <c r="G197" i="2"/>
  <c r="A198" i="2"/>
  <c r="R198" i="2" s="1"/>
  <c r="H197" i="2"/>
  <c r="F198" i="2" l="1"/>
  <c r="J198" i="2"/>
  <c r="O198" i="2"/>
  <c r="D198" i="2"/>
  <c r="H198" i="2"/>
  <c r="I198" i="2"/>
  <c r="Q198" i="2"/>
  <c r="B198" i="2"/>
  <c r="A199" i="2"/>
  <c r="E199" i="2" s="1"/>
  <c r="P198" i="2"/>
  <c r="L198" i="2"/>
  <c r="K198" i="2"/>
  <c r="C198" i="2"/>
  <c r="G198" i="2"/>
  <c r="E198" i="2"/>
  <c r="M198" i="2"/>
  <c r="N198" i="2"/>
  <c r="P199" i="2" l="1"/>
  <c r="B199" i="2"/>
  <c r="O199" i="2"/>
  <c r="K199" i="2"/>
  <c r="F199" i="2"/>
  <c r="M199" i="2"/>
  <c r="N199" i="2"/>
  <c r="L199" i="2"/>
  <c r="D199" i="2"/>
  <c r="G199" i="2"/>
  <c r="R199" i="2"/>
  <c r="Q199" i="2"/>
  <c r="H199" i="2"/>
  <c r="A200" i="2"/>
  <c r="I200" i="2" s="1"/>
  <c r="J199" i="2"/>
  <c r="I199" i="2"/>
  <c r="C199" i="2"/>
  <c r="C200" i="2" l="1"/>
  <c r="G200" i="2"/>
  <c r="F200" i="2"/>
  <c r="H200" i="2"/>
  <c r="R200" i="2"/>
  <c r="K200" i="2"/>
  <c r="B200" i="2"/>
  <c r="N200" i="2"/>
  <c r="P200" i="2"/>
  <c r="Q200" i="2"/>
  <c r="D200" i="2"/>
  <c r="L200" i="2"/>
  <c r="M200" i="2"/>
  <c r="O200" i="2"/>
  <c r="J200" i="2"/>
  <c r="A201" i="2"/>
  <c r="M201" i="2" s="1"/>
  <c r="E200" i="2"/>
  <c r="P201" i="2" l="1"/>
  <c r="N201" i="2"/>
  <c r="K201" i="2"/>
  <c r="I201" i="2"/>
  <c r="D201" i="2"/>
  <c r="Q201" i="2"/>
  <c r="B201" i="2"/>
  <c r="A202" i="2"/>
  <c r="Q202" i="2" s="1"/>
  <c r="O201" i="2"/>
  <c r="R201" i="2"/>
  <c r="H201" i="2"/>
  <c r="E201" i="2"/>
  <c r="L201" i="2"/>
  <c r="G201" i="2"/>
  <c r="J201" i="2"/>
  <c r="C201" i="2"/>
  <c r="F201" i="2"/>
  <c r="E202" i="2" l="1"/>
  <c r="G202" i="2"/>
  <c r="F202" i="2"/>
  <c r="O202" i="2"/>
  <c r="C202" i="2"/>
  <c r="J202" i="2"/>
  <c r="R202" i="2"/>
  <c r="P202" i="2"/>
  <c r="B202" i="2"/>
  <c r="M202" i="2"/>
  <c r="H202" i="2"/>
  <c r="A203" i="2"/>
  <c r="R203" i="2" s="1"/>
  <c r="D202" i="2"/>
  <c r="K202" i="2"/>
  <c r="N202" i="2"/>
  <c r="L202" i="2"/>
  <c r="I202" i="2"/>
  <c r="I203" i="2" l="1"/>
  <c r="Q203" i="2"/>
  <c r="E203" i="2"/>
  <c r="P203" i="2"/>
  <c r="C203" i="2"/>
  <c r="J203" i="2"/>
  <c r="O203" i="2"/>
  <c r="G203" i="2"/>
  <c r="F203" i="2"/>
  <c r="L203" i="2"/>
  <c r="K203" i="2"/>
  <c r="D203" i="2"/>
  <c r="B203" i="2"/>
  <c r="N203" i="2"/>
  <c r="H203" i="2"/>
  <c r="M203" i="2"/>
  <c r="A204" i="2"/>
  <c r="E204" i="2" s="1"/>
  <c r="Q204" i="2" l="1"/>
  <c r="G204" i="2"/>
  <c r="L204" i="2"/>
  <c r="R204" i="2"/>
  <c r="B204" i="2"/>
  <c r="D204" i="2"/>
  <c r="N204" i="2"/>
  <c r="K204" i="2"/>
  <c r="F204" i="2"/>
  <c r="I204" i="2"/>
  <c r="J204" i="2"/>
  <c r="C204" i="2"/>
  <c r="H204" i="2"/>
  <c r="A205" i="2"/>
  <c r="E205" i="2" s="1"/>
  <c r="P204" i="2"/>
  <c r="O204" i="2"/>
  <c r="M204" i="2"/>
  <c r="H205" i="2" l="1"/>
  <c r="N205" i="2"/>
  <c r="L205" i="2"/>
  <c r="R205" i="2"/>
  <c r="A206" i="2"/>
  <c r="F206" i="2" s="1"/>
  <c r="D205" i="2"/>
  <c r="Q205" i="2"/>
  <c r="O205" i="2"/>
  <c r="J205" i="2"/>
  <c r="F205" i="2"/>
  <c r="G205" i="2"/>
  <c r="C205" i="2"/>
  <c r="P205" i="2"/>
  <c r="K205" i="2"/>
  <c r="M205" i="2"/>
  <c r="I205" i="2"/>
  <c r="B205" i="2"/>
  <c r="A207" i="2" l="1"/>
  <c r="E207" i="2" s="1"/>
  <c r="M206" i="2"/>
  <c r="H206" i="2"/>
  <c r="Q206" i="2"/>
  <c r="O206" i="2"/>
  <c r="C206" i="2"/>
  <c r="E206" i="2"/>
  <c r="I206" i="2"/>
  <c r="B206" i="2"/>
  <c r="P206" i="2"/>
  <c r="K206" i="2"/>
  <c r="G206" i="2"/>
  <c r="R206" i="2"/>
  <c r="J206" i="2"/>
  <c r="D206" i="2"/>
  <c r="L206" i="2"/>
  <c r="N206" i="2"/>
  <c r="F207" i="2" l="1"/>
  <c r="N207" i="2"/>
  <c r="I207" i="2"/>
  <c r="J207" i="2"/>
  <c r="B207" i="2"/>
  <c r="D207" i="2"/>
  <c r="G207" i="2"/>
  <c r="K207" i="2"/>
  <c r="R207" i="2"/>
  <c r="A208" i="2"/>
  <c r="G208" i="2" s="1"/>
  <c r="C207" i="2"/>
  <c r="P207" i="2"/>
  <c r="O207" i="2"/>
  <c r="M207" i="2"/>
  <c r="Q207" i="2"/>
  <c r="L207" i="2"/>
  <c r="H207" i="2"/>
  <c r="H208" i="2" l="1"/>
  <c r="C208" i="2"/>
  <c r="N208" i="2"/>
  <c r="A209" i="2"/>
  <c r="I209" i="2" s="1"/>
  <c r="O208" i="2"/>
  <c r="B208" i="2"/>
  <c r="L208" i="2"/>
  <c r="I208" i="2"/>
  <c r="F208" i="2"/>
  <c r="R208" i="2"/>
  <c r="Q208" i="2"/>
  <c r="E208" i="2"/>
  <c r="M208" i="2"/>
  <c r="D208" i="2"/>
  <c r="K208" i="2"/>
  <c r="P208" i="2"/>
  <c r="J208" i="2"/>
  <c r="A210" i="2" l="1"/>
  <c r="N210" i="2" s="1"/>
  <c r="R209" i="2"/>
  <c r="D209" i="2"/>
  <c r="C209" i="2"/>
  <c r="E209" i="2"/>
  <c r="G209" i="2"/>
  <c r="M209" i="2"/>
  <c r="O209" i="2"/>
  <c r="F209" i="2"/>
  <c r="K209" i="2"/>
  <c r="Q209" i="2"/>
  <c r="B209" i="2"/>
  <c r="P209" i="2"/>
  <c r="J209" i="2"/>
  <c r="H209" i="2"/>
  <c r="N209" i="2"/>
  <c r="L209" i="2"/>
  <c r="Q210" i="2" l="1"/>
  <c r="J210" i="2"/>
  <c r="D210" i="2"/>
  <c r="I210" i="2"/>
  <c r="K210" i="2"/>
  <c r="H210" i="2"/>
  <c r="L210" i="2"/>
  <c r="M210" i="2"/>
  <c r="A211" i="2"/>
  <c r="C211" i="2" s="1"/>
  <c r="R210" i="2"/>
  <c r="P210" i="2"/>
  <c r="G210" i="2"/>
  <c r="E210" i="2"/>
  <c r="C210" i="2"/>
  <c r="O210" i="2"/>
  <c r="B210" i="2"/>
  <c r="F210" i="2"/>
  <c r="P211" i="2" l="1"/>
  <c r="O211" i="2"/>
  <c r="I211" i="2"/>
  <c r="Q211" i="2"/>
  <c r="G211" i="2"/>
  <c r="L211" i="2"/>
  <c r="A212" i="2"/>
  <c r="R212" i="2" s="1"/>
  <c r="E211" i="2"/>
  <c r="J211" i="2"/>
  <c r="F211" i="2"/>
  <c r="K211" i="2"/>
  <c r="N211" i="2"/>
  <c r="H211" i="2"/>
  <c r="R211" i="2"/>
  <c r="B211" i="2"/>
  <c r="D211" i="2"/>
  <c r="M211" i="2"/>
  <c r="A213" i="2" l="1"/>
  <c r="I213" i="2" s="1"/>
  <c r="B212" i="2"/>
  <c r="Q212" i="2"/>
  <c r="H212" i="2"/>
  <c r="P212" i="2"/>
  <c r="M212" i="2"/>
  <c r="I212" i="2"/>
  <c r="J212" i="2"/>
  <c r="O212" i="2"/>
  <c r="L212" i="2"/>
  <c r="K212" i="2"/>
  <c r="D212" i="2"/>
  <c r="C212" i="2"/>
  <c r="G212" i="2"/>
  <c r="N212" i="2"/>
  <c r="E212" i="2"/>
  <c r="F212" i="2"/>
  <c r="A214" i="2" l="1"/>
  <c r="L214" i="2" s="1"/>
  <c r="N213" i="2"/>
  <c r="R213" i="2"/>
  <c r="M213" i="2"/>
  <c r="D213" i="2"/>
  <c r="B213" i="2"/>
  <c r="C213" i="2"/>
  <c r="J213" i="2"/>
  <c r="O213" i="2"/>
  <c r="F213" i="2"/>
  <c r="L213" i="2"/>
  <c r="Q213" i="2"/>
  <c r="P213" i="2"/>
  <c r="H213" i="2"/>
  <c r="G213" i="2"/>
  <c r="K213" i="2"/>
  <c r="E213" i="2"/>
  <c r="P214" i="2" l="1"/>
  <c r="E214" i="2"/>
  <c r="J214" i="2"/>
  <c r="G214" i="2"/>
  <c r="A215" i="2"/>
  <c r="Q215" i="2" s="1"/>
  <c r="F214" i="2"/>
  <c r="R214" i="2"/>
  <c r="K214" i="2"/>
  <c r="B214" i="2"/>
  <c r="H214" i="2"/>
  <c r="N214" i="2"/>
  <c r="O214" i="2"/>
  <c r="M214" i="2"/>
  <c r="Q214" i="2"/>
  <c r="I214" i="2"/>
  <c r="D214" i="2"/>
  <c r="C214" i="2"/>
  <c r="M215" i="2" l="1"/>
  <c r="E215" i="2"/>
  <c r="N215" i="2"/>
  <c r="I215" i="2"/>
  <c r="A216" i="2"/>
  <c r="J216" i="2" s="1"/>
  <c r="H215" i="2"/>
  <c r="J215" i="2"/>
  <c r="D215" i="2"/>
  <c r="C215" i="2"/>
  <c r="F215" i="2"/>
  <c r="G215" i="2"/>
  <c r="O215" i="2"/>
  <c r="K215" i="2"/>
  <c r="P215" i="2"/>
  <c r="B215" i="2"/>
  <c r="L215" i="2"/>
  <c r="R215" i="2"/>
  <c r="G216" i="2" l="1"/>
  <c r="P216" i="2"/>
  <c r="L216" i="2"/>
  <c r="C216" i="2"/>
  <c r="R216" i="2"/>
  <c r="F216" i="2"/>
  <c r="I216" i="2"/>
  <c r="D216" i="2"/>
  <c r="Q216" i="2"/>
  <c r="K216" i="2"/>
  <c r="M216" i="2"/>
  <c r="H216" i="2"/>
  <c r="B216" i="2"/>
  <c r="O216" i="2"/>
  <c r="N216" i="2"/>
  <c r="E216" i="2"/>
  <c r="A217" i="2"/>
  <c r="H217" i="2" s="1"/>
  <c r="J217" i="2" l="1"/>
  <c r="O217" i="2"/>
  <c r="M217" i="2"/>
  <c r="F217" i="2"/>
  <c r="B217" i="2"/>
  <c r="R217" i="2"/>
  <c r="A218" i="2"/>
  <c r="E218" i="2" s="1"/>
  <c r="Q217" i="2"/>
  <c r="C217" i="2"/>
  <c r="I217" i="2"/>
  <c r="E217" i="2"/>
  <c r="N217" i="2"/>
  <c r="G217" i="2"/>
  <c r="D217" i="2"/>
  <c r="K217" i="2"/>
  <c r="L217" i="2"/>
  <c r="P217" i="2"/>
  <c r="P218" i="2" l="1"/>
  <c r="L218" i="2"/>
  <c r="N218" i="2"/>
  <c r="O218" i="2"/>
  <c r="J218" i="2"/>
  <c r="Q218" i="2"/>
  <c r="A219" i="2"/>
  <c r="D219" i="2" s="1"/>
  <c r="K218" i="2"/>
  <c r="H218" i="2"/>
  <c r="F218" i="2"/>
  <c r="C218" i="2"/>
  <c r="M218" i="2"/>
  <c r="G218" i="2"/>
  <c r="D218" i="2"/>
  <c r="I218" i="2"/>
  <c r="B218" i="2"/>
  <c r="R218" i="2"/>
  <c r="K219" i="2" l="1"/>
  <c r="G219" i="2"/>
  <c r="Q219" i="2"/>
  <c r="B219" i="2"/>
  <c r="O219" i="2"/>
  <c r="C219" i="2"/>
  <c r="F219" i="2"/>
  <c r="L219" i="2"/>
  <c r="I219" i="2"/>
  <c r="M219" i="2"/>
  <c r="J219" i="2"/>
  <c r="E219" i="2"/>
  <c r="P219" i="2"/>
  <c r="R219" i="2"/>
  <c r="H219" i="2"/>
  <c r="N219" i="2"/>
  <c r="A220" i="2"/>
  <c r="P220" i="2" s="1"/>
  <c r="R220" i="2" l="1"/>
  <c r="E220" i="2"/>
  <c r="F220" i="2"/>
  <c r="N220" i="2"/>
  <c r="I220" i="2"/>
  <c r="O220" i="2"/>
  <c r="M220" i="2"/>
  <c r="J220" i="2"/>
  <c r="K220" i="2"/>
  <c r="Q220" i="2"/>
  <c r="B220" i="2"/>
  <c r="A221" i="2"/>
  <c r="L221" i="2" s="1"/>
  <c r="L220" i="2"/>
  <c r="D220" i="2"/>
  <c r="G220" i="2"/>
  <c r="H220" i="2"/>
  <c r="C220" i="2"/>
  <c r="P221" i="2" l="1"/>
  <c r="N221" i="2"/>
  <c r="O221" i="2"/>
  <c r="R221" i="2"/>
  <c r="B221" i="2"/>
  <c r="H221" i="2"/>
  <c r="M221" i="2"/>
  <c r="I221" i="2"/>
  <c r="C221" i="2"/>
  <c r="Q221" i="2"/>
  <c r="E221" i="2"/>
  <c r="A222" i="2"/>
  <c r="J222" i="2" s="1"/>
  <c r="K221" i="2"/>
  <c r="G221" i="2"/>
  <c r="D221" i="2"/>
  <c r="F221" i="2"/>
  <c r="J221" i="2"/>
  <c r="E222" i="2" l="1"/>
  <c r="R222" i="2"/>
  <c r="H222" i="2"/>
  <c r="N222" i="2"/>
  <c r="F222" i="2"/>
  <c r="O222" i="2"/>
  <c r="K222" i="2"/>
  <c r="Q222" i="2"/>
  <c r="M222" i="2"/>
  <c r="C222" i="2"/>
  <c r="G222" i="2"/>
  <c r="A223" i="2"/>
  <c r="N223" i="2" s="1"/>
  <c r="D222" i="2"/>
  <c r="B222" i="2"/>
  <c r="P222" i="2"/>
  <c r="I222" i="2"/>
  <c r="L222" i="2"/>
  <c r="O223" i="2" l="1"/>
  <c r="I223" i="2"/>
  <c r="Q223" i="2"/>
  <c r="E223" i="2"/>
  <c r="M223" i="2"/>
  <c r="K223" i="2"/>
  <c r="H223" i="2"/>
  <c r="D223" i="2"/>
  <c r="G223" i="2"/>
  <c r="C223" i="2"/>
  <c r="P223" i="2"/>
  <c r="A224" i="2"/>
  <c r="I224" i="2" s="1"/>
  <c r="B223" i="2"/>
  <c r="F223" i="2"/>
  <c r="L223" i="2"/>
  <c r="R223" i="2"/>
  <c r="J223" i="2"/>
  <c r="A225" i="2" l="1"/>
  <c r="O225" i="2" s="1"/>
  <c r="M224" i="2"/>
  <c r="B224" i="2"/>
  <c r="F224" i="2"/>
  <c r="K224" i="2"/>
  <c r="C224" i="2"/>
  <c r="E224" i="2"/>
  <c r="L224" i="2"/>
  <c r="Q224" i="2"/>
  <c r="P224" i="2"/>
  <c r="O224" i="2"/>
  <c r="H224" i="2"/>
  <c r="N224" i="2"/>
  <c r="R224" i="2"/>
  <c r="D224" i="2"/>
  <c r="G224" i="2"/>
  <c r="J224" i="2"/>
  <c r="Q225" i="2" l="1"/>
  <c r="K225" i="2"/>
  <c r="J225" i="2"/>
  <c r="E225" i="2"/>
  <c r="H225" i="2"/>
  <c r="L225" i="2"/>
  <c r="M225" i="2"/>
  <c r="F225" i="2"/>
  <c r="P225" i="2"/>
  <c r="N225" i="2"/>
  <c r="I225" i="2"/>
  <c r="G225" i="2"/>
  <c r="D225" i="2"/>
  <c r="A226" i="2"/>
  <c r="D226" i="2" s="1"/>
  <c r="C225" i="2"/>
  <c r="R225" i="2"/>
  <c r="B225" i="2"/>
  <c r="A227" i="2" l="1"/>
  <c r="D227" i="2" s="1"/>
  <c r="E226" i="2"/>
  <c r="O226" i="2"/>
  <c r="L226" i="2"/>
  <c r="F226" i="2"/>
  <c r="B226" i="2"/>
  <c r="I226" i="2"/>
  <c r="J226" i="2"/>
  <c r="G226" i="2"/>
  <c r="P226" i="2"/>
  <c r="K226" i="2"/>
  <c r="M226" i="2"/>
  <c r="N226" i="2"/>
  <c r="R226" i="2"/>
  <c r="Q226" i="2"/>
  <c r="H226" i="2"/>
  <c r="C226" i="2"/>
  <c r="Q227" i="2" l="1"/>
  <c r="P227" i="2"/>
  <c r="M227" i="2"/>
  <c r="J227" i="2"/>
  <c r="K227" i="2"/>
  <c r="L227" i="2"/>
  <c r="N227" i="2"/>
  <c r="F227" i="2"/>
  <c r="O227" i="2"/>
  <c r="A228" i="2"/>
  <c r="Q228" i="2" s="1"/>
  <c r="B227" i="2"/>
  <c r="I227" i="2"/>
  <c r="H227" i="2"/>
  <c r="E227" i="2"/>
  <c r="G227" i="2"/>
  <c r="C227" i="2"/>
  <c r="R227" i="2"/>
  <c r="I228" i="2" l="1"/>
  <c r="R228" i="2"/>
  <c r="A229" i="2"/>
  <c r="E229" i="2" s="1"/>
  <c r="M228" i="2"/>
  <c r="L228" i="2"/>
  <c r="F228" i="2"/>
  <c r="K228" i="2"/>
  <c r="D228" i="2"/>
  <c r="B228" i="2"/>
  <c r="J228" i="2"/>
  <c r="O228" i="2"/>
  <c r="G228" i="2"/>
  <c r="P228" i="2"/>
  <c r="H228" i="2"/>
  <c r="E228" i="2"/>
  <c r="C228" i="2"/>
  <c r="N228" i="2"/>
  <c r="I229" i="2" l="1"/>
  <c r="H229" i="2"/>
  <c r="P229" i="2"/>
  <c r="O229" i="2"/>
  <c r="J229" i="2"/>
  <c r="F229" i="2"/>
  <c r="L229" i="2"/>
  <c r="K229" i="2"/>
  <c r="M229" i="2"/>
  <c r="Q229" i="2"/>
  <c r="D229" i="2"/>
  <c r="C229" i="2"/>
  <c r="R229" i="2"/>
  <c r="B229" i="2"/>
  <c r="A230" i="2"/>
  <c r="B230" i="2" s="1"/>
  <c r="N229" i="2"/>
  <c r="G229" i="2"/>
  <c r="A231" i="2" l="1"/>
  <c r="Q231" i="2" s="1"/>
  <c r="Q230" i="2"/>
  <c r="K230" i="2"/>
  <c r="M230" i="2"/>
  <c r="C230" i="2"/>
  <c r="J230" i="2"/>
  <c r="R230" i="2"/>
  <c r="G230" i="2"/>
  <c r="N230" i="2"/>
  <c r="I230" i="2"/>
  <c r="P230" i="2"/>
  <c r="D230" i="2"/>
  <c r="E230" i="2"/>
  <c r="L230" i="2"/>
  <c r="F230" i="2"/>
  <c r="H230" i="2"/>
  <c r="O230" i="2"/>
  <c r="B231" i="2" l="1"/>
  <c r="H231" i="2"/>
  <c r="R231" i="2"/>
  <c r="K231" i="2"/>
  <c r="L231" i="2"/>
  <c r="O231" i="2"/>
  <c r="I231" i="2"/>
  <c r="N231" i="2"/>
  <c r="M231" i="2"/>
  <c r="A232" i="2"/>
  <c r="C232" i="2" s="1"/>
  <c r="C231" i="2"/>
  <c r="P231" i="2"/>
  <c r="G231" i="2"/>
  <c r="D231" i="2"/>
  <c r="E231" i="2"/>
  <c r="F231" i="2"/>
  <c r="J231" i="2"/>
  <c r="K232" i="2" l="1"/>
  <c r="D232" i="2"/>
  <c r="A233" i="2"/>
  <c r="F233" i="2" s="1"/>
  <c r="M232" i="2"/>
  <c r="E232" i="2"/>
  <c r="N232" i="2"/>
  <c r="I232" i="2"/>
  <c r="P232" i="2"/>
  <c r="J232" i="2"/>
  <c r="B232" i="2"/>
  <c r="H232" i="2"/>
  <c r="R232" i="2"/>
  <c r="F232" i="2"/>
  <c r="L232" i="2"/>
  <c r="Q232" i="2"/>
  <c r="G232" i="2"/>
  <c r="O232" i="2"/>
  <c r="N233" i="2" l="1"/>
  <c r="H233" i="2"/>
  <c r="I233" i="2"/>
  <c r="G233" i="2"/>
  <c r="O233" i="2"/>
  <c r="R233" i="2"/>
  <c r="J233" i="2"/>
  <c r="E233" i="2"/>
  <c r="P233" i="2"/>
  <c r="Q233" i="2"/>
  <c r="K233" i="2"/>
  <c r="M233" i="2"/>
  <c r="C233" i="2"/>
  <c r="B233" i="2"/>
  <c r="L233" i="2"/>
  <c r="D233" i="2"/>
  <c r="A234" i="2"/>
  <c r="D234" i="2" s="1"/>
  <c r="C234" i="2" l="1"/>
  <c r="B234" i="2"/>
  <c r="H234" i="2"/>
  <c r="P234" i="2"/>
  <c r="G234" i="2"/>
  <c r="E234" i="2"/>
  <c r="R234" i="2"/>
  <c r="J234" i="2"/>
  <c r="Q234" i="2"/>
  <c r="F234" i="2"/>
  <c r="A235" i="2"/>
  <c r="D235" i="2" s="1"/>
  <c r="K234" i="2"/>
  <c r="I234" i="2"/>
  <c r="O234" i="2"/>
  <c r="N234" i="2"/>
  <c r="L234" i="2"/>
  <c r="M234" i="2"/>
  <c r="C235" i="2" l="1"/>
  <c r="K235" i="2"/>
  <c r="F235" i="2"/>
  <c r="I235" i="2"/>
  <c r="L235" i="2"/>
  <c r="R235" i="2"/>
  <c r="G235" i="2"/>
  <c r="H235" i="2"/>
  <c r="P235" i="2"/>
  <c r="Q235" i="2"/>
  <c r="J235" i="2"/>
  <c r="B235" i="2"/>
  <c r="N235" i="2"/>
  <c r="O235" i="2"/>
  <c r="A236" i="2"/>
  <c r="B236" i="2" s="1"/>
  <c r="E235" i="2"/>
  <c r="M235" i="2"/>
  <c r="J236" i="2" l="1"/>
  <c r="M236" i="2"/>
  <c r="P236" i="2"/>
  <c r="F236" i="2"/>
  <c r="N236" i="2"/>
  <c r="E236" i="2"/>
  <c r="Q236" i="2"/>
  <c r="G236" i="2"/>
  <c r="K236" i="2"/>
  <c r="C236" i="2"/>
  <c r="R236" i="2"/>
  <c r="L236" i="2"/>
  <c r="A237" i="2"/>
  <c r="N237" i="2" s="1"/>
  <c r="I236" i="2"/>
  <c r="D236" i="2"/>
  <c r="O236" i="2"/>
  <c r="H236" i="2"/>
  <c r="H2" i="11"/>
  <c r="H15" i="11" s="1"/>
  <c r="S13" i="1"/>
  <c r="T13" i="1" s="1"/>
  <c r="E4" i="11"/>
  <c r="E15" i="11" s="1"/>
  <c r="C237" i="2" l="1"/>
  <c r="Q237" i="2"/>
  <c r="K237" i="2"/>
  <c r="L237" i="2"/>
  <c r="P237" i="2"/>
  <c r="B237" i="2"/>
  <c r="E237" i="2"/>
  <c r="J237" i="2"/>
  <c r="M237" i="2"/>
  <c r="G237" i="2"/>
  <c r="H237" i="2"/>
  <c r="R237" i="2"/>
  <c r="O237" i="2"/>
  <c r="D237" i="2"/>
  <c r="F237" i="2"/>
  <c r="I23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samir</author>
  </authors>
  <commentList>
    <comment ref="L15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>samir:
عبد الرحمن ا97272121
تحديث استمارة</t>
        </r>
      </text>
    </comment>
    <comment ref="L19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 xml:space="preserve">samir:
ابو سعد 55955114
الدفتر </t>
        </r>
      </text>
    </comment>
    <comment ref="L21" authorId="0" shapeId="0" xr:uid="{00000000-0006-0000-0000-000003000000}">
      <text>
        <r>
          <rPr>
            <b/>
            <sz val="12"/>
            <color indexed="81"/>
            <rFont val="Tahoma"/>
            <family val="2"/>
          </rPr>
          <t xml:space="preserve">samir:
ايمن 99744339
تحديث الاستمارة </t>
        </r>
      </text>
    </comment>
    <comment ref="L24" authorId="0" shapeId="0" xr:uid="{00000000-0006-0000-0000-000004000000}">
      <text>
        <r>
          <rPr>
            <b/>
            <sz val="12"/>
            <color indexed="81"/>
            <rFont val="Tahoma"/>
            <family val="2"/>
          </rPr>
          <t>samir:
محمد 60404248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8" authorId="0" shapeId="0" xr:uid="{00000000-0006-0000-0000-000005000000}">
      <text>
        <r>
          <rPr>
            <b/>
            <sz val="12"/>
            <color indexed="81"/>
            <rFont val="Tahoma"/>
            <family val="2"/>
          </rPr>
          <t>samir:
اسامه 97190000
صالح 97863336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37" authorId="0" shapeId="0" xr:uid="{00000000-0006-0000-0000-000006000000}">
      <text>
        <r>
          <rPr>
            <b/>
            <sz val="12"/>
            <color indexed="81"/>
            <rFont val="Tahoma"/>
            <family val="2"/>
          </rPr>
          <t>samir:
سعد 99006762
الاستمارة</t>
        </r>
      </text>
    </comment>
    <comment ref="L41" authorId="0" shapeId="0" xr:uid="{00000000-0006-0000-0000-000007000000}">
      <text>
        <r>
          <rPr>
            <b/>
            <sz val="12"/>
            <color indexed="81"/>
            <rFont val="Tahoma"/>
            <family val="2"/>
          </rPr>
          <t>samir:
احمد 99010133/
55050604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4" authorId="0" shapeId="0" xr:uid="{00000000-0006-0000-0000-000008000000}">
      <text>
        <r>
          <rPr>
            <b/>
            <sz val="12"/>
            <color indexed="81"/>
            <rFont val="Tahoma"/>
            <family val="2"/>
          </rPr>
          <t>samir:
المكتب 22431122
الدفتر - التأمين</t>
        </r>
      </text>
    </comment>
    <comment ref="L48" authorId="0" shapeId="0" xr:uid="{00000000-0006-0000-0000-000009000000}">
      <text>
        <r>
          <rPr>
            <b/>
            <sz val="12"/>
            <color indexed="81"/>
            <rFont val="Tahoma"/>
            <family val="2"/>
          </rPr>
          <t xml:space="preserve">samir:
محمد ابراهيم 
99030431
تحديث استمارة </t>
        </r>
      </text>
    </comment>
    <comment ref="L49" authorId="0" shapeId="0" xr:uid="{00000000-0006-0000-0000-00000A000000}">
      <text>
        <r>
          <rPr>
            <b/>
            <sz val="12"/>
            <color indexed="81"/>
            <rFont val="Tahoma"/>
            <family val="2"/>
          </rPr>
          <t>samir:
عصام 66499999
تحديث الاستمارة</t>
        </r>
      </text>
    </comment>
    <comment ref="L55" authorId="0" shapeId="0" xr:uid="{00000000-0006-0000-0000-00000B000000}">
      <text>
        <r>
          <rPr>
            <b/>
            <sz val="12"/>
            <color indexed="81"/>
            <rFont val="Tahoma"/>
            <family val="2"/>
          </rPr>
          <t>samir:
خليفة 99977300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7" authorId="0" shapeId="0" xr:uid="{00000000-0006-0000-0000-00000C000000}">
      <text>
        <r>
          <rPr>
            <b/>
            <sz val="12"/>
            <color indexed="81"/>
            <rFont val="Tahoma"/>
            <family val="2"/>
          </rPr>
          <t>samir:
ناصر 99008000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63" authorId="0" shapeId="0" xr:uid="{00000000-0006-0000-0000-00000D000000}">
      <text>
        <r>
          <rPr>
            <b/>
            <sz val="12"/>
            <color indexed="81"/>
            <rFont val="Tahoma"/>
            <family val="2"/>
          </rPr>
          <t>samir:
عبد الرحمن ا97272121
تحديث استمارة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8" authorId="0" shapeId="0" xr:uid="{00000000-0006-0000-0000-00000E000000}">
      <text>
        <r>
          <rPr>
            <b/>
            <sz val="12"/>
            <color indexed="81"/>
            <rFont val="Tahoma"/>
            <family val="2"/>
          </rPr>
          <t>samir:
احمد 99622352
الدفتر والتأمين</t>
        </r>
      </text>
    </comment>
    <comment ref="M71" authorId="0" shapeId="0" xr:uid="{00000000-0006-0000-0000-00000F000000}">
      <text>
        <r>
          <rPr>
            <b/>
            <sz val="12"/>
            <color indexed="81"/>
            <rFont val="Tahoma"/>
            <family val="2"/>
          </rPr>
          <t>samir:
ايمن 66161104
صالح 66421868
تحديث الاستمارة</t>
        </r>
      </text>
    </comment>
    <comment ref="AB71" authorId="0" shapeId="0" xr:uid="{00000000-0006-0000-0000-000010000000}">
      <text>
        <r>
          <rPr>
            <b/>
            <sz val="12"/>
            <color indexed="81"/>
            <rFont val="Tahoma"/>
            <family val="2"/>
          </rPr>
          <t>samir:
ايمن 66161104
صالح 66421868
تحديث الاستمارة</t>
        </r>
      </text>
    </comment>
    <comment ref="L74" authorId="0" shapeId="0" xr:uid="{00000000-0006-0000-0000-000011000000}">
      <text>
        <r>
          <rPr>
            <b/>
            <sz val="14"/>
            <color indexed="81"/>
            <rFont val="Tahoma"/>
            <family val="2"/>
          </rPr>
          <t>samir:
جمال 99566633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75" authorId="0" shapeId="0" xr:uid="{00000000-0006-0000-0000-000012000000}">
      <text>
        <r>
          <rPr>
            <b/>
            <sz val="12"/>
            <color indexed="81"/>
            <rFont val="Tahoma"/>
            <family val="2"/>
          </rPr>
          <t>samir:
طلال 99477722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81" authorId="0" shapeId="0" xr:uid="{00000000-0006-0000-0000-000013000000}">
      <text>
        <r>
          <rPr>
            <b/>
            <sz val="12"/>
            <color indexed="81"/>
            <rFont val="Tahoma"/>
            <family val="2"/>
          </rPr>
          <t>samir:
ابو عبد الله 99512315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84" authorId="0" shapeId="0" xr:uid="{00000000-0006-0000-0000-000014000000}">
      <text>
        <r>
          <rPr>
            <b/>
            <sz val="12"/>
            <color indexed="81"/>
            <rFont val="Tahoma"/>
            <family val="2"/>
          </rPr>
          <t>samir:
علي 99044525 
الدفتر والتامين</t>
        </r>
      </text>
    </comment>
    <comment ref="L92" authorId="0" shapeId="0" xr:uid="{00000000-0006-0000-0000-000015000000}">
      <text>
        <r>
          <rPr>
            <b/>
            <sz val="12"/>
            <color indexed="81"/>
            <rFont val="Tahoma"/>
            <family val="2"/>
          </rPr>
          <t>samir:
طارق 66662900
عبد العزيز 99999781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03" authorId="0" shapeId="0" xr:uid="{00000000-0006-0000-0000-000016000000}">
      <text>
        <r>
          <rPr>
            <b/>
            <sz val="12"/>
            <color indexed="81"/>
            <rFont val="Tahoma"/>
            <family val="2"/>
          </rPr>
          <t>samir:
محمود 97123280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11" authorId="0" shapeId="0" xr:uid="{00000000-0006-0000-0000-000017000000}">
      <text>
        <r>
          <rPr>
            <b/>
            <sz val="12"/>
            <color indexed="81"/>
            <rFont val="Tahoma"/>
            <family val="2"/>
          </rPr>
          <t>samir:
عمرو 24310664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14" authorId="0" shapeId="0" xr:uid="{00000000-0006-0000-0000-000018000000}">
      <text>
        <r>
          <rPr>
            <b/>
            <sz val="12"/>
            <color indexed="81"/>
            <rFont val="Tahoma"/>
            <family val="2"/>
          </rPr>
          <t>samir:
عاطف 66846169
تحديث الاستمارة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سليمان 66266200</t>
        </r>
      </text>
    </comment>
    <comment ref="L115" authorId="0" shapeId="0" xr:uid="{00000000-0006-0000-0000-000019000000}">
      <text>
        <r>
          <rPr>
            <b/>
            <sz val="12"/>
            <color indexed="81"/>
            <rFont val="Tahoma"/>
            <family val="2"/>
          </rPr>
          <t>samir:
محمد 94007745
ماهر 99277755
تحديث استمارة</t>
        </r>
      </text>
    </comment>
    <comment ref="L125" authorId="0" shapeId="0" xr:uid="{00000000-0006-0000-0000-00001A000000}">
      <text>
        <r>
          <rPr>
            <b/>
            <sz val="12"/>
            <color indexed="81"/>
            <rFont val="Tahoma"/>
            <family val="2"/>
          </rPr>
          <t>samir:
ادون 97221113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26" authorId="0" shapeId="0" xr:uid="{00000000-0006-0000-0000-00001B000000}">
      <text>
        <r>
          <rPr>
            <b/>
            <sz val="12"/>
            <color indexed="81"/>
            <rFont val="Tahoma"/>
            <family val="2"/>
          </rPr>
          <t>samir:
وليد 99838446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28" authorId="0" shapeId="0" xr:uid="{00000000-0006-0000-0000-00001C000000}">
      <text>
        <r>
          <rPr>
            <b/>
            <sz val="12"/>
            <color indexed="81"/>
            <rFont val="Tahoma"/>
            <family val="2"/>
          </rPr>
          <t xml:space="preserve">samir:
م. سيف 97796615
تحديث استمارة
</t>
        </r>
      </text>
    </comment>
    <comment ref="L129" authorId="0" shapeId="0" xr:uid="{00000000-0006-0000-0000-00001D000000}">
      <text>
        <r>
          <rPr>
            <b/>
            <sz val="12"/>
            <color indexed="81"/>
            <rFont val="Tahoma"/>
            <family val="2"/>
          </rPr>
          <t xml:space="preserve">samir:
عدنان 99066139
ايوب 99327069
تحديث الاستمارة
</t>
        </r>
      </text>
    </comment>
    <comment ref="L134" authorId="0" shapeId="0" xr:uid="{00000000-0006-0000-0000-00001E000000}">
      <text>
        <r>
          <rPr>
            <b/>
            <sz val="12"/>
            <color indexed="81"/>
            <rFont val="Tahoma"/>
            <family val="2"/>
          </rPr>
          <t>samir:
ابو محمد 96667793
تحديث الاستمارة</t>
        </r>
      </text>
    </comment>
    <comment ref="L136" authorId="0" shapeId="0" xr:uid="{00000000-0006-0000-0000-00001F000000}">
      <text>
        <r>
          <rPr>
            <b/>
            <sz val="12"/>
            <color indexed="81"/>
            <rFont val="Tahoma"/>
            <family val="2"/>
          </rPr>
          <t xml:space="preserve">samir:
خالد 66144431
الدفتر والتامين 
تحديث استمارة 
فرق الرسوم 33.750 دينار </t>
        </r>
      </text>
    </comment>
    <comment ref="L137" authorId="0" shapeId="0" xr:uid="{00000000-0006-0000-0000-000020000000}">
      <text>
        <r>
          <rPr>
            <b/>
            <sz val="12"/>
            <color indexed="81"/>
            <rFont val="Tahoma"/>
            <family val="2"/>
          </rPr>
          <t>samir:
ابو يدر 97896383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38" authorId="0" shapeId="0" xr:uid="{00000000-0006-0000-0000-000021000000}">
      <text>
        <r>
          <rPr>
            <b/>
            <sz val="12"/>
            <color indexed="81"/>
            <rFont val="Tahoma"/>
            <family val="2"/>
          </rPr>
          <t>samir:
ناصر 99638355
تحديث الاستمارة</t>
        </r>
      </text>
    </comment>
    <comment ref="L141" authorId="0" shapeId="0" xr:uid="{00000000-0006-0000-0000-000022000000}">
      <text>
        <r>
          <rPr>
            <b/>
            <sz val="12"/>
            <color indexed="81"/>
            <rFont val="Tahoma"/>
            <family val="2"/>
          </rPr>
          <t>samir:
ام ابراهيم 22494608/9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45" authorId="0" shapeId="0" xr:uid="{00000000-0006-0000-0000-000023000000}">
      <text>
        <r>
          <rPr>
            <b/>
            <sz val="12"/>
            <color indexed="81"/>
            <rFont val="Tahoma"/>
            <family val="2"/>
          </rPr>
          <t>samir:
سليمان 97454445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47" authorId="0" shapeId="0" xr:uid="{00000000-0006-0000-0000-000024000000}">
      <text>
        <r>
          <rPr>
            <b/>
            <sz val="12"/>
            <color indexed="81"/>
            <rFont val="Tahoma"/>
            <family val="2"/>
          </rPr>
          <t>samir:
محمد التناك
99876225
الدفتر والتأمين</t>
        </r>
      </text>
    </comment>
    <comment ref="L153" authorId="0" shapeId="0" xr:uid="{00000000-0006-0000-0000-000025000000}">
      <text>
        <r>
          <rPr>
            <b/>
            <sz val="12"/>
            <color indexed="81"/>
            <rFont val="Tahoma"/>
            <family val="2"/>
          </rPr>
          <t>samir:
مكتب 22400360
الدفتر والتأمين</t>
        </r>
      </text>
    </comment>
    <comment ref="L157" authorId="0" shapeId="0" xr:uid="{00000000-0006-0000-0000-000026000000}">
      <text>
        <r>
          <rPr>
            <b/>
            <sz val="12"/>
            <color indexed="81"/>
            <rFont val="Tahoma"/>
            <family val="2"/>
          </rPr>
          <t>samir:
تحديث استمارة 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61" authorId="0" shapeId="0" xr:uid="{00000000-0006-0000-0000-000027000000}">
      <text>
        <r>
          <rPr>
            <b/>
            <sz val="12"/>
            <color indexed="81"/>
            <rFont val="Tahoma"/>
            <family val="2"/>
          </rPr>
          <t>samir:
فهد 99655456
تحديث الاستماره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62" authorId="0" shapeId="0" xr:uid="{00000000-0006-0000-0000-000028000000}">
      <text>
        <r>
          <rPr>
            <b/>
            <sz val="12"/>
            <color indexed="81"/>
            <rFont val="Tahoma"/>
            <family val="2"/>
          </rPr>
          <t>samir:
ابو عبد الله 99512315
تحديث استمارة</t>
        </r>
      </text>
    </comment>
    <comment ref="L163" authorId="0" shapeId="0" xr:uid="{00000000-0006-0000-0000-000029000000}">
      <text>
        <r>
          <rPr>
            <b/>
            <sz val="12"/>
            <color indexed="81"/>
            <rFont val="Tahoma"/>
            <family val="2"/>
          </rPr>
          <t xml:space="preserve">samir:
سعد 22429815
وفاء 22401700
تحديث استماره
</t>
        </r>
      </text>
    </comment>
    <comment ref="L164" authorId="0" shapeId="0" xr:uid="{00000000-0006-0000-0000-00002A000000}">
      <text>
        <r>
          <rPr>
            <b/>
            <sz val="12"/>
            <color indexed="81"/>
            <rFont val="Tahoma"/>
            <family val="2"/>
          </rPr>
          <t>samir:
ك/منصور 60941999
تحديث استمارة</t>
        </r>
      </text>
    </comment>
    <comment ref="L166" authorId="0" shapeId="0" xr:uid="{00000000-0006-0000-0000-00002B000000}">
      <text>
        <r>
          <rPr>
            <b/>
            <sz val="11"/>
            <color indexed="81"/>
            <rFont val="Tahoma"/>
            <family val="2"/>
          </rPr>
          <t xml:space="preserve">samir:
عمل 22470191
تحديث الاستمارة </t>
        </r>
      </text>
    </comment>
    <comment ref="L171" authorId="0" shapeId="0" xr:uid="{00000000-0006-0000-0000-00002C000000}">
      <text>
        <r>
          <rPr>
            <b/>
            <sz val="12"/>
            <color indexed="81"/>
            <rFont val="Tahoma"/>
            <family val="2"/>
          </rPr>
          <t>samir:
عصام 99151553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75" authorId="0" shapeId="0" xr:uid="{00000000-0006-0000-0000-00002D000000}">
      <text>
        <r>
          <rPr>
            <b/>
            <sz val="12"/>
            <color indexed="81"/>
            <rFont val="Tahoma"/>
            <family val="2"/>
          </rPr>
          <t xml:space="preserve">samir:
ادون 97221114
الدفتر ووالتأمين 
تحديث استمارة
</t>
        </r>
      </text>
    </comment>
    <comment ref="L176" authorId="0" shapeId="0" xr:uid="{00000000-0006-0000-0000-00002E000000}">
      <text>
        <r>
          <rPr>
            <b/>
            <sz val="12"/>
            <color indexed="81"/>
            <rFont val="Tahoma"/>
            <family val="2"/>
          </rPr>
          <t>samir:
تحديث الاستمارة 
طارق 99000909</t>
        </r>
      </text>
    </comment>
    <comment ref="L177" authorId="0" shapeId="0" xr:uid="{00000000-0006-0000-0000-00002F000000}">
      <text>
        <r>
          <rPr>
            <b/>
            <sz val="12"/>
            <color indexed="81"/>
            <rFont val="Tahoma"/>
            <family val="2"/>
          </rPr>
          <t>samir:
نور 99797209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78" authorId="0" shapeId="0" xr:uid="{00000000-0006-0000-0000-000030000000}">
      <text>
        <r>
          <rPr>
            <b/>
            <sz val="12"/>
            <color indexed="81"/>
            <rFont val="Tahoma"/>
            <family val="2"/>
          </rPr>
          <t>samir:
الوطنية للتامين 
151351000408
وثيقة 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1" authorId="0" shapeId="0" xr:uid="{00000000-0006-0000-0000-000031000000}">
      <text>
        <r>
          <rPr>
            <b/>
            <sz val="12"/>
            <color indexed="81"/>
            <rFont val="Tahoma"/>
            <family val="2"/>
          </rPr>
          <t>samir:
سعود 99444582
الدفتر والتأمين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3" authorId="0" shapeId="0" xr:uid="{00000000-0006-0000-0000-000032000000}">
      <text>
        <r>
          <rPr>
            <b/>
            <sz val="12"/>
            <color indexed="81"/>
            <rFont val="Tahoma"/>
            <family val="2"/>
          </rPr>
          <t>samir:
عبد الله 99000966
الدفتر والتأمين للقارب الجديد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4" authorId="0" shapeId="0" xr:uid="{00000000-0006-0000-0000-000033000000}">
      <text>
        <r>
          <rPr>
            <b/>
            <sz val="12"/>
            <color indexed="81"/>
            <rFont val="Tahoma"/>
            <family val="2"/>
          </rPr>
          <t>samir:
عبد العزيز 99339696
تحديث الاستمارة</t>
        </r>
      </text>
    </comment>
    <comment ref="L186" authorId="0" shapeId="0" xr:uid="{00000000-0006-0000-0000-000034000000}">
      <text>
        <r>
          <rPr>
            <b/>
            <sz val="12"/>
            <color indexed="81"/>
            <rFont val="Tahoma"/>
            <family val="2"/>
          </rPr>
          <t>samir:
محمود 99549836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7" authorId="0" shapeId="0" xr:uid="{00000000-0006-0000-0000-000035000000}">
      <text>
        <r>
          <rPr>
            <b/>
            <sz val="12"/>
            <color indexed="81"/>
            <rFont val="Tahoma"/>
            <family val="2"/>
          </rPr>
          <t xml:space="preserve">samir:
المندوب 55557859
تحديث الاستمارةsamir:
الدفتر 
</t>
        </r>
      </text>
    </comment>
    <comment ref="L189" authorId="0" shapeId="0" xr:uid="{00000000-0006-0000-0000-000036000000}">
      <text>
        <r>
          <rPr>
            <b/>
            <sz val="12"/>
            <color indexed="81"/>
            <rFont val="Tahoma"/>
            <family val="2"/>
          </rPr>
          <t>samir:
صالحه 99651101
الدفتر والتأمين 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91" authorId="0" shapeId="0" xr:uid="{00000000-0006-0000-0000-000037000000}">
      <text>
        <r>
          <rPr>
            <b/>
            <sz val="12"/>
            <color indexed="81"/>
            <rFont val="Tahoma"/>
            <family val="2"/>
          </rPr>
          <t>samir:
حسام 99711969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3" authorId="0" shapeId="0" xr:uid="{00000000-0006-0000-0000-000038000000}">
      <text>
        <r>
          <rPr>
            <b/>
            <sz val="12"/>
            <color indexed="81"/>
            <rFont val="Tahoma"/>
            <family val="2"/>
          </rPr>
          <t>samir:
احمد 69010666
ابو يوسف 99986990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96" authorId="0" shapeId="0" xr:uid="{00000000-0006-0000-0000-000039000000}">
      <text>
        <r>
          <rPr>
            <b/>
            <sz val="12"/>
            <color indexed="81"/>
            <rFont val="Tahoma"/>
            <family val="2"/>
          </rPr>
          <t>samir:
ابو عبد الله  الحبيل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8" authorId="0" shapeId="0" xr:uid="{00000000-0006-0000-0000-00003A000000}">
      <text>
        <r>
          <rPr>
            <b/>
            <sz val="12"/>
            <color indexed="81"/>
            <rFont val="Tahoma"/>
            <family val="2"/>
          </rPr>
          <t>samir:
جاسم  66671252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9" authorId="0" shapeId="0" xr:uid="{00000000-0006-0000-0000-00003B000000}">
      <text>
        <r>
          <rPr>
            <b/>
            <sz val="12"/>
            <color indexed="81"/>
            <rFont val="Tahoma"/>
            <family val="2"/>
          </rPr>
          <t>samir:
ويليام97760640
خالد 99388777
الدفتر والتأميت 
تحديث استمارة</t>
        </r>
      </text>
    </comment>
    <comment ref="L211" authorId="0" shapeId="0" xr:uid="{00000000-0006-0000-0000-00003C000000}">
      <text>
        <r>
          <rPr>
            <b/>
            <sz val="12"/>
            <color indexed="81"/>
            <rFont val="Tahoma"/>
            <family val="2"/>
          </rPr>
          <t>samir:
تغيير القارب 
الدفتر والتامين 
ضحي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217" authorId="0" shapeId="0" xr:uid="{00000000-0006-0000-0000-00003D000000}">
      <text>
        <r>
          <rPr>
            <b/>
            <sz val="12"/>
            <color indexed="81"/>
            <rFont val="Tahoma"/>
            <family val="2"/>
          </rPr>
          <t>samir:
ابو عبد الله 
55484999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21" authorId="0" shapeId="0" xr:uid="{00000000-0006-0000-0000-00003E000000}">
      <text>
        <r>
          <rPr>
            <b/>
            <sz val="12"/>
            <color indexed="81"/>
            <rFont val="Tahoma"/>
            <family val="2"/>
          </rPr>
          <t xml:space="preserve">samir:
ابو عبد الله 
99664900
تحديث الاستمارة 
فرق الرسوم 16 دينار </t>
        </r>
      </text>
    </comment>
    <comment ref="L239" authorId="0" shapeId="0" xr:uid="{00000000-0006-0000-0000-00003F000000}">
      <text>
        <r>
          <rPr>
            <b/>
            <sz val="12"/>
            <color indexed="81"/>
            <rFont val="Tahoma"/>
            <family val="2"/>
          </rPr>
          <t>samir:
هاشم 66168881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0" authorId="0" shapeId="0" xr:uid="{00000000-0006-0000-0000-000040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مكتب 22431122
الدفتر والتأمين 
والمبلع المشترك</t>
        </r>
      </text>
    </comment>
    <comment ref="L242" authorId="0" shapeId="0" xr:uid="{00000000-0006-0000-0000-000041000000}">
      <text>
        <r>
          <rPr>
            <b/>
            <sz val="12"/>
            <color indexed="81"/>
            <rFont val="Tahoma"/>
            <family val="2"/>
          </rPr>
          <t xml:space="preserve">samir:
صالح 99499954
فوزي 99037831
الدفتر والتامين
تحديث الاستمارة 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5" authorId="0" shapeId="0" xr:uid="{00000000-0006-0000-0000-000042000000}">
      <text>
        <r>
          <rPr>
            <b/>
            <sz val="12"/>
            <color indexed="81"/>
            <rFont val="Tahoma"/>
            <family val="2"/>
          </rPr>
          <t>samir:
سامي99477778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6" authorId="0" shapeId="0" xr:uid="{00000000-0006-0000-0000-000043000000}">
      <text>
        <r>
          <rPr>
            <b/>
            <sz val="12"/>
            <color indexed="81"/>
            <rFont val="Tahoma"/>
            <family val="2"/>
          </rPr>
          <t>samir:
ابو عبد الله  97807088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1" authorId="0" shapeId="0" xr:uid="{00000000-0006-0000-0000-000044000000}">
      <text>
        <r>
          <rPr>
            <b/>
            <sz val="12"/>
            <color indexed="81"/>
            <rFont val="Tahoma"/>
            <family val="2"/>
          </rPr>
          <t>samir:
سيد متولي 97940804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4" authorId="0" shapeId="0" xr:uid="{00000000-0006-0000-0000-000045000000}">
      <text>
        <r>
          <rPr>
            <b/>
            <sz val="12"/>
            <color indexed="81"/>
            <rFont val="Tahoma"/>
            <family val="2"/>
          </rPr>
          <t>samir:
احمد 24830474
تحديث 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فرق رسوم 2 دينار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7" authorId="0" shapeId="0" xr:uid="{00000000-0006-0000-0000-000046000000}">
      <text>
        <r>
          <rPr>
            <b/>
            <sz val="12"/>
            <color indexed="81"/>
            <rFont val="Tahoma"/>
            <family val="2"/>
          </rPr>
          <t>samir:
جهاد 99764004
الدفتر والتامين الجديد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8" authorId="0" shapeId="0" xr:uid="{00000000-0006-0000-0000-000047000000}">
      <text>
        <r>
          <rPr>
            <b/>
            <sz val="12"/>
            <color indexed="81"/>
            <rFont val="Tahoma"/>
            <family val="2"/>
          </rPr>
          <t>samir:
غالب 66699168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2" authorId="0" shapeId="0" xr:uid="{00000000-0006-0000-0000-000048000000}">
      <text>
        <r>
          <rPr>
            <b/>
            <sz val="12"/>
            <color indexed="81"/>
            <rFont val="Tahoma"/>
            <family val="2"/>
          </rPr>
          <t>samir:
محمد ابو فهد 
99055209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6" authorId="0" shapeId="0" xr:uid="{00000000-0006-0000-0000-000049000000}">
      <text>
        <r>
          <rPr>
            <b/>
            <sz val="12"/>
            <color indexed="81"/>
            <rFont val="Tahoma"/>
            <family val="2"/>
          </rPr>
          <t>samir:
عبد النبي  99744822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7" authorId="0" shapeId="0" xr:uid="{00000000-0006-0000-0000-00004A000000}">
      <text>
        <r>
          <rPr>
            <b/>
            <sz val="12"/>
            <color indexed="81"/>
            <rFont val="Tahoma"/>
            <family val="2"/>
          </rPr>
          <t>samir:
علي 99696985
ايمان 24834226/7
تحديث استماره</t>
        </r>
      </text>
    </comment>
    <comment ref="L276" authorId="0" shapeId="0" xr:uid="{00000000-0006-0000-0000-00004B000000}">
      <text>
        <r>
          <rPr>
            <b/>
            <sz val="12"/>
            <color indexed="81"/>
            <rFont val="Tahoma"/>
            <family val="2"/>
          </rPr>
          <t>samir:
محمد  99222225
تحديث الاستمارة</t>
        </r>
      </text>
    </comment>
    <comment ref="L280" authorId="0" shapeId="0" xr:uid="{00000000-0006-0000-0000-00004C000000}">
      <text>
        <r>
          <rPr>
            <b/>
            <sz val="12"/>
            <color indexed="81"/>
            <rFont val="Tahoma"/>
            <family val="2"/>
          </rPr>
          <t>samir:
رأفت 99592857
نجيب 99563735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87" authorId="0" shapeId="0" xr:uid="{00000000-0006-0000-0000-00004D000000}">
      <text>
        <r>
          <rPr>
            <b/>
            <sz val="12"/>
            <color indexed="81"/>
            <rFont val="Tahoma"/>
            <family val="2"/>
          </rPr>
          <t>samir:
مني 22960109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94" authorId="0" shapeId="0" xr:uid="{00000000-0006-0000-0000-00004E000000}">
      <text>
        <r>
          <rPr>
            <b/>
            <sz val="12"/>
            <color indexed="81"/>
            <rFont val="Tahoma"/>
            <family val="2"/>
          </rPr>
          <t>samir:
سهام 24834201
 د 108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95" authorId="0" shapeId="0" xr:uid="{00000000-0006-0000-0000-00004F000000}">
      <text>
        <r>
          <rPr>
            <b/>
            <sz val="12"/>
            <color indexed="81"/>
            <rFont val="Tahoma"/>
            <family val="2"/>
          </rPr>
          <t>samir:
جوهر 97594444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00" authorId="0" shapeId="0" xr:uid="{00000000-0006-0000-0000-000050000000}">
      <text>
        <r>
          <rPr>
            <b/>
            <sz val="12"/>
            <color indexed="81"/>
            <rFont val="Tahoma"/>
            <family val="2"/>
          </rPr>
          <t>samir:
ابو فهد عبد الرحمن الحوال 
99789268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01" authorId="0" shapeId="0" xr:uid="{00000000-0006-0000-0000-000051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تحديث الاستمارة 
خالد 99665490</t>
        </r>
      </text>
    </comment>
    <comment ref="L312" authorId="0" shapeId="0" xr:uid="{00000000-0006-0000-0000-000052000000}">
      <text>
        <r>
          <rPr>
            <b/>
            <sz val="12"/>
            <color indexed="81"/>
            <rFont val="Tahoma"/>
            <family val="2"/>
          </rPr>
          <t>samir:
ابراهيم 22443712
99065677
تحديث الاستمارات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26" authorId="0" shapeId="0" xr:uid="{00000000-0006-0000-0000-000053000000}">
      <text>
        <r>
          <rPr>
            <b/>
            <sz val="12"/>
            <color indexed="81"/>
            <rFont val="Tahoma"/>
            <family val="2"/>
          </rPr>
          <t>samir:
عادل 97774797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32" authorId="0" shapeId="0" xr:uid="{00000000-0006-0000-0000-000054000000}">
      <text>
        <r>
          <rPr>
            <b/>
            <sz val="12"/>
            <color indexed="81"/>
            <rFont val="Tahoma"/>
            <family val="2"/>
          </rPr>
          <t>samir:
ازور 99504417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33" authorId="0" shapeId="0" xr:uid="{00000000-0006-0000-0000-000055000000}">
      <text>
        <r>
          <rPr>
            <b/>
            <sz val="12"/>
            <color indexed="81"/>
            <rFont val="Tahoma"/>
            <family val="2"/>
          </rPr>
          <t>samir:
خلف 99222308
احمد 99997990</t>
        </r>
      </text>
    </comment>
    <comment ref="L339" authorId="0" shapeId="0" xr:uid="{00000000-0006-0000-0000-000056000000}">
      <text>
        <r>
          <rPr>
            <b/>
            <sz val="12"/>
            <color indexed="81"/>
            <rFont val="Tahoma"/>
            <family val="2"/>
          </rPr>
          <t>samir:
فهد 99662909
الدفتر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40" authorId="0" shapeId="0" xr:uid="{00000000-0006-0000-0000-000057000000}">
      <text>
        <r>
          <rPr>
            <b/>
            <sz val="12"/>
            <color indexed="81"/>
            <rFont val="Tahoma"/>
            <family val="2"/>
          </rPr>
          <t>samir:
محمود 99368374
الدفتر والتأمين 
تحديث استمارة</t>
        </r>
      </text>
    </comment>
    <comment ref="L341" authorId="0" shapeId="0" xr:uid="{00000000-0006-0000-0000-000058000000}">
      <text>
        <r>
          <rPr>
            <b/>
            <sz val="12"/>
            <color indexed="81"/>
            <rFont val="Tahoma"/>
            <family val="2"/>
          </rPr>
          <t xml:space="preserve">samir:
تحديث الاستماره 
ابو احمد 25328301
99454607
</t>
        </r>
      </text>
    </comment>
    <comment ref="L344" authorId="0" shapeId="0" xr:uid="{00000000-0006-0000-0000-000059000000}">
      <text>
        <r>
          <rPr>
            <b/>
            <sz val="12"/>
            <color indexed="81"/>
            <rFont val="Tahoma"/>
            <family val="2"/>
          </rPr>
          <t>samir:
عبد العزيز 99707054
زيد 99722242
تحديث الاستمارة
الدفتر والتامين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L346" authorId="0" shapeId="0" xr:uid="{00000000-0006-0000-0000-00005A000000}">
      <text>
        <r>
          <rPr>
            <b/>
            <sz val="12"/>
            <color indexed="81"/>
            <rFont val="Tahoma"/>
            <family val="2"/>
          </rPr>
          <t>samir:
نادر 99614888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54" authorId="0" shapeId="0" xr:uid="{00000000-0006-0000-0000-00005B000000}">
      <text>
        <r>
          <rPr>
            <b/>
            <sz val="12"/>
            <color indexed="81"/>
            <rFont val="Tahoma"/>
            <family val="2"/>
          </rPr>
          <t xml:space="preserve">samir:
الشيخ  99756660
</t>
        </r>
      </text>
    </comment>
    <comment ref="L361" authorId="0" shapeId="0" xr:uid="{00000000-0006-0000-0000-00005C000000}">
      <text>
        <r>
          <rPr>
            <b/>
            <sz val="12"/>
            <color indexed="81"/>
            <rFont val="Tahoma"/>
            <family val="2"/>
          </rPr>
          <t>samir:
عبد اللطيف 99036670
الدفتر والتأمين</t>
        </r>
      </text>
    </comment>
    <comment ref="L366" authorId="0" shapeId="0" xr:uid="{00000000-0006-0000-0000-00005D000000}">
      <text>
        <r>
          <rPr>
            <b/>
            <sz val="12"/>
            <color indexed="81"/>
            <rFont val="Tahoma"/>
            <family val="2"/>
          </rPr>
          <t>samir:
طارق  66621669
99025373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70" authorId="0" shapeId="0" xr:uid="{00000000-0006-0000-0000-00005E000000}">
      <text>
        <r>
          <rPr>
            <b/>
            <sz val="12"/>
            <color indexed="81"/>
            <rFont val="Tahoma"/>
            <family val="2"/>
          </rPr>
          <t>samir:
حسن 66228743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373" authorId="0" shapeId="0" xr:uid="{00000000-0006-0000-0000-00005F000000}">
      <text>
        <r>
          <rPr>
            <b/>
            <sz val="12"/>
            <color indexed="81"/>
            <rFont val="Tahoma"/>
            <family val="2"/>
          </rPr>
          <t>samir:
محمود 97123280
تحديث استمارة</t>
        </r>
      </text>
    </comment>
    <comment ref="L378" authorId="0" shapeId="0" xr:uid="{00000000-0006-0000-0000-000060000000}">
      <text>
        <r>
          <rPr>
            <b/>
            <sz val="12"/>
            <color indexed="81"/>
            <rFont val="Tahoma"/>
            <family val="2"/>
          </rPr>
          <t>samir:
الشيخ فهد 99661651
تحديث الاستمارة 
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82" authorId="0" shapeId="0" xr:uid="{00000000-0006-0000-0000-000061000000}">
      <text>
        <r>
          <rPr>
            <b/>
            <sz val="12"/>
            <color indexed="81"/>
            <rFont val="Tahoma"/>
            <family val="2"/>
          </rPr>
          <t>samir:
عبد الله بو عيسى 
66050073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88" authorId="0" shapeId="0" xr:uid="{00000000-0006-0000-0000-000062000000}">
      <text>
        <r>
          <rPr>
            <b/>
            <sz val="12"/>
            <color indexed="81"/>
            <rFont val="Tahoma"/>
            <family val="2"/>
          </rPr>
          <t>samir:
وضحه 24801260
سليم 99656324
تحديث استمارة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90" authorId="0" shapeId="0" xr:uid="{00000000-0006-0000-0000-000063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ابو علي 99554922
تحديث الاستمارة</t>
        </r>
      </text>
    </comment>
    <comment ref="L398" authorId="0" shapeId="0" xr:uid="{00000000-0006-0000-0000-000064000000}">
      <text>
        <r>
          <rPr>
            <b/>
            <sz val="12"/>
            <color indexed="81"/>
            <rFont val="Tahoma"/>
            <family val="2"/>
          </rPr>
          <t>samir:
فهد  99005557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16" authorId="0" shapeId="0" xr:uid="{00000000-0006-0000-0000-000065000000}">
      <text>
        <r>
          <rPr>
            <b/>
            <sz val="12"/>
            <color indexed="81"/>
            <rFont val="Tahoma"/>
            <family val="2"/>
          </rPr>
          <t>samir:
عبد العزيز 97870302
الدفتر 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18" authorId="0" shapeId="0" xr:uid="{00000000-0006-0000-0000-000066000000}">
      <text>
        <r>
          <rPr>
            <b/>
            <sz val="12"/>
            <color indexed="81"/>
            <rFont val="Tahoma"/>
            <family val="2"/>
          </rPr>
          <t>samir:
ناصر 99333320
تلدفتر والتامين وتحديث الاستمارة وكتاب العضوية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1" authorId="0" shapeId="0" xr:uid="{00000000-0006-0000-0000-000067000000}">
      <text>
        <r>
          <rPr>
            <b/>
            <sz val="12"/>
            <color indexed="81"/>
            <rFont val="Tahoma"/>
            <family val="2"/>
          </rPr>
          <t>samir:
مجدي 55506679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2" authorId="0" shapeId="0" xr:uid="{00000000-0006-0000-0000-000068000000}">
      <text>
        <r>
          <rPr>
            <b/>
            <sz val="12"/>
            <color indexed="81"/>
            <rFont val="Tahoma"/>
            <family val="2"/>
          </rPr>
          <t>samir:
فيصل 99022081
الدفتر والتامين 
تحديث 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26" authorId="0" shapeId="0" xr:uid="{00000000-0006-0000-0000-000069000000}">
      <text>
        <r>
          <rPr>
            <b/>
            <sz val="12"/>
            <color indexed="81"/>
            <rFont val="Tahoma"/>
            <family val="2"/>
          </rPr>
          <t>samir:
عزت 99624777
عبد الله 99669777
تحديث 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7" authorId="0" shapeId="0" xr:uid="{00000000-0006-0000-0000-00006A000000}">
      <text>
        <r>
          <rPr>
            <b/>
            <sz val="12"/>
            <color indexed="81"/>
            <rFont val="Tahoma"/>
            <family val="2"/>
          </rPr>
          <t>samir:
سعيد 66900560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8" authorId="0" shapeId="0" xr:uid="{00000000-0006-0000-0000-00006B000000}">
      <text>
        <r>
          <rPr>
            <b/>
            <sz val="12"/>
            <color indexed="81"/>
            <rFont val="Tahoma"/>
            <family val="2"/>
          </rPr>
          <t>samir:
ابو عبد الله 99664900
الدفتر والتامين 
وتحديث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9" authorId="0" shapeId="0" xr:uid="{00000000-0006-0000-0000-00006C000000}">
      <text>
        <r>
          <rPr>
            <b/>
            <sz val="12"/>
            <color indexed="81"/>
            <rFont val="Tahoma"/>
            <family val="2"/>
          </rPr>
          <t>samir:
راشد 99445553
الدفتر والتأميت للقارب الجديد</t>
        </r>
      </text>
    </comment>
    <comment ref="L430" authorId="0" shapeId="0" xr:uid="{00000000-0006-0000-0000-00006D000000}">
      <text>
        <r>
          <rPr>
            <b/>
            <sz val="12"/>
            <color indexed="81"/>
            <rFont val="Tahoma"/>
            <family val="2"/>
          </rPr>
          <t>samir:
وليد 97982000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1" authorId="0" shapeId="0" xr:uid="{00000000-0006-0000-0000-00006E000000}">
      <text>
        <r>
          <rPr>
            <b/>
            <sz val="12"/>
            <color indexed="81"/>
            <rFont val="Tahoma"/>
            <family val="2"/>
          </rPr>
          <t>samir:
اسف 90004617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2" authorId="0" shapeId="0" xr:uid="{00000000-0006-0000-0000-00006F000000}">
      <text>
        <r>
          <rPr>
            <b/>
            <sz val="12"/>
            <color indexed="81"/>
            <rFont val="Tahoma"/>
            <family val="2"/>
          </rPr>
          <t>samir:
خالد 99689757
الدفتر والتامين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34" authorId="0" shapeId="0" xr:uid="{00000000-0006-0000-0000-000070000000}">
      <text>
        <r>
          <rPr>
            <b/>
            <sz val="12"/>
            <color indexed="81"/>
            <rFont val="Tahoma"/>
            <family val="2"/>
          </rPr>
          <t>samir:
وليد  66642345
تحديث الاستمارة وتوقيع العضوين عليها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5" authorId="0" shapeId="0" xr:uid="{00000000-0006-0000-0000-000071000000}">
      <text>
        <r>
          <rPr>
            <b/>
            <sz val="12"/>
            <color indexed="81"/>
            <rFont val="Tahoma"/>
            <family val="2"/>
          </rPr>
          <t>samir:
منصور 60941999
تحديث الاستمارة</t>
        </r>
        <r>
          <rPr>
            <b/>
            <sz val="9"/>
            <color indexed="81"/>
            <rFont val="Tahoma"/>
            <family val="2"/>
          </rPr>
          <t xml:space="preserve"> 
</t>
        </r>
      </text>
    </comment>
    <comment ref="L436" authorId="0" shapeId="0" xr:uid="{00000000-0006-0000-0000-000072000000}">
      <text>
        <r>
          <rPr>
            <b/>
            <sz val="12"/>
            <color indexed="81"/>
            <rFont val="Tahoma"/>
            <family val="2"/>
          </rPr>
          <t>samir:
حمد 99020625</t>
        </r>
      </text>
    </comment>
    <comment ref="L437" authorId="0" shapeId="0" xr:uid="{00000000-0006-0000-0000-000073000000}">
      <text>
        <r>
          <rPr>
            <b/>
            <sz val="12"/>
            <color indexed="81"/>
            <rFont val="Tahoma"/>
            <family val="2"/>
          </rPr>
          <t>samir:
احمد 66164180
مصطفي 66448558 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8" authorId="0" shapeId="0" xr:uid="{00000000-0006-0000-0000-000074000000}">
      <text>
        <r>
          <rPr>
            <b/>
            <sz val="12"/>
            <color indexed="81"/>
            <rFont val="Tahoma"/>
            <family val="2"/>
          </rPr>
          <t xml:space="preserve">samir:
وليد 97982000
تحديث استمارة
</t>
        </r>
      </text>
    </comment>
    <comment ref="L440" authorId="0" shapeId="0" xr:uid="{00000000-0006-0000-0000-000075000000}">
      <text>
        <r>
          <rPr>
            <b/>
            <sz val="12"/>
            <color indexed="81"/>
            <rFont val="Tahoma"/>
            <family val="2"/>
          </rPr>
          <t>samir:
عبد الله 99748681
الدفتر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41" authorId="0" shapeId="0" xr:uid="{00000000-0006-0000-0000-000076000000}">
      <text>
        <r>
          <rPr>
            <b/>
            <sz val="12"/>
            <color indexed="81"/>
            <rFont val="Tahoma"/>
            <family val="2"/>
          </rPr>
          <t xml:space="preserve">samir:
انور 99035695
تحديث الاستمارة </t>
        </r>
      </text>
    </comment>
    <comment ref="L442" authorId="0" shapeId="0" xr:uid="{00000000-0006-0000-0000-000077000000}">
      <text>
        <r>
          <rPr>
            <b/>
            <sz val="12"/>
            <color indexed="81"/>
            <rFont val="Tahoma"/>
            <family val="2"/>
          </rPr>
          <t>samir:
محمد 99830361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58" authorId="0" shapeId="0" xr:uid="{00000000-0006-0000-0000-000078000000}">
      <text>
        <r>
          <rPr>
            <b/>
            <sz val="12"/>
            <color indexed="81"/>
            <rFont val="Tahoma"/>
            <family val="2"/>
          </rPr>
          <t>samir:
خالد 99800666
 الشيخ 99769999
الدفتر والتامين 
تحديث الاستمارة</t>
        </r>
      </text>
    </comment>
    <comment ref="L469" authorId="0" shapeId="0" xr:uid="{00000000-0006-0000-0000-000079000000}">
      <text>
        <r>
          <rPr>
            <b/>
            <sz val="12"/>
            <color indexed="81"/>
            <rFont val="Tahoma"/>
            <family val="2"/>
          </rPr>
          <t>samir:
محمد 99078847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71" authorId="0" shapeId="0" xr:uid="{00000000-0006-0000-0000-00007A000000}">
      <text>
        <r>
          <rPr>
            <b/>
            <sz val="12"/>
            <color indexed="81"/>
            <rFont val="Tahoma"/>
            <family val="2"/>
          </rPr>
          <t>samir:
عبد الهادي 99477306
طارق 99727654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76" authorId="0" shapeId="0" xr:uid="{00000000-0006-0000-0000-00007B000000}">
      <text>
        <r>
          <rPr>
            <b/>
            <sz val="12"/>
            <color indexed="81"/>
            <rFont val="Tahoma"/>
            <family val="2"/>
          </rPr>
          <t>samir:
اعجاز 97152047 
الدفتر 
 تحديث استمارة</t>
        </r>
        <r>
          <rPr>
            <sz val="9"/>
            <color indexed="81"/>
            <rFont val="Tahoma"/>
            <family val="2"/>
          </rPr>
          <t xml:space="preserve">  
</t>
        </r>
      </text>
    </comment>
    <comment ref="L482" authorId="0" shapeId="0" xr:uid="{00000000-0006-0000-0000-00007C000000}">
      <text>
        <r>
          <rPr>
            <b/>
            <sz val="12"/>
            <color indexed="81"/>
            <rFont val="Tahoma"/>
            <family val="2"/>
          </rPr>
          <t>samir:
ابو عبده 99157578
الدفتر والتامين</t>
        </r>
      </text>
    </comment>
    <comment ref="L487" authorId="0" shapeId="0" xr:uid="{00000000-0006-0000-0000-00007D000000}">
      <text>
        <r>
          <rPr>
            <b/>
            <sz val="12"/>
            <color indexed="81"/>
            <rFont val="Tahoma"/>
            <family val="2"/>
          </rPr>
          <t>samir:
خالد  99717779
عوض 99122426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3" authorId="0" shapeId="0" xr:uid="{00000000-0006-0000-0000-00007E000000}">
      <text>
        <r>
          <rPr>
            <b/>
            <sz val="12"/>
            <color indexed="81"/>
            <rFont val="Tahoma"/>
            <family val="2"/>
          </rPr>
          <t>samir:
د/ علي 99000845 
55554243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5" authorId="0" shapeId="0" xr:uid="{00000000-0006-0000-0000-00007F000000}">
      <text>
        <r>
          <rPr>
            <b/>
            <sz val="12"/>
            <color indexed="81"/>
            <rFont val="Tahoma"/>
            <family val="2"/>
          </rPr>
          <t>samir:
عماد 66265588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6" authorId="0" shapeId="0" xr:uid="{00000000-0006-0000-0000-000080000000}">
      <text>
        <r>
          <rPr>
            <b/>
            <sz val="12"/>
            <color indexed="81"/>
            <rFont val="Tahoma"/>
            <family val="2"/>
          </rPr>
          <t>samir:
مساعد 97305321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9" authorId="0" shapeId="0" xr:uid="{00000000-0006-0000-0000-000081000000}">
      <text>
        <r>
          <rPr>
            <b/>
            <sz val="12"/>
            <color indexed="81"/>
            <rFont val="Tahoma"/>
            <family val="2"/>
          </rPr>
          <t>samir:
يوسف 99819883
احديث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3" authorId="0" shapeId="0" xr:uid="{00000000-0006-0000-0000-000082000000}">
      <text>
        <r>
          <rPr>
            <b/>
            <sz val="12"/>
            <color indexed="81"/>
            <rFont val="Tahoma"/>
            <family val="2"/>
          </rPr>
          <t>samir:
عامر 94453333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5" authorId="0" shapeId="0" xr:uid="{00000000-0006-0000-0000-000083000000}">
      <text>
        <r>
          <rPr>
            <b/>
            <sz val="12"/>
            <color indexed="81"/>
            <rFont val="Tahoma"/>
            <family val="2"/>
          </rPr>
          <t>samir:
عامر 97902464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8" authorId="0" shapeId="0" xr:uid="{00000000-0006-0000-0000-000084000000}">
      <text>
        <r>
          <rPr>
            <b/>
            <sz val="12"/>
            <color indexed="81"/>
            <rFont val="Tahoma"/>
            <family val="2"/>
          </rPr>
          <t>samir:
صالح 99070889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9" authorId="0" shapeId="0" xr:uid="{00000000-0006-0000-0000-000085000000}">
      <text>
        <r>
          <rPr>
            <b/>
            <sz val="12"/>
            <color indexed="81"/>
            <rFont val="Tahoma"/>
            <family val="2"/>
          </rPr>
          <t>samir:
طارق 99722144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13" authorId="0" shapeId="0" xr:uid="{00000000-0006-0000-0000-000086000000}">
      <text>
        <r>
          <rPr>
            <b/>
            <sz val="12"/>
            <color indexed="81"/>
            <rFont val="Tahoma"/>
            <family val="2"/>
          </rPr>
          <t xml:space="preserve">samir:
طاهر 22435074
الدفتر والتامين 
تحديث الاستمارة
</t>
        </r>
      </text>
    </comment>
    <comment ref="L517" authorId="0" shapeId="0" xr:uid="{00000000-0006-0000-0000-000087000000}">
      <text>
        <r>
          <rPr>
            <b/>
            <sz val="12"/>
            <color indexed="81"/>
            <rFont val="Tahoma"/>
            <family val="2"/>
          </rPr>
          <t>samir:
عثمان 99999780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19" authorId="0" shapeId="0" xr:uid="{00000000-0006-0000-0000-000088000000}">
      <text>
        <r>
          <rPr>
            <b/>
            <sz val="12"/>
            <color indexed="81"/>
            <rFont val="Tahoma"/>
            <family val="2"/>
          </rPr>
          <t>samir:
جوهر 22246105
خالد 99777399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20" authorId="0" shapeId="0" xr:uid="{00000000-0006-0000-0000-000089000000}">
      <text>
        <r>
          <rPr>
            <b/>
            <sz val="12"/>
            <color indexed="81"/>
            <rFont val="Tahoma"/>
            <family val="2"/>
          </rPr>
          <t>samir:
طارق 66377773
تحديث استمارة 
احضار الدفتر والتامين للقارب الجديد</t>
        </r>
      </text>
    </comment>
    <comment ref="L521" authorId="0" shapeId="0" xr:uid="{00000000-0006-0000-0000-00008A000000}">
      <text>
        <r>
          <rPr>
            <b/>
            <sz val="12"/>
            <color indexed="81"/>
            <rFont val="Tahoma"/>
            <family val="2"/>
          </rPr>
          <t>samir:
حسن 66228743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37" authorId="0" shapeId="0" xr:uid="{00000000-0006-0000-0000-00008B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بشار 97191444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40" authorId="0" shapeId="0" xr:uid="{00000000-0006-0000-0000-00008C000000}">
      <text>
        <r>
          <rPr>
            <b/>
            <sz val="12"/>
            <color indexed="81"/>
            <rFont val="Tahoma"/>
            <family val="2"/>
          </rPr>
          <t xml:space="preserve">samir:
عبد الرحمن 99823470
الدفتر والتأمين </t>
        </r>
      </text>
    </comment>
    <comment ref="L543" authorId="0" shapeId="0" xr:uid="{00000000-0006-0000-0000-00008D000000}">
      <text>
        <r>
          <rPr>
            <b/>
            <sz val="12"/>
            <color indexed="81"/>
            <rFont val="Tahoma"/>
            <family val="2"/>
          </rPr>
          <t>samir:
فيصل  99716633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547" authorId="0" shapeId="0" xr:uid="{00000000-0006-0000-0000-00008E000000}">
      <text>
        <r>
          <rPr>
            <b/>
            <sz val="12"/>
            <color indexed="81"/>
            <rFont val="Tahoma"/>
            <family val="2"/>
          </rPr>
          <t>samir:
احمد  66066665
الدفتر والتامين
توقيع الاستمارة</t>
        </r>
      </text>
    </comment>
    <comment ref="L553" authorId="0" shapeId="0" xr:uid="{00000000-0006-0000-0000-00008F000000}">
      <text>
        <r>
          <rPr>
            <b/>
            <sz val="12"/>
            <color indexed="81"/>
            <rFont val="Tahoma"/>
            <family val="2"/>
          </rPr>
          <t>samir:
ثابت 99702300
الدفتر والتامين</t>
        </r>
      </text>
    </comment>
    <comment ref="L557" authorId="0" shapeId="0" xr:uid="{00000000-0006-0000-0000-000090000000}">
      <text>
        <r>
          <rPr>
            <b/>
            <sz val="12"/>
            <color indexed="81"/>
            <rFont val="Tahoma"/>
            <family val="2"/>
          </rPr>
          <t>samir:
عمر 99909870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58" authorId="0" shapeId="0" xr:uid="{00000000-0006-0000-0000-000091000000}">
      <text>
        <r>
          <rPr>
            <b/>
            <sz val="12"/>
            <color indexed="81"/>
            <rFont val="Tahoma"/>
            <family val="2"/>
          </rPr>
          <t>samir:
حمود 99463550
الدفتر والتمين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68" authorId="0" shapeId="0" xr:uid="{00000000-0006-0000-0000-000092000000}">
      <text>
        <r>
          <rPr>
            <b/>
            <sz val="12"/>
            <color indexed="81"/>
            <rFont val="Tahoma"/>
            <family val="2"/>
          </rPr>
          <t>samir:
عدنان 66900888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69" authorId="0" shapeId="0" xr:uid="{00000000-0006-0000-0000-000093000000}">
      <text>
        <r>
          <rPr>
            <b/>
            <sz val="12"/>
            <color indexed="81"/>
            <rFont val="Tahoma"/>
            <family val="2"/>
          </rPr>
          <t>samir:
بدر 65090011 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72" authorId="0" shapeId="0" xr:uid="{00000000-0006-0000-0000-000094000000}">
      <text>
        <r>
          <rPr>
            <b/>
            <sz val="12"/>
            <color indexed="81"/>
            <rFont val="Tahoma"/>
            <family val="2"/>
          </rPr>
          <t>samir:
سعد 99006762
الاستمارة</t>
        </r>
      </text>
    </comment>
    <comment ref="L576" authorId="0" shapeId="0" xr:uid="{00000000-0006-0000-0000-000095000000}">
      <text>
        <r>
          <rPr>
            <b/>
            <sz val="12"/>
            <color indexed="81"/>
            <rFont val="Tahoma"/>
            <family val="2"/>
          </rPr>
          <t>samir:
انور 99793131
الدفتر</t>
        </r>
      </text>
    </comment>
    <comment ref="L578" authorId="0" shapeId="0" xr:uid="{00000000-0006-0000-0000-000096000000}">
      <text>
        <r>
          <rPr>
            <b/>
            <sz val="12"/>
            <color indexed="81"/>
            <rFont val="Tahoma"/>
            <family val="2"/>
          </rPr>
          <t>samir:
عبد السلام  66606000
غالب 50661633</t>
        </r>
      </text>
    </comment>
    <comment ref="L587" authorId="0" shapeId="0" xr:uid="{00000000-0006-0000-0000-000097000000}">
      <text>
        <r>
          <rPr>
            <b/>
            <sz val="12"/>
            <color indexed="81"/>
            <rFont val="Tahoma"/>
            <family val="2"/>
          </rPr>
          <t>samir:
حامد 66692693
لبدفتر  والتامين</t>
        </r>
      </text>
    </comment>
    <comment ref="L608" authorId="0" shapeId="0" xr:uid="{00000000-0006-0000-0000-000098000000}">
      <text>
        <r>
          <rPr>
            <b/>
            <sz val="12"/>
            <color indexed="81"/>
            <rFont val="Tahoma"/>
            <family val="2"/>
          </rPr>
          <t xml:space="preserve">samir:
عبد الرحمن 66688332
تحديث الاستمارة 
تعديل التامين خمسون الف 
</t>
        </r>
      </text>
    </comment>
    <comment ref="L610" authorId="0" shapeId="0" xr:uid="{00000000-0006-0000-0000-000099000000}">
      <text>
        <r>
          <rPr>
            <b/>
            <sz val="12"/>
            <color indexed="81"/>
            <rFont val="Tahoma"/>
            <family val="2"/>
          </rPr>
          <t>samir:
فوزان  99800033
الدفتر والتامين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L621" authorId="0" shapeId="0" xr:uid="{00000000-0006-0000-0000-00009A000000}">
      <text>
        <r>
          <rPr>
            <b/>
            <sz val="12"/>
            <color indexed="81"/>
            <rFont val="Tahoma"/>
            <family val="2"/>
          </rPr>
          <t>samir:
احمد 24830474
تحديث الاستماره</t>
        </r>
      </text>
    </comment>
    <comment ref="L626" authorId="0" shapeId="0" xr:uid="{00000000-0006-0000-0000-00009B000000}">
      <text>
        <r>
          <rPr>
            <b/>
            <sz val="12"/>
            <color indexed="81"/>
            <rFont val="Tahoma"/>
            <family val="2"/>
          </rPr>
          <t>samir:
محمد 66745379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633" authorId="0" shapeId="0" xr:uid="{00000000-0006-0000-0000-00009C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عبد الوهاب 99640040
حمد 99871059
تحديث الاستمارة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فرق الرسوم 2.5 دينار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634" authorId="0" shapeId="0" xr:uid="{00000000-0006-0000-0000-00009D000000}">
      <text>
        <r>
          <rPr>
            <b/>
            <sz val="12"/>
            <color indexed="81"/>
            <rFont val="Tahoma"/>
            <family val="2"/>
          </rPr>
          <t>samir:
مشاري 99615994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<sst xmlns="http://schemas.openxmlformats.org/spreadsheetml/2006/main" count="2711" uniqueCount="737">
  <si>
    <t>م</t>
  </si>
  <si>
    <t>المرسى</t>
  </si>
  <si>
    <t>الأســــــــــــــــــم</t>
  </si>
  <si>
    <t>العضوية</t>
  </si>
  <si>
    <t>اسم القارب</t>
  </si>
  <si>
    <t>رقم القارب</t>
  </si>
  <si>
    <t>الوزن</t>
  </si>
  <si>
    <t>الطول</t>
  </si>
  <si>
    <t>الحد
الادنى</t>
  </si>
  <si>
    <t>سعر
القدم</t>
  </si>
  <si>
    <t>انتهاء التامين</t>
  </si>
  <si>
    <t>انتهاء العضوية</t>
  </si>
  <si>
    <t>رقم
المخزن</t>
  </si>
  <si>
    <t>إشتراك
العربانة</t>
  </si>
  <si>
    <t>تاريخ
بداية الغرامة</t>
  </si>
  <si>
    <t>الغرامة</t>
  </si>
  <si>
    <t>الأشتراك</t>
  </si>
  <si>
    <t>الأجمالى</t>
  </si>
  <si>
    <t>مفتاح
الخدمة</t>
  </si>
  <si>
    <t xml:space="preserve">آخر تاريخ انتهاء عضوية قبل تمديد الشهرين للذين دفعوا خلال 2020. بتحديث 11/11/2020 </t>
  </si>
  <si>
    <t>تواريخ انتهاء العضويات بعد الخصم للمستحق والدافع وغير الدافع</t>
  </si>
  <si>
    <t>K-A01</t>
  </si>
  <si>
    <t xml:space="preserve"> </t>
  </si>
  <si>
    <t>K-A001</t>
  </si>
  <si>
    <t>مشمول وتم تعديل تاريخ انتهاء العضوية</t>
  </si>
  <si>
    <t>K-A002</t>
  </si>
  <si>
    <t>مشمول ويتم تحصيل 10 شهور فقط لعام 2020</t>
  </si>
  <si>
    <t>K-A02</t>
  </si>
  <si>
    <t>K-A03</t>
  </si>
  <si>
    <t>K-A04</t>
  </si>
  <si>
    <t>K-A05</t>
  </si>
  <si>
    <t>-</t>
  </si>
  <si>
    <t>K-A06</t>
  </si>
  <si>
    <t>K-A07</t>
  </si>
  <si>
    <t>K-A08</t>
  </si>
  <si>
    <t>K-A09</t>
  </si>
  <si>
    <t>K-A10</t>
  </si>
  <si>
    <t>K-A11</t>
  </si>
  <si>
    <t>K-A12</t>
  </si>
  <si>
    <t>K-A13</t>
  </si>
  <si>
    <t>K-A14</t>
  </si>
  <si>
    <t>K-A15</t>
  </si>
  <si>
    <t>K-A16</t>
  </si>
  <si>
    <t>K-A17</t>
  </si>
  <si>
    <t>K-A18</t>
  </si>
  <si>
    <t>K-A19</t>
  </si>
  <si>
    <t>K-A20</t>
  </si>
  <si>
    <t>K-A21</t>
  </si>
  <si>
    <t>K-A22</t>
  </si>
  <si>
    <t>K-A23</t>
  </si>
  <si>
    <t>K-A24</t>
  </si>
  <si>
    <t>K-A25</t>
  </si>
  <si>
    <t>K-A26</t>
  </si>
  <si>
    <t>K-A27</t>
  </si>
  <si>
    <t>K-A28</t>
  </si>
  <si>
    <t>K-A29</t>
  </si>
  <si>
    <t>K-A30</t>
  </si>
  <si>
    <t>K-A31</t>
  </si>
  <si>
    <t>K-A32</t>
  </si>
  <si>
    <t>K-A33</t>
  </si>
  <si>
    <t>K-A34</t>
  </si>
  <si>
    <t>K-A35</t>
  </si>
  <si>
    <t>K-A36</t>
  </si>
  <si>
    <t>K-A37</t>
  </si>
  <si>
    <t>21/06/20210</t>
  </si>
  <si>
    <t>K-A38</t>
  </si>
  <si>
    <t>K-AT1</t>
  </si>
  <si>
    <t>K-AT2</t>
  </si>
  <si>
    <t>K-B01</t>
  </si>
  <si>
    <t>K-B02</t>
  </si>
  <si>
    <t>K-B03</t>
  </si>
  <si>
    <t>K-B04</t>
  </si>
  <si>
    <t>K-B05</t>
  </si>
  <si>
    <t>K-B06</t>
  </si>
  <si>
    <t>K-B07</t>
  </si>
  <si>
    <t>غير مشمول</t>
  </si>
  <si>
    <t>K-B08</t>
  </si>
  <si>
    <t>K-B09</t>
  </si>
  <si>
    <t>K-B10</t>
  </si>
  <si>
    <t>K-B11</t>
  </si>
  <si>
    <t>K-B12</t>
  </si>
  <si>
    <t>K-B13</t>
  </si>
  <si>
    <t>K-B14</t>
  </si>
  <si>
    <t>K-B15</t>
  </si>
  <si>
    <t>K-B16</t>
  </si>
  <si>
    <t>K-B17</t>
  </si>
  <si>
    <t>K-B18</t>
  </si>
  <si>
    <t>K-B19</t>
  </si>
  <si>
    <t>K-B20</t>
  </si>
  <si>
    <t>K-B21</t>
  </si>
  <si>
    <t>K-B22</t>
  </si>
  <si>
    <t>K-B23</t>
  </si>
  <si>
    <t>K-B24</t>
  </si>
  <si>
    <t>K-B25</t>
  </si>
  <si>
    <t>K-B26</t>
  </si>
  <si>
    <t>K-B27</t>
  </si>
  <si>
    <t>K-B28</t>
  </si>
  <si>
    <t>K-B29</t>
  </si>
  <si>
    <t>K-B30</t>
  </si>
  <si>
    <t>K-B31</t>
  </si>
  <si>
    <t>K-B32</t>
  </si>
  <si>
    <t>K-B33</t>
  </si>
  <si>
    <t>K-B34</t>
  </si>
  <si>
    <t>K-B35</t>
  </si>
  <si>
    <t>K-B36</t>
  </si>
  <si>
    <t>K-B37</t>
  </si>
  <si>
    <t>K-B38</t>
  </si>
  <si>
    <t>K-B39</t>
  </si>
  <si>
    <t>K-B40</t>
  </si>
  <si>
    <t>K-B41</t>
  </si>
  <si>
    <t>K-B42</t>
  </si>
  <si>
    <t>K-B43</t>
  </si>
  <si>
    <t>K-B44</t>
  </si>
  <si>
    <t>K-B45</t>
  </si>
  <si>
    <t>K-B46</t>
  </si>
  <si>
    <t>K-B47</t>
  </si>
  <si>
    <t>K-B48</t>
  </si>
  <si>
    <t>K-B49</t>
  </si>
  <si>
    <t>03/6//2021</t>
  </si>
  <si>
    <t>K-B50</t>
  </si>
  <si>
    <t>K-C 29</t>
  </si>
  <si>
    <t>K-C01</t>
  </si>
  <si>
    <t>K-C02</t>
  </si>
  <si>
    <t>K-C03</t>
  </si>
  <si>
    <t>K-C04</t>
  </si>
  <si>
    <t>K-C05</t>
  </si>
  <si>
    <t>K-C06</t>
  </si>
  <si>
    <t>K-C07</t>
  </si>
  <si>
    <t>K-C08</t>
  </si>
  <si>
    <t>K-C09</t>
  </si>
  <si>
    <t>K-C10</t>
  </si>
  <si>
    <t>K-C11</t>
  </si>
  <si>
    <t>K-C12</t>
  </si>
  <si>
    <t>K-C13</t>
  </si>
  <si>
    <t>0/10/2021</t>
  </si>
  <si>
    <t>K-C14</t>
  </si>
  <si>
    <t>K-C15</t>
  </si>
  <si>
    <t>K-C16</t>
  </si>
  <si>
    <t>K-C17</t>
  </si>
  <si>
    <t>K-C18</t>
  </si>
  <si>
    <t>K-C19</t>
  </si>
  <si>
    <t>K-C20</t>
  </si>
  <si>
    <t>K-C21</t>
  </si>
  <si>
    <t>K-C22</t>
  </si>
  <si>
    <t>K-C23</t>
  </si>
  <si>
    <t>K-C24</t>
  </si>
  <si>
    <t>K-C25</t>
  </si>
  <si>
    <t>K-C26</t>
  </si>
  <si>
    <t>K-C27</t>
  </si>
  <si>
    <t>K-C28</t>
  </si>
  <si>
    <t>K-C30</t>
  </si>
  <si>
    <t>K-C31</t>
  </si>
  <si>
    <t>K-C32</t>
  </si>
  <si>
    <t>K-C33</t>
  </si>
  <si>
    <t>K-C34</t>
  </si>
  <si>
    <t>K-C35</t>
  </si>
  <si>
    <t>K-C36</t>
  </si>
  <si>
    <t>K-C37</t>
  </si>
  <si>
    <t>K-C38</t>
  </si>
  <si>
    <t>K-C39</t>
  </si>
  <si>
    <t>K-C40</t>
  </si>
  <si>
    <t>K-C41</t>
  </si>
  <si>
    <t>K-C42</t>
  </si>
  <si>
    <t>K-C43</t>
  </si>
  <si>
    <t>K-C44</t>
  </si>
  <si>
    <t>K-C45</t>
  </si>
  <si>
    <t>K-C46</t>
  </si>
  <si>
    <t>K-C47</t>
  </si>
  <si>
    <t>K-C48</t>
  </si>
  <si>
    <t>K-C49</t>
  </si>
  <si>
    <t>K-C50</t>
  </si>
  <si>
    <t>K-C51</t>
  </si>
  <si>
    <t>K-C52</t>
  </si>
  <si>
    <t>K-C53</t>
  </si>
  <si>
    <t>K-C54</t>
  </si>
  <si>
    <t>K-C55</t>
  </si>
  <si>
    <t>K-C56</t>
  </si>
  <si>
    <t>K-C57</t>
  </si>
  <si>
    <t>K-C58</t>
  </si>
  <si>
    <t>K-CT1</t>
  </si>
  <si>
    <t>K-CT2</t>
  </si>
  <si>
    <t>K-D01</t>
  </si>
  <si>
    <t>K-D02</t>
  </si>
  <si>
    <t>K-D03</t>
  </si>
  <si>
    <t>K-D04</t>
  </si>
  <si>
    <t>K-D05</t>
  </si>
  <si>
    <t>K-D06</t>
  </si>
  <si>
    <t>K-D07</t>
  </si>
  <si>
    <t>K-D08</t>
  </si>
  <si>
    <t>K-D09</t>
  </si>
  <si>
    <t>K-D10</t>
  </si>
  <si>
    <t>K-D11</t>
  </si>
  <si>
    <t>K-D12</t>
  </si>
  <si>
    <t>K-D13</t>
  </si>
  <si>
    <t>K-D14</t>
  </si>
  <si>
    <t>K-D15</t>
  </si>
  <si>
    <t>K-D16</t>
  </si>
  <si>
    <t>K-D17</t>
  </si>
  <si>
    <t>K-D18</t>
  </si>
  <si>
    <t>K-D19</t>
  </si>
  <si>
    <t>K-D20</t>
  </si>
  <si>
    <t>K-D21</t>
  </si>
  <si>
    <t>K-D22</t>
  </si>
  <si>
    <t>K-D23</t>
  </si>
  <si>
    <t>K-D24</t>
  </si>
  <si>
    <t>K-D25</t>
  </si>
  <si>
    <t>K-D26</t>
  </si>
  <si>
    <t>K-D27</t>
  </si>
  <si>
    <t>K-D28</t>
  </si>
  <si>
    <t>K-D29</t>
  </si>
  <si>
    <t>K-D30</t>
  </si>
  <si>
    <t>K-D31</t>
  </si>
  <si>
    <t>K-D32</t>
  </si>
  <si>
    <t>K-D33</t>
  </si>
  <si>
    <t>K-D34</t>
  </si>
  <si>
    <t>K-D35</t>
  </si>
  <si>
    <t>38 &amp; 41</t>
  </si>
  <si>
    <t>K-D36</t>
  </si>
  <si>
    <t>K-D37</t>
  </si>
  <si>
    <t>K-D38</t>
  </si>
  <si>
    <t>K-D39</t>
  </si>
  <si>
    <t>K-D40</t>
  </si>
  <si>
    <t>K-D41</t>
  </si>
  <si>
    <t>K-D42</t>
  </si>
  <si>
    <t>K-D43</t>
  </si>
  <si>
    <t>K-D44</t>
  </si>
  <si>
    <t>K-D45</t>
  </si>
  <si>
    <t>K-D46</t>
  </si>
  <si>
    <t>K-D47</t>
  </si>
  <si>
    <t>K-D48</t>
  </si>
  <si>
    <t>K-D49</t>
  </si>
  <si>
    <t>K-D50</t>
  </si>
  <si>
    <t>K-D51</t>
  </si>
  <si>
    <t>K-D52</t>
  </si>
  <si>
    <t>K-D53</t>
  </si>
  <si>
    <t>K-D54</t>
  </si>
  <si>
    <t>K-D55</t>
  </si>
  <si>
    <t>K-D56</t>
  </si>
  <si>
    <t>K-D57</t>
  </si>
  <si>
    <t>K-D58</t>
  </si>
  <si>
    <t>K-D59</t>
  </si>
  <si>
    <t>K-D60</t>
  </si>
  <si>
    <t>K-D61</t>
  </si>
  <si>
    <t>K-D62</t>
  </si>
  <si>
    <t>K-D63</t>
  </si>
  <si>
    <t>K-D64</t>
  </si>
  <si>
    <t>K-D66</t>
  </si>
  <si>
    <t>K-DT01</t>
  </si>
  <si>
    <t>K-DT02</t>
  </si>
  <si>
    <t>K-E0</t>
  </si>
  <si>
    <t>K-E01</t>
  </si>
  <si>
    <t>K-E02</t>
  </si>
  <si>
    <t>K-E03</t>
  </si>
  <si>
    <t>K-E04</t>
  </si>
  <si>
    <t>K-E05</t>
  </si>
  <si>
    <t>K-E06</t>
  </si>
  <si>
    <t>K-E07</t>
  </si>
  <si>
    <t>K-E08</t>
  </si>
  <si>
    <t>K-E09</t>
  </si>
  <si>
    <t>K-E10</t>
  </si>
  <si>
    <t>309/2021</t>
  </si>
  <si>
    <t>K-E11</t>
  </si>
  <si>
    <t>K-E12</t>
  </si>
  <si>
    <t>K-E13</t>
  </si>
  <si>
    <t>K-E14</t>
  </si>
  <si>
    <t>K-E15</t>
  </si>
  <si>
    <t>K-E16</t>
  </si>
  <si>
    <t>K-E17</t>
  </si>
  <si>
    <t>K-E18</t>
  </si>
  <si>
    <t>K-E19</t>
  </si>
  <si>
    <t>K-E20</t>
  </si>
  <si>
    <t>K-E21</t>
  </si>
  <si>
    <t>K-E22</t>
  </si>
  <si>
    <t>K-E23</t>
  </si>
  <si>
    <t>K-E24</t>
  </si>
  <si>
    <t>K-E25</t>
  </si>
  <si>
    <t>K-E26</t>
  </si>
  <si>
    <t>K-E27</t>
  </si>
  <si>
    <t>K-E28</t>
  </si>
  <si>
    <t>K-E29</t>
  </si>
  <si>
    <t>K-E30</t>
  </si>
  <si>
    <t>K-E31</t>
  </si>
  <si>
    <t>K-E32</t>
  </si>
  <si>
    <t>K-E33</t>
  </si>
  <si>
    <t>K-E34</t>
  </si>
  <si>
    <t>K-E35</t>
  </si>
  <si>
    <t>K-E36</t>
  </si>
  <si>
    <t>K-E37</t>
  </si>
  <si>
    <t>K-G01</t>
  </si>
  <si>
    <t>K-G02</t>
  </si>
  <si>
    <t>K-G03</t>
  </si>
  <si>
    <t>K-G04</t>
  </si>
  <si>
    <t>K-G05</t>
  </si>
  <si>
    <t>K-G06</t>
  </si>
  <si>
    <t>K-G07</t>
  </si>
  <si>
    <t>K-G08</t>
  </si>
  <si>
    <t>K-G09</t>
  </si>
  <si>
    <t>K-G10</t>
  </si>
  <si>
    <t>K-G11</t>
  </si>
  <si>
    <t>K-G12</t>
  </si>
  <si>
    <t>K-G13</t>
  </si>
  <si>
    <t>K-G14</t>
  </si>
  <si>
    <t>K-G15</t>
  </si>
  <si>
    <t>K-G16</t>
  </si>
  <si>
    <t>K-G17</t>
  </si>
  <si>
    <t>K-G18</t>
  </si>
  <si>
    <t>K-G19</t>
  </si>
  <si>
    <t>K-G20</t>
  </si>
  <si>
    <t>K-G21</t>
  </si>
  <si>
    <t>K-G22</t>
  </si>
  <si>
    <t>K-G23</t>
  </si>
  <si>
    <t>K-G24</t>
  </si>
  <si>
    <t>K-G26</t>
  </si>
  <si>
    <t>K-H01</t>
  </si>
  <si>
    <t>K-H02</t>
  </si>
  <si>
    <t>K-H03</t>
  </si>
  <si>
    <t>K-H04</t>
  </si>
  <si>
    <t>K-H05</t>
  </si>
  <si>
    <t>K-H06</t>
  </si>
  <si>
    <t>146/168</t>
  </si>
  <si>
    <t>K-H07</t>
  </si>
  <si>
    <t>K-H08</t>
  </si>
  <si>
    <t>K-H09</t>
  </si>
  <si>
    <t>K-H10</t>
  </si>
  <si>
    <t>K-H11</t>
  </si>
  <si>
    <t>K-H12</t>
  </si>
  <si>
    <t>K-H13</t>
  </si>
  <si>
    <t>K-H14</t>
  </si>
  <si>
    <t>K-H15</t>
  </si>
  <si>
    <t>K-H16</t>
  </si>
  <si>
    <t>156&amp;157</t>
  </si>
  <si>
    <t>K-I01</t>
  </si>
  <si>
    <t>K-I02</t>
  </si>
  <si>
    <t>K-I03</t>
  </si>
  <si>
    <t>K-I04</t>
  </si>
  <si>
    <t>K-I05</t>
  </si>
  <si>
    <t>K-I06</t>
  </si>
  <si>
    <t>K-I08</t>
  </si>
  <si>
    <t>K-I09</t>
  </si>
  <si>
    <t>K-I10</t>
  </si>
  <si>
    <t>K-I11</t>
  </si>
  <si>
    <t>K-I12</t>
  </si>
  <si>
    <t>K-I13</t>
  </si>
  <si>
    <t>K-I14</t>
  </si>
  <si>
    <t>K-I15</t>
  </si>
  <si>
    <t>K-I16</t>
  </si>
  <si>
    <t xml:space="preserve">  211 &amp; 218</t>
  </si>
  <si>
    <t>K-J01</t>
  </si>
  <si>
    <t>K-J02</t>
  </si>
  <si>
    <t>K-J03</t>
  </si>
  <si>
    <t>K-J04</t>
  </si>
  <si>
    <t>K-J05</t>
  </si>
  <si>
    <t>K-J06</t>
  </si>
  <si>
    <t>K-J07</t>
  </si>
  <si>
    <t>K-J08</t>
  </si>
  <si>
    <t>K-J09</t>
  </si>
  <si>
    <t>K-L001</t>
  </si>
  <si>
    <t>K-L002</t>
  </si>
  <si>
    <t>K-L003</t>
  </si>
  <si>
    <t>K-L004</t>
  </si>
  <si>
    <t>K-L005</t>
  </si>
  <si>
    <t>K-L006</t>
  </si>
  <si>
    <t>K-L007</t>
  </si>
  <si>
    <t>K-L008</t>
  </si>
  <si>
    <t>K-L009</t>
  </si>
  <si>
    <t>K-L010</t>
  </si>
  <si>
    <t>K-L011</t>
  </si>
  <si>
    <t>K-L012</t>
  </si>
  <si>
    <t>K-L013</t>
  </si>
  <si>
    <t>K-L014</t>
  </si>
  <si>
    <t>K-L015</t>
  </si>
  <si>
    <t>K-L016</t>
  </si>
  <si>
    <t>K-L017</t>
  </si>
  <si>
    <t>K-L018</t>
  </si>
  <si>
    <t>K-L019</t>
  </si>
  <si>
    <t>K-L020</t>
  </si>
  <si>
    <t>K-L021</t>
  </si>
  <si>
    <t>K-L022</t>
  </si>
  <si>
    <t>K-L023</t>
  </si>
  <si>
    <t>K-L024</t>
  </si>
  <si>
    <t>K-L025</t>
  </si>
  <si>
    <t>K-L026</t>
  </si>
  <si>
    <t>K-L027</t>
  </si>
  <si>
    <t>K-L028</t>
  </si>
  <si>
    <t>K-L029</t>
  </si>
  <si>
    <t>K-L030</t>
  </si>
  <si>
    <t>K-L031</t>
  </si>
  <si>
    <t>K-L032</t>
  </si>
  <si>
    <t>K-L033</t>
  </si>
  <si>
    <t>K-L034</t>
  </si>
  <si>
    <t>K-L035</t>
  </si>
  <si>
    <t>K-L036</t>
  </si>
  <si>
    <t>K-L037</t>
  </si>
  <si>
    <t>K-L038</t>
  </si>
  <si>
    <t>K-L039</t>
  </si>
  <si>
    <t>K-L040</t>
  </si>
  <si>
    <t>K-L041</t>
  </si>
  <si>
    <t>K-L042</t>
  </si>
  <si>
    <t>K-L043</t>
  </si>
  <si>
    <t>K-L044</t>
  </si>
  <si>
    <t>K-L045</t>
  </si>
  <si>
    <t>K-L046</t>
  </si>
  <si>
    <t>K-L047</t>
  </si>
  <si>
    <t>K-L048</t>
  </si>
  <si>
    <t>K-L049</t>
  </si>
  <si>
    <t>K-L050</t>
  </si>
  <si>
    <t>K-L051</t>
  </si>
  <si>
    <t>K-L052</t>
  </si>
  <si>
    <t>K-L053</t>
  </si>
  <si>
    <t>K-L054</t>
  </si>
  <si>
    <t>K-L055</t>
  </si>
  <si>
    <t>K-L056</t>
  </si>
  <si>
    <t>K-L057</t>
  </si>
  <si>
    <t>K-L058</t>
  </si>
  <si>
    <t>K-L059</t>
  </si>
  <si>
    <t>K-L060</t>
  </si>
  <si>
    <t>K-L061</t>
  </si>
  <si>
    <t>K-L062</t>
  </si>
  <si>
    <t>K-L063</t>
  </si>
  <si>
    <t>K-L064</t>
  </si>
  <si>
    <t>K-L065</t>
  </si>
  <si>
    <t>K-L066</t>
  </si>
  <si>
    <t>K-L067</t>
  </si>
  <si>
    <t>K-L068</t>
  </si>
  <si>
    <t>K-L069</t>
  </si>
  <si>
    <t>K-L070</t>
  </si>
  <si>
    <t>K-L071</t>
  </si>
  <si>
    <t>K-L072</t>
  </si>
  <si>
    <t>K-L073</t>
  </si>
  <si>
    <t>K-L074</t>
  </si>
  <si>
    <t>K-L075</t>
  </si>
  <si>
    <t>K-L076</t>
  </si>
  <si>
    <t>K-L077</t>
  </si>
  <si>
    <t>K-L078</t>
  </si>
  <si>
    <t>K-L079</t>
  </si>
  <si>
    <t>K-L080</t>
  </si>
  <si>
    <t>K-L081</t>
  </si>
  <si>
    <t>K-L082</t>
  </si>
  <si>
    <t>K-L083</t>
  </si>
  <si>
    <t>K-L084</t>
  </si>
  <si>
    <t>K-L085</t>
  </si>
  <si>
    <t>K-L086</t>
  </si>
  <si>
    <t>K-L087</t>
  </si>
  <si>
    <t>K-L088</t>
  </si>
  <si>
    <t>K-L089</t>
  </si>
  <si>
    <t>K-L090</t>
  </si>
  <si>
    <t>K-L091</t>
  </si>
  <si>
    <t>K-L092</t>
  </si>
  <si>
    <t>K-L093</t>
  </si>
  <si>
    <t>K-L094</t>
  </si>
  <si>
    <t>K-L095</t>
  </si>
  <si>
    <t>K-L096</t>
  </si>
  <si>
    <t>K-L097</t>
  </si>
  <si>
    <t>K-L098</t>
  </si>
  <si>
    <t>K-L099</t>
  </si>
  <si>
    <t>K-L100</t>
  </si>
  <si>
    <t>K-L101</t>
  </si>
  <si>
    <t>K-L102</t>
  </si>
  <si>
    <t>K-L103</t>
  </si>
  <si>
    <t>K-L104</t>
  </si>
  <si>
    <t>K-L105</t>
  </si>
  <si>
    <t>K-L106</t>
  </si>
  <si>
    <t>K-L107</t>
  </si>
  <si>
    <t>K-L108</t>
  </si>
  <si>
    <t>K-L109</t>
  </si>
  <si>
    <t>K-L110</t>
  </si>
  <si>
    <t>K-L111</t>
  </si>
  <si>
    <t>K-L112</t>
  </si>
  <si>
    <t>K-L113</t>
  </si>
  <si>
    <t>K-L114</t>
  </si>
  <si>
    <t>K-L115</t>
  </si>
  <si>
    <t>K-L116</t>
  </si>
  <si>
    <t>1307/2020</t>
  </si>
  <si>
    <t>K-L117</t>
  </si>
  <si>
    <t>K-L118</t>
  </si>
  <si>
    <t>K-L119</t>
  </si>
  <si>
    <t>K-L120</t>
  </si>
  <si>
    <t>K-L121</t>
  </si>
  <si>
    <t>K-L122</t>
  </si>
  <si>
    <t>K-L123</t>
  </si>
  <si>
    <t>K-L124</t>
  </si>
  <si>
    <t>K-L125</t>
  </si>
  <si>
    <t>K-L126</t>
  </si>
  <si>
    <t>K-L127</t>
  </si>
  <si>
    <t>K-L128</t>
  </si>
  <si>
    <t>K-L129</t>
  </si>
  <si>
    <t>K-L130</t>
  </si>
  <si>
    <t>K-L131</t>
  </si>
  <si>
    <t>K-L132</t>
  </si>
  <si>
    <t>K-L133</t>
  </si>
  <si>
    <t>K-L134</t>
  </si>
  <si>
    <t>K-L135</t>
  </si>
  <si>
    <t>K-L136</t>
  </si>
  <si>
    <t>K-L137</t>
  </si>
  <si>
    <t>K-L138</t>
  </si>
  <si>
    <t>K-L139</t>
  </si>
  <si>
    <t>K-L140</t>
  </si>
  <si>
    <t>K-L141</t>
  </si>
  <si>
    <t>K-L142</t>
  </si>
  <si>
    <t>K-L143</t>
  </si>
  <si>
    <t>K-L144</t>
  </si>
  <si>
    <t>K-L145</t>
  </si>
  <si>
    <t>K-L146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</si>
  <si>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</si>
  <si>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K-L147</t>
  </si>
  <si>
    <t>K-L148</t>
  </si>
  <si>
    <t>K-L149</t>
  </si>
  <si>
    <t>K-L150</t>
  </si>
  <si>
    <t>K-L151</t>
  </si>
  <si>
    <t>K-L152</t>
  </si>
  <si>
    <t>K-L153</t>
  </si>
  <si>
    <t>K-L154</t>
  </si>
  <si>
    <t>K-L155</t>
  </si>
  <si>
    <t>K-L156</t>
  </si>
  <si>
    <t>K-L157</t>
  </si>
  <si>
    <t>K-L158</t>
  </si>
  <si>
    <t>K-L159</t>
  </si>
  <si>
    <t>K-L160</t>
  </si>
  <si>
    <t>K-L161</t>
  </si>
  <si>
    <t>K-L162</t>
  </si>
  <si>
    <t>K-L163</t>
  </si>
  <si>
    <t>K-L164</t>
  </si>
  <si>
    <t>K-L165</t>
  </si>
  <si>
    <t>K-L166</t>
  </si>
  <si>
    <t>K-L167</t>
  </si>
  <si>
    <t>K-L168</t>
  </si>
  <si>
    <t>K-L169</t>
  </si>
  <si>
    <t>K-L170</t>
  </si>
  <si>
    <t>K-L171</t>
  </si>
  <si>
    <t>K-L172</t>
  </si>
  <si>
    <t>K-L173</t>
  </si>
  <si>
    <t>K-L174</t>
  </si>
  <si>
    <t>K-L175</t>
  </si>
  <si>
    <t>K-L176</t>
  </si>
  <si>
    <t>K-L177</t>
  </si>
  <si>
    <t>K-L178</t>
  </si>
  <si>
    <t>K-L179</t>
  </si>
  <si>
    <t>K-L180</t>
  </si>
  <si>
    <t>K-L181</t>
  </si>
  <si>
    <t>K-L182</t>
  </si>
  <si>
    <t>K-L183</t>
  </si>
  <si>
    <t>K-L184</t>
  </si>
  <si>
    <t>K-L185</t>
  </si>
  <si>
    <t>K-L186</t>
  </si>
  <si>
    <t>K-L187</t>
  </si>
  <si>
    <t>K-L188</t>
  </si>
  <si>
    <t>K-L189</t>
  </si>
  <si>
    <t>K-L190</t>
  </si>
  <si>
    <t>K-L191</t>
  </si>
  <si>
    <t>K-L192</t>
  </si>
  <si>
    <t>K-L193</t>
  </si>
  <si>
    <t>K-L194</t>
  </si>
  <si>
    <t>K-L195</t>
  </si>
  <si>
    <t>K-L196</t>
  </si>
  <si>
    <t>K-L197</t>
  </si>
  <si>
    <t>K-L198</t>
  </si>
  <si>
    <t>K-L199</t>
  </si>
  <si>
    <t>K-L200</t>
  </si>
  <si>
    <t>K-L201</t>
  </si>
  <si>
    <t>K-L202</t>
  </si>
  <si>
    <t>K-L203</t>
  </si>
  <si>
    <t>K-L204</t>
  </si>
  <si>
    <t>K-L205</t>
  </si>
  <si>
    <t>K-L206</t>
  </si>
  <si>
    <t>K-L207</t>
  </si>
  <si>
    <t>K-L208</t>
  </si>
  <si>
    <t>K-L209</t>
  </si>
  <si>
    <t>K-L210</t>
  </si>
  <si>
    <t>K-L211</t>
  </si>
  <si>
    <t>K-L212</t>
  </si>
  <si>
    <t>K-L213</t>
  </si>
  <si>
    <t>K-L214</t>
  </si>
  <si>
    <t>K-L215</t>
  </si>
  <si>
    <t>K-L216</t>
  </si>
  <si>
    <t>K-L217</t>
  </si>
  <si>
    <t>K-L218</t>
  </si>
  <si>
    <t>K-L219</t>
  </si>
  <si>
    <t>K-L220</t>
  </si>
  <si>
    <t>K-L221</t>
  </si>
  <si>
    <t>K-L222</t>
  </si>
  <si>
    <t>K-L223</t>
  </si>
  <si>
    <t>K-L224</t>
  </si>
  <si>
    <t>K-L225</t>
  </si>
  <si>
    <t>K-L226</t>
  </si>
  <si>
    <t>K-L227</t>
  </si>
  <si>
    <t>K-L228</t>
  </si>
  <si>
    <t>K-L229</t>
  </si>
  <si>
    <t>K-L230</t>
  </si>
  <si>
    <t>K-L231</t>
  </si>
  <si>
    <t>K-L232</t>
  </si>
  <si>
    <t>K-L233</t>
  </si>
  <si>
    <t>K-L234</t>
  </si>
  <si>
    <t>K-L235</t>
  </si>
  <si>
    <t>K-L236</t>
  </si>
  <si>
    <t>K-L237</t>
  </si>
  <si>
    <t>K-L238</t>
  </si>
  <si>
    <t>K-L239</t>
  </si>
  <si>
    <t>K-L240</t>
  </si>
  <si>
    <t>K-L241</t>
  </si>
  <si>
    <t>K-L242</t>
  </si>
  <si>
    <t>K-L243</t>
  </si>
  <si>
    <t>K-L244</t>
  </si>
  <si>
    <t>K-L245</t>
  </si>
  <si>
    <t>K-L246</t>
  </si>
  <si>
    <t>K-L247</t>
  </si>
  <si>
    <t>K-L248</t>
  </si>
  <si>
    <t>K-L249</t>
  </si>
  <si>
    <t>K-L250</t>
  </si>
  <si>
    <t>K-L251</t>
  </si>
  <si>
    <t>K-L252</t>
  </si>
  <si>
    <t>K-L253</t>
  </si>
  <si>
    <t>K-L254</t>
  </si>
  <si>
    <t>K-L255</t>
  </si>
  <si>
    <t>K-L256</t>
  </si>
  <si>
    <t>K-L257</t>
  </si>
  <si>
    <t>K-L258</t>
  </si>
  <si>
    <t>K-L259</t>
  </si>
  <si>
    <t>K-L260</t>
  </si>
  <si>
    <t>K-L261</t>
  </si>
  <si>
    <t>K-L262</t>
  </si>
  <si>
    <t>K-L263</t>
  </si>
  <si>
    <t>K-L264</t>
  </si>
  <si>
    <t>K-L265</t>
  </si>
  <si>
    <t>K-L266</t>
  </si>
  <si>
    <t>K-L267</t>
  </si>
  <si>
    <t>K-L268</t>
  </si>
  <si>
    <t>K-L269</t>
  </si>
  <si>
    <t>K-L270</t>
  </si>
  <si>
    <t>K-L271</t>
  </si>
  <si>
    <t>K-L272</t>
  </si>
  <si>
    <t>K-L273</t>
  </si>
  <si>
    <t>K-L274</t>
  </si>
  <si>
    <t>K-L275</t>
  </si>
  <si>
    <t>K-L276</t>
  </si>
  <si>
    <t>K-L277</t>
  </si>
  <si>
    <t>k-L278</t>
  </si>
  <si>
    <t>K-L279</t>
  </si>
  <si>
    <t>28/102021</t>
  </si>
  <si>
    <t>K-L280</t>
  </si>
  <si>
    <t>K-L281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</si>
  <si>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</si>
  <si>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K-L282</t>
  </si>
  <si>
    <t>K-L283</t>
  </si>
  <si>
    <t>K-L284</t>
  </si>
  <si>
    <t>K-L285</t>
  </si>
  <si>
    <t>K-L286</t>
  </si>
  <si>
    <t>K-L287</t>
  </si>
  <si>
    <t>K-L288</t>
  </si>
  <si>
    <t>K-L289</t>
  </si>
  <si>
    <t>K-L290</t>
  </si>
  <si>
    <t>K-L291</t>
  </si>
  <si>
    <t>K-L292</t>
  </si>
  <si>
    <t>K-L293</t>
  </si>
  <si>
    <t>K-L294</t>
  </si>
  <si>
    <t>K-L295</t>
  </si>
  <si>
    <t>K-L296</t>
  </si>
  <si>
    <t>K-L297</t>
  </si>
  <si>
    <t>K-L298</t>
  </si>
  <si>
    <t>K-L299</t>
  </si>
  <si>
    <t>K-L300</t>
  </si>
  <si>
    <t>K-L301</t>
  </si>
  <si>
    <t>K-L302</t>
  </si>
  <si>
    <t>K-L303</t>
  </si>
  <si>
    <t>K-L304</t>
  </si>
  <si>
    <t>K-L305</t>
  </si>
  <si>
    <t>K-L306</t>
  </si>
  <si>
    <t>K-L307</t>
  </si>
  <si>
    <t>K-L308</t>
  </si>
  <si>
    <t>K-L309</t>
  </si>
  <si>
    <t>K-L310</t>
  </si>
  <si>
    <t>K-L311</t>
  </si>
  <si>
    <t>8/82021</t>
  </si>
  <si>
    <t>K-L312</t>
  </si>
  <si>
    <t>القدم</t>
  </si>
  <si>
    <t>العدد</t>
  </si>
  <si>
    <t>A</t>
  </si>
  <si>
    <t>B</t>
  </si>
  <si>
    <t>C</t>
  </si>
  <si>
    <t>D</t>
  </si>
  <si>
    <t>G</t>
  </si>
  <si>
    <t>المتر</t>
  </si>
  <si>
    <t>H</t>
  </si>
  <si>
    <t>I</t>
  </si>
  <si>
    <t>J</t>
  </si>
  <si>
    <t>رقم المرسى</t>
  </si>
  <si>
    <t>K-H17</t>
  </si>
  <si>
    <t>K-H18</t>
  </si>
  <si>
    <t>K-I18</t>
  </si>
  <si>
    <t>E</t>
  </si>
  <si>
    <t>L</t>
  </si>
  <si>
    <t>إشتراك المخزن</t>
  </si>
  <si>
    <t>k-D65</t>
  </si>
  <si>
    <t>K-BT1</t>
  </si>
  <si>
    <t>K-BT2</t>
  </si>
  <si>
    <t>K-I17</t>
  </si>
  <si>
    <t>الإشتراكات</t>
  </si>
  <si>
    <t>الإجمالي</t>
  </si>
  <si>
    <t>المخازن</t>
  </si>
  <si>
    <t>قيمة المخازن</t>
  </si>
  <si>
    <t>أدنى قدم</t>
  </si>
  <si>
    <t>مخالف</t>
  </si>
  <si>
    <t>يحتاج للتجديد</t>
  </si>
  <si>
    <t>تحويل من متر إلى قدم</t>
  </si>
  <si>
    <t>القيمة</t>
  </si>
  <si>
    <t>تحويل من قدم إلى متر</t>
  </si>
  <si>
    <t>عدد المراسي</t>
  </si>
  <si>
    <t>مرجع فترة تقرير 1</t>
  </si>
  <si>
    <t>مرسى رقم /</t>
  </si>
  <si>
    <t>عضوية رقم /</t>
  </si>
  <si>
    <t xml:space="preserve">الســـــــــــــــــــيــــــــــــــــــــــــد / </t>
  </si>
  <si>
    <t>المحترم</t>
  </si>
  <si>
    <t xml:space="preserve">             تحية طيبة وبعد ،،،</t>
  </si>
  <si>
    <t>الموضوع : تجديد إشتراك نادي الخيران لليخوت.</t>
  </si>
  <si>
    <t xml:space="preserve"> النظام الأساسي للأندية البحرية.</t>
  </si>
  <si>
    <t xml:space="preserve">  مع العلم أنه فى حالة عدم استكمال المستندات المطلوبة فأننا نأسف لعدم قبول التجديد.</t>
  </si>
  <si>
    <t xml:space="preserve">ونـــود أن نــوجه عنايتكم عند التجديد يرجــى إحضار نسخة سارية من وثيقة تأمين القـــــــارب ضــــــد الــــغــــيـــــــــر </t>
  </si>
  <si>
    <t>شاكرين لكم حسن تعاونكم معنا ،،</t>
  </si>
  <si>
    <t xml:space="preserve">               وتفضلوا بقبول وافر التحية ،،،</t>
  </si>
  <si>
    <t>ناصر بدر ناصر العبيد
مدير نادي الخيران لليخوت</t>
  </si>
  <si>
    <t>ولتجـــديد العضـــوية يمكنكم الحضور شخصياً أو من ينوب عنكم لســــــداد رســـــــوم الإشـــــتــــــراك الســـــــــنــــــــــوي</t>
  </si>
  <si>
    <t>وذلك خلال الســــــــبـــعـــة أيــــــــام الســــــابقـــة على إنــــــــــــــتـــهاء العــــضــــــويـــــــــــة</t>
  </si>
  <si>
    <t xml:space="preserve">ونسخة سارية من دفتر المسح البحري وبطاقة العــــضــــوية المــنــتهية </t>
  </si>
  <si>
    <t xml:space="preserve"> بالإشارة إلى الموضوع أعلاه ، نود إعلامكم أن عـــــضــــويــــتـــكـــم ســــوف تــنــتـــهي بــتـــاريخ</t>
  </si>
  <si>
    <t>وفي حالة إنتهاء المهلة دون التجديد يتم تحصـــيل غرامة تأخيرية مقدارها (5 د.ك يومياً) وذلــك حــــــســـــب</t>
  </si>
  <si>
    <t xml:space="preserve">بـــــــــــــــــــــــحـــــــــــــــــــــد أدنــــــــــــــــــــــــــى </t>
  </si>
  <si>
    <t>بمـــبلــــــغ وقــــــــــــــــــــــــــــدره</t>
  </si>
  <si>
    <t>الإسم</t>
  </si>
  <si>
    <t>الـــــتــــــــــــــاريـــــــــــــــــــــــــــــــــــــــــــخ /</t>
  </si>
  <si>
    <t>بيانات العضو</t>
  </si>
  <si>
    <t>بيانات القارب</t>
  </si>
  <si>
    <t>رقم التليفون</t>
  </si>
  <si>
    <t>بيانات المرسى</t>
  </si>
  <si>
    <t>الـــــتــــــــــــــاريــــــــــــــــــــــــــــخ /</t>
  </si>
  <si>
    <t>الحد الادنى</t>
  </si>
  <si>
    <t>عدد المرافقين</t>
  </si>
  <si>
    <t>Details</t>
  </si>
  <si>
    <t>هل أقدر اعمل معادله او امر طباعه هنا بحيث انه هو يجيب كل المراسي الموجودة في الورقة Renew Report في العمود B
وبعدين يطبعهم واحده واحده في مكان الخانة الزرقاء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</si>
</sst>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yyyy/mm/dd"/>
    <numFmt numFmtId="165" formatCode="0.000"/>
    <numFmt numFmtId="166" formatCode="0.0"/>
    <numFmt numFmtId="168" formatCode="#,##0.000\ [$د.ك.‏-3401]"/>
    <numFmt numFmtId="169" formatCode="#,##0\ [$د.ك.‏-3401]"/>
    <numFmt numFmtId="170" formatCode="[$-409]d/mmmm/yyyy;@"/>
  </numFmts>
  <fonts count="38">
    <font>
      <sz val="11"/>
      <color theme="1"/>
      <name val="Calibri"/>
      <family val="2"/>
      <scheme val="minor"/>
    </font>
    <font>
      <sz val="14"/>
      <color theme="1"/>
      <name val="Arabic Transparent"/>
      <family val="2"/>
      <charset val="178"/>
    </font>
    <font>
      <u/>
      <sz val="14"/>
      <color theme="10"/>
      <name val="Arabic Transparent"/>
      <family val="2"/>
    </font>
    <font>
      <b/>
      <sz val="12"/>
      <color indexed="81"/>
      <name val="Tahoma"/>
      <family val="2"/>
    </font>
    <font>
      <sz val="9"/>
      <color indexed="81"/>
      <name val="Tahoma"/>
      <family val="2"/>
    </font>
    <font>
      <b/>
      <sz val="14"/>
      <color indexed="81"/>
      <name val="Tahoma"/>
      <family val="2"/>
    </font>
    <font>
      <b/>
      <sz val="11"/>
      <color indexed="81"/>
      <name val="Tahoma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b/>
      <sz val="22"/>
      <name val="Calibri Light"/>
      <family val="2"/>
      <scheme val="major"/>
    </font>
    <font>
      <b/>
      <sz val="22"/>
      <name val="Calibri Light"/>
      <family val="1"/>
      <scheme val="major"/>
    </font>
    <font>
      <sz val="22"/>
      <color theme="1"/>
      <name val="Calibri Light"/>
      <family val="2"/>
      <scheme val="major"/>
    </font>
    <font>
      <b/>
      <sz val="22"/>
      <color theme="1"/>
      <name val="Calibri Light"/>
      <family val="2"/>
      <scheme val="major"/>
    </font>
    <font>
      <b/>
      <sz val="22"/>
      <color theme="10"/>
      <name val="Calibri Light"/>
      <family val="2"/>
      <scheme val="major"/>
    </font>
    <font>
      <b/>
      <sz val="22"/>
      <name val="Times New Roman"/>
      <family val="1"/>
    </font>
    <font>
      <b/>
      <sz val="14"/>
      <name val="Arabic Transparent"/>
      <charset val="178"/>
    </font>
    <font>
      <sz val="11"/>
      <name val="Calibri"/>
      <family val="2"/>
      <scheme val="minor"/>
    </font>
    <font>
      <sz val="28"/>
      <color theme="1"/>
      <name val="Calibri Light"/>
      <family val="2"/>
      <scheme val="major"/>
    </font>
    <font>
      <b/>
      <sz val="14"/>
      <name val="Calibri Light"/>
      <family val="2"/>
      <scheme val="major"/>
    </font>
    <font>
      <sz val="16"/>
      <name val="Calibri Light"/>
      <family val="2"/>
      <scheme val="major"/>
    </font>
    <font>
      <sz val="8"/>
      <color theme="1"/>
      <name val="Calibri Light"/>
      <family val="1"/>
      <scheme val="major"/>
    </font>
    <font>
      <sz val="8"/>
      <name val="Calibri Light"/>
      <family val="1"/>
      <scheme val="major"/>
    </font>
    <font>
      <sz val="16"/>
      <color theme="1"/>
      <name val="Calibri"/>
      <family val="2"/>
      <scheme val="minor"/>
    </font>
    <font>
      <sz val="15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name val="Calibri Light"/>
      <family val="1"/>
      <scheme val="major"/>
    </font>
    <font>
      <b/>
      <sz val="16"/>
      <name val="Calibri Light"/>
      <family val="2"/>
      <scheme val="major"/>
    </font>
    <font>
      <b/>
      <sz val="16"/>
      <color theme="10"/>
      <name val="Calibri Light"/>
      <family val="2"/>
      <scheme val="major"/>
    </font>
    <font>
      <sz val="22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5"/>
      <name val="Calibri Light"/>
      <family val="2"/>
      <scheme val="major"/>
    </font>
    <font>
      <sz val="15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sz val="11"/>
      <color theme="1"/>
      <name val="Calibri"/>
      <family val="2"/>
      <charset val="178"/>
      <scheme val="minor"/>
    </font>
    <font>
      <sz val="22"/>
      <name val="Adobe Devanagari"/>
      <family val="1"/>
    </font>
    <font>
      <sz val="11"/>
      <name val="Calibri"/>
      <family val="2"/>
      <charset val="17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5" fillId="0" borderId="0"/>
  </cellStyleXfs>
  <cellXfs count="210">
    <xf numFmtId="0" fontId="0" fillId="0" borderId="0" xfId="0"/>
    <xf numFmtId="164" fontId="10" fillId="0" borderId="0" xfId="2" applyNumberFormat="1" applyFont="1" applyBorder="1" applyAlignment="1" applyProtection="1">
      <alignment horizontal="center" vertical="center" readingOrder="2"/>
    </xf>
    <xf numFmtId="0" fontId="9" fillId="6" borderId="4" xfId="1" applyFont="1" applyFill="1" applyBorder="1" applyAlignment="1">
      <alignment horizontal="center" vertical="center" shrinkToFit="1" readingOrder="2"/>
    </xf>
    <xf numFmtId="0" fontId="12" fillId="0" borderId="2" xfId="0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 readingOrder="2"/>
    </xf>
    <xf numFmtId="164" fontId="10" fillId="0" borderId="5" xfId="1" applyNumberFormat="1" applyFont="1" applyBorder="1" applyAlignment="1">
      <alignment horizontal="center" vertical="center" readingOrder="2"/>
    </xf>
    <xf numFmtId="14" fontId="9" fillId="0" borderId="5" xfId="1" applyNumberFormat="1" applyFont="1" applyFill="1" applyBorder="1" applyAlignment="1" applyProtection="1">
      <alignment horizontal="center" vertical="center" shrinkToFit="1" readingOrder="2"/>
    </xf>
    <xf numFmtId="164" fontId="9" fillId="0" borderId="5" xfId="1" applyNumberFormat="1" applyFont="1" applyFill="1" applyBorder="1" applyAlignment="1" applyProtection="1">
      <alignment horizontal="center" vertical="center" shrinkToFit="1" readingOrder="2"/>
      <protection locked="0"/>
    </xf>
    <xf numFmtId="0" fontId="12" fillId="0" borderId="3" xfId="0" applyFont="1" applyBorder="1" applyAlignment="1">
      <alignment horizontal="center" vertical="center" shrinkToFit="1"/>
    </xf>
    <xf numFmtId="0" fontId="13" fillId="2" borderId="1" xfId="2" applyFont="1" applyFill="1" applyBorder="1" applyAlignment="1" applyProtection="1">
      <alignment horizontal="center" vertical="center" shrinkToFit="1" readingOrder="1"/>
      <protection hidden="1"/>
    </xf>
    <xf numFmtId="0" fontId="9" fillId="0" borderId="1" xfId="1" applyFont="1" applyBorder="1" applyAlignment="1" applyProtection="1">
      <alignment horizontal="center" vertical="center" shrinkToFit="1" readingOrder="2"/>
      <protection hidden="1"/>
    </xf>
    <xf numFmtId="0" fontId="9" fillId="0" borderId="1" xfId="1" applyFont="1" applyBorder="1" applyAlignment="1">
      <alignment horizontal="center" vertical="center" shrinkToFit="1" readingOrder="2"/>
    </xf>
    <xf numFmtId="164" fontId="9" fillId="0" borderId="1" xfId="1" applyNumberFormat="1" applyFont="1" applyFill="1" applyBorder="1" applyAlignment="1" applyProtection="1">
      <alignment horizontal="center" vertical="center" shrinkToFit="1" readingOrder="2"/>
    </xf>
    <xf numFmtId="165" fontId="9" fillId="0" borderId="1" xfId="1" applyNumberFormat="1" applyFont="1" applyFill="1" applyBorder="1" applyAlignment="1">
      <alignment horizontal="center" vertical="center" shrinkToFit="1" readingOrder="2"/>
    </xf>
    <xf numFmtId="164" fontId="10" fillId="0" borderId="1" xfId="1" applyNumberFormat="1" applyFont="1" applyBorder="1" applyAlignment="1">
      <alignment horizontal="center" vertical="center" readingOrder="2"/>
    </xf>
    <xf numFmtId="165" fontId="14" fillId="0" borderId="1" xfId="1" applyNumberFormat="1" applyFont="1" applyFill="1" applyBorder="1" applyAlignment="1">
      <alignment horizontal="center" vertical="center" readingOrder="2"/>
    </xf>
    <xf numFmtId="14" fontId="9" fillId="0" borderId="1" xfId="1" applyNumberFormat="1" applyFont="1" applyFill="1" applyBorder="1" applyAlignment="1" applyProtection="1">
      <alignment horizontal="center" vertical="center" shrinkToFit="1" readingOrder="2"/>
    </xf>
    <xf numFmtId="164" fontId="9" fillId="0" borderId="1" xfId="1" applyNumberFormat="1" applyFont="1" applyFill="1" applyBorder="1" applyAlignment="1" applyProtection="1">
      <alignment horizontal="center" vertical="center" shrinkToFit="1" readingOrder="2"/>
      <protection locked="0"/>
    </xf>
    <xf numFmtId="0" fontId="9" fillId="0" borderId="1" xfId="1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6" borderId="0" xfId="0" applyFont="1" applyFill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9" fillId="6" borderId="0" xfId="1" applyFont="1" applyFill="1" applyBorder="1" applyAlignment="1">
      <alignment horizontal="center" vertical="center" shrinkToFit="1" readingOrder="2"/>
    </xf>
    <xf numFmtId="1" fontId="9" fillId="6" borderId="0" xfId="1" applyNumberFormat="1" applyFont="1" applyFill="1" applyBorder="1" applyAlignment="1">
      <alignment horizontal="center" vertical="center" shrinkToFit="1" readingOrder="2"/>
    </xf>
    <xf numFmtId="1" fontId="9" fillId="0" borderId="5" xfId="1" applyNumberFormat="1" applyFont="1" applyFill="1" applyBorder="1" applyAlignment="1">
      <alignment horizontal="center" vertical="center" shrinkToFit="1"/>
    </xf>
    <xf numFmtId="1" fontId="9" fillId="0" borderId="1" xfId="1" applyNumberFormat="1" applyFont="1" applyFill="1" applyBorder="1" applyAlignment="1">
      <alignment horizontal="center" vertical="center" shrinkToFit="1"/>
    </xf>
    <xf numFmtId="1" fontId="9" fillId="0" borderId="1" xfId="1" applyNumberFormat="1" applyFont="1" applyFill="1" applyBorder="1" applyAlignment="1" applyProtection="1">
      <alignment horizontal="center" vertical="center" shrinkToFit="1"/>
      <protection locked="0"/>
    </xf>
    <xf numFmtId="1" fontId="9" fillId="3" borderId="1" xfId="1" applyNumberFormat="1" applyFont="1" applyFill="1" applyBorder="1" applyAlignment="1">
      <alignment horizontal="center" vertical="center" shrinkToFit="1" readingOrder="2"/>
    </xf>
    <xf numFmtId="1" fontId="9" fillId="0" borderId="1" xfId="1" applyNumberFormat="1" applyFont="1" applyBorder="1" applyAlignment="1" applyProtection="1">
      <alignment horizontal="center" vertical="center" shrinkToFit="1"/>
      <protection locked="0"/>
    </xf>
    <xf numFmtId="1" fontId="9" fillId="0" borderId="1" xfId="1" applyNumberFormat="1" applyFont="1" applyBorder="1" applyAlignment="1" applyProtection="1">
      <alignment horizontal="center" vertical="center" shrinkToFit="1" readingOrder="2"/>
      <protection hidden="1"/>
    </xf>
    <xf numFmtId="1" fontId="9" fillId="0" borderId="1" xfId="1" applyNumberFormat="1" applyFont="1" applyBorder="1" applyAlignment="1">
      <alignment horizontal="center" vertical="center" shrinkToFit="1"/>
    </xf>
    <xf numFmtId="1" fontId="11" fillId="0" borderId="0" xfId="0" applyNumberFormat="1" applyFont="1" applyAlignment="1">
      <alignment horizontal="center" vertical="center" shrinkToFit="1"/>
    </xf>
    <xf numFmtId="0" fontId="11" fillId="5" borderId="0" xfId="0" applyFont="1" applyFill="1" applyAlignment="1">
      <alignment horizontal="center" vertical="center" shrinkToFit="1"/>
    </xf>
    <xf numFmtId="1" fontId="17" fillId="5" borderId="0" xfId="0" applyNumberFormat="1" applyFont="1" applyFill="1" applyAlignment="1">
      <alignment horizontal="center" vertical="center" shrinkToFit="1"/>
    </xf>
    <xf numFmtId="168" fontId="10" fillId="0" borderId="1" xfId="1" applyNumberFormat="1" applyFont="1" applyFill="1" applyBorder="1" applyAlignment="1">
      <alignment horizontal="center" vertical="center" readingOrder="2"/>
    </xf>
    <xf numFmtId="1" fontId="9" fillId="0" borderId="1" xfId="1" applyNumberFormat="1" applyFont="1" applyBorder="1" applyAlignment="1">
      <alignment horizontal="center" vertical="center" shrinkToFit="1" readingOrder="2"/>
    </xf>
    <xf numFmtId="0" fontId="15" fillId="5" borderId="9" xfId="1" applyFont="1" applyFill="1" applyBorder="1" applyAlignment="1" applyProtection="1">
      <alignment horizontal="center" vertical="center" shrinkToFit="1"/>
    </xf>
    <xf numFmtId="168" fontId="18" fillId="5" borderId="5" xfId="1" applyNumberFormat="1" applyFont="1" applyFill="1" applyBorder="1" applyAlignment="1">
      <alignment horizontal="center" vertical="center" shrinkToFit="1" readingOrder="2"/>
    </xf>
    <xf numFmtId="168" fontId="18" fillId="5" borderId="1" xfId="1" applyNumberFormat="1" applyFont="1" applyFill="1" applyBorder="1" applyAlignment="1">
      <alignment horizontal="center" vertical="center" shrinkToFit="1" readingOrder="2"/>
    </xf>
    <xf numFmtId="168" fontId="18" fillId="5" borderId="7" xfId="1" applyNumberFormat="1" applyFont="1" applyFill="1" applyBorder="1" applyAlignment="1">
      <alignment horizontal="center" vertical="center" shrinkToFit="1" readingOrder="2"/>
    </xf>
    <xf numFmtId="168" fontId="18" fillId="5" borderId="0" xfId="1" applyNumberFormat="1" applyFont="1" applyFill="1" applyBorder="1" applyAlignment="1">
      <alignment horizontal="center" vertical="center" shrinkToFit="1" readingOrder="2"/>
    </xf>
    <xf numFmtId="168" fontId="18" fillId="5" borderId="9" xfId="1" applyNumberFormat="1" applyFont="1" applyFill="1" applyBorder="1" applyAlignment="1">
      <alignment horizontal="center" vertical="center" shrinkToFit="1" readingOrder="2"/>
    </xf>
    <xf numFmtId="0" fontId="9" fillId="0" borderId="16" xfId="1" applyFont="1" applyBorder="1" applyAlignment="1">
      <alignment horizontal="center" vertical="center" shrinkToFit="1"/>
    </xf>
    <xf numFmtId="0" fontId="9" fillId="0" borderId="17" xfId="1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0" fontId="2" fillId="0" borderId="17" xfId="2" applyBorder="1" applyAlignment="1" applyProtection="1">
      <alignment horizontal="center" vertical="center" shrinkToFit="1"/>
    </xf>
    <xf numFmtId="0" fontId="15" fillId="5" borderId="5" xfId="1" applyFont="1" applyFill="1" applyBorder="1" applyAlignment="1" applyProtection="1">
      <alignment horizontal="center" vertical="center" shrinkToFit="1"/>
    </xf>
    <xf numFmtId="0" fontId="15" fillId="5" borderId="1" xfId="1" applyFont="1" applyFill="1" applyBorder="1" applyAlignment="1" applyProtection="1">
      <alignment horizontal="center" vertical="center" shrinkToFit="1"/>
    </xf>
    <xf numFmtId="0" fontId="15" fillId="5" borderId="3" xfId="1" applyFont="1" applyFill="1" applyBorder="1" applyAlignment="1" applyProtection="1">
      <alignment horizontal="center" vertical="center" shrinkToFit="1"/>
    </xf>
    <xf numFmtId="0" fontId="15" fillId="5" borderId="1" xfId="1" applyNumberFormat="1" applyFont="1" applyFill="1" applyBorder="1" applyAlignment="1" applyProtection="1">
      <alignment horizontal="center" vertical="center" shrinkToFit="1"/>
    </xf>
    <xf numFmtId="0" fontId="15" fillId="5" borderId="12" xfId="1" applyNumberFormat="1" applyFont="1" applyFill="1" applyBorder="1" applyAlignment="1" applyProtection="1">
      <alignment horizontal="center" vertical="center" shrinkToFit="1"/>
    </xf>
    <xf numFmtId="0" fontId="15" fillId="5" borderId="6" xfId="1" applyFont="1" applyFill="1" applyBorder="1" applyAlignment="1" applyProtection="1">
      <alignment horizontal="center" vertical="center" shrinkToFit="1"/>
    </xf>
    <xf numFmtId="0" fontId="15" fillId="5" borderId="7" xfId="1" applyFont="1" applyFill="1" applyBorder="1" applyAlignment="1" applyProtection="1">
      <alignment horizontal="center" vertical="center" shrinkToFit="1"/>
    </xf>
    <xf numFmtId="0" fontId="15" fillId="5" borderId="7" xfId="1" applyNumberFormat="1" applyFont="1" applyFill="1" applyBorder="1" applyAlignment="1" applyProtection="1">
      <alignment horizontal="center" vertical="center" shrinkToFit="1"/>
    </xf>
    <xf numFmtId="0" fontId="15" fillId="5" borderId="13" xfId="1" applyNumberFormat="1" applyFont="1" applyFill="1" applyBorder="1" applyAlignment="1" applyProtection="1">
      <alignment horizontal="center" vertical="center" shrinkToFit="1"/>
    </xf>
    <xf numFmtId="0" fontId="19" fillId="10" borderId="8" xfId="1" applyFont="1" applyFill="1" applyBorder="1" applyAlignment="1" applyProtection="1">
      <alignment horizontal="center" vertical="center" shrinkToFit="1"/>
    </xf>
    <xf numFmtId="0" fontId="19" fillId="10" borderId="9" xfId="1" applyFont="1" applyFill="1" applyBorder="1" applyAlignment="1" applyProtection="1">
      <alignment horizontal="center" vertical="center" shrinkToFit="1"/>
    </xf>
    <xf numFmtId="0" fontId="19" fillId="10" borderId="9" xfId="1" applyFont="1" applyFill="1" applyBorder="1" applyAlignment="1">
      <alignment horizontal="center" vertical="center" shrinkToFit="1" readingOrder="2"/>
    </xf>
    <xf numFmtId="1" fontId="19" fillId="10" borderId="9" xfId="1" applyNumberFormat="1" applyFont="1" applyFill="1" applyBorder="1" applyAlignment="1">
      <alignment horizontal="center" vertical="center" shrinkToFit="1" readingOrder="2"/>
    </xf>
    <xf numFmtId="1" fontId="19" fillId="10" borderId="10" xfId="1" applyNumberFormat="1" applyFont="1" applyFill="1" applyBorder="1" applyAlignment="1">
      <alignment horizontal="center" vertical="center" shrinkToFit="1" readingOrder="2"/>
    </xf>
    <xf numFmtId="165" fontId="19" fillId="10" borderId="9" xfId="1" applyNumberFormat="1" applyFont="1" applyFill="1" applyBorder="1" applyAlignment="1" applyProtection="1">
      <alignment horizontal="center" vertical="center" shrinkToFit="1"/>
    </xf>
    <xf numFmtId="0" fontId="19" fillId="10" borderId="9" xfId="1" applyNumberFormat="1" applyFont="1" applyFill="1" applyBorder="1" applyAlignment="1" applyProtection="1">
      <alignment horizontal="center" vertical="center" shrinkToFit="1"/>
    </xf>
    <xf numFmtId="0" fontId="19" fillId="5" borderId="0" xfId="0" applyFont="1" applyFill="1" applyAlignment="1">
      <alignment horizontal="center" vertical="center" shrinkToFit="1"/>
    </xf>
    <xf numFmtId="0" fontId="19" fillId="12" borderId="2" xfId="1" applyFont="1" applyFill="1" applyBorder="1" applyAlignment="1" applyProtection="1">
      <alignment horizontal="center" vertical="center"/>
    </xf>
    <xf numFmtId="0" fontId="19" fillId="4" borderId="6" xfId="1" applyFont="1" applyFill="1" applyBorder="1" applyAlignment="1" applyProtection="1">
      <alignment horizontal="center" vertical="center"/>
      <protection hidden="1"/>
    </xf>
    <xf numFmtId="0" fontId="16" fillId="5" borderId="0" xfId="0" applyFont="1" applyFill="1" applyAlignment="1">
      <alignment horizontal="center" vertical="center" shrinkToFit="1"/>
    </xf>
    <xf numFmtId="0" fontId="15" fillId="12" borderId="14" xfId="1" applyFont="1" applyFill="1" applyBorder="1" applyAlignment="1" applyProtection="1">
      <alignment horizontal="center" vertical="center"/>
    </xf>
    <xf numFmtId="0" fontId="15" fillId="12" borderId="15" xfId="1" applyFont="1" applyFill="1" applyBorder="1" applyAlignment="1" applyProtection="1">
      <alignment horizontal="center" vertical="center"/>
    </xf>
    <xf numFmtId="2" fontId="15" fillId="8" borderId="6" xfId="1" applyNumberFormat="1" applyFont="1" applyFill="1" applyBorder="1" applyAlignment="1" applyProtection="1">
      <alignment horizontal="center" vertical="center"/>
    </xf>
    <xf numFmtId="165" fontId="15" fillId="11" borderId="13" xfId="1" applyNumberFormat="1" applyFont="1" applyFill="1" applyBorder="1" applyAlignment="1" applyProtection="1">
      <alignment horizontal="center" vertical="center"/>
    </xf>
    <xf numFmtId="0" fontId="15" fillId="5" borderId="0" xfId="1" applyFont="1" applyFill="1" applyBorder="1" applyAlignment="1" applyProtection="1">
      <alignment horizontal="center" vertical="center" shrinkToFit="1"/>
    </xf>
    <xf numFmtId="0" fontId="15" fillId="5" borderId="0" xfId="1" applyNumberFormat="1" applyFont="1" applyFill="1" applyBorder="1" applyAlignment="1" applyProtection="1">
      <alignment horizontal="center" vertical="center" shrinkToFit="1"/>
    </xf>
    <xf numFmtId="165" fontId="15" fillId="5" borderId="0" xfId="1" applyNumberFormat="1" applyFont="1" applyFill="1" applyBorder="1" applyAlignment="1" applyProtection="1">
      <alignment horizontal="center" vertical="center" shrinkToFit="1"/>
    </xf>
    <xf numFmtId="0" fontId="16" fillId="5" borderId="0" xfId="0" applyFont="1" applyFill="1" applyBorder="1" applyAlignment="1">
      <alignment horizontal="center" vertical="center" shrinkToFit="1"/>
    </xf>
    <xf numFmtId="165" fontId="15" fillId="5" borderId="0" xfId="1" applyNumberFormat="1" applyFont="1" applyFill="1" applyAlignment="1">
      <alignment horizontal="center" vertical="center" shrinkToFit="1"/>
    </xf>
    <xf numFmtId="165" fontId="18" fillId="5" borderId="0" xfId="1" applyNumberFormat="1" applyFont="1" applyFill="1" applyAlignment="1">
      <alignment horizontal="center" vertical="center" shrinkToFit="1"/>
    </xf>
    <xf numFmtId="0" fontId="15" fillId="5" borderId="0" xfId="1" applyFont="1" applyFill="1" applyAlignment="1">
      <alignment horizontal="center" vertical="center" shrinkToFit="1"/>
    </xf>
    <xf numFmtId="0" fontId="18" fillId="5" borderId="0" xfId="1" applyNumberFormat="1" applyFont="1" applyFill="1" applyAlignment="1">
      <alignment horizontal="center" vertical="center" shrinkToFit="1"/>
    </xf>
    <xf numFmtId="0" fontId="15" fillId="5" borderId="0" xfId="1" applyNumberFormat="1" applyFont="1" applyFill="1" applyAlignment="1">
      <alignment horizontal="center" vertical="center" shrinkToFit="1"/>
    </xf>
    <xf numFmtId="1" fontId="15" fillId="5" borderId="0" xfId="1" applyNumberFormat="1" applyFont="1" applyFill="1" applyAlignment="1">
      <alignment horizontal="center" vertical="center" shrinkToFit="1"/>
    </xf>
    <xf numFmtId="166" fontId="15" fillId="5" borderId="0" xfId="1" applyNumberFormat="1" applyFont="1" applyFill="1" applyAlignment="1">
      <alignment horizontal="center" vertical="center" shrinkToFit="1"/>
    </xf>
    <xf numFmtId="0" fontId="15" fillId="5" borderId="10" xfId="1" applyFont="1" applyFill="1" applyBorder="1" applyAlignment="1" applyProtection="1">
      <alignment horizontal="center" vertical="center" shrinkToFit="1"/>
    </xf>
    <xf numFmtId="0" fontId="20" fillId="7" borderId="0" xfId="0" applyFont="1" applyFill="1" applyBorder="1" applyAlignment="1">
      <alignment horizontal="center" vertical="center" shrinkToFit="1"/>
    </xf>
    <xf numFmtId="0" fontId="21" fillId="7" borderId="0" xfId="1" applyFont="1" applyFill="1" applyBorder="1" applyAlignment="1">
      <alignment horizontal="center" vertical="center" shrinkToFit="1"/>
    </xf>
    <xf numFmtId="0" fontId="13" fillId="2" borderId="5" xfId="2" applyFont="1" applyFill="1" applyBorder="1" applyAlignment="1" applyProtection="1">
      <alignment horizontal="center" vertical="center" shrinkToFit="1" readingOrder="1"/>
      <protection hidden="1"/>
    </xf>
    <xf numFmtId="0" fontId="9" fillId="6" borderId="9" xfId="1" applyFont="1" applyFill="1" applyBorder="1" applyAlignment="1">
      <alignment horizontal="center" vertical="center" shrinkToFit="1" readingOrder="2"/>
    </xf>
    <xf numFmtId="1" fontId="9" fillId="6" borderId="9" xfId="1" applyNumberFormat="1" applyFont="1" applyFill="1" applyBorder="1" applyAlignment="1">
      <alignment horizontal="center" vertical="center" shrinkToFit="1" readingOrder="2"/>
    </xf>
    <xf numFmtId="0" fontId="9" fillId="0" borderId="19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 applyProtection="1">
      <alignment horizontal="center" vertical="center" shrinkToFit="1"/>
      <protection locked="0"/>
    </xf>
    <xf numFmtId="165" fontId="9" fillId="3" borderId="18" xfId="1" applyNumberFormat="1" applyFont="1" applyFill="1" applyBorder="1" applyAlignment="1">
      <alignment horizontal="center" vertical="center" shrinkToFit="1" readingOrder="2"/>
    </xf>
    <xf numFmtId="0" fontId="9" fillId="0" borderId="18" xfId="1" applyFont="1" applyBorder="1" applyAlignment="1" applyProtection="1">
      <alignment horizontal="center" vertical="center" shrinkToFit="1"/>
      <protection locked="0"/>
    </xf>
    <xf numFmtId="0" fontId="9" fillId="0" borderId="18" xfId="1" applyFont="1" applyBorder="1" applyAlignment="1" applyProtection="1">
      <alignment horizontal="center" vertical="center" shrinkToFit="1" readingOrder="2"/>
      <protection hidden="1"/>
    </xf>
    <xf numFmtId="0" fontId="9" fillId="0" borderId="18" xfId="1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3" fillId="2" borderId="7" xfId="2" applyFont="1" applyFill="1" applyBorder="1" applyAlignment="1" applyProtection="1">
      <alignment horizontal="center" vertical="center" shrinkToFit="1" readingOrder="1"/>
      <protection hidden="1"/>
    </xf>
    <xf numFmtId="164" fontId="10" fillId="0" borderId="7" xfId="1" applyNumberFormat="1" applyFont="1" applyBorder="1" applyAlignment="1">
      <alignment horizontal="center" vertical="center" readingOrder="2"/>
    </xf>
    <xf numFmtId="0" fontId="9" fillId="6" borderId="8" xfId="1" applyFont="1" applyFill="1" applyBorder="1" applyAlignment="1">
      <alignment horizontal="center" vertical="center" shrinkToFit="1" readingOrder="1"/>
    </xf>
    <xf numFmtId="0" fontId="9" fillId="6" borderId="9" xfId="1" applyFont="1" applyFill="1" applyBorder="1" applyAlignment="1">
      <alignment horizontal="center" vertical="center" shrinkToFit="1" readingOrder="1"/>
    </xf>
    <xf numFmtId="168" fontId="10" fillId="0" borderId="1" xfId="1" applyNumberFormat="1" applyFont="1" applyFill="1" applyBorder="1" applyAlignment="1">
      <alignment horizontal="center" vertical="center" shrinkToFit="1" readingOrder="2"/>
    </xf>
    <xf numFmtId="0" fontId="22" fillId="0" borderId="0" xfId="0" applyFont="1"/>
    <xf numFmtId="14" fontId="22" fillId="0" borderId="0" xfId="0" applyNumberFormat="1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5" fillId="0" borderId="0" xfId="0" applyFont="1"/>
    <xf numFmtId="0" fontId="22" fillId="0" borderId="0" xfId="0" applyFont="1" applyAlignment="1">
      <alignment horizontal="right" vertical="center"/>
    </xf>
    <xf numFmtId="168" fontId="27" fillId="0" borderId="0" xfId="1" applyNumberFormat="1" applyFont="1" applyFill="1" applyBorder="1" applyAlignment="1">
      <alignment horizontal="right" vertical="center" shrinkToFit="1" readingOrder="2"/>
    </xf>
    <xf numFmtId="169" fontId="27" fillId="0" borderId="0" xfId="1" applyNumberFormat="1" applyFont="1" applyFill="1" applyBorder="1" applyAlignment="1">
      <alignment horizontal="left" vertical="center" shrinkToFit="1" readingOrder="2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4" fontId="24" fillId="0" borderId="20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9" borderId="2" xfId="0" applyFont="1" applyFill="1" applyBorder="1" applyAlignment="1">
      <alignment horizontal="center" vertical="center"/>
    </xf>
    <xf numFmtId="0" fontId="24" fillId="9" borderId="6" xfId="0" applyFont="1" applyFill="1" applyBorder="1" applyAlignment="1">
      <alignment horizontal="center" vertical="center"/>
    </xf>
    <xf numFmtId="0" fontId="28" fillId="9" borderId="3" xfId="1" applyFont="1" applyFill="1" applyBorder="1" applyAlignment="1">
      <alignment horizontal="center" vertical="center" shrinkToFit="1" readingOrder="2"/>
    </xf>
    <xf numFmtId="0" fontId="28" fillId="9" borderId="6" xfId="1" applyFont="1" applyFill="1" applyBorder="1" applyAlignment="1">
      <alignment horizontal="center" vertical="center" shrinkToFit="1" readingOrder="2"/>
    </xf>
    <xf numFmtId="0" fontId="28" fillId="9" borderId="1" xfId="1" applyFont="1" applyFill="1" applyBorder="1" applyAlignment="1">
      <alignment horizontal="center" vertical="center" shrinkToFit="1" readingOrder="2"/>
    </xf>
    <xf numFmtId="0" fontId="28" fillId="9" borderId="7" xfId="1" applyFont="1" applyFill="1" applyBorder="1" applyAlignment="1">
      <alignment horizontal="center" vertical="center" shrinkToFit="1" readingOrder="2"/>
    </xf>
    <xf numFmtId="0" fontId="28" fillId="9" borderId="5" xfId="1" applyFont="1" applyFill="1" applyBorder="1" applyAlignment="1">
      <alignment horizontal="center" vertical="center" shrinkToFit="1" readingOrder="2"/>
    </xf>
    <xf numFmtId="1" fontId="28" fillId="9" borderId="1" xfId="1" applyNumberFormat="1" applyFont="1" applyFill="1" applyBorder="1" applyAlignment="1">
      <alignment horizontal="center" vertical="center" shrinkToFit="1" readingOrder="2"/>
    </xf>
    <xf numFmtId="0" fontId="24" fillId="9" borderId="8" xfId="0" applyFont="1" applyFill="1" applyBorder="1" applyAlignment="1">
      <alignment horizontal="center" vertical="center"/>
    </xf>
    <xf numFmtId="0" fontId="29" fillId="9" borderId="10" xfId="2" applyFont="1" applyFill="1" applyBorder="1" applyAlignment="1" applyProtection="1">
      <alignment horizontal="center" vertical="center" shrinkToFit="1" readingOrder="1"/>
      <protection hidden="1"/>
    </xf>
    <xf numFmtId="170" fontId="24" fillId="0" borderId="7" xfId="0" applyNumberFormat="1" applyFont="1" applyBorder="1" applyAlignment="1">
      <alignment horizontal="center" vertical="center"/>
    </xf>
    <xf numFmtId="0" fontId="28" fillId="9" borderId="2" xfId="1" applyFont="1" applyFill="1" applyBorder="1" applyAlignment="1">
      <alignment horizontal="center" vertical="center" shrinkToFit="1" readingOrder="2"/>
    </xf>
    <xf numFmtId="170" fontId="24" fillId="0" borderId="13" xfId="0" applyNumberFormat="1" applyFont="1" applyBorder="1" applyAlignment="1">
      <alignment horizontal="center" vertical="center"/>
    </xf>
    <xf numFmtId="170" fontId="24" fillId="0" borderId="12" xfId="0" applyNumberFormat="1" applyFont="1" applyBorder="1" applyAlignment="1">
      <alignment horizontal="center" vertical="center"/>
    </xf>
    <xf numFmtId="168" fontId="30" fillId="0" borderId="1" xfId="1" applyNumberFormat="1" applyFont="1" applyFill="1" applyBorder="1" applyAlignment="1">
      <alignment horizontal="center" vertical="center" readingOrder="2"/>
    </xf>
    <xf numFmtId="14" fontId="24" fillId="0" borderId="0" xfId="0" applyNumberFormat="1" applyFont="1" applyBorder="1" applyAlignment="1">
      <alignment horizontal="right" vertical="center"/>
    </xf>
    <xf numFmtId="0" fontId="31" fillId="0" borderId="0" xfId="0" applyFont="1" applyBorder="1" applyAlignment="1">
      <alignment horizontal="left" vertical="center" shrinkToFit="1"/>
    </xf>
    <xf numFmtId="0" fontId="32" fillId="6" borderId="9" xfId="1" applyFont="1" applyFill="1" applyBorder="1" applyAlignment="1">
      <alignment horizontal="center" vertical="center" shrinkToFit="1" readingOrder="1"/>
    </xf>
    <xf numFmtId="0" fontId="32" fillId="6" borderId="9" xfId="1" applyFont="1" applyFill="1" applyBorder="1" applyAlignment="1">
      <alignment horizontal="center" vertical="center" shrinkToFit="1" readingOrder="2"/>
    </xf>
    <xf numFmtId="1" fontId="32" fillId="6" borderId="9" xfId="1" applyNumberFormat="1" applyFont="1" applyFill="1" applyBorder="1" applyAlignment="1">
      <alignment horizontal="center" vertical="center" shrinkToFit="1" readingOrder="2"/>
    </xf>
    <xf numFmtId="14" fontId="23" fillId="0" borderId="0" xfId="0" applyNumberFormat="1" applyFont="1" applyAlignment="1">
      <alignment horizontal="center" vertical="center" shrinkToFit="1"/>
    </xf>
    <xf numFmtId="0" fontId="33" fillId="5" borderId="0" xfId="0" applyFont="1" applyFill="1" applyAlignment="1">
      <alignment horizontal="center" vertical="center" shrinkToFit="1"/>
    </xf>
    <xf numFmtId="0" fontId="32" fillId="5" borderId="2" xfId="0" applyFont="1" applyFill="1" applyBorder="1" applyAlignment="1">
      <alignment horizontal="center" vertical="center" shrinkToFit="1"/>
    </xf>
    <xf numFmtId="0" fontId="32" fillId="5" borderId="5" xfId="2" applyFont="1" applyFill="1" applyBorder="1" applyAlignment="1" applyProtection="1">
      <alignment horizontal="center" vertical="center" shrinkToFit="1" readingOrder="1"/>
      <protection hidden="1"/>
    </xf>
    <xf numFmtId="164" fontId="32" fillId="5" borderId="5" xfId="1" applyNumberFormat="1" applyFont="1" applyFill="1" applyBorder="1" applyAlignment="1" applyProtection="1">
      <alignment horizontal="center" vertical="center" shrinkToFit="1" readingOrder="2"/>
    </xf>
    <xf numFmtId="0" fontId="32" fillId="0" borderId="5" xfId="1" applyFont="1" applyBorder="1" applyAlignment="1">
      <alignment horizontal="center" vertical="center" shrinkToFit="1" readingOrder="2"/>
    </xf>
    <xf numFmtId="1" fontId="32" fillId="0" borderId="5" xfId="1" applyNumberFormat="1" applyFont="1" applyBorder="1" applyAlignment="1">
      <alignment horizontal="center" vertical="center" shrinkToFit="1" readingOrder="2"/>
    </xf>
    <xf numFmtId="165" fontId="32" fillId="0" borderId="5" xfId="1" applyNumberFormat="1" applyFont="1" applyFill="1" applyBorder="1" applyAlignment="1">
      <alignment horizontal="center" vertical="center" shrinkToFit="1" readingOrder="2"/>
    </xf>
    <xf numFmtId="164" fontId="32" fillId="0" borderId="5" xfId="1" applyNumberFormat="1" applyFont="1" applyBorder="1" applyAlignment="1">
      <alignment horizontal="center" vertical="center" shrinkToFit="1" readingOrder="2"/>
    </xf>
    <xf numFmtId="164" fontId="32" fillId="5" borderId="11" xfId="1" applyNumberFormat="1" applyFont="1" applyFill="1" applyBorder="1" applyAlignment="1" applyProtection="1">
      <alignment horizontal="center" vertical="center" shrinkToFit="1" readingOrder="2"/>
    </xf>
    <xf numFmtId="164" fontId="32" fillId="5" borderId="0" xfId="1" applyNumberFormat="1" applyFont="1" applyFill="1" applyBorder="1" applyAlignment="1" applyProtection="1">
      <alignment horizontal="center" vertical="center" shrinkToFit="1" readingOrder="2"/>
    </xf>
    <xf numFmtId="0" fontId="32" fillId="5" borderId="3" xfId="0" applyFont="1" applyFill="1" applyBorder="1" applyAlignment="1">
      <alignment horizontal="center" vertical="center" shrinkToFit="1"/>
    </xf>
    <xf numFmtId="0" fontId="32" fillId="5" borderId="1" xfId="2" applyFont="1" applyFill="1" applyBorder="1" applyAlignment="1" applyProtection="1">
      <alignment horizontal="center" vertical="center" shrinkToFit="1" readingOrder="1"/>
      <protection hidden="1"/>
    </xf>
    <xf numFmtId="164" fontId="32" fillId="5" borderId="1" xfId="1" applyNumberFormat="1" applyFont="1" applyFill="1" applyBorder="1" applyAlignment="1" applyProtection="1">
      <alignment horizontal="center" vertical="center" shrinkToFit="1" readingOrder="2"/>
    </xf>
    <xf numFmtId="0" fontId="32" fillId="0" borderId="1" xfId="1" applyFont="1" applyBorder="1" applyAlignment="1">
      <alignment horizontal="center" vertical="center" shrinkToFit="1" readingOrder="2"/>
    </xf>
    <xf numFmtId="1" fontId="32" fillId="0" borderId="1" xfId="1" applyNumberFormat="1" applyFont="1" applyBorder="1" applyAlignment="1">
      <alignment horizontal="center" vertical="center" shrinkToFit="1" readingOrder="2"/>
    </xf>
    <xf numFmtId="165" fontId="32" fillId="0" borderId="1" xfId="1" applyNumberFormat="1" applyFont="1" applyFill="1" applyBorder="1" applyAlignment="1">
      <alignment horizontal="center" vertical="center" shrinkToFit="1" readingOrder="2"/>
    </xf>
    <xf numFmtId="164" fontId="32" fillId="0" borderId="1" xfId="1" applyNumberFormat="1" applyFont="1" applyBorder="1" applyAlignment="1">
      <alignment horizontal="center" vertical="center" shrinkToFit="1" readingOrder="2"/>
    </xf>
    <xf numFmtId="164" fontId="32" fillId="5" borderId="12" xfId="1" applyNumberFormat="1" applyFont="1" applyFill="1" applyBorder="1" applyAlignment="1" applyProtection="1">
      <alignment horizontal="center" vertical="center" shrinkToFit="1" readingOrder="2"/>
    </xf>
    <xf numFmtId="0" fontId="23" fillId="0" borderId="0" xfId="0" applyFont="1" applyAlignment="1">
      <alignment horizontal="center" vertical="center" shrinkToFit="1"/>
    </xf>
    <xf numFmtId="1" fontId="23" fillId="0" borderId="0" xfId="0" applyNumberFormat="1" applyFont="1" applyAlignment="1">
      <alignment horizontal="center" vertical="center" shrinkToFit="1"/>
    </xf>
    <xf numFmtId="165" fontId="32" fillId="5" borderId="5" xfId="1" applyNumberFormat="1" applyFont="1" applyFill="1" applyBorder="1" applyAlignment="1">
      <alignment horizontal="center" vertical="center" shrinkToFit="1" readingOrder="2"/>
    </xf>
    <xf numFmtId="165" fontId="32" fillId="5" borderId="1" xfId="1" applyNumberFormat="1" applyFont="1" applyFill="1" applyBorder="1" applyAlignment="1">
      <alignment horizontal="center" vertical="center" shrinkToFit="1" readingOrder="2"/>
    </xf>
    <xf numFmtId="0" fontId="23" fillId="5" borderId="0" xfId="0" applyFont="1" applyFill="1" applyAlignment="1">
      <alignment horizontal="center" vertical="center" shrinkToFit="1"/>
    </xf>
    <xf numFmtId="0" fontId="32" fillId="6" borderId="8" xfId="0" applyFont="1" applyFill="1" applyBorder="1" applyAlignment="1">
      <alignment horizontal="center" vertical="center" shrinkToFit="1"/>
    </xf>
    <xf numFmtId="0" fontId="36" fillId="5" borderId="0" xfId="3" applyFont="1" applyFill="1" applyAlignment="1">
      <alignment horizontal="center" vertical="center"/>
    </xf>
    <xf numFmtId="0" fontId="37" fillId="5" borderId="0" xfId="3" applyFont="1" applyFill="1"/>
    <xf numFmtId="0" fontId="36" fillId="9" borderId="8" xfId="3" applyFont="1" applyFill="1" applyBorder="1" applyAlignment="1">
      <alignment horizontal="center" vertical="center"/>
    </xf>
    <xf numFmtId="0" fontId="36" fillId="9" borderId="9" xfId="3" applyFont="1" applyFill="1" applyBorder="1" applyAlignment="1">
      <alignment horizontal="center" vertical="center"/>
    </xf>
    <xf numFmtId="0" fontId="36" fillId="9" borderId="10" xfId="3" applyFont="1" applyFill="1" applyBorder="1" applyAlignment="1">
      <alignment horizontal="center" vertical="center"/>
    </xf>
    <xf numFmtId="0" fontId="30" fillId="9" borderId="2" xfId="3" applyFont="1" applyFill="1" applyBorder="1" applyAlignment="1">
      <alignment horizontal="center" vertical="center" shrinkToFit="1"/>
    </xf>
    <xf numFmtId="0" fontId="36" fillId="5" borderId="5" xfId="3" applyFont="1" applyFill="1" applyBorder="1" applyAlignment="1">
      <alignment horizontal="center" vertical="center"/>
    </xf>
    <xf numFmtId="14" fontId="36" fillId="5" borderId="11" xfId="3" applyNumberFormat="1" applyFont="1" applyFill="1" applyBorder="1" applyAlignment="1">
      <alignment horizontal="center" vertical="center"/>
    </xf>
    <xf numFmtId="0" fontId="30" fillId="9" borderId="3" xfId="3" applyFont="1" applyFill="1" applyBorder="1" applyAlignment="1">
      <alignment horizontal="center" vertical="center" shrinkToFit="1"/>
    </xf>
    <xf numFmtId="0" fontId="36" fillId="5" borderId="1" xfId="2" applyFont="1" applyFill="1" applyBorder="1" applyAlignment="1" applyProtection="1">
      <alignment horizontal="center" vertical="center" shrinkToFit="1" readingOrder="1"/>
      <protection hidden="1"/>
    </xf>
    <xf numFmtId="0" fontId="36" fillId="5" borderId="1" xfId="3" applyFont="1" applyFill="1" applyBorder="1" applyAlignment="1">
      <alignment horizontal="center" vertical="center"/>
    </xf>
    <xf numFmtId="14" fontId="36" fillId="5" borderId="12" xfId="3" applyNumberFormat="1" applyFont="1" applyFill="1" applyBorder="1" applyAlignment="1">
      <alignment horizontal="center" vertical="center"/>
    </xf>
    <xf numFmtId="0" fontId="30" fillId="9" borderId="6" xfId="3" applyFont="1" applyFill="1" applyBorder="1" applyAlignment="1">
      <alignment horizontal="center" vertical="center" shrinkToFit="1"/>
    </xf>
    <xf numFmtId="0" fontId="36" fillId="5" borderId="7" xfId="2" applyFont="1" applyFill="1" applyBorder="1" applyAlignment="1" applyProtection="1">
      <alignment horizontal="center" vertical="center" shrinkToFit="1" readingOrder="1"/>
      <protection hidden="1"/>
    </xf>
    <xf numFmtId="0" fontId="36" fillId="5" borderId="7" xfId="3" applyFont="1" applyFill="1" applyBorder="1" applyAlignment="1">
      <alignment horizontal="center" vertical="center"/>
    </xf>
    <xf numFmtId="14" fontId="36" fillId="5" borderId="13" xfId="3" applyNumberFormat="1" applyFont="1" applyFill="1" applyBorder="1" applyAlignment="1">
      <alignment horizontal="center" vertical="center"/>
    </xf>
    <xf numFmtId="0" fontId="13" fillId="13" borderId="1" xfId="2" applyFont="1" applyFill="1" applyBorder="1" applyAlignment="1" applyProtection="1">
      <alignment horizontal="center" vertical="center" shrinkToFit="1" readingOrder="1"/>
      <protection hidden="1"/>
    </xf>
    <xf numFmtId="0" fontId="9" fillId="14" borderId="9" xfId="1" applyFont="1" applyFill="1" applyBorder="1" applyAlignment="1">
      <alignment horizontal="center" vertical="center" shrinkToFit="1" readingOrder="2"/>
    </xf>
    <xf numFmtId="0" fontId="32" fillId="7" borderId="10" xfId="0" applyFont="1" applyFill="1" applyBorder="1" applyAlignment="1">
      <alignment horizontal="center" vertical="center" shrinkToFit="1"/>
    </xf>
    <xf numFmtId="14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15" fillId="5" borderId="2" xfId="1" applyFont="1" applyFill="1" applyBorder="1" applyAlignment="1" applyProtection="1">
      <alignment horizontal="center" vertical="center" shrinkToFit="1"/>
    </xf>
    <xf numFmtId="0" fontId="15" fillId="5" borderId="3" xfId="1" applyFont="1" applyFill="1" applyBorder="1" applyAlignment="1" applyProtection="1">
      <alignment horizontal="center" vertical="center" shrinkToFit="1"/>
    </xf>
    <xf numFmtId="0" fontId="15" fillId="9" borderId="8" xfId="1" applyFont="1" applyFill="1" applyBorder="1" applyAlignment="1" applyProtection="1">
      <alignment horizontal="center" vertical="center" shrinkToFit="1"/>
    </xf>
    <xf numFmtId="0" fontId="15" fillId="9" borderId="9" xfId="1" applyFont="1" applyFill="1" applyBorder="1" applyAlignment="1" applyProtection="1">
      <alignment horizontal="center" vertical="center" shrinkToFit="1"/>
    </xf>
    <xf numFmtId="0" fontId="15" fillId="5" borderId="5" xfId="1" applyFont="1" applyFill="1" applyBorder="1" applyAlignment="1" applyProtection="1">
      <alignment horizontal="center" vertical="center" shrinkToFit="1"/>
    </xf>
    <xf numFmtId="0" fontId="15" fillId="5" borderId="1" xfId="1" applyFont="1" applyFill="1" applyBorder="1" applyAlignment="1" applyProtection="1">
      <alignment horizontal="center" vertical="center" shrinkToFit="1"/>
    </xf>
    <xf numFmtId="0" fontId="15" fillId="5" borderId="11" xfId="1" applyNumberFormat="1" applyFont="1" applyFill="1" applyBorder="1" applyAlignment="1" applyProtection="1">
      <alignment horizontal="center" vertical="center" shrinkToFit="1"/>
    </xf>
    <xf numFmtId="0" fontId="15" fillId="5" borderId="12" xfId="1" applyNumberFormat="1" applyFont="1" applyFill="1" applyBorder="1" applyAlignment="1" applyProtection="1">
      <alignment horizontal="center" vertical="center" shrinkToFit="1"/>
    </xf>
    <xf numFmtId="0" fontId="19" fillId="12" borderId="8" xfId="1" applyFont="1" applyFill="1" applyBorder="1" applyAlignment="1" applyProtection="1">
      <alignment horizontal="center" vertical="center"/>
    </xf>
    <xf numFmtId="0" fontId="19" fillId="12" borderId="10" xfId="1" applyFont="1" applyFill="1" applyBorder="1" applyAlignment="1" applyProtection="1">
      <alignment horizontal="center" vertical="center"/>
    </xf>
    <xf numFmtId="0" fontId="15" fillId="12" borderId="8" xfId="1" applyFont="1" applyFill="1" applyBorder="1" applyAlignment="1" applyProtection="1">
      <alignment horizontal="center" vertical="center"/>
    </xf>
    <xf numFmtId="0" fontId="15" fillId="12" borderId="10" xfId="1" applyFont="1" applyFill="1" applyBorder="1" applyAlignment="1" applyProtection="1">
      <alignment horizontal="center" vertical="center"/>
    </xf>
    <xf numFmtId="0" fontId="15" fillId="5" borderId="5" xfId="1" applyNumberFormat="1" applyFont="1" applyFill="1" applyBorder="1" applyAlignment="1" applyProtection="1">
      <alignment horizontal="center" vertical="center" shrinkToFit="1"/>
    </xf>
    <xf numFmtId="0" fontId="15" fillId="5" borderId="1" xfId="1" applyNumberFormat="1" applyFont="1" applyFill="1" applyBorder="1" applyAlignment="1" applyProtection="1">
      <alignment horizontal="center" vertical="center" shrinkToFit="1"/>
    </xf>
    <xf numFmtId="168" fontId="18" fillId="5" borderId="5" xfId="1" applyNumberFormat="1" applyFont="1" applyFill="1" applyBorder="1" applyAlignment="1">
      <alignment horizontal="center" vertical="center" shrinkToFit="1" readingOrder="2"/>
    </xf>
    <xf numFmtId="168" fontId="18" fillId="5" borderId="1" xfId="1" applyNumberFormat="1" applyFont="1" applyFill="1" applyBorder="1" applyAlignment="1">
      <alignment horizontal="center" vertical="center" shrinkToFit="1" readingOrder="2"/>
    </xf>
    <xf numFmtId="0" fontId="34" fillId="9" borderId="8" xfId="0" applyFont="1" applyFill="1" applyBorder="1" applyAlignment="1">
      <alignment horizontal="center" vertical="center"/>
    </xf>
    <xf numFmtId="0" fontId="34" fillId="9" borderId="9" xfId="0" applyFont="1" applyFill="1" applyBorder="1" applyAlignment="1">
      <alignment horizontal="center" vertical="center"/>
    </xf>
    <xf numFmtId="0" fontId="34" fillId="9" borderId="10" xfId="0" applyFont="1" applyFill="1" applyBorder="1" applyAlignment="1">
      <alignment horizontal="center" vertical="center"/>
    </xf>
    <xf numFmtId="0" fontId="22" fillId="15" borderId="0" xfId="0" applyFont="1" applyFill="1" applyAlignment="1">
      <alignment horizontal="right" vertical="center"/>
    </xf>
  </cellXfs>
  <cellStyles count="4">
    <cellStyle name="Hyperlink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23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 patternType="lightVertical">
          <fgColor rgb="FFC00000"/>
          <bgColor theme="1"/>
        </patternFill>
      </fill>
    </dxf>
    <dxf>
      <font>
        <color rgb="FF0070C0"/>
      </font>
      <fill>
        <patternFill patternType="darkVertical">
          <fgColor rgb="FFC00000"/>
          <bgColor theme="0"/>
        </patternFill>
      </fill>
    </dxf>
    <dxf>
      <fill>
        <patternFill>
          <bgColor rgb="FFFFFF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ont>
        <color theme="0"/>
      </font>
    </dxf>
    <dxf>
      <fill>
        <patternFill>
          <bgColor theme="5" tint="0.39994506668294322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6" tint="0.5999633777886288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6" tint="0.5999633777886288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6" tint="0.5999633777886288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6" tint="0.5999633777886288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 patternType="lightVertical">
          <fgColor rgb="FFC00000"/>
          <bgColor theme="1"/>
        </patternFill>
      </fill>
    </dxf>
    <dxf>
      <font>
        <color rgb="FF0070C0"/>
      </font>
      <fill>
        <patternFill patternType="darkVertical">
          <fgColor rgb="FFC00000"/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D:\MARINA%20OFFICE%202015\samir\AppData\Local\Microsoft\Windows\Temporary%20Internet%20Files\Content.Outlook\C29VEGHX\&#1605;&#1585;&#1575;&#1587;&#1604;&#1575;&#1578;%20&#1575;&#1604;&#1605;&#1585;&#1575;&#1587;&#1609;%20&#1575;&#1604;&#1605;&#1575;&#1574;&#1610;&#1577;\Berth%20H\H%2003.docx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file:///D:\MARINA%20OFFICE%202015\samir\AppData\Local\Microsoft\Windows\Temporary%20Internet%20Files\Content.Outlook\C29VEGHX\&#1605;&#1585;&#1575;&#1587;&#1604;&#1575;&#1578;%20&#1575;&#1604;&#1605;&#1585;&#1575;&#1587;&#1609;%20&#1575;&#1604;&#1605;&#1575;&#1574;&#1610;&#1577;\Berth%20H\H%200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AT642"/>
  <sheetViews>
    <sheetView rightToLeft="1" view="pageBreakPreview" zoomScale="55" zoomScaleNormal="70" zoomScaleSheetLayoutView="55" workbookViewId="0">
      <pane xSplit="3" ySplit="1" topLeftCell="G2" activePane="bottomRight" state="frozen"/>
      <selection activeCell="A156" sqref="A156"/>
      <selection pane="topRight" activeCell="A156" sqref="A156"/>
      <selection pane="bottomLeft" activeCell="A156" sqref="A156"/>
      <selection pane="bottomRight" activeCell="N2" sqref="N2:P94"/>
    </sheetView>
  </sheetViews>
  <sheetFormatPr defaultRowHeight="36"/>
  <cols>
    <col min="1" max="1" width="8.7109375" style="19" customWidth="1"/>
    <col min="2" max="2" width="15.7109375" style="19" customWidth="1"/>
    <col min="3" max="3" width="50.7109375" style="19" customWidth="1"/>
    <col min="4" max="4" width="15.7109375" style="33" customWidth="1"/>
    <col min="5" max="6" width="25.7109375" style="33" customWidth="1"/>
    <col min="7" max="7" width="25.7109375" style="34" customWidth="1"/>
    <col min="8" max="9" width="15.7109375" style="34" customWidth="1"/>
    <col min="10" max="11" width="15.7109375" style="19" customWidth="1"/>
    <col min="12" max="12" width="25.7109375" style="19" customWidth="1"/>
    <col min="13" max="13" width="25.7109375" style="33" customWidth="1"/>
    <col min="14" max="14" width="15.7109375" style="19" customWidth="1"/>
    <col min="15" max="15" width="15.7109375" style="32" customWidth="1"/>
    <col min="16" max="16" width="20.7109375" style="19" customWidth="1"/>
    <col min="17" max="17" width="25.7109375" style="19" customWidth="1"/>
    <col min="18" max="18" width="20.7109375" style="19" customWidth="1"/>
    <col min="19" max="20" width="30.7109375" style="19" customWidth="1"/>
    <col min="21" max="21" width="15.28515625" style="19" customWidth="1"/>
    <col min="22" max="22" width="16.5703125" style="32" customWidth="1"/>
    <col min="23" max="25" width="20.7109375" style="32" customWidth="1"/>
    <col min="26" max="27" width="30.7109375" style="19" customWidth="1"/>
    <col min="28" max="28" width="28.42578125" style="19" customWidth="1"/>
    <col min="29" max="29" width="25.7109375" style="19" customWidth="1"/>
    <col min="30" max="30" width="185.28515625" style="19" bestFit="1" customWidth="1"/>
    <col min="31" max="34" width="20.7109375" style="19" customWidth="1"/>
    <col min="35" max="35" width="48.28515625" style="19" customWidth="1"/>
    <col min="36" max="36" width="13" style="19" customWidth="1"/>
    <col min="37" max="37" width="39.5703125" style="45" customWidth="1"/>
    <col min="38" max="45" width="9.140625" style="45" customWidth="1"/>
    <col min="46" max="46" width="19" style="45" bestFit="1" customWidth="1"/>
    <col min="47" max="16384" width="9.140625" style="45"/>
  </cols>
  <sheetData>
    <row r="1" spans="1:46" ht="60" customHeight="1" thickTop="1" thickBot="1">
      <c r="A1" s="99" t="s">
        <v>0</v>
      </c>
      <c r="B1" s="100" t="s">
        <v>1</v>
      </c>
      <c r="C1" s="87" t="s">
        <v>2</v>
      </c>
      <c r="D1" s="87" t="s">
        <v>3</v>
      </c>
      <c r="E1" s="87" t="s">
        <v>4</v>
      </c>
      <c r="F1" s="87" t="s">
        <v>5</v>
      </c>
      <c r="G1" s="87" t="s">
        <v>734</v>
      </c>
      <c r="H1" s="87" t="s">
        <v>6</v>
      </c>
      <c r="I1" s="87" t="s">
        <v>7</v>
      </c>
      <c r="J1" s="182" t="s">
        <v>8</v>
      </c>
      <c r="K1" s="182" t="s">
        <v>9</v>
      </c>
      <c r="L1" s="87" t="s">
        <v>10</v>
      </c>
      <c r="M1" s="87" t="s">
        <v>11</v>
      </c>
      <c r="N1" s="87" t="s">
        <v>12</v>
      </c>
      <c r="O1" s="88" t="s">
        <v>690</v>
      </c>
      <c r="P1" s="87" t="s">
        <v>13</v>
      </c>
      <c r="Q1" s="182" t="s">
        <v>14</v>
      </c>
      <c r="R1" s="182" t="s">
        <v>15</v>
      </c>
      <c r="S1" s="182" t="s">
        <v>16</v>
      </c>
      <c r="T1" s="182" t="s">
        <v>17</v>
      </c>
      <c r="U1" s="23"/>
      <c r="V1" s="24"/>
      <c r="W1" s="24"/>
      <c r="X1" s="24" t="s">
        <v>700</v>
      </c>
      <c r="Y1" s="24" t="s">
        <v>701</v>
      </c>
      <c r="Z1" s="1">
        <f ca="1">TODAY()</f>
        <v>44378</v>
      </c>
      <c r="AA1" s="1">
        <f ca="1">Z1-30</f>
        <v>44348</v>
      </c>
      <c r="AB1" s="2" t="s">
        <v>19</v>
      </c>
      <c r="AC1" s="2" t="s">
        <v>20</v>
      </c>
      <c r="AD1" s="23"/>
      <c r="AE1" s="23"/>
      <c r="AF1" s="23"/>
      <c r="AG1" s="23"/>
      <c r="AH1" s="23"/>
      <c r="AI1" s="23"/>
      <c r="AJ1" s="20"/>
      <c r="AK1" s="84" t="s">
        <v>706</v>
      </c>
    </row>
    <row r="2" spans="1:46" s="46" customFormat="1" ht="60" customHeight="1" thickBot="1">
      <c r="A2" s="3">
        <f>IF(C2="","",SUBTOTAL(3,$C$2:C2))</f>
        <v>1</v>
      </c>
      <c r="B2" s="86" t="s">
        <v>23</v>
      </c>
      <c r="C2" s="10">
        <v>1</v>
      </c>
      <c r="D2" s="10">
        <v>1</v>
      </c>
      <c r="E2" s="10">
        <v>1</v>
      </c>
      <c r="F2" s="10">
        <v>1</v>
      </c>
      <c r="G2" s="10"/>
      <c r="H2" s="10">
        <v>1</v>
      </c>
      <c r="I2" s="10">
        <v>1</v>
      </c>
      <c r="J2" s="4">
        <v>1</v>
      </c>
      <c r="K2" s="4">
        <v>1</v>
      </c>
      <c r="L2" s="12">
        <v>44700</v>
      </c>
      <c r="M2" s="12">
        <v>44729</v>
      </c>
      <c r="N2" s="11">
        <v>1</v>
      </c>
      <c r="O2" s="36">
        <v>1</v>
      </c>
      <c r="P2" s="13">
        <v>1</v>
      </c>
      <c r="Q2" s="5">
        <f>M2+16</f>
        <v>44745</v>
      </c>
      <c r="R2" s="15">
        <f ca="1">AT2*5</f>
        <v>0</v>
      </c>
      <c r="S2" s="35">
        <f t="shared" ref="S2:S65" si="0">(K2*J2)+O2+P2</f>
        <v>3</v>
      </c>
      <c r="T2" s="101">
        <f ca="1">S2+R2</f>
        <v>3</v>
      </c>
      <c r="U2" s="89" t="s">
        <v>675</v>
      </c>
      <c r="V2" s="25">
        <v>82</v>
      </c>
      <c r="W2" s="25" t="str">
        <f>IF(N2&gt;0,"يوجد مخزن",0)</f>
        <v>يوجد مخزن</v>
      </c>
      <c r="X2" s="25" t="str">
        <f t="shared" ref="X2:X65" ca="1" si="1">IF(M2&lt;$AA$1,"مخالف","")</f>
        <v/>
      </c>
      <c r="Y2" s="25" t="str">
        <f t="shared" ref="Y2:Y65" ca="1" si="2">IF(M2&lt;$Z$1,"يحتاج للتجديد","")</f>
        <v/>
      </c>
      <c r="Z2" s="21" t="s">
        <v>24</v>
      </c>
      <c r="AA2" s="21"/>
      <c r="AB2" s="6">
        <v>44303</v>
      </c>
      <c r="AC2" s="7">
        <v>44364</v>
      </c>
      <c r="AD2" s="43"/>
      <c r="AE2" s="43"/>
      <c r="AF2" s="43"/>
      <c r="AI2" s="43"/>
      <c r="AJ2" s="43">
        <v>1996</v>
      </c>
      <c r="AK2" s="85" t="str">
        <f>IF(AND($M2&gt;='Renew Report'!$T$1,$M2&lt;='Renew Report'!$U$1),COUNT($AK$1:$AK1)+1,"")</f>
        <v/>
      </c>
      <c r="AT2" s="46">
        <f t="shared" ref="AT2:AT65" ca="1" si="3">IF($Z$1&gt;Q2,$Z$1-Q2,0)</f>
        <v>0</v>
      </c>
    </row>
    <row r="3" spans="1:46" s="46" customFormat="1" ht="60" customHeight="1" thickBot="1">
      <c r="A3" s="8">
        <f>IF(C3="","",SUBTOTAL(3,$C$2:C3))</f>
        <v>2</v>
      </c>
      <c r="B3" s="9" t="s">
        <v>25</v>
      </c>
      <c r="C3" s="10">
        <v>1</v>
      </c>
      <c r="D3" s="10">
        <v>1</v>
      </c>
      <c r="E3" s="10">
        <v>1</v>
      </c>
      <c r="F3" s="10">
        <v>1</v>
      </c>
      <c r="G3" s="10"/>
      <c r="H3" s="10">
        <v>1</v>
      </c>
      <c r="I3" s="10">
        <v>1</v>
      </c>
      <c r="J3" s="4">
        <v>1</v>
      </c>
      <c r="K3" s="4">
        <v>1</v>
      </c>
      <c r="L3" s="12">
        <v>43733</v>
      </c>
      <c r="M3" s="12">
        <v>44370</v>
      </c>
      <c r="N3" s="11">
        <v>1</v>
      </c>
      <c r="O3" s="36">
        <v>1</v>
      </c>
      <c r="P3" s="13">
        <v>1</v>
      </c>
      <c r="Q3" s="14">
        <f t="shared" ref="Q3:Q65" si="4">M3+16</f>
        <v>44386</v>
      </c>
      <c r="R3" s="15">
        <f t="shared" ref="R3:R66" ca="1" si="5">AT3*5</f>
        <v>0</v>
      </c>
      <c r="S3" s="35">
        <f t="shared" si="0"/>
        <v>3</v>
      </c>
      <c r="T3" s="101">
        <f ca="1">S3+R3</f>
        <v>3</v>
      </c>
      <c r="U3" s="90" t="s">
        <v>675</v>
      </c>
      <c r="V3" s="26">
        <v>56</v>
      </c>
      <c r="W3" s="25" t="str">
        <f>IF(N3&gt;0,"يوجد مخزن",0)</f>
        <v>يوجد مخزن</v>
      </c>
      <c r="X3" s="25" t="str">
        <f t="shared" ca="1" si="1"/>
        <v/>
      </c>
      <c r="Y3" s="25" t="str">
        <f t="shared" ca="1" si="2"/>
        <v>يحتاج للتجديد</v>
      </c>
      <c r="Z3" s="22" t="s">
        <v>24</v>
      </c>
      <c r="AA3" s="22"/>
      <c r="AB3" s="16">
        <v>44309</v>
      </c>
      <c r="AC3" s="17">
        <v>44370</v>
      </c>
      <c r="AD3" s="43"/>
      <c r="AE3" s="44"/>
      <c r="AF3" s="44"/>
      <c r="AG3" s="44"/>
      <c r="AJ3" s="44">
        <v>2012</v>
      </c>
      <c r="AK3" s="85">
        <f>IF(AND($M3&gt;='Renew Report'!$T$1,$M3&lt;='Renew Report'!$U$1),COUNT($AK$1:$AK2)+1,"")</f>
        <v>1</v>
      </c>
      <c r="AT3" s="46">
        <f t="shared" ca="1" si="3"/>
        <v>0</v>
      </c>
    </row>
    <row r="4" spans="1:46" s="46" customFormat="1" ht="60" customHeight="1" thickBot="1">
      <c r="A4" s="8">
        <f>IF(C4="","",SUBTOTAL(3,$C$2:C4))</f>
        <v>3</v>
      </c>
      <c r="B4" s="9" t="s">
        <v>21</v>
      </c>
      <c r="C4" s="10">
        <v>1</v>
      </c>
      <c r="D4" s="10">
        <v>1</v>
      </c>
      <c r="E4" s="10">
        <v>1</v>
      </c>
      <c r="F4" s="10">
        <v>1</v>
      </c>
      <c r="G4" s="10"/>
      <c r="H4" s="10">
        <v>1</v>
      </c>
      <c r="I4" s="10">
        <v>1</v>
      </c>
      <c r="J4" s="4">
        <v>1</v>
      </c>
      <c r="K4" s="4">
        <v>1</v>
      </c>
      <c r="L4" s="12">
        <v>43858</v>
      </c>
      <c r="M4" s="12">
        <v>44561</v>
      </c>
      <c r="N4" s="11">
        <v>1</v>
      </c>
      <c r="O4" s="36">
        <v>1</v>
      </c>
      <c r="P4" s="13">
        <v>1</v>
      </c>
      <c r="Q4" s="14">
        <f t="shared" si="4"/>
        <v>44577</v>
      </c>
      <c r="R4" s="15">
        <f t="shared" ca="1" si="5"/>
        <v>0</v>
      </c>
      <c r="S4" s="35">
        <f t="shared" si="0"/>
        <v>3</v>
      </c>
      <c r="T4" s="101">
        <f t="shared" ref="T4:T67" ca="1" si="6">S4+R4</f>
        <v>3</v>
      </c>
      <c r="U4" s="90" t="s">
        <v>675</v>
      </c>
      <c r="V4" s="26">
        <v>82</v>
      </c>
      <c r="W4" s="25" t="str">
        <f>IF(N4&gt;0,"يوجد مخزن",0)</f>
        <v>يوجد مخزن</v>
      </c>
      <c r="X4" s="25" t="str">
        <f t="shared" ca="1" si="1"/>
        <v/>
      </c>
      <c r="Y4" s="25" t="str">
        <f t="shared" ca="1" si="2"/>
        <v/>
      </c>
      <c r="Z4" s="22" t="s">
        <v>26</v>
      </c>
      <c r="AA4" s="22"/>
      <c r="AB4" s="16">
        <v>44196</v>
      </c>
      <c r="AC4" s="17">
        <v>44196</v>
      </c>
      <c r="AD4" s="43"/>
      <c r="AE4" s="44"/>
      <c r="AF4" s="44"/>
      <c r="AG4" s="44"/>
      <c r="AH4" s="44"/>
      <c r="AI4" s="44"/>
      <c r="AJ4" s="44">
        <v>0</v>
      </c>
      <c r="AK4" s="85" t="str">
        <f>IF(AND($M4&gt;='Renew Report'!$T$1,$M4&lt;='Renew Report'!$U$1),COUNT($AK$1:$AK3)+1,"")</f>
        <v/>
      </c>
      <c r="AT4" s="46">
        <f t="shared" ca="1" si="3"/>
        <v>0</v>
      </c>
    </row>
    <row r="5" spans="1:46" s="46" customFormat="1" ht="60" customHeight="1" thickBot="1">
      <c r="A5" s="8">
        <f>IF(C5="","",SUBTOTAL(3,$C$2:C5))</f>
        <v>4</v>
      </c>
      <c r="B5" s="9" t="s">
        <v>27</v>
      </c>
      <c r="C5" s="10">
        <v>1</v>
      </c>
      <c r="D5" s="10">
        <v>1</v>
      </c>
      <c r="E5" s="10">
        <v>1</v>
      </c>
      <c r="F5" s="10">
        <v>1</v>
      </c>
      <c r="G5" s="10"/>
      <c r="H5" s="10">
        <v>1</v>
      </c>
      <c r="I5" s="10">
        <v>1</v>
      </c>
      <c r="J5" s="4">
        <v>1</v>
      </c>
      <c r="K5" s="4">
        <v>1</v>
      </c>
      <c r="L5" s="12">
        <v>44189</v>
      </c>
      <c r="M5" s="12">
        <v>44531</v>
      </c>
      <c r="N5" s="11">
        <v>1</v>
      </c>
      <c r="O5" s="36">
        <v>1</v>
      </c>
      <c r="P5" s="13">
        <v>1</v>
      </c>
      <c r="Q5" s="14">
        <f t="shared" si="4"/>
        <v>44547</v>
      </c>
      <c r="R5" s="15">
        <f t="shared" ca="1" si="5"/>
        <v>0</v>
      </c>
      <c r="S5" s="35">
        <f t="shared" si="0"/>
        <v>3</v>
      </c>
      <c r="T5" s="101">
        <f t="shared" ca="1" si="6"/>
        <v>3</v>
      </c>
      <c r="U5" s="90" t="s">
        <v>675</v>
      </c>
      <c r="V5" s="26">
        <v>56</v>
      </c>
      <c r="W5" s="25" t="str">
        <f t="shared" ref="W5:W68" si="7">IF(N5&gt;0,"المخازن",0)</f>
        <v>المخازن</v>
      </c>
      <c r="X5" s="25" t="str">
        <f t="shared" ca="1" si="1"/>
        <v/>
      </c>
      <c r="Y5" s="25" t="str">
        <f t="shared" ca="1" si="2"/>
        <v/>
      </c>
      <c r="Z5" s="22" t="s">
        <v>24</v>
      </c>
      <c r="AA5" s="22"/>
      <c r="AB5" s="16">
        <v>44470</v>
      </c>
      <c r="AC5" s="17">
        <v>44531</v>
      </c>
      <c r="AD5" s="43"/>
      <c r="AE5" s="44"/>
      <c r="AF5" s="44"/>
      <c r="AG5" s="44"/>
      <c r="AH5" s="44"/>
      <c r="AI5" s="44"/>
      <c r="AJ5" s="44">
        <v>0</v>
      </c>
      <c r="AK5" s="85" t="str">
        <f>IF(AND($M5&gt;='Renew Report'!$T$1,$M5&lt;='Renew Report'!$U$1),COUNT($AK$1:$AK4)+1,"")</f>
        <v/>
      </c>
      <c r="AT5" s="46">
        <f t="shared" ca="1" si="3"/>
        <v>0</v>
      </c>
    </row>
    <row r="6" spans="1:46" s="46" customFormat="1" ht="60" customHeight="1" thickBot="1">
      <c r="A6" s="8">
        <f>IF(C6="","",SUBTOTAL(3,$C$2:C6))</f>
        <v>5</v>
      </c>
      <c r="B6" s="9" t="s">
        <v>28</v>
      </c>
      <c r="C6" s="10">
        <v>1</v>
      </c>
      <c r="D6" s="10">
        <v>1</v>
      </c>
      <c r="E6" s="10">
        <v>1</v>
      </c>
      <c r="F6" s="10">
        <v>1</v>
      </c>
      <c r="G6" s="10"/>
      <c r="H6" s="10">
        <v>1</v>
      </c>
      <c r="I6" s="10">
        <v>1</v>
      </c>
      <c r="J6" s="4">
        <v>1</v>
      </c>
      <c r="K6" s="4">
        <v>1</v>
      </c>
      <c r="L6" s="12">
        <v>44368</v>
      </c>
      <c r="M6" s="12">
        <v>44543</v>
      </c>
      <c r="N6" s="11">
        <v>1</v>
      </c>
      <c r="O6" s="36">
        <v>1</v>
      </c>
      <c r="P6" s="13">
        <v>1</v>
      </c>
      <c r="Q6" s="14">
        <f t="shared" si="4"/>
        <v>44559</v>
      </c>
      <c r="R6" s="15">
        <f t="shared" ca="1" si="5"/>
        <v>0</v>
      </c>
      <c r="S6" s="35">
        <f t="shared" si="0"/>
        <v>3</v>
      </c>
      <c r="T6" s="101">
        <f t="shared" ca="1" si="6"/>
        <v>3</v>
      </c>
      <c r="U6" s="90" t="s">
        <v>675</v>
      </c>
      <c r="V6" s="26">
        <v>82</v>
      </c>
      <c r="W6" s="25" t="str">
        <f t="shared" si="7"/>
        <v>المخازن</v>
      </c>
      <c r="X6" s="25" t="str">
        <f t="shared" ca="1" si="1"/>
        <v/>
      </c>
      <c r="Y6" s="25" t="str">
        <f t="shared" ca="1" si="2"/>
        <v/>
      </c>
      <c r="Z6" s="22" t="s">
        <v>26</v>
      </c>
      <c r="AA6" s="22"/>
      <c r="AB6" s="16">
        <v>44178</v>
      </c>
      <c r="AC6" s="17">
        <v>44178</v>
      </c>
      <c r="AD6" s="43"/>
      <c r="AE6" s="44"/>
      <c r="AF6" s="44"/>
      <c r="AG6" s="44"/>
      <c r="AH6" s="44"/>
      <c r="AI6" s="44"/>
      <c r="AJ6" s="44">
        <v>0</v>
      </c>
      <c r="AK6" s="85" t="str">
        <f>IF(AND($M6&gt;='Renew Report'!$T$1,$M6&lt;='Renew Report'!$U$1),COUNT($AK$1:$AK5)+1,"")</f>
        <v/>
      </c>
      <c r="AT6" s="46">
        <f t="shared" ca="1" si="3"/>
        <v>0</v>
      </c>
    </row>
    <row r="7" spans="1:46" s="46" customFormat="1" ht="60" customHeight="1" thickBot="1">
      <c r="A7" s="8">
        <f>IF(C7="","",SUBTOTAL(3,$C$2:C7))</f>
        <v>6</v>
      </c>
      <c r="B7" s="9" t="s">
        <v>29</v>
      </c>
      <c r="C7" s="10">
        <v>1</v>
      </c>
      <c r="D7" s="10">
        <v>1</v>
      </c>
      <c r="E7" s="10">
        <v>1</v>
      </c>
      <c r="F7" s="10">
        <v>1</v>
      </c>
      <c r="G7" s="10"/>
      <c r="H7" s="10">
        <v>1</v>
      </c>
      <c r="I7" s="10">
        <v>1</v>
      </c>
      <c r="J7" s="4">
        <v>1</v>
      </c>
      <c r="K7" s="4">
        <v>1</v>
      </c>
      <c r="L7" s="12">
        <v>44091</v>
      </c>
      <c r="M7" s="12">
        <v>44668</v>
      </c>
      <c r="N7" s="11">
        <v>1</v>
      </c>
      <c r="O7" s="36">
        <v>1</v>
      </c>
      <c r="P7" s="13">
        <v>1</v>
      </c>
      <c r="Q7" s="14">
        <f t="shared" si="4"/>
        <v>44684</v>
      </c>
      <c r="R7" s="15">
        <f t="shared" ca="1" si="5"/>
        <v>0</v>
      </c>
      <c r="S7" s="35">
        <f t="shared" si="0"/>
        <v>3</v>
      </c>
      <c r="T7" s="101">
        <f t="shared" ca="1" si="6"/>
        <v>3</v>
      </c>
      <c r="U7" s="90" t="s">
        <v>675</v>
      </c>
      <c r="V7" s="26">
        <v>56</v>
      </c>
      <c r="W7" s="25" t="str">
        <f t="shared" si="7"/>
        <v>المخازن</v>
      </c>
      <c r="X7" s="25" t="str">
        <f t="shared" ca="1" si="1"/>
        <v/>
      </c>
      <c r="Y7" s="25" t="str">
        <f t="shared" ca="1" si="2"/>
        <v/>
      </c>
      <c r="Z7" s="22" t="s">
        <v>24</v>
      </c>
      <c r="AA7" s="22"/>
      <c r="AB7" s="16">
        <v>44244</v>
      </c>
      <c r="AC7" s="17">
        <v>44303</v>
      </c>
      <c r="AD7" s="43"/>
      <c r="AE7" s="44"/>
      <c r="AF7" s="44"/>
      <c r="AG7" s="44"/>
      <c r="AH7" s="44"/>
      <c r="AI7" s="44"/>
      <c r="AJ7" s="44">
        <v>0</v>
      </c>
      <c r="AK7" s="85" t="str">
        <f>IF(AND($M7&gt;='Renew Report'!$T$1,$M7&lt;='Renew Report'!$U$1),COUNT($AK$1:$AK6)+1,"")</f>
        <v/>
      </c>
      <c r="AT7" s="46">
        <f t="shared" ca="1" si="3"/>
        <v>0</v>
      </c>
    </row>
    <row r="8" spans="1:46" s="46" customFormat="1" ht="60" customHeight="1" thickBot="1">
      <c r="A8" s="8">
        <f>IF(C8="","",SUBTOTAL(3,$C$2:C8))</f>
        <v>7</v>
      </c>
      <c r="B8" s="9" t="s">
        <v>30</v>
      </c>
      <c r="C8" s="10">
        <v>1</v>
      </c>
      <c r="D8" s="10">
        <v>1</v>
      </c>
      <c r="E8" s="10">
        <v>1</v>
      </c>
      <c r="F8" s="10">
        <v>1</v>
      </c>
      <c r="G8" s="10"/>
      <c r="H8" s="10">
        <v>1</v>
      </c>
      <c r="I8" s="10">
        <v>1</v>
      </c>
      <c r="J8" s="4">
        <v>1</v>
      </c>
      <c r="K8" s="4">
        <v>1</v>
      </c>
      <c r="L8" s="12" t="s">
        <v>31</v>
      </c>
      <c r="M8" s="12">
        <v>44530</v>
      </c>
      <c r="N8" s="11">
        <v>1</v>
      </c>
      <c r="O8" s="36">
        <v>1</v>
      </c>
      <c r="P8" s="13">
        <v>1</v>
      </c>
      <c r="Q8" s="14">
        <f t="shared" si="4"/>
        <v>44546</v>
      </c>
      <c r="R8" s="15">
        <f t="shared" ca="1" si="5"/>
        <v>0</v>
      </c>
      <c r="S8" s="35">
        <f>(K8*J8)+O8+P8</f>
        <v>3</v>
      </c>
      <c r="T8" s="101">
        <f t="shared" ca="1" si="6"/>
        <v>3</v>
      </c>
      <c r="U8" s="90" t="s">
        <v>675</v>
      </c>
      <c r="V8" s="26">
        <v>82</v>
      </c>
      <c r="W8" s="25" t="str">
        <f t="shared" si="7"/>
        <v>المخازن</v>
      </c>
      <c r="X8" s="25" t="str">
        <f t="shared" ca="1" si="1"/>
        <v/>
      </c>
      <c r="Y8" s="25" t="str">
        <f t="shared" ca="1" si="2"/>
        <v/>
      </c>
      <c r="Z8" s="22" t="s">
        <v>24</v>
      </c>
      <c r="AA8" s="22"/>
      <c r="AB8" s="16">
        <v>44104</v>
      </c>
      <c r="AC8" s="17">
        <v>44530</v>
      </c>
      <c r="AD8" s="43"/>
      <c r="AE8" s="44"/>
      <c r="AF8" s="44"/>
      <c r="AG8" s="44"/>
      <c r="AH8" s="44"/>
      <c r="AI8" s="44"/>
      <c r="AJ8" s="44">
        <v>0</v>
      </c>
      <c r="AK8" s="85" t="str">
        <f>IF(AND($M8&gt;='Renew Report'!$T$1,$M8&lt;='Renew Report'!$U$1),COUNT($AK$1:$AK7)+1,"")</f>
        <v/>
      </c>
      <c r="AT8" s="46">
        <f t="shared" ca="1" si="3"/>
        <v>0</v>
      </c>
    </row>
    <row r="9" spans="1:46" s="46" customFormat="1" ht="60" customHeight="1" thickBot="1">
      <c r="A9" s="8">
        <f>IF(C9="","",SUBTOTAL(3,$C$2:C9))</f>
        <v>8</v>
      </c>
      <c r="B9" s="9" t="s">
        <v>32</v>
      </c>
      <c r="C9" s="10">
        <v>1</v>
      </c>
      <c r="D9" s="10">
        <v>1</v>
      </c>
      <c r="E9" s="10">
        <v>1</v>
      </c>
      <c r="F9" s="10">
        <v>1</v>
      </c>
      <c r="G9" s="10"/>
      <c r="H9" s="10">
        <v>1</v>
      </c>
      <c r="I9" s="10">
        <v>1</v>
      </c>
      <c r="J9" s="4">
        <v>1</v>
      </c>
      <c r="K9" s="4">
        <v>1</v>
      </c>
      <c r="L9" s="12">
        <v>43778</v>
      </c>
      <c r="M9" s="12">
        <v>44431</v>
      </c>
      <c r="N9" s="11">
        <v>1</v>
      </c>
      <c r="O9" s="36">
        <v>1</v>
      </c>
      <c r="P9" s="13">
        <v>1</v>
      </c>
      <c r="Q9" s="14">
        <f t="shared" si="4"/>
        <v>44447</v>
      </c>
      <c r="R9" s="15">
        <f t="shared" ca="1" si="5"/>
        <v>0</v>
      </c>
      <c r="S9" s="35">
        <f t="shared" si="0"/>
        <v>3</v>
      </c>
      <c r="T9" s="101">
        <f t="shared" ca="1" si="6"/>
        <v>3</v>
      </c>
      <c r="U9" s="90" t="s">
        <v>675</v>
      </c>
      <c r="V9" s="26">
        <v>56</v>
      </c>
      <c r="W9" s="25" t="str">
        <f t="shared" si="7"/>
        <v>المخازن</v>
      </c>
      <c r="X9" s="25" t="str">
        <f t="shared" ca="1" si="1"/>
        <v/>
      </c>
      <c r="Y9" s="25" t="str">
        <f t="shared" ca="1" si="2"/>
        <v/>
      </c>
      <c r="Z9" s="22" t="s">
        <v>24</v>
      </c>
      <c r="AA9" s="22"/>
      <c r="AB9" s="16">
        <v>44370</v>
      </c>
      <c r="AC9" s="17">
        <v>44431</v>
      </c>
      <c r="AD9" s="43"/>
      <c r="AE9" s="44"/>
      <c r="AF9" s="44"/>
      <c r="AG9" s="44"/>
      <c r="AH9" s="44"/>
      <c r="AI9" s="44"/>
      <c r="AJ9" s="44">
        <v>0</v>
      </c>
      <c r="AK9" s="85" t="str">
        <f>IF(AND($M9&gt;='Renew Report'!$T$1,$M9&lt;='Renew Report'!$U$1),COUNT($AK$1:$AK8)+1,"")</f>
        <v/>
      </c>
      <c r="AT9" s="46">
        <f t="shared" ca="1" si="3"/>
        <v>0</v>
      </c>
    </row>
    <row r="10" spans="1:46" s="46" customFormat="1" ht="60" customHeight="1" thickBot="1">
      <c r="A10" s="8">
        <f>IF(C10="","",SUBTOTAL(3,$C$2:C10))</f>
        <v>9</v>
      </c>
      <c r="B10" s="9" t="s">
        <v>33</v>
      </c>
      <c r="C10" s="10">
        <v>1</v>
      </c>
      <c r="D10" s="10">
        <v>1</v>
      </c>
      <c r="E10" s="10">
        <v>1</v>
      </c>
      <c r="F10" s="10">
        <v>1</v>
      </c>
      <c r="G10" s="10"/>
      <c r="H10" s="10">
        <v>1</v>
      </c>
      <c r="I10" s="10">
        <v>1</v>
      </c>
      <c r="J10" s="4">
        <v>1</v>
      </c>
      <c r="K10" s="4">
        <v>1</v>
      </c>
      <c r="L10" s="12">
        <v>43290</v>
      </c>
      <c r="M10" s="12">
        <v>44788</v>
      </c>
      <c r="N10" s="11">
        <v>1</v>
      </c>
      <c r="O10" s="36">
        <v>1</v>
      </c>
      <c r="P10" s="13">
        <v>1</v>
      </c>
      <c r="Q10" s="14">
        <f t="shared" si="4"/>
        <v>44804</v>
      </c>
      <c r="R10" s="15">
        <f t="shared" ca="1" si="5"/>
        <v>0</v>
      </c>
      <c r="S10" s="35">
        <f t="shared" si="0"/>
        <v>3</v>
      </c>
      <c r="T10" s="101">
        <f t="shared" ca="1" si="6"/>
        <v>3</v>
      </c>
      <c r="U10" s="90" t="s">
        <v>675</v>
      </c>
      <c r="V10" s="26">
        <v>82</v>
      </c>
      <c r="W10" s="25" t="str">
        <f t="shared" si="7"/>
        <v>المخازن</v>
      </c>
      <c r="X10" s="25" t="str">
        <f t="shared" ca="1" si="1"/>
        <v/>
      </c>
      <c r="Y10" s="25" t="str">
        <f t="shared" ca="1" si="2"/>
        <v/>
      </c>
      <c r="Z10" s="22" t="s">
        <v>24</v>
      </c>
      <c r="AA10" s="22"/>
      <c r="AB10" s="16">
        <v>44362</v>
      </c>
      <c r="AC10" s="17">
        <v>44423</v>
      </c>
      <c r="AD10" s="43"/>
      <c r="AE10" s="44"/>
      <c r="AF10" s="44"/>
      <c r="AG10" s="44"/>
      <c r="AH10" s="44"/>
      <c r="AI10" s="44"/>
      <c r="AJ10" s="44">
        <v>0</v>
      </c>
      <c r="AK10" s="85" t="str">
        <f>IF(AND($M10&gt;='Renew Report'!$T$1,$M10&lt;='Renew Report'!$U$1),COUNT($AK$1:$AK9)+1,"")</f>
        <v/>
      </c>
      <c r="AT10" s="46">
        <f t="shared" ca="1" si="3"/>
        <v>0</v>
      </c>
    </row>
    <row r="11" spans="1:46" s="46" customFormat="1" ht="60" customHeight="1" thickBot="1">
      <c r="A11" s="8">
        <f>IF(C11="","",SUBTOTAL(3,$C$2:C11))</f>
        <v>10</v>
      </c>
      <c r="B11" s="9" t="s">
        <v>34</v>
      </c>
      <c r="C11" s="10">
        <v>1</v>
      </c>
      <c r="D11" s="10">
        <v>1</v>
      </c>
      <c r="E11" s="10">
        <v>1</v>
      </c>
      <c r="F11" s="10">
        <v>1</v>
      </c>
      <c r="G11" s="10"/>
      <c r="H11" s="10">
        <v>1</v>
      </c>
      <c r="I11" s="10">
        <v>1</v>
      </c>
      <c r="J11" s="4">
        <v>1</v>
      </c>
      <c r="K11" s="4">
        <v>1</v>
      </c>
      <c r="L11" s="12">
        <v>44485</v>
      </c>
      <c r="M11" s="12">
        <v>44534</v>
      </c>
      <c r="N11" s="11">
        <v>1</v>
      </c>
      <c r="O11" s="36">
        <v>1</v>
      </c>
      <c r="P11" s="13">
        <v>1</v>
      </c>
      <c r="Q11" s="14">
        <f t="shared" si="4"/>
        <v>44550</v>
      </c>
      <c r="R11" s="15">
        <f t="shared" ca="1" si="5"/>
        <v>0</v>
      </c>
      <c r="S11" s="35">
        <f t="shared" si="0"/>
        <v>3</v>
      </c>
      <c r="T11" s="101">
        <f t="shared" ca="1" si="6"/>
        <v>3</v>
      </c>
      <c r="U11" s="90" t="s">
        <v>675</v>
      </c>
      <c r="V11" s="26">
        <v>56</v>
      </c>
      <c r="W11" s="25" t="str">
        <f t="shared" si="7"/>
        <v>المخازن</v>
      </c>
      <c r="X11" s="25" t="str">
        <f t="shared" ca="1" si="1"/>
        <v/>
      </c>
      <c r="Y11" s="25" t="str">
        <f t="shared" ca="1" si="2"/>
        <v/>
      </c>
      <c r="Z11" s="22" t="s">
        <v>24</v>
      </c>
      <c r="AA11" s="22"/>
      <c r="AB11" s="16">
        <v>44473</v>
      </c>
      <c r="AC11" s="17">
        <v>44534</v>
      </c>
      <c r="AD11" s="43"/>
      <c r="AE11" s="44"/>
      <c r="AF11" s="44"/>
      <c r="AG11" s="44"/>
      <c r="AH11" s="44"/>
      <c r="AI11" s="47"/>
      <c r="AJ11" s="44">
        <v>0</v>
      </c>
      <c r="AK11" s="85" t="str">
        <f>IF(AND($M11&gt;='Renew Report'!$T$1,$M11&lt;='Renew Report'!$U$1),COUNT($AK$1:$AK10)+1,"")</f>
        <v/>
      </c>
      <c r="AT11" s="46">
        <f t="shared" ca="1" si="3"/>
        <v>0</v>
      </c>
    </row>
    <row r="12" spans="1:46" s="46" customFormat="1" ht="60" customHeight="1" thickBot="1">
      <c r="A12" s="8">
        <f>IF(C12="","",SUBTOTAL(3,$C$2:C12))</f>
        <v>11</v>
      </c>
      <c r="B12" s="9" t="s">
        <v>35</v>
      </c>
      <c r="C12" s="10">
        <v>1</v>
      </c>
      <c r="D12" s="10">
        <v>1</v>
      </c>
      <c r="E12" s="10">
        <v>1</v>
      </c>
      <c r="F12" s="10">
        <v>1</v>
      </c>
      <c r="G12" s="10"/>
      <c r="H12" s="10">
        <v>1</v>
      </c>
      <c r="I12" s="10">
        <v>1</v>
      </c>
      <c r="J12" s="4">
        <v>1</v>
      </c>
      <c r="K12" s="4">
        <v>1</v>
      </c>
      <c r="L12" s="12">
        <v>44002</v>
      </c>
      <c r="M12" s="12">
        <v>44389</v>
      </c>
      <c r="N12" s="11">
        <v>1</v>
      </c>
      <c r="O12" s="36">
        <v>1</v>
      </c>
      <c r="P12" s="13">
        <v>1</v>
      </c>
      <c r="Q12" s="14">
        <f t="shared" si="4"/>
        <v>44405</v>
      </c>
      <c r="R12" s="15">
        <f t="shared" ca="1" si="5"/>
        <v>0</v>
      </c>
      <c r="S12" s="35">
        <f t="shared" si="0"/>
        <v>3</v>
      </c>
      <c r="T12" s="101">
        <f t="shared" ca="1" si="6"/>
        <v>3</v>
      </c>
      <c r="U12" s="90" t="s">
        <v>675</v>
      </c>
      <c r="V12" s="26">
        <v>60</v>
      </c>
      <c r="W12" s="25" t="str">
        <f t="shared" si="7"/>
        <v>المخازن</v>
      </c>
      <c r="X12" s="25" t="str">
        <f t="shared" ca="1" si="1"/>
        <v/>
      </c>
      <c r="Y12" s="25" t="str">
        <f t="shared" ca="1" si="2"/>
        <v/>
      </c>
      <c r="Z12" s="22" t="s">
        <v>24</v>
      </c>
      <c r="AA12" s="22"/>
      <c r="AB12" s="16">
        <v>44328</v>
      </c>
      <c r="AC12" s="17">
        <v>44389</v>
      </c>
      <c r="AD12" s="43"/>
      <c r="AE12" s="44"/>
      <c r="AF12" s="44"/>
      <c r="AG12" s="44"/>
      <c r="AH12" s="44"/>
      <c r="AI12" s="44"/>
      <c r="AJ12" s="44">
        <v>1997</v>
      </c>
      <c r="AK12" s="85" t="str">
        <f>IF(AND($M12&gt;='Renew Report'!$T$1,$M12&lt;='Renew Report'!$U$1),COUNT($AK$1:$AK11)+1,"")</f>
        <v/>
      </c>
      <c r="AT12" s="46">
        <f t="shared" ca="1" si="3"/>
        <v>0</v>
      </c>
    </row>
    <row r="13" spans="1:46" s="46" customFormat="1" ht="60" customHeight="1" thickBot="1">
      <c r="A13" s="8">
        <f>IF(C13="","",SUBTOTAL(3,$C$2:C13))</f>
        <v>12</v>
      </c>
      <c r="B13" s="9" t="s">
        <v>36</v>
      </c>
      <c r="C13" s="10">
        <v>1</v>
      </c>
      <c r="D13" s="10">
        <v>1</v>
      </c>
      <c r="E13" s="10">
        <v>1</v>
      </c>
      <c r="F13" s="10">
        <v>1</v>
      </c>
      <c r="G13" s="10"/>
      <c r="H13" s="10">
        <v>1</v>
      </c>
      <c r="I13" s="10">
        <v>1</v>
      </c>
      <c r="J13" s="4">
        <v>1</v>
      </c>
      <c r="K13" s="4">
        <v>1</v>
      </c>
      <c r="L13" s="12">
        <v>44690</v>
      </c>
      <c r="M13" s="12">
        <v>44491</v>
      </c>
      <c r="N13" s="11">
        <v>1</v>
      </c>
      <c r="O13" s="36">
        <v>1</v>
      </c>
      <c r="P13" s="13">
        <v>1</v>
      </c>
      <c r="Q13" s="14">
        <f t="shared" si="4"/>
        <v>44507</v>
      </c>
      <c r="R13" s="15">
        <f t="shared" ca="1" si="5"/>
        <v>0</v>
      </c>
      <c r="S13" s="35">
        <f t="shared" si="0"/>
        <v>3</v>
      </c>
      <c r="T13" s="101">
        <f t="shared" ca="1" si="6"/>
        <v>3</v>
      </c>
      <c r="U13" s="90" t="s">
        <v>675</v>
      </c>
      <c r="V13" s="26">
        <v>56</v>
      </c>
      <c r="W13" s="25" t="str">
        <f t="shared" si="7"/>
        <v>المخازن</v>
      </c>
      <c r="X13" s="25" t="str">
        <f t="shared" ca="1" si="1"/>
        <v/>
      </c>
      <c r="Y13" s="25" t="str">
        <f t="shared" ca="1" si="2"/>
        <v/>
      </c>
      <c r="Z13" s="22" t="s">
        <v>24</v>
      </c>
      <c r="AA13" s="22"/>
      <c r="AB13" s="16">
        <v>44430</v>
      </c>
      <c r="AC13" s="17">
        <v>44491</v>
      </c>
      <c r="AD13" s="43"/>
      <c r="AE13" s="44"/>
      <c r="AF13" s="44"/>
      <c r="AG13" s="44"/>
      <c r="AH13" s="44"/>
      <c r="AI13" s="44"/>
      <c r="AJ13" s="44">
        <v>0</v>
      </c>
      <c r="AK13" s="85" t="str">
        <f>IF(AND($M13&gt;='Renew Report'!$T$1,$M13&lt;='Renew Report'!$U$1),COUNT($AK$1:$AK12)+1,"")</f>
        <v/>
      </c>
      <c r="AT13" s="46">
        <f t="shared" ca="1" si="3"/>
        <v>0</v>
      </c>
    </row>
    <row r="14" spans="1:46" s="46" customFormat="1" ht="60" customHeight="1" thickBot="1">
      <c r="A14" s="8">
        <f>IF(C14="","",SUBTOTAL(3,$C$2:C14))</f>
        <v>13</v>
      </c>
      <c r="B14" s="9" t="s">
        <v>37</v>
      </c>
      <c r="C14" s="10">
        <v>1</v>
      </c>
      <c r="D14" s="10">
        <v>1</v>
      </c>
      <c r="E14" s="10">
        <v>1</v>
      </c>
      <c r="F14" s="10">
        <v>1</v>
      </c>
      <c r="G14" s="10"/>
      <c r="H14" s="10">
        <v>1</v>
      </c>
      <c r="I14" s="10">
        <v>1</v>
      </c>
      <c r="J14" s="4">
        <v>1</v>
      </c>
      <c r="K14" s="4">
        <v>1</v>
      </c>
      <c r="L14" s="12">
        <v>44489</v>
      </c>
      <c r="M14" s="12">
        <v>44561</v>
      </c>
      <c r="N14" s="11">
        <v>1</v>
      </c>
      <c r="O14" s="36">
        <v>1</v>
      </c>
      <c r="P14" s="13">
        <v>1</v>
      </c>
      <c r="Q14" s="14">
        <f t="shared" si="4"/>
        <v>44577</v>
      </c>
      <c r="R14" s="15">
        <f t="shared" ca="1" si="5"/>
        <v>0</v>
      </c>
      <c r="S14" s="35">
        <f t="shared" si="0"/>
        <v>3</v>
      </c>
      <c r="T14" s="101">
        <f t="shared" ca="1" si="6"/>
        <v>3</v>
      </c>
      <c r="U14" s="90" t="s">
        <v>675</v>
      </c>
      <c r="V14" s="26">
        <v>60</v>
      </c>
      <c r="W14" s="25" t="str">
        <f t="shared" si="7"/>
        <v>المخازن</v>
      </c>
      <c r="X14" s="25" t="str">
        <f t="shared" ca="1" si="1"/>
        <v/>
      </c>
      <c r="Y14" s="25" t="str">
        <f t="shared" ca="1" si="2"/>
        <v/>
      </c>
      <c r="Z14" s="22" t="s">
        <v>26</v>
      </c>
      <c r="AA14" s="22"/>
      <c r="AB14" s="16">
        <v>43830</v>
      </c>
      <c r="AC14" s="17">
        <v>43830</v>
      </c>
      <c r="AD14" s="43"/>
      <c r="AE14" s="44"/>
      <c r="AF14" s="44"/>
      <c r="AG14" s="44"/>
      <c r="AH14" s="44"/>
      <c r="AI14" s="44"/>
      <c r="AJ14" s="44">
        <v>2013</v>
      </c>
      <c r="AK14" s="85" t="str">
        <f>IF(AND($M14&gt;='Renew Report'!$T$1,$M14&lt;='Renew Report'!$U$1),COUNT($AK$1:$AK13)+1,"")</f>
        <v/>
      </c>
      <c r="AT14" s="46">
        <f t="shared" ca="1" si="3"/>
        <v>0</v>
      </c>
    </row>
    <row r="15" spans="1:46" s="46" customFormat="1" ht="60" customHeight="1" thickBot="1">
      <c r="A15" s="8">
        <f>IF(C15="","",SUBTOTAL(3,$C$2:C15))</f>
        <v>14</v>
      </c>
      <c r="B15" s="9" t="s">
        <v>38</v>
      </c>
      <c r="C15" s="10">
        <v>1</v>
      </c>
      <c r="D15" s="10">
        <v>1</v>
      </c>
      <c r="E15" s="10">
        <v>1</v>
      </c>
      <c r="F15" s="10">
        <v>1</v>
      </c>
      <c r="G15" s="10"/>
      <c r="H15" s="10">
        <v>1</v>
      </c>
      <c r="I15" s="10">
        <v>1</v>
      </c>
      <c r="J15" s="4">
        <v>1</v>
      </c>
      <c r="K15" s="4">
        <v>1</v>
      </c>
      <c r="L15" s="12">
        <v>44155</v>
      </c>
      <c r="M15" s="12">
        <v>44715</v>
      </c>
      <c r="N15" s="11">
        <v>1</v>
      </c>
      <c r="O15" s="36">
        <v>1</v>
      </c>
      <c r="P15" s="13">
        <v>1</v>
      </c>
      <c r="Q15" s="14">
        <f t="shared" si="4"/>
        <v>44731</v>
      </c>
      <c r="R15" s="15">
        <f t="shared" ca="1" si="5"/>
        <v>0</v>
      </c>
      <c r="S15" s="35">
        <f t="shared" si="0"/>
        <v>3</v>
      </c>
      <c r="T15" s="101">
        <f t="shared" ca="1" si="6"/>
        <v>3</v>
      </c>
      <c r="U15" s="90" t="s">
        <v>675</v>
      </c>
      <c r="V15" s="26">
        <v>56</v>
      </c>
      <c r="W15" s="25" t="str">
        <f t="shared" si="7"/>
        <v>المخازن</v>
      </c>
      <c r="X15" s="25" t="str">
        <f t="shared" ca="1" si="1"/>
        <v/>
      </c>
      <c r="Y15" s="25" t="str">
        <f t="shared" ca="1" si="2"/>
        <v/>
      </c>
      <c r="Z15" s="22" t="e">
        <v>#REF!</v>
      </c>
      <c r="AA15" s="22"/>
      <c r="AB15" s="16" t="e">
        <v>#REF!</v>
      </c>
      <c r="AC15" s="17" t="e">
        <v>#REF!</v>
      </c>
      <c r="AD15" s="43"/>
      <c r="AE15" s="44"/>
      <c r="AF15" s="44"/>
      <c r="AG15" s="44"/>
      <c r="AH15" s="44"/>
      <c r="AI15" s="44"/>
      <c r="AJ15" s="44">
        <v>1993</v>
      </c>
      <c r="AK15" s="85" t="str">
        <f>IF(AND($M15&gt;='Renew Report'!$T$1,$M15&lt;='Renew Report'!$U$1),COUNT($AK$1:$AK14)+1,"")</f>
        <v/>
      </c>
      <c r="AT15" s="46">
        <f t="shared" ca="1" si="3"/>
        <v>0</v>
      </c>
    </row>
    <row r="16" spans="1:46" s="46" customFormat="1" ht="60" customHeight="1" thickBot="1">
      <c r="A16" s="8">
        <f>IF(C16="","",SUBTOTAL(3,$C$2:C16))</f>
        <v>15</v>
      </c>
      <c r="B16" s="9" t="s">
        <v>39</v>
      </c>
      <c r="C16" s="10">
        <v>1</v>
      </c>
      <c r="D16" s="10">
        <v>1</v>
      </c>
      <c r="E16" s="10">
        <v>1</v>
      </c>
      <c r="F16" s="10">
        <v>1</v>
      </c>
      <c r="G16" s="10"/>
      <c r="H16" s="10">
        <v>1</v>
      </c>
      <c r="I16" s="10">
        <v>1</v>
      </c>
      <c r="J16" s="4">
        <v>1</v>
      </c>
      <c r="K16" s="4">
        <v>1</v>
      </c>
      <c r="L16" s="12" t="s">
        <v>31</v>
      </c>
      <c r="M16" s="12">
        <v>44530</v>
      </c>
      <c r="N16" s="11">
        <v>1</v>
      </c>
      <c r="O16" s="36">
        <v>1</v>
      </c>
      <c r="P16" s="13">
        <v>1</v>
      </c>
      <c r="Q16" s="14">
        <f t="shared" si="4"/>
        <v>44546</v>
      </c>
      <c r="R16" s="15">
        <f t="shared" ca="1" si="5"/>
        <v>0</v>
      </c>
      <c r="S16" s="35">
        <f t="shared" si="0"/>
        <v>3</v>
      </c>
      <c r="T16" s="101">
        <f t="shared" ca="1" si="6"/>
        <v>3</v>
      </c>
      <c r="U16" s="90" t="s">
        <v>675</v>
      </c>
      <c r="V16" s="26">
        <v>56</v>
      </c>
      <c r="W16" s="25" t="str">
        <f t="shared" si="7"/>
        <v>المخازن</v>
      </c>
      <c r="X16" s="25" t="str">
        <f t="shared" ca="1" si="1"/>
        <v/>
      </c>
      <c r="Y16" s="25" t="str">
        <f t="shared" ca="1" si="2"/>
        <v/>
      </c>
      <c r="Z16" s="22" t="s">
        <v>24</v>
      </c>
      <c r="AA16" s="22"/>
      <c r="AB16" s="16">
        <v>44104</v>
      </c>
      <c r="AC16" s="17">
        <v>44530</v>
      </c>
      <c r="AD16" s="43"/>
      <c r="AE16" s="44"/>
      <c r="AF16" s="44"/>
      <c r="AG16" s="44"/>
      <c r="AH16" s="44"/>
      <c r="AI16" s="44"/>
      <c r="AJ16" s="44">
        <v>0</v>
      </c>
      <c r="AK16" s="85" t="str">
        <f>IF(AND($M16&gt;='Renew Report'!$T$1,$M16&lt;='Renew Report'!$U$1),COUNT($AK$1:$AK15)+1,"")</f>
        <v/>
      </c>
      <c r="AT16" s="46">
        <f t="shared" ca="1" si="3"/>
        <v>0</v>
      </c>
    </row>
    <row r="17" spans="1:46" s="46" customFormat="1" ht="60" customHeight="1" thickBot="1">
      <c r="A17" s="8">
        <f>IF(C17="","",SUBTOTAL(3,$C$2:C17))</f>
        <v>16</v>
      </c>
      <c r="B17" s="9" t="s">
        <v>40</v>
      </c>
      <c r="C17" s="10">
        <v>1</v>
      </c>
      <c r="D17" s="10">
        <v>1</v>
      </c>
      <c r="E17" s="10">
        <v>1</v>
      </c>
      <c r="F17" s="10">
        <v>1</v>
      </c>
      <c r="G17" s="10"/>
      <c r="H17" s="10">
        <v>1</v>
      </c>
      <c r="I17" s="10">
        <v>1</v>
      </c>
      <c r="J17" s="4">
        <v>1</v>
      </c>
      <c r="K17" s="4">
        <v>1</v>
      </c>
      <c r="L17" s="12">
        <v>44368</v>
      </c>
      <c r="M17" s="12">
        <v>44524</v>
      </c>
      <c r="N17" s="11">
        <v>1</v>
      </c>
      <c r="O17" s="36">
        <v>1</v>
      </c>
      <c r="P17" s="13">
        <v>1</v>
      </c>
      <c r="Q17" s="14">
        <f t="shared" si="4"/>
        <v>44540</v>
      </c>
      <c r="R17" s="15">
        <f t="shared" ca="1" si="5"/>
        <v>0</v>
      </c>
      <c r="S17" s="35">
        <f t="shared" si="0"/>
        <v>3</v>
      </c>
      <c r="T17" s="101">
        <f t="shared" ca="1" si="6"/>
        <v>3</v>
      </c>
      <c r="U17" s="90" t="s">
        <v>675</v>
      </c>
      <c r="V17" s="26">
        <v>56</v>
      </c>
      <c r="W17" s="25" t="str">
        <f t="shared" si="7"/>
        <v>المخازن</v>
      </c>
      <c r="X17" s="25" t="str">
        <f t="shared" ca="1" si="1"/>
        <v/>
      </c>
      <c r="Y17" s="25" t="str">
        <f t="shared" ca="1" si="2"/>
        <v/>
      </c>
      <c r="Z17" s="22" t="s">
        <v>24</v>
      </c>
      <c r="AA17" s="22"/>
      <c r="AB17" s="16">
        <v>44463</v>
      </c>
      <c r="AC17" s="17">
        <v>44524</v>
      </c>
      <c r="AD17" s="43"/>
      <c r="AE17" s="44"/>
      <c r="AF17" s="44"/>
      <c r="AG17" s="44"/>
      <c r="AH17" s="44"/>
      <c r="AI17" s="44"/>
      <c r="AJ17" s="44">
        <v>0</v>
      </c>
      <c r="AK17" s="85" t="str">
        <f>IF(AND($M17&gt;='Renew Report'!$T$1,$M17&lt;='Renew Report'!$U$1),COUNT($AK$1:$AK16)+1,"")</f>
        <v/>
      </c>
      <c r="AT17" s="46">
        <f t="shared" ca="1" si="3"/>
        <v>0</v>
      </c>
    </row>
    <row r="18" spans="1:46" s="46" customFormat="1" ht="60" customHeight="1" thickBot="1">
      <c r="A18" s="8">
        <f>IF(C18="","",SUBTOTAL(3,$C$2:C18))</f>
        <v>17</v>
      </c>
      <c r="B18" s="9" t="s">
        <v>41</v>
      </c>
      <c r="C18" s="10">
        <v>1</v>
      </c>
      <c r="D18" s="10">
        <v>1</v>
      </c>
      <c r="E18" s="10">
        <v>1</v>
      </c>
      <c r="F18" s="10">
        <v>1</v>
      </c>
      <c r="G18" s="10"/>
      <c r="H18" s="10">
        <v>1</v>
      </c>
      <c r="I18" s="10">
        <v>1</v>
      </c>
      <c r="J18" s="4">
        <v>1</v>
      </c>
      <c r="K18" s="4">
        <v>1</v>
      </c>
      <c r="L18" s="12">
        <v>44435</v>
      </c>
      <c r="M18" s="12">
        <v>44501</v>
      </c>
      <c r="N18" s="11">
        <v>1</v>
      </c>
      <c r="O18" s="36">
        <v>1</v>
      </c>
      <c r="P18" s="13">
        <v>1</v>
      </c>
      <c r="Q18" s="14">
        <f t="shared" si="4"/>
        <v>44517</v>
      </c>
      <c r="R18" s="15">
        <f t="shared" ca="1" si="5"/>
        <v>0</v>
      </c>
      <c r="S18" s="35">
        <f t="shared" si="0"/>
        <v>3</v>
      </c>
      <c r="T18" s="101">
        <f t="shared" ca="1" si="6"/>
        <v>3</v>
      </c>
      <c r="U18" s="90" t="s">
        <v>675</v>
      </c>
      <c r="V18" s="26">
        <v>56</v>
      </c>
      <c r="W18" s="25" t="str">
        <f t="shared" si="7"/>
        <v>المخازن</v>
      </c>
      <c r="X18" s="25" t="str">
        <f t="shared" ca="1" si="1"/>
        <v/>
      </c>
      <c r="Y18" s="25" t="str">
        <f t="shared" ca="1" si="2"/>
        <v/>
      </c>
      <c r="Z18" s="22" t="s">
        <v>24</v>
      </c>
      <c r="AA18" s="22"/>
      <c r="AB18" s="16">
        <v>44440</v>
      </c>
      <c r="AC18" s="17">
        <v>44501</v>
      </c>
      <c r="AD18" s="43"/>
      <c r="AE18" s="44"/>
      <c r="AF18" s="44"/>
      <c r="AG18" s="44"/>
      <c r="AH18" s="44"/>
      <c r="AI18" s="44"/>
      <c r="AJ18" s="44">
        <v>0</v>
      </c>
      <c r="AK18" s="85" t="str">
        <f>IF(AND($M18&gt;='Renew Report'!$T$1,$M18&lt;='Renew Report'!$U$1),COUNT($AK$1:$AK17)+1,"")</f>
        <v/>
      </c>
      <c r="AT18" s="46">
        <f t="shared" ca="1" si="3"/>
        <v>0</v>
      </c>
    </row>
    <row r="19" spans="1:46" s="46" customFormat="1" ht="60" customHeight="1" thickBot="1">
      <c r="A19" s="8">
        <f>IF(C19="","",SUBTOTAL(3,$C$2:C19))</f>
        <v>18</v>
      </c>
      <c r="B19" s="9" t="s">
        <v>42</v>
      </c>
      <c r="C19" s="10">
        <v>1</v>
      </c>
      <c r="D19" s="10">
        <v>1</v>
      </c>
      <c r="E19" s="10">
        <v>1</v>
      </c>
      <c r="F19" s="10">
        <v>1</v>
      </c>
      <c r="G19" s="10"/>
      <c r="H19" s="10">
        <v>1</v>
      </c>
      <c r="I19" s="10">
        <v>1</v>
      </c>
      <c r="J19" s="4">
        <v>1</v>
      </c>
      <c r="K19" s="4">
        <v>1</v>
      </c>
      <c r="L19" s="12" t="s">
        <v>22</v>
      </c>
      <c r="M19" s="12">
        <v>44639</v>
      </c>
      <c r="N19" s="11">
        <v>1</v>
      </c>
      <c r="O19" s="36">
        <v>1</v>
      </c>
      <c r="P19" s="13">
        <v>1</v>
      </c>
      <c r="Q19" s="14">
        <f t="shared" si="4"/>
        <v>44655</v>
      </c>
      <c r="R19" s="15">
        <f t="shared" ca="1" si="5"/>
        <v>0</v>
      </c>
      <c r="S19" s="35">
        <f t="shared" si="0"/>
        <v>3</v>
      </c>
      <c r="T19" s="101">
        <f t="shared" ca="1" si="6"/>
        <v>3</v>
      </c>
      <c r="U19" s="90" t="s">
        <v>675</v>
      </c>
      <c r="V19" s="26">
        <v>56</v>
      </c>
      <c r="W19" s="25" t="str">
        <f t="shared" si="7"/>
        <v>المخازن</v>
      </c>
      <c r="X19" s="25" t="str">
        <f t="shared" ca="1" si="1"/>
        <v/>
      </c>
      <c r="Y19" s="25" t="str">
        <f t="shared" ca="1" si="2"/>
        <v/>
      </c>
      <c r="Z19" s="22" t="s">
        <v>24</v>
      </c>
      <c r="AA19" s="22"/>
      <c r="AB19" s="16">
        <v>44215</v>
      </c>
      <c r="AC19" s="17">
        <v>44274</v>
      </c>
      <c r="AD19" s="43"/>
      <c r="AE19" s="44"/>
      <c r="AF19" s="44"/>
      <c r="AG19" s="44"/>
      <c r="AH19" s="44"/>
      <c r="AI19" s="44"/>
      <c r="AJ19" s="44">
        <v>0</v>
      </c>
      <c r="AK19" s="85" t="str">
        <f>IF(AND($M19&gt;='Renew Report'!$T$1,$M19&lt;='Renew Report'!$U$1),COUNT($AK$1:$AK18)+1,"")</f>
        <v/>
      </c>
      <c r="AT19" s="46">
        <f t="shared" ca="1" si="3"/>
        <v>0</v>
      </c>
    </row>
    <row r="20" spans="1:46" s="46" customFormat="1" ht="60" customHeight="1" thickBot="1">
      <c r="A20" s="8">
        <f>IF(C20="","",SUBTOTAL(3,$C$2:C20))</f>
        <v>19</v>
      </c>
      <c r="B20" s="9" t="s">
        <v>43</v>
      </c>
      <c r="C20" s="10">
        <v>1</v>
      </c>
      <c r="D20" s="10">
        <v>1</v>
      </c>
      <c r="E20" s="10">
        <v>1</v>
      </c>
      <c r="F20" s="10">
        <v>1</v>
      </c>
      <c r="G20" s="10"/>
      <c r="H20" s="10">
        <v>1</v>
      </c>
      <c r="I20" s="10">
        <v>1</v>
      </c>
      <c r="J20" s="4">
        <v>1</v>
      </c>
      <c r="K20" s="4">
        <v>1</v>
      </c>
      <c r="L20" s="12">
        <v>43192</v>
      </c>
      <c r="M20" s="12">
        <v>44711</v>
      </c>
      <c r="N20" s="11">
        <v>1</v>
      </c>
      <c r="O20" s="36">
        <v>1</v>
      </c>
      <c r="P20" s="13">
        <v>1</v>
      </c>
      <c r="Q20" s="14">
        <f t="shared" si="4"/>
        <v>44727</v>
      </c>
      <c r="R20" s="15">
        <f t="shared" ca="1" si="5"/>
        <v>0</v>
      </c>
      <c r="S20" s="35">
        <f t="shared" si="0"/>
        <v>3</v>
      </c>
      <c r="T20" s="101">
        <f t="shared" ca="1" si="6"/>
        <v>3</v>
      </c>
      <c r="U20" s="90" t="s">
        <v>675</v>
      </c>
      <c r="V20" s="26">
        <v>56</v>
      </c>
      <c r="W20" s="25" t="str">
        <f t="shared" si="7"/>
        <v>المخازن</v>
      </c>
      <c r="X20" s="25" t="str">
        <f t="shared" ca="1" si="1"/>
        <v/>
      </c>
      <c r="Y20" s="25" t="str">
        <f t="shared" ca="1" si="2"/>
        <v/>
      </c>
      <c r="Z20" s="22" t="s">
        <v>24</v>
      </c>
      <c r="AA20" s="22"/>
      <c r="AB20" s="16">
        <v>44285</v>
      </c>
      <c r="AC20" s="17">
        <v>44346</v>
      </c>
      <c r="AD20" s="43"/>
      <c r="AE20" s="44"/>
      <c r="AF20" s="44"/>
      <c r="AG20" s="44"/>
      <c r="AH20" s="44"/>
      <c r="AI20" s="44"/>
      <c r="AJ20" s="44">
        <v>2013</v>
      </c>
      <c r="AK20" s="85" t="str">
        <f>IF(AND($M20&gt;='Renew Report'!$T$1,$M20&lt;='Renew Report'!$U$1),COUNT($AK$1:$AK19)+1,"")</f>
        <v/>
      </c>
      <c r="AT20" s="46">
        <f t="shared" ca="1" si="3"/>
        <v>0</v>
      </c>
    </row>
    <row r="21" spans="1:46" s="46" customFormat="1" ht="60" customHeight="1" thickBot="1">
      <c r="A21" s="8">
        <f>IF(C21="","",SUBTOTAL(3,$C$2:C21))</f>
        <v>20</v>
      </c>
      <c r="B21" s="9" t="s">
        <v>44</v>
      </c>
      <c r="C21" s="10">
        <v>1</v>
      </c>
      <c r="D21" s="10">
        <v>1</v>
      </c>
      <c r="E21" s="10">
        <v>1</v>
      </c>
      <c r="F21" s="10">
        <v>1</v>
      </c>
      <c r="G21" s="10"/>
      <c r="H21" s="10">
        <v>1</v>
      </c>
      <c r="I21" s="10">
        <v>1</v>
      </c>
      <c r="J21" s="4">
        <v>1</v>
      </c>
      <c r="K21" s="4">
        <v>1</v>
      </c>
      <c r="L21" s="12">
        <v>44478</v>
      </c>
      <c r="M21" s="12">
        <v>44639</v>
      </c>
      <c r="N21" s="11">
        <v>1</v>
      </c>
      <c r="O21" s="36">
        <v>1</v>
      </c>
      <c r="P21" s="13">
        <v>1</v>
      </c>
      <c r="Q21" s="14">
        <f t="shared" si="4"/>
        <v>44655</v>
      </c>
      <c r="R21" s="15">
        <f t="shared" ca="1" si="5"/>
        <v>0</v>
      </c>
      <c r="S21" s="35">
        <f t="shared" si="0"/>
        <v>3</v>
      </c>
      <c r="T21" s="101">
        <f t="shared" ca="1" si="6"/>
        <v>3</v>
      </c>
      <c r="U21" s="90" t="s">
        <v>675</v>
      </c>
      <c r="V21" s="26">
        <v>56</v>
      </c>
      <c r="W21" s="25" t="str">
        <f t="shared" si="7"/>
        <v>المخازن</v>
      </c>
      <c r="X21" s="25" t="str">
        <f t="shared" ca="1" si="1"/>
        <v/>
      </c>
      <c r="Y21" s="25" t="str">
        <f t="shared" ca="1" si="2"/>
        <v/>
      </c>
      <c r="Z21" s="22" t="s">
        <v>24</v>
      </c>
      <c r="AA21" s="22"/>
      <c r="AB21" s="16">
        <v>44215</v>
      </c>
      <c r="AC21" s="17">
        <v>44274</v>
      </c>
      <c r="AD21" s="43"/>
      <c r="AE21" s="44"/>
      <c r="AF21" s="44"/>
      <c r="AG21" s="44"/>
      <c r="AH21" s="44"/>
      <c r="AI21" s="44"/>
      <c r="AJ21" s="44">
        <v>0</v>
      </c>
      <c r="AK21" s="85" t="str">
        <f>IF(AND($M21&gt;='Renew Report'!$T$1,$M21&lt;='Renew Report'!$U$1),COUNT($AK$1:$AK20)+1,"")</f>
        <v/>
      </c>
      <c r="AT21" s="46">
        <f t="shared" ca="1" si="3"/>
        <v>0</v>
      </c>
    </row>
    <row r="22" spans="1:46" s="46" customFormat="1" ht="60" customHeight="1" thickBot="1">
      <c r="A22" s="8">
        <f>IF(C22="","",SUBTOTAL(3,$C$2:C22))</f>
        <v>21</v>
      </c>
      <c r="B22" s="9" t="s">
        <v>45</v>
      </c>
      <c r="C22" s="10">
        <v>1</v>
      </c>
      <c r="D22" s="10">
        <v>1</v>
      </c>
      <c r="E22" s="10">
        <v>1</v>
      </c>
      <c r="F22" s="10">
        <v>1</v>
      </c>
      <c r="G22" s="10"/>
      <c r="H22" s="10">
        <v>1</v>
      </c>
      <c r="I22" s="10">
        <v>1</v>
      </c>
      <c r="J22" s="4">
        <v>1</v>
      </c>
      <c r="K22" s="4">
        <v>1</v>
      </c>
      <c r="L22" s="12">
        <v>44412</v>
      </c>
      <c r="M22" s="12">
        <v>44467</v>
      </c>
      <c r="N22" s="11">
        <v>1</v>
      </c>
      <c r="O22" s="36">
        <v>1</v>
      </c>
      <c r="P22" s="13">
        <v>1</v>
      </c>
      <c r="Q22" s="14">
        <f t="shared" si="4"/>
        <v>44483</v>
      </c>
      <c r="R22" s="15">
        <f t="shared" ca="1" si="5"/>
        <v>0</v>
      </c>
      <c r="S22" s="35">
        <f t="shared" si="0"/>
        <v>3</v>
      </c>
      <c r="T22" s="101">
        <f t="shared" ca="1" si="6"/>
        <v>3</v>
      </c>
      <c r="U22" s="90" t="s">
        <v>675</v>
      </c>
      <c r="V22" s="26">
        <v>56</v>
      </c>
      <c r="W22" s="25" t="str">
        <f t="shared" si="7"/>
        <v>المخازن</v>
      </c>
      <c r="X22" s="25" t="str">
        <f t="shared" ca="1" si="1"/>
        <v/>
      </c>
      <c r="Y22" s="25" t="str">
        <f t="shared" ca="1" si="2"/>
        <v/>
      </c>
      <c r="Z22" s="22" t="s">
        <v>24</v>
      </c>
      <c r="AA22" s="22"/>
      <c r="AB22" s="16">
        <v>44405</v>
      </c>
      <c r="AC22" s="17">
        <v>44467</v>
      </c>
      <c r="AD22" s="43"/>
      <c r="AE22" s="44"/>
      <c r="AF22" s="44"/>
      <c r="AG22" s="44"/>
      <c r="AH22" s="44"/>
      <c r="AI22" s="44"/>
      <c r="AJ22" s="44">
        <v>0</v>
      </c>
      <c r="AK22" s="85" t="str">
        <f>IF(AND($M22&gt;='Renew Report'!$T$1,$M22&lt;='Renew Report'!$U$1),COUNT($AK$1:$AK21)+1,"")</f>
        <v/>
      </c>
      <c r="AT22" s="46">
        <f t="shared" ca="1" si="3"/>
        <v>0</v>
      </c>
    </row>
    <row r="23" spans="1:46" s="46" customFormat="1" ht="60" customHeight="1" thickBot="1">
      <c r="A23" s="8">
        <f>IF(C23="","",SUBTOTAL(3,$C$2:C23))</f>
        <v>22</v>
      </c>
      <c r="B23" s="9" t="s">
        <v>46</v>
      </c>
      <c r="C23" s="10">
        <v>1</v>
      </c>
      <c r="D23" s="10">
        <v>1</v>
      </c>
      <c r="E23" s="10">
        <v>1</v>
      </c>
      <c r="F23" s="10">
        <v>1</v>
      </c>
      <c r="G23" s="10"/>
      <c r="H23" s="10">
        <v>1</v>
      </c>
      <c r="I23" s="10">
        <v>1</v>
      </c>
      <c r="J23" s="4">
        <v>1</v>
      </c>
      <c r="K23" s="4">
        <v>1</v>
      </c>
      <c r="L23" s="12">
        <v>44489</v>
      </c>
      <c r="M23" s="12">
        <v>44519</v>
      </c>
      <c r="N23" s="11">
        <v>1</v>
      </c>
      <c r="O23" s="36">
        <v>1</v>
      </c>
      <c r="P23" s="13">
        <v>1</v>
      </c>
      <c r="Q23" s="14">
        <f t="shared" si="4"/>
        <v>44535</v>
      </c>
      <c r="R23" s="15">
        <f t="shared" ca="1" si="5"/>
        <v>0</v>
      </c>
      <c r="S23" s="35">
        <f t="shared" si="0"/>
        <v>3</v>
      </c>
      <c r="T23" s="101">
        <f t="shared" ca="1" si="6"/>
        <v>3</v>
      </c>
      <c r="U23" s="90" t="s">
        <v>675</v>
      </c>
      <c r="V23" s="26">
        <v>56</v>
      </c>
      <c r="W23" s="25" t="str">
        <f t="shared" si="7"/>
        <v>المخازن</v>
      </c>
      <c r="X23" s="25" t="str">
        <f t="shared" ca="1" si="1"/>
        <v/>
      </c>
      <c r="Y23" s="25" t="str">
        <f t="shared" ca="1" si="2"/>
        <v/>
      </c>
      <c r="Z23" s="22" t="s">
        <v>24</v>
      </c>
      <c r="AA23" s="22"/>
      <c r="AB23" s="16">
        <v>44458</v>
      </c>
      <c r="AC23" s="17">
        <v>44519</v>
      </c>
      <c r="AD23" s="43"/>
      <c r="AE23" s="44"/>
      <c r="AF23" s="44"/>
      <c r="AG23" s="44"/>
      <c r="AH23" s="44"/>
      <c r="AI23" s="44"/>
      <c r="AJ23" s="44">
        <v>0</v>
      </c>
      <c r="AK23" s="85" t="str">
        <f>IF(AND($M23&gt;='Renew Report'!$T$1,$M23&lt;='Renew Report'!$U$1),COUNT($AK$1:$AK22)+1,"")</f>
        <v/>
      </c>
      <c r="AT23" s="46">
        <f t="shared" ca="1" si="3"/>
        <v>0</v>
      </c>
    </row>
    <row r="24" spans="1:46" s="46" customFormat="1" ht="60" customHeight="1" thickBot="1">
      <c r="A24" s="8">
        <f>IF(C24="","",SUBTOTAL(3,$C$2:C24))</f>
        <v>23</v>
      </c>
      <c r="B24" s="9" t="s">
        <v>47</v>
      </c>
      <c r="C24" s="10">
        <v>1</v>
      </c>
      <c r="D24" s="10">
        <v>1</v>
      </c>
      <c r="E24" s="10">
        <v>1</v>
      </c>
      <c r="F24" s="10">
        <v>1</v>
      </c>
      <c r="G24" s="10"/>
      <c r="H24" s="10">
        <v>1</v>
      </c>
      <c r="I24" s="10">
        <v>1</v>
      </c>
      <c r="J24" s="4">
        <v>1</v>
      </c>
      <c r="K24" s="4">
        <v>1</v>
      </c>
      <c r="L24" s="12">
        <v>44640</v>
      </c>
      <c r="M24" s="12">
        <v>44687</v>
      </c>
      <c r="N24" s="11">
        <v>1</v>
      </c>
      <c r="O24" s="36">
        <v>1</v>
      </c>
      <c r="P24" s="13">
        <v>1</v>
      </c>
      <c r="Q24" s="14">
        <f t="shared" si="4"/>
        <v>44703</v>
      </c>
      <c r="R24" s="15">
        <f t="shared" ca="1" si="5"/>
        <v>0</v>
      </c>
      <c r="S24" s="35">
        <f t="shared" si="0"/>
        <v>3</v>
      </c>
      <c r="T24" s="101">
        <f t="shared" ca="1" si="6"/>
        <v>3</v>
      </c>
      <c r="U24" s="90" t="s">
        <v>675</v>
      </c>
      <c r="V24" s="26">
        <v>56</v>
      </c>
      <c r="W24" s="25" t="str">
        <f t="shared" si="7"/>
        <v>المخازن</v>
      </c>
      <c r="X24" s="25" t="str">
        <f t="shared" ca="1" si="1"/>
        <v/>
      </c>
      <c r="Y24" s="25" t="str">
        <f t="shared" ca="1" si="2"/>
        <v/>
      </c>
      <c r="Z24" s="22" t="s">
        <v>24</v>
      </c>
      <c r="AA24" s="22"/>
      <c r="AB24" s="16">
        <v>44261</v>
      </c>
      <c r="AC24" s="17">
        <v>44322</v>
      </c>
      <c r="AD24" s="43"/>
      <c r="AE24" s="44"/>
      <c r="AF24" s="44"/>
      <c r="AG24" s="44"/>
      <c r="AH24" s="44"/>
      <c r="AI24" s="44"/>
      <c r="AJ24" s="44">
        <v>2016</v>
      </c>
      <c r="AK24" s="85" t="str">
        <f>IF(AND($M24&gt;='Renew Report'!$T$1,$M24&lt;='Renew Report'!$U$1),COUNT($AK$1:$AK23)+1,"")</f>
        <v/>
      </c>
      <c r="AT24" s="46">
        <f t="shared" ca="1" si="3"/>
        <v>0</v>
      </c>
    </row>
    <row r="25" spans="1:46" s="46" customFormat="1" ht="60" customHeight="1" thickBot="1">
      <c r="A25" s="8">
        <f>IF(C25="","",SUBTOTAL(3,$C$2:C25))</f>
        <v>24</v>
      </c>
      <c r="B25" s="9" t="s">
        <v>48</v>
      </c>
      <c r="C25" s="10">
        <v>1</v>
      </c>
      <c r="D25" s="10">
        <v>1</v>
      </c>
      <c r="E25" s="10">
        <v>1</v>
      </c>
      <c r="F25" s="10">
        <v>1</v>
      </c>
      <c r="G25" s="10"/>
      <c r="H25" s="10">
        <v>1</v>
      </c>
      <c r="I25" s="10">
        <v>1</v>
      </c>
      <c r="J25" s="4">
        <v>1</v>
      </c>
      <c r="K25" s="4">
        <v>1</v>
      </c>
      <c r="L25" s="12">
        <v>44456</v>
      </c>
      <c r="M25" s="12">
        <v>44527</v>
      </c>
      <c r="N25" s="11">
        <v>1</v>
      </c>
      <c r="O25" s="36">
        <v>1</v>
      </c>
      <c r="P25" s="13">
        <v>1</v>
      </c>
      <c r="Q25" s="14">
        <f t="shared" si="4"/>
        <v>44543</v>
      </c>
      <c r="R25" s="15">
        <f t="shared" ca="1" si="5"/>
        <v>0</v>
      </c>
      <c r="S25" s="35">
        <f t="shared" si="0"/>
        <v>3</v>
      </c>
      <c r="T25" s="101">
        <f t="shared" ca="1" si="6"/>
        <v>3</v>
      </c>
      <c r="U25" s="90" t="s">
        <v>675</v>
      </c>
      <c r="V25" s="26">
        <v>56</v>
      </c>
      <c r="W25" s="25" t="str">
        <f t="shared" si="7"/>
        <v>المخازن</v>
      </c>
      <c r="X25" s="25" t="str">
        <f t="shared" ca="1" si="1"/>
        <v/>
      </c>
      <c r="Y25" s="25" t="str">
        <f t="shared" ca="1" si="2"/>
        <v/>
      </c>
      <c r="Z25" s="22" t="s">
        <v>24</v>
      </c>
      <c r="AA25" s="22"/>
      <c r="AB25" s="16">
        <v>44466</v>
      </c>
      <c r="AC25" s="17">
        <v>44527</v>
      </c>
      <c r="AD25" s="43"/>
      <c r="AE25" s="44"/>
      <c r="AF25" s="44"/>
      <c r="AG25" s="44"/>
      <c r="AH25" s="44"/>
      <c r="AI25" s="44"/>
      <c r="AJ25" s="44">
        <v>0</v>
      </c>
      <c r="AK25" s="85" t="str">
        <f>IF(AND($M25&gt;='Renew Report'!$T$1,$M25&lt;='Renew Report'!$U$1),COUNT($AK$1:$AK24)+1,"")</f>
        <v/>
      </c>
      <c r="AT25" s="46">
        <f t="shared" ca="1" si="3"/>
        <v>0</v>
      </c>
    </row>
    <row r="26" spans="1:46" s="46" customFormat="1" ht="60" customHeight="1" thickBot="1">
      <c r="A26" s="8">
        <f>IF(C26="","",SUBTOTAL(3,$C$2:C26))</f>
        <v>25</v>
      </c>
      <c r="B26" s="9" t="s">
        <v>49</v>
      </c>
      <c r="C26" s="10">
        <v>1</v>
      </c>
      <c r="D26" s="10">
        <v>1</v>
      </c>
      <c r="E26" s="10">
        <v>1</v>
      </c>
      <c r="F26" s="10">
        <v>1</v>
      </c>
      <c r="G26" s="10"/>
      <c r="H26" s="10">
        <v>1</v>
      </c>
      <c r="I26" s="10">
        <v>1</v>
      </c>
      <c r="J26" s="4">
        <v>1</v>
      </c>
      <c r="K26" s="4">
        <v>1</v>
      </c>
      <c r="L26" s="12">
        <v>44500</v>
      </c>
      <c r="M26" s="12">
        <v>44565</v>
      </c>
      <c r="N26" s="11">
        <v>1</v>
      </c>
      <c r="O26" s="36">
        <v>1</v>
      </c>
      <c r="P26" s="13">
        <v>1</v>
      </c>
      <c r="Q26" s="14">
        <f t="shared" si="4"/>
        <v>44581</v>
      </c>
      <c r="R26" s="15">
        <f t="shared" ca="1" si="5"/>
        <v>0</v>
      </c>
      <c r="S26" s="35">
        <f t="shared" si="0"/>
        <v>3</v>
      </c>
      <c r="T26" s="101">
        <f t="shared" ca="1" si="6"/>
        <v>3</v>
      </c>
      <c r="U26" s="91" t="s">
        <v>675</v>
      </c>
      <c r="V26" s="27">
        <v>56</v>
      </c>
      <c r="W26" s="25" t="str">
        <f t="shared" si="7"/>
        <v>المخازن</v>
      </c>
      <c r="X26" s="25" t="str">
        <f t="shared" ca="1" si="1"/>
        <v/>
      </c>
      <c r="Y26" s="25" t="str">
        <f t="shared" ca="1" si="2"/>
        <v/>
      </c>
      <c r="Z26" s="22" t="s">
        <v>24</v>
      </c>
      <c r="AA26" s="22"/>
      <c r="AB26" s="17">
        <v>44504</v>
      </c>
      <c r="AC26" s="17">
        <v>44565</v>
      </c>
      <c r="AD26" s="43"/>
      <c r="AE26" s="44"/>
      <c r="AF26" s="44"/>
      <c r="AG26" s="44"/>
      <c r="AH26" s="44"/>
      <c r="AI26" s="44"/>
      <c r="AJ26" s="44">
        <v>0</v>
      </c>
      <c r="AK26" s="85" t="str">
        <f>IF(AND($M26&gt;='Renew Report'!$T$1,$M26&lt;='Renew Report'!$U$1),COUNT($AK$1:$AK25)+1,"")</f>
        <v/>
      </c>
      <c r="AT26" s="46">
        <f t="shared" ca="1" si="3"/>
        <v>0</v>
      </c>
    </row>
    <row r="27" spans="1:46" s="46" customFormat="1" ht="60" customHeight="1" thickBot="1">
      <c r="A27" s="8">
        <f>IF(C27="","",SUBTOTAL(3,$C$2:C27))</f>
        <v>26</v>
      </c>
      <c r="B27" s="9" t="s">
        <v>50</v>
      </c>
      <c r="C27" s="10">
        <v>1</v>
      </c>
      <c r="D27" s="10">
        <v>1</v>
      </c>
      <c r="E27" s="10">
        <v>1</v>
      </c>
      <c r="F27" s="10">
        <v>1</v>
      </c>
      <c r="G27" s="10"/>
      <c r="H27" s="10">
        <v>1</v>
      </c>
      <c r="I27" s="10">
        <v>1</v>
      </c>
      <c r="J27" s="4">
        <v>1</v>
      </c>
      <c r="K27" s="4">
        <v>1</v>
      </c>
      <c r="L27" s="12">
        <v>44377</v>
      </c>
      <c r="M27" s="12">
        <v>44479</v>
      </c>
      <c r="N27" s="11">
        <v>1</v>
      </c>
      <c r="O27" s="36">
        <v>1</v>
      </c>
      <c r="P27" s="13">
        <v>1</v>
      </c>
      <c r="Q27" s="14">
        <f t="shared" si="4"/>
        <v>44495</v>
      </c>
      <c r="R27" s="15">
        <f t="shared" ca="1" si="5"/>
        <v>0</v>
      </c>
      <c r="S27" s="35">
        <f t="shared" si="0"/>
        <v>3</v>
      </c>
      <c r="T27" s="101">
        <f t="shared" ca="1" si="6"/>
        <v>3</v>
      </c>
      <c r="U27" s="90" t="s">
        <v>675</v>
      </c>
      <c r="V27" s="26">
        <v>56</v>
      </c>
      <c r="W27" s="25" t="str">
        <f t="shared" si="7"/>
        <v>المخازن</v>
      </c>
      <c r="X27" s="25" t="str">
        <f t="shared" ca="1" si="1"/>
        <v/>
      </c>
      <c r="Y27" s="25" t="str">
        <f t="shared" ca="1" si="2"/>
        <v/>
      </c>
      <c r="Z27" s="22" t="s">
        <v>24</v>
      </c>
      <c r="AA27" s="22"/>
      <c r="AB27" s="16">
        <v>44418</v>
      </c>
      <c r="AC27" s="17">
        <v>44479</v>
      </c>
      <c r="AD27" s="43"/>
      <c r="AE27" s="44"/>
      <c r="AF27" s="44"/>
      <c r="AG27" s="44"/>
      <c r="AH27" s="44"/>
      <c r="AI27" s="44"/>
      <c r="AJ27" s="44">
        <v>0</v>
      </c>
      <c r="AK27" s="85" t="str">
        <f>IF(AND($M27&gt;='Renew Report'!$T$1,$M27&lt;='Renew Report'!$U$1),COUNT($AK$1:$AK26)+1,"")</f>
        <v/>
      </c>
      <c r="AT27" s="46">
        <f t="shared" ca="1" si="3"/>
        <v>0</v>
      </c>
    </row>
    <row r="28" spans="1:46" s="46" customFormat="1" ht="60" customHeight="1" thickBot="1">
      <c r="A28" s="8">
        <f>IF(C28="","",SUBTOTAL(3,$C$2:C28))</f>
        <v>27</v>
      </c>
      <c r="B28" s="9" t="s">
        <v>51</v>
      </c>
      <c r="C28" s="10">
        <v>1</v>
      </c>
      <c r="D28" s="10">
        <v>1</v>
      </c>
      <c r="E28" s="10">
        <v>1</v>
      </c>
      <c r="F28" s="10">
        <v>1</v>
      </c>
      <c r="G28" s="10"/>
      <c r="H28" s="10">
        <v>1</v>
      </c>
      <c r="I28" s="10">
        <v>1</v>
      </c>
      <c r="J28" s="4">
        <v>1</v>
      </c>
      <c r="K28" s="4">
        <v>1</v>
      </c>
      <c r="L28" s="12">
        <v>44634</v>
      </c>
      <c r="M28" s="12">
        <v>44675</v>
      </c>
      <c r="N28" s="11">
        <v>1</v>
      </c>
      <c r="O28" s="36">
        <v>1</v>
      </c>
      <c r="P28" s="13">
        <v>1</v>
      </c>
      <c r="Q28" s="14">
        <f t="shared" si="4"/>
        <v>44691</v>
      </c>
      <c r="R28" s="15">
        <f t="shared" ca="1" si="5"/>
        <v>0</v>
      </c>
      <c r="S28" s="35">
        <f t="shared" si="0"/>
        <v>3</v>
      </c>
      <c r="T28" s="101">
        <f t="shared" ca="1" si="6"/>
        <v>3</v>
      </c>
      <c r="U28" s="90" t="s">
        <v>675</v>
      </c>
      <c r="V28" s="26">
        <v>56</v>
      </c>
      <c r="W28" s="25" t="str">
        <f t="shared" si="7"/>
        <v>المخازن</v>
      </c>
      <c r="X28" s="25" t="str">
        <f t="shared" ca="1" si="1"/>
        <v/>
      </c>
      <c r="Y28" s="25" t="str">
        <f t="shared" ca="1" si="2"/>
        <v/>
      </c>
      <c r="Z28" s="22" t="s">
        <v>24</v>
      </c>
      <c r="AA28" s="22"/>
      <c r="AB28" s="16">
        <v>44251</v>
      </c>
      <c r="AC28" s="17">
        <v>44310</v>
      </c>
      <c r="AD28" s="43"/>
      <c r="AE28" s="44"/>
      <c r="AF28" s="44"/>
      <c r="AG28" s="44"/>
      <c r="AH28" s="44"/>
      <c r="AI28" s="44"/>
      <c r="AJ28" s="44">
        <v>0</v>
      </c>
      <c r="AK28" s="85" t="str">
        <f>IF(AND($M28&gt;='Renew Report'!$T$1,$M28&lt;='Renew Report'!$U$1),COUNT($AK$1:$AK27)+1,"")</f>
        <v/>
      </c>
      <c r="AT28" s="46">
        <f t="shared" ca="1" si="3"/>
        <v>0</v>
      </c>
    </row>
    <row r="29" spans="1:46" s="46" customFormat="1" ht="60" customHeight="1" thickBot="1">
      <c r="A29" s="8">
        <f>IF(C29="","",SUBTOTAL(3,$C$2:C29))</f>
        <v>28</v>
      </c>
      <c r="B29" s="9" t="s">
        <v>52</v>
      </c>
      <c r="C29" s="10">
        <v>1</v>
      </c>
      <c r="D29" s="10">
        <v>1</v>
      </c>
      <c r="E29" s="10">
        <v>1</v>
      </c>
      <c r="F29" s="10">
        <v>1</v>
      </c>
      <c r="G29" s="10"/>
      <c r="H29" s="10">
        <v>1</v>
      </c>
      <c r="I29" s="10">
        <v>1</v>
      </c>
      <c r="J29" s="4">
        <v>1</v>
      </c>
      <c r="K29" s="4">
        <v>1</v>
      </c>
      <c r="L29" s="12">
        <v>44134</v>
      </c>
      <c r="M29" s="12">
        <v>44495</v>
      </c>
      <c r="N29" s="11">
        <v>1</v>
      </c>
      <c r="O29" s="36">
        <v>1</v>
      </c>
      <c r="P29" s="13">
        <v>1</v>
      </c>
      <c r="Q29" s="14">
        <f t="shared" si="4"/>
        <v>44511</v>
      </c>
      <c r="R29" s="15">
        <f t="shared" ca="1" si="5"/>
        <v>0</v>
      </c>
      <c r="S29" s="35">
        <f t="shared" si="0"/>
        <v>3</v>
      </c>
      <c r="T29" s="101">
        <f t="shared" ca="1" si="6"/>
        <v>3</v>
      </c>
      <c r="U29" s="90" t="s">
        <v>675</v>
      </c>
      <c r="V29" s="26">
        <v>56</v>
      </c>
      <c r="W29" s="25" t="str">
        <f t="shared" si="7"/>
        <v>المخازن</v>
      </c>
      <c r="X29" s="25" t="str">
        <f t="shared" ca="1" si="1"/>
        <v/>
      </c>
      <c r="Y29" s="25" t="str">
        <f t="shared" ca="1" si="2"/>
        <v/>
      </c>
      <c r="Z29" s="22" t="s">
        <v>24</v>
      </c>
      <c r="AA29" s="22"/>
      <c r="AB29" s="16">
        <v>44434</v>
      </c>
      <c r="AC29" s="17">
        <v>44495</v>
      </c>
      <c r="AD29" s="43"/>
      <c r="AE29" s="44"/>
      <c r="AF29" s="44"/>
      <c r="AG29" s="44"/>
      <c r="AH29" s="44"/>
      <c r="AI29" s="44"/>
      <c r="AJ29" s="44">
        <v>0</v>
      </c>
      <c r="AK29" s="85" t="str">
        <f>IF(AND($M29&gt;='Renew Report'!$T$1,$M29&lt;='Renew Report'!$U$1),COUNT($AK$1:$AK28)+1,"")</f>
        <v/>
      </c>
      <c r="AT29" s="46">
        <f t="shared" ca="1" si="3"/>
        <v>0</v>
      </c>
    </row>
    <row r="30" spans="1:46" s="46" customFormat="1" ht="60" customHeight="1" thickBot="1">
      <c r="A30" s="8">
        <f>IF(C30="","",SUBTOTAL(3,$C$2:C30))</f>
        <v>29</v>
      </c>
      <c r="B30" s="9" t="s">
        <v>53</v>
      </c>
      <c r="C30" s="10">
        <v>1</v>
      </c>
      <c r="D30" s="10">
        <v>1</v>
      </c>
      <c r="E30" s="10">
        <v>1</v>
      </c>
      <c r="F30" s="10">
        <v>1</v>
      </c>
      <c r="G30" s="10"/>
      <c r="H30" s="10">
        <v>1</v>
      </c>
      <c r="I30" s="10">
        <v>1</v>
      </c>
      <c r="J30" s="4">
        <v>1</v>
      </c>
      <c r="K30" s="4">
        <v>1</v>
      </c>
      <c r="L30" s="12">
        <v>44507</v>
      </c>
      <c r="M30" s="12">
        <v>44525</v>
      </c>
      <c r="N30" s="11">
        <v>1</v>
      </c>
      <c r="O30" s="36">
        <v>1</v>
      </c>
      <c r="P30" s="13">
        <v>1</v>
      </c>
      <c r="Q30" s="14">
        <f t="shared" si="4"/>
        <v>44541</v>
      </c>
      <c r="R30" s="15">
        <f t="shared" ca="1" si="5"/>
        <v>0</v>
      </c>
      <c r="S30" s="35">
        <f t="shared" si="0"/>
        <v>3</v>
      </c>
      <c r="T30" s="101">
        <f t="shared" ca="1" si="6"/>
        <v>3</v>
      </c>
      <c r="U30" s="90" t="s">
        <v>675</v>
      </c>
      <c r="V30" s="26">
        <v>56</v>
      </c>
      <c r="W30" s="25" t="str">
        <f t="shared" si="7"/>
        <v>المخازن</v>
      </c>
      <c r="X30" s="25" t="str">
        <f t="shared" ca="1" si="1"/>
        <v/>
      </c>
      <c r="Y30" s="25" t="str">
        <f t="shared" ca="1" si="2"/>
        <v/>
      </c>
      <c r="Z30" s="22" t="s">
        <v>26</v>
      </c>
      <c r="AA30" s="22"/>
      <c r="AB30" s="16">
        <v>44160</v>
      </c>
      <c r="AC30" s="17">
        <v>44160</v>
      </c>
      <c r="AD30" s="43"/>
      <c r="AE30" s="44"/>
      <c r="AF30" s="44"/>
      <c r="AG30" s="44"/>
      <c r="AH30" s="44"/>
      <c r="AI30" s="44"/>
      <c r="AJ30" s="44">
        <v>0</v>
      </c>
      <c r="AK30" s="85" t="str">
        <f>IF(AND($M30&gt;='Renew Report'!$T$1,$M30&lt;='Renew Report'!$U$1),COUNT($AK$1:$AK29)+1,"")</f>
        <v/>
      </c>
      <c r="AT30" s="46">
        <f t="shared" ca="1" si="3"/>
        <v>0</v>
      </c>
    </row>
    <row r="31" spans="1:46" s="46" customFormat="1" ht="60" customHeight="1" thickBot="1">
      <c r="A31" s="8">
        <f>IF(C31="","",SUBTOTAL(3,$C$2:C31))</f>
        <v>30</v>
      </c>
      <c r="B31" s="9" t="s">
        <v>54</v>
      </c>
      <c r="C31" s="10">
        <v>1</v>
      </c>
      <c r="D31" s="10">
        <v>1</v>
      </c>
      <c r="E31" s="10">
        <v>1</v>
      </c>
      <c r="F31" s="10">
        <v>1</v>
      </c>
      <c r="G31" s="10"/>
      <c r="H31" s="10">
        <v>1</v>
      </c>
      <c r="I31" s="10">
        <v>1</v>
      </c>
      <c r="J31" s="4">
        <v>1</v>
      </c>
      <c r="K31" s="4">
        <v>1</v>
      </c>
      <c r="L31" s="12">
        <v>44310</v>
      </c>
      <c r="M31" s="12">
        <v>44378</v>
      </c>
      <c r="N31" s="11">
        <v>1</v>
      </c>
      <c r="O31" s="36">
        <v>1</v>
      </c>
      <c r="P31" s="13">
        <v>1</v>
      </c>
      <c r="Q31" s="14">
        <f t="shared" si="4"/>
        <v>44394</v>
      </c>
      <c r="R31" s="15">
        <f t="shared" ca="1" si="5"/>
        <v>0</v>
      </c>
      <c r="S31" s="35">
        <f t="shared" si="0"/>
        <v>3</v>
      </c>
      <c r="T31" s="101">
        <f t="shared" ca="1" si="6"/>
        <v>3</v>
      </c>
      <c r="U31" s="90" t="s">
        <v>675</v>
      </c>
      <c r="V31" s="26">
        <v>56</v>
      </c>
      <c r="W31" s="25" t="str">
        <f t="shared" si="7"/>
        <v>المخازن</v>
      </c>
      <c r="X31" s="25" t="str">
        <f t="shared" ca="1" si="1"/>
        <v/>
      </c>
      <c r="Y31" s="25" t="str">
        <f t="shared" ca="1" si="2"/>
        <v/>
      </c>
      <c r="Z31" s="22" t="s">
        <v>24</v>
      </c>
      <c r="AA31" s="22"/>
      <c r="AB31" s="16">
        <v>44317</v>
      </c>
      <c r="AC31" s="17">
        <v>44378</v>
      </c>
      <c r="AD31" s="43"/>
      <c r="AE31" s="44"/>
      <c r="AF31" s="44"/>
      <c r="AG31" s="44"/>
      <c r="AH31" s="44"/>
      <c r="AI31" s="44"/>
      <c r="AJ31" s="44">
        <v>2017</v>
      </c>
      <c r="AK31" s="85" t="str">
        <f>IF(AND($M31&gt;='Renew Report'!$T$1,$M31&lt;='Renew Report'!$U$1),COUNT($AK$1:$AK30)+1,"")</f>
        <v/>
      </c>
      <c r="AT31" s="46">
        <f t="shared" ca="1" si="3"/>
        <v>0</v>
      </c>
    </row>
    <row r="32" spans="1:46" s="46" customFormat="1" ht="60" customHeight="1" thickBot="1">
      <c r="A32" s="8">
        <f>IF(C32="","",SUBTOTAL(3,$C$2:C32))</f>
        <v>31</v>
      </c>
      <c r="B32" s="9" t="s">
        <v>55</v>
      </c>
      <c r="C32" s="10">
        <v>1</v>
      </c>
      <c r="D32" s="10">
        <v>1</v>
      </c>
      <c r="E32" s="10">
        <v>1</v>
      </c>
      <c r="F32" s="10">
        <v>1</v>
      </c>
      <c r="G32" s="10"/>
      <c r="H32" s="10">
        <v>1</v>
      </c>
      <c r="I32" s="10">
        <v>1</v>
      </c>
      <c r="J32" s="4">
        <v>1</v>
      </c>
      <c r="K32" s="4">
        <v>1</v>
      </c>
      <c r="L32" s="12">
        <v>44338</v>
      </c>
      <c r="M32" s="12">
        <v>44522</v>
      </c>
      <c r="N32" s="11">
        <v>1</v>
      </c>
      <c r="O32" s="36">
        <v>1</v>
      </c>
      <c r="P32" s="13">
        <v>1</v>
      </c>
      <c r="Q32" s="14">
        <f t="shared" si="4"/>
        <v>44538</v>
      </c>
      <c r="R32" s="15">
        <f t="shared" ca="1" si="5"/>
        <v>0</v>
      </c>
      <c r="S32" s="35">
        <f t="shared" si="0"/>
        <v>3</v>
      </c>
      <c r="T32" s="101">
        <f t="shared" ca="1" si="6"/>
        <v>3</v>
      </c>
      <c r="U32" s="90" t="s">
        <v>675</v>
      </c>
      <c r="V32" s="26">
        <v>56</v>
      </c>
      <c r="W32" s="25" t="str">
        <f t="shared" si="7"/>
        <v>المخازن</v>
      </c>
      <c r="X32" s="25" t="str">
        <f t="shared" ca="1" si="1"/>
        <v/>
      </c>
      <c r="Y32" s="25" t="str">
        <f t="shared" ca="1" si="2"/>
        <v/>
      </c>
      <c r="Z32" s="22" t="s">
        <v>24</v>
      </c>
      <c r="AA32" s="22"/>
      <c r="AB32" s="16">
        <v>44461</v>
      </c>
      <c r="AC32" s="17">
        <v>44522</v>
      </c>
      <c r="AD32" s="43"/>
      <c r="AE32" s="44"/>
      <c r="AF32" s="44"/>
      <c r="AG32" s="44"/>
      <c r="AH32" s="44"/>
      <c r="AI32" s="44"/>
      <c r="AJ32" s="44">
        <v>0</v>
      </c>
      <c r="AK32" s="85" t="str">
        <f>IF(AND($M32&gt;='Renew Report'!$T$1,$M32&lt;='Renew Report'!$U$1),COUNT($AK$1:$AK31)+1,"")</f>
        <v/>
      </c>
      <c r="AT32" s="46">
        <f t="shared" ca="1" si="3"/>
        <v>0</v>
      </c>
    </row>
    <row r="33" spans="1:46" s="46" customFormat="1" ht="60" customHeight="1" thickBot="1">
      <c r="A33" s="8">
        <f>IF(C33="","",SUBTOTAL(3,$C$2:C33))</f>
        <v>32</v>
      </c>
      <c r="B33" s="9" t="s">
        <v>56</v>
      </c>
      <c r="C33" s="10">
        <v>1</v>
      </c>
      <c r="D33" s="10">
        <v>1</v>
      </c>
      <c r="E33" s="10">
        <v>1</v>
      </c>
      <c r="F33" s="10">
        <v>1</v>
      </c>
      <c r="G33" s="10"/>
      <c r="H33" s="10">
        <v>1</v>
      </c>
      <c r="I33" s="10">
        <v>1</v>
      </c>
      <c r="J33" s="4">
        <v>1</v>
      </c>
      <c r="K33" s="4">
        <v>1</v>
      </c>
      <c r="L33" s="12">
        <v>44455</v>
      </c>
      <c r="M33" s="12">
        <v>44513</v>
      </c>
      <c r="N33" s="11">
        <v>1</v>
      </c>
      <c r="O33" s="36">
        <v>1</v>
      </c>
      <c r="P33" s="13">
        <v>1</v>
      </c>
      <c r="Q33" s="14">
        <f t="shared" si="4"/>
        <v>44529</v>
      </c>
      <c r="R33" s="15">
        <f t="shared" ca="1" si="5"/>
        <v>0</v>
      </c>
      <c r="S33" s="35">
        <f t="shared" si="0"/>
        <v>3</v>
      </c>
      <c r="T33" s="101">
        <f t="shared" ca="1" si="6"/>
        <v>3</v>
      </c>
      <c r="U33" s="90" t="s">
        <v>675</v>
      </c>
      <c r="V33" s="26">
        <v>56</v>
      </c>
      <c r="W33" s="25" t="str">
        <f t="shared" si="7"/>
        <v>المخازن</v>
      </c>
      <c r="X33" s="25" t="str">
        <f t="shared" ca="1" si="1"/>
        <v/>
      </c>
      <c r="Y33" s="25" t="str">
        <f t="shared" ca="1" si="2"/>
        <v/>
      </c>
      <c r="Z33" s="22" t="s">
        <v>24</v>
      </c>
      <c r="AA33" s="22"/>
      <c r="AB33" s="16">
        <v>44452</v>
      </c>
      <c r="AC33" s="17">
        <v>44513</v>
      </c>
      <c r="AD33" s="43"/>
      <c r="AE33" s="44"/>
      <c r="AF33" s="44"/>
      <c r="AG33" s="44"/>
      <c r="AH33" s="44"/>
      <c r="AI33" s="44"/>
      <c r="AJ33" s="44">
        <v>0</v>
      </c>
      <c r="AK33" s="85" t="str">
        <f>IF(AND($M33&gt;='Renew Report'!$T$1,$M33&lt;='Renew Report'!$U$1),COUNT($AK$1:$AK32)+1,"")</f>
        <v/>
      </c>
      <c r="AT33" s="46">
        <f t="shared" ca="1" si="3"/>
        <v>0</v>
      </c>
    </row>
    <row r="34" spans="1:46" s="46" customFormat="1" ht="60" customHeight="1" thickBot="1">
      <c r="A34" s="8">
        <f>IF(C34="","",SUBTOTAL(3,$C$2:C34))</f>
        <v>33</v>
      </c>
      <c r="B34" s="9" t="s">
        <v>57</v>
      </c>
      <c r="C34" s="10">
        <v>1</v>
      </c>
      <c r="D34" s="10">
        <v>1</v>
      </c>
      <c r="E34" s="10">
        <v>1</v>
      </c>
      <c r="F34" s="10">
        <v>1</v>
      </c>
      <c r="G34" s="10"/>
      <c r="H34" s="10">
        <v>1</v>
      </c>
      <c r="I34" s="10">
        <v>1</v>
      </c>
      <c r="J34" s="4">
        <v>1</v>
      </c>
      <c r="K34" s="4">
        <v>1</v>
      </c>
      <c r="L34" s="12">
        <v>42927</v>
      </c>
      <c r="M34" s="12">
        <v>44457</v>
      </c>
      <c r="N34" s="11">
        <v>1</v>
      </c>
      <c r="O34" s="36">
        <v>1</v>
      </c>
      <c r="P34" s="13">
        <v>1</v>
      </c>
      <c r="Q34" s="14">
        <f t="shared" si="4"/>
        <v>44473</v>
      </c>
      <c r="R34" s="15">
        <f t="shared" ca="1" si="5"/>
        <v>0</v>
      </c>
      <c r="S34" s="35">
        <f t="shared" si="0"/>
        <v>3</v>
      </c>
      <c r="T34" s="101">
        <f t="shared" ca="1" si="6"/>
        <v>3</v>
      </c>
      <c r="U34" s="90" t="s">
        <v>675</v>
      </c>
      <c r="V34" s="26">
        <v>56</v>
      </c>
      <c r="W34" s="25" t="str">
        <f t="shared" si="7"/>
        <v>المخازن</v>
      </c>
      <c r="X34" s="25" t="str">
        <f t="shared" ca="1" si="1"/>
        <v/>
      </c>
      <c r="Y34" s="25" t="str">
        <f t="shared" ca="1" si="2"/>
        <v/>
      </c>
      <c r="Z34" s="22" t="s">
        <v>24</v>
      </c>
      <c r="AA34" s="22"/>
      <c r="AB34" s="16">
        <v>44395</v>
      </c>
      <c r="AC34" s="17">
        <v>44457</v>
      </c>
      <c r="AD34" s="43"/>
      <c r="AE34" s="44"/>
      <c r="AF34" s="44"/>
      <c r="AG34" s="44"/>
      <c r="AH34" s="44"/>
      <c r="AI34" s="44"/>
      <c r="AJ34" s="44">
        <v>0</v>
      </c>
      <c r="AK34" s="85" t="str">
        <f>IF(AND($M34&gt;='Renew Report'!$T$1,$M34&lt;='Renew Report'!$U$1),COUNT($AK$1:$AK33)+1,"")</f>
        <v/>
      </c>
      <c r="AT34" s="46">
        <f t="shared" ca="1" si="3"/>
        <v>0</v>
      </c>
    </row>
    <row r="35" spans="1:46" s="46" customFormat="1" ht="60" customHeight="1" thickBot="1">
      <c r="A35" s="8">
        <f>IF(C35="","",SUBTOTAL(3,$C$2:C35))</f>
        <v>34</v>
      </c>
      <c r="B35" s="9" t="s">
        <v>58</v>
      </c>
      <c r="C35" s="10">
        <v>1</v>
      </c>
      <c r="D35" s="10">
        <v>1</v>
      </c>
      <c r="E35" s="10">
        <v>1</v>
      </c>
      <c r="F35" s="10">
        <v>1</v>
      </c>
      <c r="G35" s="10"/>
      <c r="H35" s="10">
        <v>1</v>
      </c>
      <c r="I35" s="10">
        <v>1</v>
      </c>
      <c r="J35" s="4">
        <v>1</v>
      </c>
      <c r="K35" s="4">
        <v>1</v>
      </c>
      <c r="L35" s="12">
        <v>43257</v>
      </c>
      <c r="M35" s="12">
        <v>44024</v>
      </c>
      <c r="N35" s="11">
        <v>1</v>
      </c>
      <c r="O35" s="36">
        <v>1</v>
      </c>
      <c r="P35" s="13">
        <v>1</v>
      </c>
      <c r="Q35" s="14">
        <f t="shared" si="4"/>
        <v>44040</v>
      </c>
      <c r="R35" s="15">
        <f t="shared" ca="1" si="5"/>
        <v>1690</v>
      </c>
      <c r="S35" s="35">
        <f t="shared" si="0"/>
        <v>3</v>
      </c>
      <c r="T35" s="101">
        <f t="shared" ca="1" si="6"/>
        <v>1693</v>
      </c>
      <c r="U35" s="90" t="s">
        <v>675</v>
      </c>
      <c r="V35" s="26">
        <v>56</v>
      </c>
      <c r="W35" s="25" t="str">
        <f t="shared" si="7"/>
        <v>المخازن</v>
      </c>
      <c r="X35" s="25" t="str">
        <f t="shared" ca="1" si="1"/>
        <v>مخالف</v>
      </c>
      <c r="Y35" s="25" t="str">
        <f t="shared" ca="1" si="2"/>
        <v>يحتاج للتجديد</v>
      </c>
      <c r="Z35" s="22" t="s">
        <v>26</v>
      </c>
      <c r="AA35" s="22"/>
      <c r="AB35" s="16">
        <v>44024</v>
      </c>
      <c r="AC35" s="17">
        <v>44024</v>
      </c>
      <c r="AD35" s="43"/>
      <c r="AE35" s="44"/>
      <c r="AF35" s="44"/>
      <c r="AG35" s="44"/>
      <c r="AH35" s="44"/>
      <c r="AI35" s="44"/>
      <c r="AJ35" s="44">
        <v>1994</v>
      </c>
      <c r="AK35" s="85" t="str">
        <f>IF(AND($M35&gt;='Renew Report'!$T$1,$M35&lt;='Renew Report'!$U$1),COUNT($AK$1:$AK34)+1,"")</f>
        <v/>
      </c>
      <c r="AT35" s="46">
        <f t="shared" ca="1" si="3"/>
        <v>338</v>
      </c>
    </row>
    <row r="36" spans="1:46" s="46" customFormat="1" ht="60" customHeight="1" thickBot="1">
      <c r="A36" s="8">
        <f>IF(C36="","",SUBTOTAL(3,$C$2:C36))</f>
        <v>35</v>
      </c>
      <c r="B36" s="9" t="s">
        <v>59</v>
      </c>
      <c r="C36" s="10">
        <v>1</v>
      </c>
      <c r="D36" s="10">
        <v>1</v>
      </c>
      <c r="E36" s="10">
        <v>1</v>
      </c>
      <c r="F36" s="10">
        <v>1</v>
      </c>
      <c r="G36" s="10"/>
      <c r="H36" s="10">
        <v>1</v>
      </c>
      <c r="I36" s="10">
        <v>1</v>
      </c>
      <c r="J36" s="4">
        <v>1</v>
      </c>
      <c r="K36" s="4">
        <v>1</v>
      </c>
      <c r="L36" s="12">
        <v>44530</v>
      </c>
      <c r="M36" s="12">
        <v>44388</v>
      </c>
      <c r="N36" s="11">
        <v>1</v>
      </c>
      <c r="O36" s="36">
        <v>1</v>
      </c>
      <c r="P36" s="13">
        <v>1</v>
      </c>
      <c r="Q36" s="14">
        <f t="shared" si="4"/>
        <v>44404</v>
      </c>
      <c r="R36" s="15">
        <f t="shared" ca="1" si="5"/>
        <v>0</v>
      </c>
      <c r="S36" s="35">
        <f t="shared" si="0"/>
        <v>3</v>
      </c>
      <c r="T36" s="101">
        <f t="shared" ca="1" si="6"/>
        <v>3</v>
      </c>
      <c r="U36" s="90" t="s">
        <v>675</v>
      </c>
      <c r="V36" s="26">
        <v>56</v>
      </c>
      <c r="W36" s="25" t="str">
        <f t="shared" si="7"/>
        <v>المخازن</v>
      </c>
      <c r="X36" s="25" t="str">
        <f t="shared" ca="1" si="1"/>
        <v/>
      </c>
      <c r="Y36" s="25" t="str">
        <f t="shared" ca="1" si="2"/>
        <v/>
      </c>
      <c r="Z36" s="22" t="s">
        <v>26</v>
      </c>
      <c r="AA36" s="22"/>
      <c r="AB36" s="16">
        <v>44023</v>
      </c>
      <c r="AC36" s="17">
        <v>44023</v>
      </c>
      <c r="AD36" s="43"/>
      <c r="AE36" s="44"/>
      <c r="AF36" s="44"/>
      <c r="AG36" s="44"/>
      <c r="AH36" s="44"/>
      <c r="AI36" s="44"/>
      <c r="AJ36" s="44">
        <v>2005</v>
      </c>
      <c r="AK36" s="85" t="str">
        <f>IF(AND($M36&gt;='Renew Report'!$T$1,$M36&lt;='Renew Report'!$U$1),COUNT($AK$1:$AK35)+1,"")</f>
        <v/>
      </c>
      <c r="AT36" s="46">
        <f t="shared" ca="1" si="3"/>
        <v>0</v>
      </c>
    </row>
    <row r="37" spans="1:46" s="46" customFormat="1" ht="60" customHeight="1" thickBot="1">
      <c r="A37" s="8">
        <f>IF(C37="","",SUBTOTAL(3,$C$2:C37))</f>
        <v>36</v>
      </c>
      <c r="B37" s="9" t="s">
        <v>60</v>
      </c>
      <c r="C37" s="10">
        <v>1</v>
      </c>
      <c r="D37" s="10">
        <v>1</v>
      </c>
      <c r="E37" s="10">
        <v>1</v>
      </c>
      <c r="F37" s="10">
        <v>1</v>
      </c>
      <c r="G37" s="10"/>
      <c r="H37" s="10">
        <v>1</v>
      </c>
      <c r="I37" s="10">
        <v>1</v>
      </c>
      <c r="J37" s="4">
        <v>1</v>
      </c>
      <c r="K37" s="4">
        <v>1</v>
      </c>
      <c r="L37" s="12">
        <v>44228</v>
      </c>
      <c r="M37" s="12">
        <v>44399</v>
      </c>
      <c r="N37" s="11">
        <v>1</v>
      </c>
      <c r="O37" s="36">
        <v>1</v>
      </c>
      <c r="P37" s="13">
        <v>1</v>
      </c>
      <c r="Q37" s="14">
        <f t="shared" si="4"/>
        <v>44415</v>
      </c>
      <c r="R37" s="15">
        <f t="shared" ca="1" si="5"/>
        <v>0</v>
      </c>
      <c r="S37" s="35">
        <f t="shared" si="0"/>
        <v>3</v>
      </c>
      <c r="T37" s="101">
        <f t="shared" ca="1" si="6"/>
        <v>3</v>
      </c>
      <c r="U37" s="90" t="s">
        <v>675</v>
      </c>
      <c r="V37" s="26">
        <v>56</v>
      </c>
      <c r="W37" s="25" t="str">
        <f t="shared" si="7"/>
        <v>المخازن</v>
      </c>
      <c r="X37" s="25" t="str">
        <f t="shared" ca="1" si="1"/>
        <v/>
      </c>
      <c r="Y37" s="25" t="str">
        <f t="shared" ca="1" si="2"/>
        <v/>
      </c>
      <c r="Z37" s="22" t="s">
        <v>24</v>
      </c>
      <c r="AA37" s="22"/>
      <c r="AB37" s="16">
        <v>44338</v>
      </c>
      <c r="AC37" s="17">
        <v>44399</v>
      </c>
      <c r="AD37" s="43"/>
      <c r="AE37" s="44"/>
      <c r="AF37" s="44"/>
      <c r="AG37" s="44"/>
      <c r="AH37" s="44"/>
      <c r="AI37" s="44"/>
      <c r="AJ37" s="44">
        <v>2004</v>
      </c>
      <c r="AK37" s="85" t="str">
        <f>IF(AND($M37&gt;='Renew Report'!$T$1,$M37&lt;='Renew Report'!$U$1),COUNT($AK$1:$AK36)+1,"")</f>
        <v/>
      </c>
      <c r="AT37" s="46">
        <f t="shared" ca="1" si="3"/>
        <v>0</v>
      </c>
    </row>
    <row r="38" spans="1:46" s="46" customFormat="1" ht="60" customHeight="1" thickBot="1">
      <c r="A38" s="8">
        <f>IF(C38="","",SUBTOTAL(3,$C$2:C38))</f>
        <v>37</v>
      </c>
      <c r="B38" s="9" t="s">
        <v>61</v>
      </c>
      <c r="C38" s="10">
        <v>1</v>
      </c>
      <c r="D38" s="10">
        <v>1</v>
      </c>
      <c r="E38" s="10">
        <v>1</v>
      </c>
      <c r="F38" s="10">
        <v>1</v>
      </c>
      <c r="G38" s="10"/>
      <c r="H38" s="10">
        <v>1</v>
      </c>
      <c r="I38" s="10">
        <v>1</v>
      </c>
      <c r="J38" s="4">
        <v>1</v>
      </c>
      <c r="K38" s="4">
        <v>1</v>
      </c>
      <c r="L38" s="12">
        <v>44306</v>
      </c>
      <c r="M38" s="12">
        <v>44539</v>
      </c>
      <c r="N38" s="11">
        <v>1</v>
      </c>
      <c r="O38" s="36">
        <v>1</v>
      </c>
      <c r="P38" s="13">
        <v>1</v>
      </c>
      <c r="Q38" s="14">
        <f t="shared" si="4"/>
        <v>44555</v>
      </c>
      <c r="R38" s="15">
        <f t="shared" ca="1" si="5"/>
        <v>0</v>
      </c>
      <c r="S38" s="35">
        <f t="shared" si="0"/>
        <v>3</v>
      </c>
      <c r="T38" s="101">
        <f t="shared" ca="1" si="6"/>
        <v>3</v>
      </c>
      <c r="U38" s="90" t="s">
        <v>675</v>
      </c>
      <c r="V38" s="26">
        <v>56</v>
      </c>
      <c r="W38" s="25" t="str">
        <f t="shared" si="7"/>
        <v>المخازن</v>
      </c>
      <c r="X38" s="25" t="str">
        <f t="shared" ca="1" si="1"/>
        <v/>
      </c>
      <c r="Y38" s="25" t="str">
        <f t="shared" ca="1" si="2"/>
        <v/>
      </c>
      <c r="Z38" s="22" t="s">
        <v>24</v>
      </c>
      <c r="AA38" s="22"/>
      <c r="AB38" s="16">
        <v>44478</v>
      </c>
      <c r="AC38" s="17">
        <v>44539</v>
      </c>
      <c r="AD38" s="43"/>
      <c r="AE38" s="44"/>
      <c r="AF38" s="44"/>
      <c r="AG38" s="44"/>
      <c r="AH38" s="44"/>
      <c r="AI38" s="44"/>
      <c r="AJ38" s="44">
        <v>0</v>
      </c>
      <c r="AK38" s="85" t="str">
        <f>IF(AND($M38&gt;='Renew Report'!$T$1,$M38&lt;='Renew Report'!$U$1),COUNT($AK$1:$AK37)+1,"")</f>
        <v/>
      </c>
      <c r="AT38" s="46">
        <f t="shared" ca="1" si="3"/>
        <v>0</v>
      </c>
    </row>
    <row r="39" spans="1:46" s="46" customFormat="1" ht="60" customHeight="1" thickBot="1">
      <c r="A39" s="8">
        <f>IF(C39="","",SUBTOTAL(3,$C$2:C39))</f>
        <v>38</v>
      </c>
      <c r="B39" s="9" t="s">
        <v>62</v>
      </c>
      <c r="C39" s="10">
        <v>1</v>
      </c>
      <c r="D39" s="10">
        <v>1</v>
      </c>
      <c r="E39" s="10">
        <v>1</v>
      </c>
      <c r="F39" s="10">
        <v>1</v>
      </c>
      <c r="G39" s="10"/>
      <c r="H39" s="10">
        <v>1</v>
      </c>
      <c r="I39" s="10">
        <v>1</v>
      </c>
      <c r="J39" s="4">
        <v>1</v>
      </c>
      <c r="K39" s="4">
        <v>1</v>
      </c>
      <c r="L39" s="12">
        <v>44131</v>
      </c>
      <c r="M39" s="12">
        <v>44462</v>
      </c>
      <c r="N39" s="11">
        <v>1</v>
      </c>
      <c r="O39" s="36">
        <v>1</v>
      </c>
      <c r="P39" s="13">
        <v>1</v>
      </c>
      <c r="Q39" s="14">
        <f t="shared" si="4"/>
        <v>44478</v>
      </c>
      <c r="R39" s="15">
        <f t="shared" ca="1" si="5"/>
        <v>0</v>
      </c>
      <c r="S39" s="35">
        <f t="shared" si="0"/>
        <v>3</v>
      </c>
      <c r="T39" s="101">
        <f t="shared" ca="1" si="6"/>
        <v>3</v>
      </c>
      <c r="U39" s="90" t="s">
        <v>675</v>
      </c>
      <c r="V39" s="26">
        <v>56</v>
      </c>
      <c r="W39" s="25" t="str">
        <f t="shared" si="7"/>
        <v>المخازن</v>
      </c>
      <c r="X39" s="25" t="str">
        <f t="shared" ca="1" si="1"/>
        <v/>
      </c>
      <c r="Y39" s="25" t="str">
        <f t="shared" ca="1" si="2"/>
        <v/>
      </c>
      <c r="Z39" s="22" t="s">
        <v>24</v>
      </c>
      <c r="AA39" s="22"/>
      <c r="AB39" s="16">
        <v>44400</v>
      </c>
      <c r="AC39" s="17">
        <v>44462</v>
      </c>
      <c r="AD39" s="43"/>
      <c r="AE39" s="44"/>
      <c r="AF39" s="44"/>
      <c r="AG39" s="44"/>
      <c r="AH39" s="44"/>
      <c r="AI39" s="44"/>
      <c r="AJ39" s="44">
        <v>0</v>
      </c>
      <c r="AK39" s="85" t="str">
        <f>IF(AND($M39&gt;='Renew Report'!$T$1,$M39&lt;='Renew Report'!$U$1),COUNT($AK$1:$AK38)+1,"")</f>
        <v/>
      </c>
      <c r="AT39" s="46">
        <f t="shared" ca="1" si="3"/>
        <v>0</v>
      </c>
    </row>
    <row r="40" spans="1:46" s="46" customFormat="1" ht="60" customHeight="1" thickBot="1">
      <c r="A40" s="8">
        <f>IF(C40="","",SUBTOTAL(3,$C$2:C40))</f>
        <v>39</v>
      </c>
      <c r="B40" s="9" t="s">
        <v>63</v>
      </c>
      <c r="C40" s="10">
        <v>1</v>
      </c>
      <c r="D40" s="10">
        <v>1</v>
      </c>
      <c r="E40" s="10">
        <v>1</v>
      </c>
      <c r="F40" s="10">
        <v>1</v>
      </c>
      <c r="G40" s="10"/>
      <c r="H40" s="10">
        <v>1</v>
      </c>
      <c r="I40" s="10">
        <v>1</v>
      </c>
      <c r="J40" s="4">
        <v>1</v>
      </c>
      <c r="K40" s="4">
        <v>1</v>
      </c>
      <c r="L40" s="12" t="s">
        <v>64</v>
      </c>
      <c r="M40" s="12">
        <v>44398</v>
      </c>
      <c r="N40" s="11">
        <v>1</v>
      </c>
      <c r="O40" s="36">
        <v>1</v>
      </c>
      <c r="P40" s="13">
        <v>1</v>
      </c>
      <c r="Q40" s="14">
        <f t="shared" si="4"/>
        <v>44414</v>
      </c>
      <c r="R40" s="15">
        <f t="shared" ca="1" si="5"/>
        <v>0</v>
      </c>
      <c r="S40" s="35">
        <f t="shared" si="0"/>
        <v>3</v>
      </c>
      <c r="T40" s="101">
        <f t="shared" ca="1" si="6"/>
        <v>3</v>
      </c>
      <c r="U40" s="90" t="s">
        <v>675</v>
      </c>
      <c r="V40" s="26">
        <v>56</v>
      </c>
      <c r="W40" s="25" t="str">
        <f t="shared" si="7"/>
        <v>المخازن</v>
      </c>
      <c r="X40" s="25" t="str">
        <f t="shared" ca="1" si="1"/>
        <v/>
      </c>
      <c r="Y40" s="25" t="str">
        <f t="shared" ca="1" si="2"/>
        <v/>
      </c>
      <c r="Z40" s="22" t="s">
        <v>24</v>
      </c>
      <c r="AA40" s="22"/>
      <c r="AB40" s="16">
        <v>44337</v>
      </c>
      <c r="AC40" s="17">
        <v>44398</v>
      </c>
      <c r="AD40" s="43"/>
      <c r="AE40" s="44"/>
      <c r="AF40" s="44"/>
      <c r="AG40" s="44"/>
      <c r="AH40" s="44"/>
      <c r="AI40" s="44"/>
      <c r="AJ40" s="44">
        <v>2005</v>
      </c>
      <c r="AK40" s="85" t="str">
        <f>IF(AND($M40&gt;='Renew Report'!$T$1,$M40&lt;='Renew Report'!$U$1),COUNT($AK$1:$AK39)+1,"")</f>
        <v/>
      </c>
      <c r="AT40" s="46">
        <f t="shared" ca="1" si="3"/>
        <v>0</v>
      </c>
    </row>
    <row r="41" spans="1:46" s="46" customFormat="1" ht="60" customHeight="1" thickBot="1">
      <c r="A41" s="8">
        <f>IF(C41="","",SUBTOTAL(3,$C$2:C41))</f>
        <v>40</v>
      </c>
      <c r="B41" s="9" t="s">
        <v>65</v>
      </c>
      <c r="C41" s="10">
        <v>1</v>
      </c>
      <c r="D41" s="10">
        <v>1</v>
      </c>
      <c r="E41" s="10">
        <v>1</v>
      </c>
      <c r="F41" s="10">
        <v>1</v>
      </c>
      <c r="G41" s="10"/>
      <c r="H41" s="10">
        <v>1</v>
      </c>
      <c r="I41" s="10">
        <v>1</v>
      </c>
      <c r="J41" s="4">
        <v>1</v>
      </c>
      <c r="K41" s="4">
        <v>1</v>
      </c>
      <c r="L41" s="12">
        <v>43425</v>
      </c>
      <c r="M41" s="12">
        <v>44409</v>
      </c>
      <c r="N41" s="11">
        <v>1</v>
      </c>
      <c r="O41" s="36">
        <v>1</v>
      </c>
      <c r="P41" s="13">
        <v>1</v>
      </c>
      <c r="Q41" s="14">
        <f t="shared" si="4"/>
        <v>44425</v>
      </c>
      <c r="R41" s="15">
        <f t="shared" ca="1" si="5"/>
        <v>0</v>
      </c>
      <c r="S41" s="35">
        <f t="shared" si="0"/>
        <v>3</v>
      </c>
      <c r="T41" s="101">
        <f t="shared" ca="1" si="6"/>
        <v>3</v>
      </c>
      <c r="U41" s="90" t="s">
        <v>675</v>
      </c>
      <c r="V41" s="26">
        <v>56</v>
      </c>
      <c r="W41" s="25" t="str">
        <f t="shared" si="7"/>
        <v>المخازن</v>
      </c>
      <c r="X41" s="25" t="str">
        <f t="shared" ca="1" si="1"/>
        <v/>
      </c>
      <c r="Y41" s="25" t="str">
        <f t="shared" ca="1" si="2"/>
        <v/>
      </c>
      <c r="Z41" s="22" t="s">
        <v>24</v>
      </c>
      <c r="AA41" s="22"/>
      <c r="AB41" s="16">
        <v>44348</v>
      </c>
      <c r="AC41" s="17">
        <v>44409</v>
      </c>
      <c r="AD41" s="43"/>
      <c r="AE41" s="44"/>
      <c r="AF41" s="44"/>
      <c r="AG41" s="44"/>
      <c r="AH41" s="44"/>
      <c r="AI41" s="44"/>
      <c r="AJ41" s="44">
        <v>2005</v>
      </c>
      <c r="AK41" s="85" t="str">
        <f>IF(AND($M41&gt;='Renew Report'!$T$1,$M41&lt;='Renew Report'!$U$1),COUNT($AK$1:$AK40)+1,"")</f>
        <v/>
      </c>
      <c r="AT41" s="46">
        <f t="shared" ca="1" si="3"/>
        <v>0</v>
      </c>
    </row>
    <row r="42" spans="1:46" s="46" customFormat="1" ht="60" customHeight="1" thickBot="1">
      <c r="A42" s="8">
        <f>IF(C42="","",SUBTOTAL(3,$C$2:C42))</f>
        <v>41</v>
      </c>
      <c r="B42" s="9" t="s">
        <v>66</v>
      </c>
      <c r="C42" s="10">
        <v>1</v>
      </c>
      <c r="D42" s="10">
        <v>1</v>
      </c>
      <c r="E42" s="10">
        <v>1</v>
      </c>
      <c r="F42" s="10">
        <v>1</v>
      </c>
      <c r="G42" s="10"/>
      <c r="H42" s="10">
        <v>1</v>
      </c>
      <c r="I42" s="10">
        <v>1</v>
      </c>
      <c r="J42" s="4">
        <v>1</v>
      </c>
      <c r="K42" s="4">
        <v>1</v>
      </c>
      <c r="L42" s="12">
        <v>43991</v>
      </c>
      <c r="M42" s="12">
        <v>44469</v>
      </c>
      <c r="N42" s="11">
        <v>1</v>
      </c>
      <c r="O42" s="36">
        <v>1</v>
      </c>
      <c r="P42" s="13">
        <v>1</v>
      </c>
      <c r="Q42" s="14">
        <f t="shared" si="4"/>
        <v>44485</v>
      </c>
      <c r="R42" s="15">
        <f t="shared" ca="1" si="5"/>
        <v>0</v>
      </c>
      <c r="S42" s="35">
        <f t="shared" si="0"/>
        <v>3</v>
      </c>
      <c r="T42" s="101">
        <f t="shared" ca="1" si="6"/>
        <v>3</v>
      </c>
      <c r="U42" s="90" t="s">
        <v>675</v>
      </c>
      <c r="V42" s="26">
        <v>56</v>
      </c>
      <c r="W42" s="25" t="str">
        <f t="shared" si="7"/>
        <v>المخازن</v>
      </c>
      <c r="X42" s="25" t="str">
        <f t="shared" ca="1" si="1"/>
        <v/>
      </c>
      <c r="Y42" s="25" t="str">
        <f t="shared" ca="1" si="2"/>
        <v/>
      </c>
      <c r="Z42" s="22" t="s">
        <v>24</v>
      </c>
      <c r="AA42" s="22"/>
      <c r="AB42" s="16">
        <v>44408</v>
      </c>
      <c r="AC42" s="17">
        <v>44469</v>
      </c>
      <c r="AD42" s="43"/>
      <c r="AE42" s="44"/>
      <c r="AF42" s="44"/>
      <c r="AG42" s="44"/>
      <c r="AH42" s="44"/>
      <c r="AI42" s="44"/>
      <c r="AJ42" s="44">
        <v>0</v>
      </c>
      <c r="AK42" s="85" t="str">
        <f>IF(AND($M42&gt;='Renew Report'!$T$1,$M42&lt;='Renew Report'!$U$1),COUNT($AK$1:$AK41)+1,"")</f>
        <v/>
      </c>
      <c r="AT42" s="46">
        <f t="shared" ca="1" si="3"/>
        <v>0</v>
      </c>
    </row>
    <row r="43" spans="1:46" s="46" customFormat="1" ht="60" customHeight="1" thickBot="1">
      <c r="A43" s="8">
        <f>IF(C43="","",SUBTOTAL(3,$C$2:C43))</f>
        <v>42</v>
      </c>
      <c r="B43" s="9" t="s">
        <v>67</v>
      </c>
      <c r="C43" s="10">
        <v>1</v>
      </c>
      <c r="D43" s="10">
        <v>1</v>
      </c>
      <c r="E43" s="10">
        <v>1</v>
      </c>
      <c r="F43" s="10">
        <v>1</v>
      </c>
      <c r="G43" s="10"/>
      <c r="H43" s="10">
        <v>1</v>
      </c>
      <c r="I43" s="10">
        <v>1</v>
      </c>
      <c r="J43" s="4">
        <v>1</v>
      </c>
      <c r="K43" s="4">
        <v>1</v>
      </c>
      <c r="L43" s="12">
        <v>43937</v>
      </c>
      <c r="M43" s="12">
        <v>44674</v>
      </c>
      <c r="N43" s="11">
        <v>1</v>
      </c>
      <c r="O43" s="36">
        <v>1</v>
      </c>
      <c r="P43" s="13">
        <v>1</v>
      </c>
      <c r="Q43" s="14">
        <f t="shared" si="4"/>
        <v>44690</v>
      </c>
      <c r="R43" s="15">
        <f t="shared" ca="1" si="5"/>
        <v>0</v>
      </c>
      <c r="S43" s="35">
        <f t="shared" si="0"/>
        <v>3</v>
      </c>
      <c r="T43" s="101">
        <f t="shared" ca="1" si="6"/>
        <v>3</v>
      </c>
      <c r="U43" s="90" t="s">
        <v>675</v>
      </c>
      <c r="V43" s="26">
        <v>56</v>
      </c>
      <c r="W43" s="25" t="str">
        <f t="shared" si="7"/>
        <v>المخازن</v>
      </c>
      <c r="X43" s="25" t="str">
        <f t="shared" ca="1" si="1"/>
        <v/>
      </c>
      <c r="Y43" s="25" t="str">
        <f t="shared" ca="1" si="2"/>
        <v/>
      </c>
      <c r="Z43" s="22" t="s">
        <v>24</v>
      </c>
      <c r="AA43" s="22"/>
      <c r="AB43" s="16">
        <v>44250</v>
      </c>
      <c r="AC43" s="17">
        <v>44309</v>
      </c>
      <c r="AD43" s="43"/>
      <c r="AE43" s="44"/>
      <c r="AF43" s="44"/>
      <c r="AG43" s="44"/>
      <c r="AH43" s="44"/>
      <c r="AI43" s="44"/>
      <c r="AJ43" s="44">
        <v>0</v>
      </c>
      <c r="AK43" s="85" t="str">
        <f>IF(AND($M43&gt;='Renew Report'!$T$1,$M43&lt;='Renew Report'!$U$1),COUNT($AK$1:$AK42)+1,"")</f>
        <v/>
      </c>
      <c r="AT43" s="46">
        <f t="shared" ca="1" si="3"/>
        <v>0</v>
      </c>
    </row>
    <row r="44" spans="1:46" s="46" customFormat="1" ht="60" customHeight="1" thickBot="1">
      <c r="A44" s="8">
        <f>IF(C44="","",SUBTOTAL(3,$C$2:C44))</f>
        <v>43</v>
      </c>
      <c r="B44" s="9" t="s">
        <v>68</v>
      </c>
      <c r="C44" s="10">
        <v>1</v>
      </c>
      <c r="D44" s="10">
        <v>1</v>
      </c>
      <c r="E44" s="10">
        <v>1</v>
      </c>
      <c r="F44" s="10">
        <v>1</v>
      </c>
      <c r="G44" s="10"/>
      <c r="H44" s="10">
        <v>1</v>
      </c>
      <c r="I44" s="10">
        <v>1</v>
      </c>
      <c r="J44" s="4">
        <v>1</v>
      </c>
      <c r="K44" s="4">
        <v>1</v>
      </c>
      <c r="L44" s="12">
        <v>44580</v>
      </c>
      <c r="M44" s="12">
        <v>44623</v>
      </c>
      <c r="N44" s="11">
        <v>1</v>
      </c>
      <c r="O44" s="36">
        <v>1</v>
      </c>
      <c r="P44" s="13">
        <v>1</v>
      </c>
      <c r="Q44" s="14">
        <f t="shared" si="4"/>
        <v>44639</v>
      </c>
      <c r="R44" s="15">
        <f t="shared" ca="1" si="5"/>
        <v>0</v>
      </c>
      <c r="S44" s="35">
        <f t="shared" si="0"/>
        <v>3</v>
      </c>
      <c r="T44" s="101">
        <f t="shared" ca="1" si="6"/>
        <v>3</v>
      </c>
      <c r="U44" s="90" t="s">
        <v>676</v>
      </c>
      <c r="V44" s="26">
        <v>42</v>
      </c>
      <c r="W44" s="25" t="str">
        <f t="shared" si="7"/>
        <v>المخازن</v>
      </c>
      <c r="X44" s="25" t="str">
        <f t="shared" ca="1" si="1"/>
        <v/>
      </c>
      <c r="Y44" s="25" t="str">
        <f t="shared" ca="1" si="2"/>
        <v/>
      </c>
      <c r="Z44" s="22" t="s">
        <v>24</v>
      </c>
      <c r="AA44" s="22"/>
      <c r="AB44" s="16">
        <v>44199</v>
      </c>
      <c r="AC44" s="17">
        <v>44258</v>
      </c>
      <c r="AD44" s="43"/>
      <c r="AE44" s="44"/>
      <c r="AF44" s="44"/>
      <c r="AG44" s="44"/>
      <c r="AH44" s="44"/>
      <c r="AI44" s="44"/>
      <c r="AJ44" s="44">
        <v>1999</v>
      </c>
      <c r="AK44" s="85" t="str">
        <f>IF(AND($M44&gt;='Renew Report'!$T$1,$M44&lt;='Renew Report'!$U$1),COUNT($AK$1:$AK43)+1,"")</f>
        <v/>
      </c>
      <c r="AT44" s="46">
        <f t="shared" ca="1" si="3"/>
        <v>0</v>
      </c>
    </row>
    <row r="45" spans="1:46" s="46" customFormat="1" ht="60" customHeight="1" thickBot="1">
      <c r="A45" s="8">
        <f>IF(C45="","",SUBTOTAL(3,$C$2:C45))</f>
        <v>44</v>
      </c>
      <c r="B45" s="9" t="s">
        <v>69</v>
      </c>
      <c r="C45" s="10">
        <v>1</v>
      </c>
      <c r="D45" s="10">
        <v>1</v>
      </c>
      <c r="E45" s="10">
        <v>1</v>
      </c>
      <c r="F45" s="10">
        <v>1</v>
      </c>
      <c r="G45" s="10"/>
      <c r="H45" s="10">
        <v>1</v>
      </c>
      <c r="I45" s="10">
        <v>1</v>
      </c>
      <c r="J45" s="4">
        <v>1</v>
      </c>
      <c r="K45" s="4">
        <v>1</v>
      </c>
      <c r="L45" s="12">
        <v>44093</v>
      </c>
      <c r="M45" s="12">
        <v>44561</v>
      </c>
      <c r="N45" s="11">
        <v>1</v>
      </c>
      <c r="O45" s="36">
        <v>1</v>
      </c>
      <c r="P45" s="13">
        <v>1</v>
      </c>
      <c r="Q45" s="14">
        <f t="shared" si="4"/>
        <v>44577</v>
      </c>
      <c r="R45" s="15">
        <f t="shared" ca="1" si="5"/>
        <v>0</v>
      </c>
      <c r="S45" s="35">
        <f t="shared" si="0"/>
        <v>3</v>
      </c>
      <c r="T45" s="101">
        <f t="shared" ca="1" si="6"/>
        <v>3</v>
      </c>
      <c r="U45" s="92" t="s">
        <v>676</v>
      </c>
      <c r="V45" s="28">
        <v>42</v>
      </c>
      <c r="W45" s="25" t="str">
        <f t="shared" si="7"/>
        <v>المخازن</v>
      </c>
      <c r="X45" s="25" t="str">
        <f t="shared" ca="1" si="1"/>
        <v/>
      </c>
      <c r="Y45" s="25" t="str">
        <f t="shared" ca="1" si="2"/>
        <v/>
      </c>
      <c r="Z45" s="22" t="s">
        <v>26</v>
      </c>
      <c r="AA45" s="22"/>
      <c r="AB45" s="16">
        <v>44196</v>
      </c>
      <c r="AC45" s="17">
        <v>44196</v>
      </c>
      <c r="AD45" s="43"/>
      <c r="AE45" s="44"/>
      <c r="AF45" s="44"/>
      <c r="AG45" s="44"/>
      <c r="AH45" s="44"/>
      <c r="AI45" s="44"/>
      <c r="AJ45" s="44">
        <v>0</v>
      </c>
      <c r="AK45" s="85" t="str">
        <f>IF(AND($M45&gt;='Renew Report'!$T$1,$M45&lt;='Renew Report'!$U$1),COUNT($AK$1:$AK44)+1,"")</f>
        <v/>
      </c>
      <c r="AT45" s="46">
        <f t="shared" ca="1" si="3"/>
        <v>0</v>
      </c>
    </row>
    <row r="46" spans="1:46" s="46" customFormat="1" ht="60" customHeight="1" thickBot="1">
      <c r="A46" s="8">
        <f>IF(C46="","",SUBTOTAL(3,$C$2:C46))</f>
        <v>45</v>
      </c>
      <c r="B46" s="9" t="s">
        <v>70</v>
      </c>
      <c r="C46" s="10">
        <v>1</v>
      </c>
      <c r="D46" s="10">
        <v>1</v>
      </c>
      <c r="E46" s="10">
        <v>1</v>
      </c>
      <c r="F46" s="10">
        <v>1</v>
      </c>
      <c r="G46" s="10"/>
      <c r="H46" s="10">
        <v>1</v>
      </c>
      <c r="I46" s="10">
        <v>1</v>
      </c>
      <c r="J46" s="4">
        <v>1</v>
      </c>
      <c r="K46" s="4">
        <v>1</v>
      </c>
      <c r="L46" s="12">
        <v>44523</v>
      </c>
      <c r="M46" s="12">
        <v>44698</v>
      </c>
      <c r="N46" s="11">
        <v>1</v>
      </c>
      <c r="O46" s="36">
        <v>1</v>
      </c>
      <c r="P46" s="13">
        <v>1</v>
      </c>
      <c r="Q46" s="14">
        <f t="shared" si="4"/>
        <v>44714</v>
      </c>
      <c r="R46" s="15">
        <f t="shared" ca="1" si="5"/>
        <v>0</v>
      </c>
      <c r="S46" s="35">
        <f t="shared" si="0"/>
        <v>3</v>
      </c>
      <c r="T46" s="101">
        <f t="shared" ca="1" si="6"/>
        <v>3</v>
      </c>
      <c r="U46" s="90" t="s">
        <v>676</v>
      </c>
      <c r="V46" s="26">
        <v>42</v>
      </c>
      <c r="W46" s="25" t="str">
        <f t="shared" si="7"/>
        <v>المخازن</v>
      </c>
      <c r="X46" s="25" t="str">
        <f t="shared" ca="1" si="1"/>
        <v/>
      </c>
      <c r="Y46" s="25" t="str">
        <f t="shared" ca="1" si="2"/>
        <v/>
      </c>
      <c r="Z46" s="22" t="s">
        <v>24</v>
      </c>
      <c r="AA46" s="22"/>
      <c r="AB46" s="16">
        <v>44272</v>
      </c>
      <c r="AC46" s="17">
        <v>44333</v>
      </c>
      <c r="AD46" s="43"/>
      <c r="AE46" s="44"/>
      <c r="AF46" s="44"/>
      <c r="AG46" s="44"/>
      <c r="AH46" s="44"/>
      <c r="AI46" s="44"/>
      <c r="AJ46" s="44">
        <v>1993</v>
      </c>
      <c r="AK46" s="85" t="str">
        <f>IF(AND($M46&gt;='Renew Report'!$T$1,$M46&lt;='Renew Report'!$U$1),COUNT($AK$1:$AK45)+1,"")</f>
        <v/>
      </c>
      <c r="AT46" s="46">
        <f t="shared" ca="1" si="3"/>
        <v>0</v>
      </c>
    </row>
    <row r="47" spans="1:46" s="46" customFormat="1" ht="60" customHeight="1" thickBot="1">
      <c r="A47" s="8">
        <f>IF(C47="","",SUBTOTAL(3,$C$2:C47))</f>
        <v>46</v>
      </c>
      <c r="B47" s="9" t="s">
        <v>71</v>
      </c>
      <c r="C47" s="10">
        <v>1</v>
      </c>
      <c r="D47" s="10">
        <v>1</v>
      </c>
      <c r="E47" s="10">
        <v>1</v>
      </c>
      <c r="F47" s="10">
        <v>1</v>
      </c>
      <c r="G47" s="10"/>
      <c r="H47" s="10">
        <v>1</v>
      </c>
      <c r="I47" s="10">
        <v>1</v>
      </c>
      <c r="J47" s="4">
        <v>1</v>
      </c>
      <c r="K47" s="4">
        <v>1</v>
      </c>
      <c r="L47" s="12">
        <v>44093</v>
      </c>
      <c r="M47" s="12">
        <v>44561</v>
      </c>
      <c r="N47" s="11">
        <v>1</v>
      </c>
      <c r="O47" s="36">
        <v>1</v>
      </c>
      <c r="P47" s="13">
        <v>1</v>
      </c>
      <c r="Q47" s="14">
        <f t="shared" si="4"/>
        <v>44577</v>
      </c>
      <c r="R47" s="15">
        <f t="shared" ca="1" si="5"/>
        <v>0</v>
      </c>
      <c r="S47" s="35">
        <f t="shared" si="0"/>
        <v>3</v>
      </c>
      <c r="T47" s="101">
        <f t="shared" ca="1" si="6"/>
        <v>3</v>
      </c>
      <c r="U47" s="92" t="s">
        <v>676</v>
      </c>
      <c r="V47" s="28">
        <v>42</v>
      </c>
      <c r="W47" s="25" t="str">
        <f t="shared" si="7"/>
        <v>المخازن</v>
      </c>
      <c r="X47" s="25" t="str">
        <f t="shared" ca="1" si="1"/>
        <v/>
      </c>
      <c r="Y47" s="25" t="str">
        <f t="shared" ca="1" si="2"/>
        <v/>
      </c>
      <c r="Z47" s="22" t="s">
        <v>26</v>
      </c>
      <c r="AA47" s="22"/>
      <c r="AB47" s="16">
        <v>44196</v>
      </c>
      <c r="AC47" s="17">
        <v>44196</v>
      </c>
      <c r="AD47" s="43"/>
      <c r="AE47" s="44"/>
      <c r="AF47" s="44"/>
      <c r="AG47" s="44"/>
      <c r="AH47" s="44"/>
      <c r="AI47" s="44"/>
      <c r="AJ47" s="44">
        <v>0</v>
      </c>
      <c r="AK47" s="85" t="str">
        <f>IF(AND($M47&gt;='Renew Report'!$T$1,$M47&lt;='Renew Report'!$U$1),COUNT($AK$1:$AK46)+1,"")</f>
        <v/>
      </c>
      <c r="AT47" s="46">
        <f t="shared" ca="1" si="3"/>
        <v>0</v>
      </c>
    </row>
    <row r="48" spans="1:46" s="46" customFormat="1" ht="60" customHeight="1" thickBot="1">
      <c r="A48" s="8">
        <f>IF(C48="","",SUBTOTAL(3,$C$2:C48))</f>
        <v>47</v>
      </c>
      <c r="B48" s="9" t="s">
        <v>72</v>
      </c>
      <c r="C48" s="10">
        <v>1</v>
      </c>
      <c r="D48" s="10">
        <v>1</v>
      </c>
      <c r="E48" s="10">
        <v>1</v>
      </c>
      <c r="F48" s="10">
        <v>1</v>
      </c>
      <c r="G48" s="10"/>
      <c r="H48" s="10">
        <v>1</v>
      </c>
      <c r="I48" s="10">
        <v>1</v>
      </c>
      <c r="J48" s="4">
        <v>1</v>
      </c>
      <c r="K48" s="4">
        <v>1</v>
      </c>
      <c r="L48" s="12">
        <v>44523</v>
      </c>
      <c r="M48" s="12">
        <v>44698</v>
      </c>
      <c r="N48" s="11">
        <v>1</v>
      </c>
      <c r="O48" s="36">
        <v>1</v>
      </c>
      <c r="P48" s="13">
        <v>1</v>
      </c>
      <c r="Q48" s="14">
        <f t="shared" si="4"/>
        <v>44714</v>
      </c>
      <c r="R48" s="15">
        <f t="shared" ca="1" si="5"/>
        <v>0</v>
      </c>
      <c r="S48" s="35">
        <f t="shared" si="0"/>
        <v>3</v>
      </c>
      <c r="T48" s="101">
        <f t="shared" ca="1" si="6"/>
        <v>3</v>
      </c>
      <c r="U48" s="90" t="s">
        <v>676</v>
      </c>
      <c r="V48" s="26">
        <v>42</v>
      </c>
      <c r="W48" s="25" t="str">
        <f t="shared" si="7"/>
        <v>المخازن</v>
      </c>
      <c r="X48" s="25" t="str">
        <f t="shared" ca="1" si="1"/>
        <v/>
      </c>
      <c r="Y48" s="25" t="str">
        <f t="shared" ca="1" si="2"/>
        <v/>
      </c>
      <c r="Z48" s="22" t="s">
        <v>24</v>
      </c>
      <c r="AA48" s="22"/>
      <c r="AB48" s="16">
        <v>44272</v>
      </c>
      <c r="AC48" s="17">
        <v>44333</v>
      </c>
      <c r="AD48" s="43"/>
      <c r="AE48" s="44"/>
      <c r="AF48" s="44"/>
      <c r="AG48" s="44"/>
      <c r="AH48" s="44"/>
      <c r="AI48" s="44"/>
      <c r="AJ48" s="44">
        <v>2015</v>
      </c>
      <c r="AK48" s="85" t="str">
        <f>IF(AND($M48&gt;='Renew Report'!$T$1,$M48&lt;='Renew Report'!$U$1),COUNT($AK$1:$AK47)+1,"")</f>
        <v/>
      </c>
      <c r="AT48" s="46">
        <f t="shared" ca="1" si="3"/>
        <v>0</v>
      </c>
    </row>
    <row r="49" spans="1:46" s="46" customFormat="1" ht="60" customHeight="1" thickBot="1">
      <c r="A49" s="8">
        <f>IF(C49="","",SUBTOTAL(3,$C$2:C49))</f>
        <v>48</v>
      </c>
      <c r="B49" s="9" t="s">
        <v>73</v>
      </c>
      <c r="C49" s="10">
        <v>1</v>
      </c>
      <c r="D49" s="10">
        <v>1</v>
      </c>
      <c r="E49" s="10">
        <v>1</v>
      </c>
      <c r="F49" s="10">
        <v>1</v>
      </c>
      <c r="G49" s="10"/>
      <c r="H49" s="10">
        <v>1</v>
      </c>
      <c r="I49" s="10">
        <v>1</v>
      </c>
      <c r="J49" s="4">
        <v>1</v>
      </c>
      <c r="K49" s="4">
        <v>1</v>
      </c>
      <c r="L49" s="12">
        <v>38267</v>
      </c>
      <c r="M49" s="12">
        <v>44727</v>
      </c>
      <c r="N49" s="11">
        <v>1</v>
      </c>
      <c r="O49" s="36">
        <v>1</v>
      </c>
      <c r="P49" s="13">
        <v>1</v>
      </c>
      <c r="Q49" s="14">
        <f t="shared" si="4"/>
        <v>44743</v>
      </c>
      <c r="R49" s="15">
        <f t="shared" ca="1" si="5"/>
        <v>0</v>
      </c>
      <c r="S49" s="35">
        <f t="shared" si="0"/>
        <v>3</v>
      </c>
      <c r="T49" s="101">
        <f t="shared" ca="1" si="6"/>
        <v>3</v>
      </c>
      <c r="U49" s="90" t="s">
        <v>676</v>
      </c>
      <c r="V49" s="26">
        <v>42</v>
      </c>
      <c r="W49" s="25" t="str">
        <f t="shared" si="7"/>
        <v>المخازن</v>
      </c>
      <c r="X49" s="25" t="str">
        <f t="shared" ca="1" si="1"/>
        <v/>
      </c>
      <c r="Y49" s="25" t="str">
        <f t="shared" ca="1" si="2"/>
        <v/>
      </c>
      <c r="Z49" s="22" t="s">
        <v>24</v>
      </c>
      <c r="AA49" s="22"/>
      <c r="AB49" s="16">
        <v>44301</v>
      </c>
      <c r="AC49" s="17">
        <v>44362</v>
      </c>
      <c r="AD49" s="43"/>
      <c r="AE49" s="44"/>
      <c r="AF49" s="44"/>
      <c r="AG49" s="44"/>
      <c r="AH49" s="44"/>
      <c r="AI49" s="44"/>
      <c r="AJ49" s="44">
        <v>1998</v>
      </c>
      <c r="AK49" s="85" t="str">
        <f>IF(AND($M49&gt;='Renew Report'!$T$1,$M49&lt;='Renew Report'!$U$1),COUNT($AK$1:$AK48)+1,"")</f>
        <v/>
      </c>
      <c r="AT49" s="46">
        <f t="shared" ca="1" si="3"/>
        <v>0</v>
      </c>
    </row>
    <row r="50" spans="1:46" s="46" customFormat="1" ht="60" customHeight="1" thickBot="1">
      <c r="A50" s="8">
        <f>IF(C50="","",SUBTOTAL(3,$C$2:C50))</f>
        <v>49</v>
      </c>
      <c r="B50" s="9" t="s">
        <v>74</v>
      </c>
      <c r="C50" s="10">
        <v>1</v>
      </c>
      <c r="D50" s="10">
        <v>1</v>
      </c>
      <c r="E50" s="10">
        <v>1</v>
      </c>
      <c r="F50" s="10">
        <v>1</v>
      </c>
      <c r="G50" s="10"/>
      <c r="H50" s="10">
        <v>1</v>
      </c>
      <c r="I50" s="10">
        <v>1</v>
      </c>
      <c r="J50" s="4">
        <v>1</v>
      </c>
      <c r="K50" s="4">
        <v>1</v>
      </c>
      <c r="L50" s="12">
        <v>44439</v>
      </c>
      <c r="M50" s="12">
        <v>44732</v>
      </c>
      <c r="N50" s="11">
        <v>1</v>
      </c>
      <c r="O50" s="36">
        <v>1</v>
      </c>
      <c r="P50" s="13">
        <v>1</v>
      </c>
      <c r="Q50" s="14">
        <f t="shared" si="4"/>
        <v>44748</v>
      </c>
      <c r="R50" s="15">
        <f t="shared" ca="1" si="5"/>
        <v>0</v>
      </c>
      <c r="S50" s="35">
        <f t="shared" si="0"/>
        <v>3</v>
      </c>
      <c r="T50" s="101">
        <f t="shared" ca="1" si="6"/>
        <v>3</v>
      </c>
      <c r="U50" s="90" t="s">
        <v>676</v>
      </c>
      <c r="V50" s="26">
        <v>42</v>
      </c>
      <c r="W50" s="25" t="str">
        <f t="shared" si="7"/>
        <v>المخازن</v>
      </c>
      <c r="X50" s="25" t="str">
        <f t="shared" ca="1" si="1"/>
        <v/>
      </c>
      <c r="Y50" s="25" t="str">
        <f t="shared" ca="1" si="2"/>
        <v/>
      </c>
      <c r="Z50" s="22" t="s">
        <v>75</v>
      </c>
      <c r="AA50" s="22"/>
      <c r="AB50" s="16">
        <v>44732</v>
      </c>
      <c r="AC50" s="17">
        <v>44732</v>
      </c>
      <c r="AD50" s="43"/>
      <c r="AE50" s="44"/>
      <c r="AF50" s="44"/>
      <c r="AG50" s="44"/>
      <c r="AH50" s="44"/>
      <c r="AI50" s="44"/>
      <c r="AJ50" s="44">
        <v>44072</v>
      </c>
      <c r="AK50" s="85" t="str">
        <f>IF(AND($M50&gt;='Renew Report'!$T$1,$M50&lt;='Renew Report'!$U$1),COUNT($AK$1:$AK49)+1,"")</f>
        <v/>
      </c>
      <c r="AT50" s="46">
        <f t="shared" ca="1" si="3"/>
        <v>0</v>
      </c>
    </row>
    <row r="51" spans="1:46" s="46" customFormat="1" ht="60" customHeight="1" thickBot="1">
      <c r="A51" s="8">
        <f>IF(C51="","",SUBTOTAL(3,$C$2:C51))</f>
        <v>50</v>
      </c>
      <c r="B51" s="9" t="s">
        <v>76</v>
      </c>
      <c r="C51" s="10">
        <v>1</v>
      </c>
      <c r="D51" s="10">
        <v>1</v>
      </c>
      <c r="E51" s="10">
        <v>1</v>
      </c>
      <c r="F51" s="10">
        <v>1</v>
      </c>
      <c r="G51" s="10"/>
      <c r="H51" s="10">
        <v>1</v>
      </c>
      <c r="I51" s="10">
        <v>1</v>
      </c>
      <c r="J51" s="4">
        <v>1</v>
      </c>
      <c r="K51" s="4">
        <v>1</v>
      </c>
      <c r="L51" s="12">
        <v>43969</v>
      </c>
      <c r="M51" s="12">
        <v>44381</v>
      </c>
      <c r="N51" s="11">
        <v>1</v>
      </c>
      <c r="O51" s="36">
        <v>1</v>
      </c>
      <c r="P51" s="13">
        <v>1</v>
      </c>
      <c r="Q51" s="14">
        <f t="shared" si="4"/>
        <v>44397</v>
      </c>
      <c r="R51" s="15">
        <f t="shared" ca="1" si="5"/>
        <v>0</v>
      </c>
      <c r="S51" s="35">
        <f t="shared" si="0"/>
        <v>3</v>
      </c>
      <c r="T51" s="101">
        <f t="shared" ca="1" si="6"/>
        <v>3</v>
      </c>
      <c r="U51" s="90" t="s">
        <v>676</v>
      </c>
      <c r="V51" s="26">
        <v>42</v>
      </c>
      <c r="W51" s="25" t="str">
        <f t="shared" si="7"/>
        <v>المخازن</v>
      </c>
      <c r="X51" s="25" t="str">
        <f t="shared" ca="1" si="1"/>
        <v/>
      </c>
      <c r="Y51" s="25" t="str">
        <f t="shared" ca="1" si="2"/>
        <v/>
      </c>
      <c r="Z51" s="22" t="s">
        <v>24</v>
      </c>
      <c r="AA51" s="22"/>
      <c r="AB51" s="16">
        <v>44320</v>
      </c>
      <c r="AC51" s="17">
        <v>44381</v>
      </c>
      <c r="AD51" s="43"/>
      <c r="AE51" s="44"/>
      <c r="AF51" s="44"/>
      <c r="AG51" s="44"/>
      <c r="AH51" s="44"/>
      <c r="AI51" s="44"/>
      <c r="AJ51" s="44">
        <v>2000</v>
      </c>
      <c r="AK51" s="85" t="str">
        <f>IF(AND($M51&gt;='Renew Report'!$T$1,$M51&lt;='Renew Report'!$U$1),COUNT($AK$1:$AK50)+1,"")</f>
        <v/>
      </c>
      <c r="AT51" s="46">
        <f t="shared" ca="1" si="3"/>
        <v>0</v>
      </c>
    </row>
    <row r="52" spans="1:46" s="46" customFormat="1" ht="60" customHeight="1" thickBot="1">
      <c r="A52" s="8">
        <f>IF(C52="","",SUBTOTAL(3,$C$2:C52))</f>
        <v>51</v>
      </c>
      <c r="B52" s="9" t="s">
        <v>77</v>
      </c>
      <c r="C52" s="10">
        <v>1</v>
      </c>
      <c r="D52" s="10">
        <v>1</v>
      </c>
      <c r="E52" s="10">
        <v>1</v>
      </c>
      <c r="F52" s="10">
        <v>1</v>
      </c>
      <c r="G52" s="10"/>
      <c r="H52" s="10">
        <v>1</v>
      </c>
      <c r="I52" s="10">
        <v>1</v>
      </c>
      <c r="J52" s="4">
        <v>1</v>
      </c>
      <c r="K52" s="4">
        <v>1</v>
      </c>
      <c r="L52" s="12">
        <v>44292</v>
      </c>
      <c r="M52" s="12">
        <v>44716</v>
      </c>
      <c r="N52" s="11">
        <v>1</v>
      </c>
      <c r="O52" s="36">
        <v>1</v>
      </c>
      <c r="P52" s="13">
        <v>1</v>
      </c>
      <c r="Q52" s="14">
        <f t="shared" si="4"/>
        <v>44732</v>
      </c>
      <c r="R52" s="15">
        <f t="shared" ca="1" si="5"/>
        <v>0</v>
      </c>
      <c r="S52" s="35">
        <f t="shared" si="0"/>
        <v>3</v>
      </c>
      <c r="T52" s="101">
        <f t="shared" ca="1" si="6"/>
        <v>3</v>
      </c>
      <c r="U52" s="90" t="s">
        <v>676</v>
      </c>
      <c r="V52" s="26">
        <v>42</v>
      </c>
      <c r="W52" s="25" t="str">
        <f t="shared" si="7"/>
        <v>المخازن</v>
      </c>
      <c r="X52" s="25" t="str">
        <f t="shared" ca="1" si="1"/>
        <v/>
      </c>
      <c r="Y52" s="25" t="str">
        <f t="shared" ca="1" si="2"/>
        <v/>
      </c>
      <c r="Z52" s="22" t="s">
        <v>24</v>
      </c>
      <c r="AA52" s="22"/>
      <c r="AB52" s="16">
        <v>44290</v>
      </c>
      <c r="AC52" s="17">
        <v>44351</v>
      </c>
      <c r="AD52" s="43"/>
      <c r="AE52" s="44"/>
      <c r="AF52" s="44"/>
      <c r="AG52" s="44"/>
      <c r="AH52" s="44"/>
      <c r="AI52" s="44"/>
      <c r="AJ52" s="44">
        <v>1996</v>
      </c>
      <c r="AK52" s="85" t="str">
        <f>IF(AND($M52&gt;='Renew Report'!$T$1,$M52&lt;='Renew Report'!$U$1),COUNT($AK$1:$AK51)+1,"")</f>
        <v/>
      </c>
      <c r="AT52" s="46">
        <f t="shared" ca="1" si="3"/>
        <v>0</v>
      </c>
    </row>
    <row r="53" spans="1:46" s="46" customFormat="1" ht="60" customHeight="1" thickBot="1">
      <c r="A53" s="8">
        <f>IF(C53="","",SUBTOTAL(3,$C$2:C53))</f>
        <v>52</v>
      </c>
      <c r="B53" s="9" t="s">
        <v>78</v>
      </c>
      <c r="C53" s="10">
        <v>1</v>
      </c>
      <c r="D53" s="10">
        <v>1</v>
      </c>
      <c r="E53" s="10">
        <v>1</v>
      </c>
      <c r="F53" s="10">
        <v>1</v>
      </c>
      <c r="G53" s="10"/>
      <c r="H53" s="10">
        <v>1</v>
      </c>
      <c r="I53" s="10">
        <v>1</v>
      </c>
      <c r="J53" s="4">
        <v>1</v>
      </c>
      <c r="K53" s="4">
        <v>1</v>
      </c>
      <c r="L53" s="12">
        <v>43951</v>
      </c>
      <c r="M53" s="12">
        <v>44424</v>
      </c>
      <c r="N53" s="11">
        <v>1</v>
      </c>
      <c r="O53" s="36">
        <v>1</v>
      </c>
      <c r="P53" s="13">
        <v>1</v>
      </c>
      <c r="Q53" s="14">
        <f t="shared" si="4"/>
        <v>44440</v>
      </c>
      <c r="R53" s="15">
        <f t="shared" ca="1" si="5"/>
        <v>0</v>
      </c>
      <c r="S53" s="35">
        <f t="shared" si="0"/>
        <v>3</v>
      </c>
      <c r="T53" s="101">
        <f t="shared" ca="1" si="6"/>
        <v>3</v>
      </c>
      <c r="U53" s="90" t="s">
        <v>676</v>
      </c>
      <c r="V53" s="26">
        <v>42</v>
      </c>
      <c r="W53" s="25" t="str">
        <f t="shared" si="7"/>
        <v>المخازن</v>
      </c>
      <c r="X53" s="25" t="str">
        <f t="shared" ca="1" si="1"/>
        <v/>
      </c>
      <c r="Y53" s="25" t="str">
        <f t="shared" ca="1" si="2"/>
        <v/>
      </c>
      <c r="Z53" s="22" t="s">
        <v>24</v>
      </c>
      <c r="AA53" s="22"/>
      <c r="AB53" s="16">
        <v>44363</v>
      </c>
      <c r="AC53" s="17">
        <v>44424</v>
      </c>
      <c r="AD53" s="43"/>
      <c r="AE53" s="44"/>
      <c r="AF53" s="44"/>
      <c r="AG53" s="44"/>
      <c r="AH53" s="44"/>
      <c r="AI53" s="44"/>
      <c r="AJ53" s="44">
        <v>0</v>
      </c>
      <c r="AK53" s="85" t="str">
        <f>IF(AND($M53&gt;='Renew Report'!$T$1,$M53&lt;='Renew Report'!$U$1),COUNT($AK$1:$AK52)+1,"")</f>
        <v/>
      </c>
      <c r="AT53" s="46">
        <f t="shared" ca="1" si="3"/>
        <v>0</v>
      </c>
    </row>
    <row r="54" spans="1:46" s="46" customFormat="1" ht="60" customHeight="1" thickBot="1">
      <c r="A54" s="8">
        <f>IF(C54="","",SUBTOTAL(3,$C$2:C54))</f>
        <v>53</v>
      </c>
      <c r="B54" s="9" t="s">
        <v>79</v>
      </c>
      <c r="C54" s="10">
        <v>1</v>
      </c>
      <c r="D54" s="10">
        <v>1</v>
      </c>
      <c r="E54" s="10">
        <v>1</v>
      </c>
      <c r="F54" s="10">
        <v>1</v>
      </c>
      <c r="G54" s="10"/>
      <c r="H54" s="10">
        <v>1</v>
      </c>
      <c r="I54" s="10">
        <v>1</v>
      </c>
      <c r="J54" s="4">
        <v>1</v>
      </c>
      <c r="K54" s="4">
        <v>1</v>
      </c>
      <c r="L54" s="12">
        <v>44667</v>
      </c>
      <c r="M54" s="12">
        <v>44707</v>
      </c>
      <c r="N54" s="11">
        <v>1</v>
      </c>
      <c r="O54" s="36">
        <v>1</v>
      </c>
      <c r="P54" s="13">
        <v>1</v>
      </c>
      <c r="Q54" s="14">
        <f t="shared" si="4"/>
        <v>44723</v>
      </c>
      <c r="R54" s="15">
        <f t="shared" ca="1" si="5"/>
        <v>0</v>
      </c>
      <c r="S54" s="35">
        <f t="shared" si="0"/>
        <v>3</v>
      </c>
      <c r="T54" s="101">
        <f t="shared" ca="1" si="6"/>
        <v>3</v>
      </c>
      <c r="U54" s="90" t="s">
        <v>676</v>
      </c>
      <c r="V54" s="26">
        <v>42</v>
      </c>
      <c r="W54" s="25" t="str">
        <f t="shared" si="7"/>
        <v>المخازن</v>
      </c>
      <c r="X54" s="25" t="str">
        <f t="shared" ca="1" si="1"/>
        <v/>
      </c>
      <c r="Y54" s="25" t="str">
        <f t="shared" ca="1" si="2"/>
        <v/>
      </c>
      <c r="Z54" s="22" t="s">
        <v>24</v>
      </c>
      <c r="AA54" s="22"/>
      <c r="AB54" s="16">
        <v>44281</v>
      </c>
      <c r="AC54" s="17">
        <v>44342</v>
      </c>
      <c r="AD54" s="43"/>
      <c r="AE54" s="44"/>
      <c r="AF54" s="44"/>
      <c r="AG54" s="44"/>
      <c r="AH54" s="44"/>
      <c r="AI54" s="44"/>
      <c r="AJ54" s="44">
        <v>2013</v>
      </c>
      <c r="AK54" s="85" t="str">
        <f>IF(AND($M54&gt;='Renew Report'!$T$1,$M54&lt;='Renew Report'!$U$1),COUNT($AK$1:$AK53)+1,"")</f>
        <v/>
      </c>
      <c r="AT54" s="46">
        <f t="shared" ca="1" si="3"/>
        <v>0</v>
      </c>
    </row>
    <row r="55" spans="1:46" s="46" customFormat="1" ht="60" customHeight="1" thickBot="1">
      <c r="A55" s="8">
        <f>IF(C55="","",SUBTOTAL(3,$C$2:C55))</f>
        <v>54</v>
      </c>
      <c r="B55" s="9" t="s">
        <v>80</v>
      </c>
      <c r="C55" s="10">
        <v>1</v>
      </c>
      <c r="D55" s="10">
        <v>1</v>
      </c>
      <c r="E55" s="10">
        <v>1</v>
      </c>
      <c r="F55" s="10">
        <v>1</v>
      </c>
      <c r="G55" s="10"/>
      <c r="H55" s="10">
        <v>1</v>
      </c>
      <c r="I55" s="10">
        <v>1</v>
      </c>
      <c r="J55" s="4">
        <v>1</v>
      </c>
      <c r="K55" s="4">
        <v>1</v>
      </c>
      <c r="L55" s="12">
        <v>44490</v>
      </c>
      <c r="M55" s="12">
        <v>44722</v>
      </c>
      <c r="N55" s="11">
        <v>1</v>
      </c>
      <c r="O55" s="36">
        <v>1</v>
      </c>
      <c r="P55" s="13">
        <v>1</v>
      </c>
      <c r="Q55" s="14">
        <f t="shared" si="4"/>
        <v>44738</v>
      </c>
      <c r="R55" s="15">
        <f t="shared" ca="1" si="5"/>
        <v>0</v>
      </c>
      <c r="S55" s="35">
        <f t="shared" si="0"/>
        <v>3</v>
      </c>
      <c r="T55" s="101">
        <f t="shared" ca="1" si="6"/>
        <v>3</v>
      </c>
      <c r="U55" s="90" t="s">
        <v>676</v>
      </c>
      <c r="V55" s="26">
        <v>42</v>
      </c>
      <c r="W55" s="25" t="str">
        <f t="shared" si="7"/>
        <v>المخازن</v>
      </c>
      <c r="X55" s="25" t="str">
        <f t="shared" ca="1" si="1"/>
        <v/>
      </c>
      <c r="Y55" s="25" t="str">
        <f t="shared" ca="1" si="2"/>
        <v/>
      </c>
      <c r="Z55" s="22" t="s">
        <v>24</v>
      </c>
      <c r="AA55" s="22"/>
      <c r="AB55" s="16">
        <v>44296</v>
      </c>
      <c r="AC55" s="17">
        <v>44357</v>
      </c>
      <c r="AD55" s="43"/>
      <c r="AE55" s="44"/>
      <c r="AF55" s="44"/>
      <c r="AG55" s="44"/>
      <c r="AH55" s="44"/>
      <c r="AI55" s="44"/>
      <c r="AJ55" s="44">
        <v>2006</v>
      </c>
      <c r="AK55" s="85" t="str">
        <f>IF(AND($M55&gt;='Renew Report'!$T$1,$M55&lt;='Renew Report'!$U$1),COUNT($AK$1:$AK54)+1,"")</f>
        <v/>
      </c>
      <c r="AT55" s="46">
        <f t="shared" ca="1" si="3"/>
        <v>0</v>
      </c>
    </row>
    <row r="56" spans="1:46" s="46" customFormat="1" ht="60" customHeight="1" thickBot="1">
      <c r="A56" s="8">
        <f>IF(C56="","",SUBTOTAL(3,$C$2:C56))</f>
        <v>55</v>
      </c>
      <c r="B56" s="9" t="s">
        <v>81</v>
      </c>
      <c r="C56" s="10">
        <v>1</v>
      </c>
      <c r="D56" s="10">
        <v>1</v>
      </c>
      <c r="E56" s="10">
        <v>1</v>
      </c>
      <c r="F56" s="10">
        <v>1</v>
      </c>
      <c r="G56" s="10"/>
      <c r="H56" s="10">
        <v>1</v>
      </c>
      <c r="I56" s="10">
        <v>1</v>
      </c>
      <c r="J56" s="4">
        <v>1</v>
      </c>
      <c r="K56" s="4">
        <v>1</v>
      </c>
      <c r="L56" s="12">
        <v>44551</v>
      </c>
      <c r="M56" s="12">
        <v>44561</v>
      </c>
      <c r="N56" s="11">
        <v>1</v>
      </c>
      <c r="O56" s="36">
        <v>1</v>
      </c>
      <c r="P56" s="13">
        <v>1</v>
      </c>
      <c r="Q56" s="14">
        <f t="shared" si="4"/>
        <v>44577</v>
      </c>
      <c r="R56" s="15">
        <f t="shared" ca="1" si="5"/>
        <v>0</v>
      </c>
      <c r="S56" s="35">
        <f t="shared" si="0"/>
        <v>3</v>
      </c>
      <c r="T56" s="101">
        <f t="shared" ca="1" si="6"/>
        <v>3</v>
      </c>
      <c r="U56" s="92" t="s">
        <v>676</v>
      </c>
      <c r="V56" s="28">
        <v>42</v>
      </c>
      <c r="W56" s="25" t="str">
        <f t="shared" si="7"/>
        <v>المخازن</v>
      </c>
      <c r="X56" s="25" t="str">
        <f t="shared" ca="1" si="1"/>
        <v/>
      </c>
      <c r="Y56" s="25" t="str">
        <f t="shared" ca="1" si="2"/>
        <v/>
      </c>
      <c r="Z56" s="22" t="s">
        <v>26</v>
      </c>
      <c r="AA56" s="22"/>
      <c r="AB56" s="16">
        <v>44196</v>
      </c>
      <c r="AC56" s="17">
        <v>44196</v>
      </c>
      <c r="AD56" s="43"/>
      <c r="AE56" s="44"/>
      <c r="AF56" s="44"/>
      <c r="AG56" s="44"/>
      <c r="AH56" s="44"/>
      <c r="AI56" s="44"/>
      <c r="AJ56" s="44">
        <v>0</v>
      </c>
      <c r="AK56" s="85" t="str">
        <f>IF(AND($M56&gt;='Renew Report'!$T$1,$M56&lt;='Renew Report'!$U$1),COUNT($AK$1:$AK55)+1,"")</f>
        <v/>
      </c>
      <c r="AT56" s="46">
        <f t="shared" ca="1" si="3"/>
        <v>0</v>
      </c>
    </row>
    <row r="57" spans="1:46" s="46" customFormat="1" ht="60" customHeight="1" thickBot="1">
      <c r="A57" s="8">
        <f>IF(C57="","",SUBTOTAL(3,$C$2:C57))</f>
        <v>56</v>
      </c>
      <c r="B57" s="9" t="s">
        <v>82</v>
      </c>
      <c r="C57" s="10">
        <v>1</v>
      </c>
      <c r="D57" s="10">
        <v>1</v>
      </c>
      <c r="E57" s="10">
        <v>1</v>
      </c>
      <c r="F57" s="10">
        <v>1</v>
      </c>
      <c r="G57" s="10"/>
      <c r="H57" s="10">
        <v>1</v>
      </c>
      <c r="I57" s="10">
        <v>1</v>
      </c>
      <c r="J57" s="4">
        <v>1</v>
      </c>
      <c r="K57" s="4">
        <v>1</v>
      </c>
      <c r="L57" s="12">
        <v>44377</v>
      </c>
      <c r="M57" s="12">
        <v>44740</v>
      </c>
      <c r="N57" s="11">
        <v>1</v>
      </c>
      <c r="O57" s="36">
        <v>1</v>
      </c>
      <c r="P57" s="13">
        <v>1</v>
      </c>
      <c r="Q57" s="14">
        <f t="shared" si="4"/>
        <v>44756</v>
      </c>
      <c r="R57" s="15">
        <f t="shared" ca="1" si="5"/>
        <v>0</v>
      </c>
      <c r="S57" s="35">
        <f t="shared" si="0"/>
        <v>3</v>
      </c>
      <c r="T57" s="101">
        <f t="shared" ca="1" si="6"/>
        <v>3</v>
      </c>
      <c r="U57" s="90" t="s">
        <v>676</v>
      </c>
      <c r="V57" s="26">
        <v>42</v>
      </c>
      <c r="W57" s="25" t="str">
        <f t="shared" si="7"/>
        <v>المخازن</v>
      </c>
      <c r="X57" s="25" t="str">
        <f t="shared" ca="1" si="1"/>
        <v/>
      </c>
      <c r="Y57" s="25" t="str">
        <f t="shared" ca="1" si="2"/>
        <v/>
      </c>
      <c r="Z57" s="22" t="s">
        <v>24</v>
      </c>
      <c r="AA57" s="22"/>
      <c r="AB57" s="16">
        <v>44314</v>
      </c>
      <c r="AC57" s="17">
        <v>44375</v>
      </c>
      <c r="AD57" s="43"/>
      <c r="AE57" s="44"/>
      <c r="AF57" s="44"/>
      <c r="AG57" s="44"/>
      <c r="AH57" s="44"/>
      <c r="AI57" s="44"/>
      <c r="AJ57" s="44">
        <v>2005</v>
      </c>
      <c r="AK57" s="85" t="str">
        <f>IF(AND($M57&gt;='Renew Report'!$T$1,$M57&lt;='Renew Report'!$U$1),COUNT($AK$1:$AK56)+1,"")</f>
        <v/>
      </c>
      <c r="AT57" s="46">
        <f t="shared" ca="1" si="3"/>
        <v>0</v>
      </c>
    </row>
    <row r="58" spans="1:46" s="46" customFormat="1" ht="60" customHeight="1" thickBot="1">
      <c r="A58" s="8">
        <f>IF(C58="","",SUBTOTAL(3,$C$2:C58))</f>
        <v>57</v>
      </c>
      <c r="B58" s="9" t="s">
        <v>83</v>
      </c>
      <c r="C58" s="10">
        <v>1</v>
      </c>
      <c r="D58" s="10">
        <v>1</v>
      </c>
      <c r="E58" s="10">
        <v>1</v>
      </c>
      <c r="F58" s="10">
        <v>1</v>
      </c>
      <c r="G58" s="10"/>
      <c r="H58" s="10">
        <v>1</v>
      </c>
      <c r="I58" s="10">
        <v>1</v>
      </c>
      <c r="J58" s="4">
        <v>1</v>
      </c>
      <c r="K58" s="4">
        <v>1</v>
      </c>
      <c r="L58" s="12">
        <v>44361</v>
      </c>
      <c r="M58" s="12">
        <v>44675</v>
      </c>
      <c r="N58" s="11">
        <v>1</v>
      </c>
      <c r="O58" s="36">
        <v>1</v>
      </c>
      <c r="P58" s="13">
        <v>1</v>
      </c>
      <c r="Q58" s="14">
        <f t="shared" si="4"/>
        <v>44691</v>
      </c>
      <c r="R58" s="15">
        <f t="shared" ca="1" si="5"/>
        <v>0</v>
      </c>
      <c r="S58" s="35">
        <f t="shared" si="0"/>
        <v>3</v>
      </c>
      <c r="T58" s="101">
        <f t="shared" ca="1" si="6"/>
        <v>3</v>
      </c>
      <c r="U58" s="90" t="s">
        <v>676</v>
      </c>
      <c r="V58" s="26">
        <v>42</v>
      </c>
      <c r="W58" s="25" t="str">
        <f t="shared" si="7"/>
        <v>المخازن</v>
      </c>
      <c r="X58" s="25" t="str">
        <f t="shared" ca="1" si="1"/>
        <v/>
      </c>
      <c r="Y58" s="25" t="str">
        <f t="shared" ca="1" si="2"/>
        <v/>
      </c>
      <c r="Z58" s="22" t="s">
        <v>24</v>
      </c>
      <c r="AA58" s="22"/>
      <c r="AB58" s="16">
        <v>44251</v>
      </c>
      <c r="AC58" s="17">
        <v>44310</v>
      </c>
      <c r="AD58" s="43"/>
      <c r="AE58" s="44"/>
      <c r="AF58" s="44"/>
      <c r="AG58" s="44"/>
      <c r="AH58" s="44"/>
      <c r="AI58" s="44"/>
      <c r="AJ58" s="44">
        <v>0</v>
      </c>
      <c r="AK58" s="85" t="str">
        <f>IF(AND($M58&gt;='Renew Report'!$T$1,$M58&lt;='Renew Report'!$U$1),COUNT($AK$1:$AK57)+1,"")</f>
        <v/>
      </c>
      <c r="AT58" s="46">
        <f t="shared" ca="1" si="3"/>
        <v>0</v>
      </c>
    </row>
    <row r="59" spans="1:46" s="46" customFormat="1" ht="60" customHeight="1" thickBot="1">
      <c r="A59" s="8">
        <f>IF(C59="","",SUBTOTAL(3,$C$2:C59))</f>
        <v>58</v>
      </c>
      <c r="B59" s="9" t="s">
        <v>84</v>
      </c>
      <c r="C59" s="10">
        <v>1</v>
      </c>
      <c r="D59" s="10">
        <v>1</v>
      </c>
      <c r="E59" s="10">
        <v>1</v>
      </c>
      <c r="F59" s="10">
        <v>1</v>
      </c>
      <c r="G59" s="10"/>
      <c r="H59" s="10">
        <v>1</v>
      </c>
      <c r="I59" s="10">
        <v>1</v>
      </c>
      <c r="J59" s="4">
        <v>1</v>
      </c>
      <c r="K59" s="4">
        <v>1</v>
      </c>
      <c r="L59" s="12">
        <v>44547</v>
      </c>
      <c r="M59" s="12">
        <v>44630</v>
      </c>
      <c r="N59" s="11">
        <v>1</v>
      </c>
      <c r="O59" s="36">
        <v>1</v>
      </c>
      <c r="P59" s="13">
        <v>1</v>
      </c>
      <c r="Q59" s="14">
        <f t="shared" si="4"/>
        <v>44646</v>
      </c>
      <c r="R59" s="15">
        <f t="shared" ca="1" si="5"/>
        <v>0</v>
      </c>
      <c r="S59" s="35">
        <f t="shared" si="0"/>
        <v>3</v>
      </c>
      <c r="T59" s="101">
        <f t="shared" ca="1" si="6"/>
        <v>3</v>
      </c>
      <c r="U59" s="90" t="s">
        <v>676</v>
      </c>
      <c r="V59" s="26">
        <v>42</v>
      </c>
      <c r="W59" s="25" t="str">
        <f t="shared" si="7"/>
        <v>المخازن</v>
      </c>
      <c r="X59" s="25" t="str">
        <f t="shared" ca="1" si="1"/>
        <v/>
      </c>
      <c r="Y59" s="25" t="str">
        <f t="shared" ca="1" si="2"/>
        <v/>
      </c>
      <c r="Z59" s="22" t="s">
        <v>24</v>
      </c>
      <c r="AA59" s="22"/>
      <c r="AB59" s="16">
        <v>44206</v>
      </c>
      <c r="AC59" s="17">
        <v>44265</v>
      </c>
      <c r="AD59" s="43"/>
      <c r="AE59" s="44"/>
      <c r="AF59" s="44"/>
      <c r="AG59" s="44"/>
      <c r="AH59" s="44"/>
      <c r="AI59" s="44"/>
      <c r="AJ59" s="44">
        <v>0</v>
      </c>
      <c r="AK59" s="85" t="str">
        <f>IF(AND($M59&gt;='Renew Report'!$T$1,$M59&lt;='Renew Report'!$U$1),COUNT($AK$1:$AK58)+1,"")</f>
        <v/>
      </c>
      <c r="AT59" s="46">
        <f t="shared" ca="1" si="3"/>
        <v>0</v>
      </c>
    </row>
    <row r="60" spans="1:46" s="46" customFormat="1" ht="60" customHeight="1" thickBot="1">
      <c r="A60" s="8">
        <f>IF(C60="","",SUBTOTAL(3,$C$2:C60))</f>
        <v>59</v>
      </c>
      <c r="B60" s="9" t="s">
        <v>85</v>
      </c>
      <c r="C60" s="10">
        <v>1</v>
      </c>
      <c r="D60" s="10">
        <v>1</v>
      </c>
      <c r="E60" s="10">
        <v>1</v>
      </c>
      <c r="F60" s="10">
        <v>1</v>
      </c>
      <c r="G60" s="10"/>
      <c r="H60" s="10">
        <v>1</v>
      </c>
      <c r="I60" s="10">
        <v>1</v>
      </c>
      <c r="J60" s="4">
        <v>1</v>
      </c>
      <c r="K60" s="4">
        <v>1</v>
      </c>
      <c r="L60" s="12">
        <v>44346</v>
      </c>
      <c r="M60" s="12">
        <v>44534</v>
      </c>
      <c r="N60" s="11">
        <v>1</v>
      </c>
      <c r="O60" s="36">
        <v>1</v>
      </c>
      <c r="P60" s="13">
        <v>1</v>
      </c>
      <c r="Q60" s="14">
        <f t="shared" si="4"/>
        <v>44550</v>
      </c>
      <c r="R60" s="15">
        <f t="shared" ca="1" si="5"/>
        <v>0</v>
      </c>
      <c r="S60" s="35">
        <f t="shared" si="0"/>
        <v>3</v>
      </c>
      <c r="T60" s="101">
        <f t="shared" ca="1" si="6"/>
        <v>3</v>
      </c>
      <c r="U60" s="90" t="s">
        <v>676</v>
      </c>
      <c r="V60" s="26">
        <v>42</v>
      </c>
      <c r="W60" s="25" t="str">
        <f t="shared" si="7"/>
        <v>المخازن</v>
      </c>
      <c r="X60" s="25" t="str">
        <f t="shared" ca="1" si="1"/>
        <v/>
      </c>
      <c r="Y60" s="25" t="str">
        <f t="shared" ca="1" si="2"/>
        <v/>
      </c>
      <c r="Z60" s="22" t="s">
        <v>26</v>
      </c>
      <c r="AA60" s="22"/>
      <c r="AB60" s="16">
        <v>44169</v>
      </c>
      <c r="AC60" s="17">
        <v>44169</v>
      </c>
      <c r="AD60" s="43"/>
      <c r="AE60" s="44"/>
      <c r="AF60" s="44"/>
      <c r="AG60" s="44"/>
      <c r="AH60" s="44"/>
      <c r="AI60" s="44"/>
      <c r="AJ60" s="44">
        <v>0</v>
      </c>
      <c r="AK60" s="85" t="str">
        <f>IF(AND($M60&gt;='Renew Report'!$T$1,$M60&lt;='Renew Report'!$U$1),COUNT($AK$1:$AK59)+1,"")</f>
        <v/>
      </c>
      <c r="AT60" s="46">
        <f t="shared" ca="1" si="3"/>
        <v>0</v>
      </c>
    </row>
    <row r="61" spans="1:46" s="46" customFormat="1" ht="60" customHeight="1" thickBot="1">
      <c r="A61" s="8">
        <f>IF(C61="","",SUBTOTAL(3,$C$2:C61))</f>
        <v>60</v>
      </c>
      <c r="B61" s="9" t="s">
        <v>86</v>
      </c>
      <c r="C61" s="10">
        <v>1</v>
      </c>
      <c r="D61" s="10">
        <v>1</v>
      </c>
      <c r="E61" s="10">
        <v>1</v>
      </c>
      <c r="F61" s="10">
        <v>1</v>
      </c>
      <c r="G61" s="10"/>
      <c r="H61" s="10">
        <v>1</v>
      </c>
      <c r="I61" s="10">
        <v>1</v>
      </c>
      <c r="J61" s="4">
        <v>1</v>
      </c>
      <c r="K61" s="4">
        <v>1</v>
      </c>
      <c r="L61" s="12">
        <v>44225</v>
      </c>
      <c r="M61" s="12">
        <v>44420</v>
      </c>
      <c r="N61" s="11">
        <v>1</v>
      </c>
      <c r="O61" s="36">
        <v>1</v>
      </c>
      <c r="P61" s="13">
        <v>1</v>
      </c>
      <c r="Q61" s="14">
        <f t="shared" si="4"/>
        <v>44436</v>
      </c>
      <c r="R61" s="15">
        <f t="shared" ca="1" si="5"/>
        <v>0</v>
      </c>
      <c r="S61" s="35">
        <f t="shared" si="0"/>
        <v>3</v>
      </c>
      <c r="T61" s="101">
        <f t="shared" ca="1" si="6"/>
        <v>3</v>
      </c>
      <c r="U61" s="90" t="s">
        <v>676</v>
      </c>
      <c r="V61" s="26">
        <v>42</v>
      </c>
      <c r="W61" s="25" t="str">
        <f t="shared" si="7"/>
        <v>المخازن</v>
      </c>
      <c r="X61" s="25" t="str">
        <f t="shared" ca="1" si="1"/>
        <v/>
      </c>
      <c r="Y61" s="25" t="str">
        <f t="shared" ca="1" si="2"/>
        <v/>
      </c>
      <c r="Z61" s="22" t="s">
        <v>24</v>
      </c>
      <c r="AA61" s="22"/>
      <c r="AB61" s="16">
        <v>44359</v>
      </c>
      <c r="AC61" s="17">
        <v>44420</v>
      </c>
      <c r="AD61" s="43"/>
      <c r="AE61" s="44"/>
      <c r="AF61" s="44"/>
      <c r="AG61" s="44"/>
      <c r="AH61" s="44"/>
      <c r="AI61" s="44"/>
      <c r="AJ61" s="44">
        <v>0</v>
      </c>
      <c r="AK61" s="85" t="str">
        <f>IF(AND($M61&gt;='Renew Report'!$T$1,$M61&lt;='Renew Report'!$U$1),COUNT($AK$1:$AK60)+1,"")</f>
        <v/>
      </c>
      <c r="AT61" s="46">
        <f t="shared" ca="1" si="3"/>
        <v>0</v>
      </c>
    </row>
    <row r="62" spans="1:46" s="46" customFormat="1" ht="60" customHeight="1" thickBot="1">
      <c r="A62" s="8">
        <f>IF(C62="","",SUBTOTAL(3,$C$2:C62))</f>
        <v>61</v>
      </c>
      <c r="B62" s="9" t="s">
        <v>87</v>
      </c>
      <c r="C62" s="10">
        <v>1</v>
      </c>
      <c r="D62" s="10">
        <v>1</v>
      </c>
      <c r="E62" s="10">
        <v>1</v>
      </c>
      <c r="F62" s="10">
        <v>1</v>
      </c>
      <c r="G62" s="10"/>
      <c r="H62" s="10">
        <v>1</v>
      </c>
      <c r="I62" s="10">
        <v>1</v>
      </c>
      <c r="J62" s="4">
        <v>1</v>
      </c>
      <c r="K62" s="4">
        <v>1</v>
      </c>
      <c r="L62" s="12">
        <v>44605</v>
      </c>
      <c r="M62" s="12">
        <v>44708</v>
      </c>
      <c r="N62" s="11">
        <v>1</v>
      </c>
      <c r="O62" s="36">
        <v>1</v>
      </c>
      <c r="P62" s="13">
        <v>1</v>
      </c>
      <c r="Q62" s="14">
        <f t="shared" si="4"/>
        <v>44724</v>
      </c>
      <c r="R62" s="15">
        <f t="shared" ca="1" si="5"/>
        <v>0</v>
      </c>
      <c r="S62" s="35">
        <f t="shared" si="0"/>
        <v>3</v>
      </c>
      <c r="T62" s="101">
        <f t="shared" ca="1" si="6"/>
        <v>3</v>
      </c>
      <c r="U62" s="90" t="s">
        <v>676</v>
      </c>
      <c r="V62" s="26">
        <v>42</v>
      </c>
      <c r="W62" s="25" t="str">
        <f t="shared" si="7"/>
        <v>المخازن</v>
      </c>
      <c r="X62" s="25" t="str">
        <f t="shared" ca="1" si="1"/>
        <v/>
      </c>
      <c r="Y62" s="25" t="str">
        <f t="shared" ca="1" si="2"/>
        <v/>
      </c>
      <c r="Z62" s="22" t="s">
        <v>24</v>
      </c>
      <c r="AA62" s="22"/>
      <c r="AB62" s="16">
        <v>44282</v>
      </c>
      <c r="AC62" s="17">
        <v>44343</v>
      </c>
      <c r="AD62" s="43"/>
      <c r="AE62" s="44"/>
      <c r="AF62" s="44"/>
      <c r="AG62" s="44"/>
      <c r="AH62" s="44"/>
      <c r="AI62" s="44"/>
      <c r="AJ62" s="44">
        <v>2013</v>
      </c>
      <c r="AK62" s="85" t="str">
        <f>IF(AND($M62&gt;='Renew Report'!$T$1,$M62&lt;='Renew Report'!$U$1),COUNT($AK$1:$AK61)+1,"")</f>
        <v/>
      </c>
      <c r="AT62" s="46">
        <f t="shared" ca="1" si="3"/>
        <v>0</v>
      </c>
    </row>
    <row r="63" spans="1:46" s="46" customFormat="1" ht="60" customHeight="1" thickBot="1">
      <c r="A63" s="8">
        <f>IF(C63="","",SUBTOTAL(3,$C$2:C63))</f>
        <v>62</v>
      </c>
      <c r="B63" s="9" t="s">
        <v>88</v>
      </c>
      <c r="C63" s="10">
        <v>1</v>
      </c>
      <c r="D63" s="10">
        <v>1</v>
      </c>
      <c r="E63" s="10">
        <v>1</v>
      </c>
      <c r="F63" s="10">
        <v>1</v>
      </c>
      <c r="G63" s="10"/>
      <c r="H63" s="10">
        <v>1</v>
      </c>
      <c r="I63" s="10">
        <v>1</v>
      </c>
      <c r="J63" s="4">
        <v>1</v>
      </c>
      <c r="K63" s="4">
        <v>1</v>
      </c>
      <c r="L63" s="12">
        <v>44577</v>
      </c>
      <c r="M63" s="12">
        <v>44561</v>
      </c>
      <c r="N63" s="11">
        <v>1</v>
      </c>
      <c r="O63" s="36">
        <v>1</v>
      </c>
      <c r="P63" s="13">
        <v>1</v>
      </c>
      <c r="Q63" s="14">
        <f t="shared" si="4"/>
        <v>44577</v>
      </c>
      <c r="R63" s="15">
        <f t="shared" ca="1" si="5"/>
        <v>0</v>
      </c>
      <c r="S63" s="35">
        <f t="shared" si="0"/>
        <v>3</v>
      </c>
      <c r="T63" s="101">
        <f t="shared" ca="1" si="6"/>
        <v>3</v>
      </c>
      <c r="U63" s="90" t="s">
        <v>676</v>
      </c>
      <c r="V63" s="26">
        <v>42</v>
      </c>
      <c r="W63" s="25" t="str">
        <f t="shared" si="7"/>
        <v>المخازن</v>
      </c>
      <c r="X63" s="25" t="str">
        <f t="shared" ca="1" si="1"/>
        <v/>
      </c>
      <c r="Y63" s="25" t="str">
        <f t="shared" ca="1" si="2"/>
        <v/>
      </c>
      <c r="Z63" s="22" t="s">
        <v>26</v>
      </c>
      <c r="AA63" s="22"/>
      <c r="AB63" s="16">
        <v>44196</v>
      </c>
      <c r="AC63" s="17">
        <v>44196</v>
      </c>
      <c r="AD63" s="43"/>
      <c r="AE63" s="44"/>
      <c r="AF63" s="44"/>
      <c r="AG63" s="44"/>
      <c r="AH63" s="44"/>
      <c r="AI63" s="44"/>
      <c r="AJ63" s="44">
        <v>0</v>
      </c>
      <c r="AK63" s="85" t="str">
        <f>IF(AND($M63&gt;='Renew Report'!$T$1,$M63&lt;='Renew Report'!$U$1),COUNT($AK$1:$AK62)+1,"")</f>
        <v/>
      </c>
      <c r="AT63" s="46">
        <f t="shared" ca="1" si="3"/>
        <v>0</v>
      </c>
    </row>
    <row r="64" spans="1:46" s="46" customFormat="1" ht="60" customHeight="1" thickBot="1">
      <c r="A64" s="8">
        <f>IF(C64="","",SUBTOTAL(3,$C$2:C64))</f>
        <v>63</v>
      </c>
      <c r="B64" s="9" t="s">
        <v>89</v>
      </c>
      <c r="C64" s="10">
        <v>1</v>
      </c>
      <c r="D64" s="10">
        <v>1</v>
      </c>
      <c r="E64" s="10">
        <v>1</v>
      </c>
      <c r="F64" s="10">
        <v>1</v>
      </c>
      <c r="G64" s="10"/>
      <c r="H64" s="10">
        <v>1</v>
      </c>
      <c r="I64" s="10">
        <v>1</v>
      </c>
      <c r="J64" s="4">
        <v>1</v>
      </c>
      <c r="K64" s="4">
        <v>1</v>
      </c>
      <c r="L64" s="12">
        <v>44383</v>
      </c>
      <c r="M64" s="12">
        <v>44424</v>
      </c>
      <c r="N64" s="11">
        <v>1</v>
      </c>
      <c r="O64" s="36">
        <v>1</v>
      </c>
      <c r="P64" s="13">
        <v>1</v>
      </c>
      <c r="Q64" s="14">
        <f t="shared" si="4"/>
        <v>44440</v>
      </c>
      <c r="R64" s="15">
        <f t="shared" ca="1" si="5"/>
        <v>0</v>
      </c>
      <c r="S64" s="35">
        <f t="shared" si="0"/>
        <v>3</v>
      </c>
      <c r="T64" s="101">
        <f t="shared" ca="1" si="6"/>
        <v>3</v>
      </c>
      <c r="U64" s="90" t="s">
        <v>676</v>
      </c>
      <c r="V64" s="26">
        <v>42</v>
      </c>
      <c r="W64" s="25" t="str">
        <f t="shared" si="7"/>
        <v>المخازن</v>
      </c>
      <c r="X64" s="25" t="str">
        <f t="shared" ca="1" si="1"/>
        <v/>
      </c>
      <c r="Y64" s="25" t="str">
        <f t="shared" ca="1" si="2"/>
        <v/>
      </c>
      <c r="Z64" s="22" t="s">
        <v>24</v>
      </c>
      <c r="AA64" s="22"/>
      <c r="AB64" s="16">
        <v>44363</v>
      </c>
      <c r="AC64" s="17">
        <v>44424</v>
      </c>
      <c r="AD64" s="43"/>
      <c r="AE64" s="44"/>
      <c r="AF64" s="44"/>
      <c r="AG64" s="44"/>
      <c r="AH64" s="44"/>
      <c r="AI64" s="44"/>
      <c r="AJ64" s="44">
        <v>0</v>
      </c>
      <c r="AK64" s="85" t="str">
        <f>IF(AND($M64&gt;='Renew Report'!$T$1,$M64&lt;='Renew Report'!$U$1),COUNT($AK$1:$AK63)+1,"")</f>
        <v/>
      </c>
      <c r="AT64" s="46">
        <f t="shared" ca="1" si="3"/>
        <v>0</v>
      </c>
    </row>
    <row r="65" spans="1:46" s="46" customFormat="1" ht="60" customHeight="1" thickBot="1">
      <c r="A65" s="8">
        <f>IF(C65="","",SUBTOTAL(3,$C$2:C65))</f>
        <v>64</v>
      </c>
      <c r="B65" s="9" t="s">
        <v>90</v>
      </c>
      <c r="C65" s="10">
        <v>1</v>
      </c>
      <c r="D65" s="10">
        <v>1</v>
      </c>
      <c r="E65" s="10">
        <v>1</v>
      </c>
      <c r="F65" s="10">
        <v>1</v>
      </c>
      <c r="G65" s="10"/>
      <c r="H65" s="10">
        <v>1</v>
      </c>
      <c r="I65" s="10">
        <v>1</v>
      </c>
      <c r="J65" s="4">
        <v>1</v>
      </c>
      <c r="K65" s="4">
        <v>1</v>
      </c>
      <c r="L65" s="12">
        <v>44466</v>
      </c>
      <c r="M65" s="12">
        <v>44514</v>
      </c>
      <c r="N65" s="11">
        <v>1</v>
      </c>
      <c r="O65" s="36">
        <v>1</v>
      </c>
      <c r="P65" s="13">
        <v>1</v>
      </c>
      <c r="Q65" s="14">
        <f t="shared" si="4"/>
        <v>44530</v>
      </c>
      <c r="R65" s="15">
        <f t="shared" ca="1" si="5"/>
        <v>0</v>
      </c>
      <c r="S65" s="35">
        <f t="shared" si="0"/>
        <v>3</v>
      </c>
      <c r="T65" s="101">
        <f t="shared" ca="1" si="6"/>
        <v>3</v>
      </c>
      <c r="U65" s="90" t="s">
        <v>676</v>
      </c>
      <c r="V65" s="26">
        <v>42</v>
      </c>
      <c r="W65" s="25" t="str">
        <f t="shared" si="7"/>
        <v>المخازن</v>
      </c>
      <c r="X65" s="25" t="str">
        <f t="shared" ca="1" si="1"/>
        <v/>
      </c>
      <c r="Y65" s="25" t="str">
        <f t="shared" ca="1" si="2"/>
        <v/>
      </c>
      <c r="Z65" s="22" t="s">
        <v>24</v>
      </c>
      <c r="AA65" s="22"/>
      <c r="AB65" s="16">
        <v>44453</v>
      </c>
      <c r="AC65" s="17">
        <v>44514</v>
      </c>
      <c r="AD65" s="43"/>
      <c r="AE65" s="44"/>
      <c r="AF65" s="44"/>
      <c r="AG65" s="44"/>
      <c r="AH65" s="44"/>
      <c r="AI65" s="44"/>
      <c r="AJ65" s="44">
        <v>0</v>
      </c>
      <c r="AK65" s="85" t="str">
        <f>IF(AND($M65&gt;='Renew Report'!$T$1,$M65&lt;='Renew Report'!$U$1),COUNT($AK$1:$AK64)+1,"")</f>
        <v/>
      </c>
      <c r="AT65" s="46">
        <f t="shared" ca="1" si="3"/>
        <v>0</v>
      </c>
    </row>
    <row r="66" spans="1:46" s="46" customFormat="1" ht="60" customHeight="1" thickBot="1">
      <c r="A66" s="8">
        <f>IF(C66="","",SUBTOTAL(3,$C$2:C66))</f>
        <v>65</v>
      </c>
      <c r="B66" s="9" t="s">
        <v>91</v>
      </c>
      <c r="C66" s="10">
        <v>1</v>
      </c>
      <c r="D66" s="10">
        <v>1</v>
      </c>
      <c r="E66" s="10">
        <v>1</v>
      </c>
      <c r="F66" s="10">
        <v>1</v>
      </c>
      <c r="G66" s="10"/>
      <c r="H66" s="10">
        <v>1</v>
      </c>
      <c r="I66" s="10">
        <v>1</v>
      </c>
      <c r="J66" s="4">
        <v>1</v>
      </c>
      <c r="K66" s="4">
        <v>1</v>
      </c>
      <c r="L66" s="12">
        <v>44743</v>
      </c>
      <c r="M66" s="12">
        <v>44754</v>
      </c>
      <c r="N66" s="11">
        <v>1</v>
      </c>
      <c r="O66" s="36">
        <v>1</v>
      </c>
      <c r="P66" s="13">
        <v>1</v>
      </c>
      <c r="Q66" s="14">
        <f t="shared" ref="Q66:Q129" si="8">M66+16</f>
        <v>44770</v>
      </c>
      <c r="R66" s="15">
        <f t="shared" ca="1" si="5"/>
        <v>0</v>
      </c>
      <c r="S66" s="35">
        <f t="shared" ref="S66:S129" si="9">(K66*J66)+O66+P66</f>
        <v>3</v>
      </c>
      <c r="T66" s="101">
        <f t="shared" ca="1" si="6"/>
        <v>3</v>
      </c>
      <c r="U66" s="90" t="s">
        <v>676</v>
      </c>
      <c r="V66" s="26">
        <v>42</v>
      </c>
      <c r="W66" s="25" t="str">
        <f t="shared" si="7"/>
        <v>المخازن</v>
      </c>
      <c r="X66" s="25" t="str">
        <f t="shared" ref="X66:X129" ca="1" si="10">IF(M66&lt;$AA$1,"مخالف","")</f>
        <v/>
      </c>
      <c r="Y66" s="25" t="str">
        <f t="shared" ref="Y66:Y129" ca="1" si="11">IF(M66&lt;$Z$1,"يحتاج للتجديد","")</f>
        <v/>
      </c>
      <c r="Z66" s="22" t="s">
        <v>24</v>
      </c>
      <c r="AA66" s="22"/>
      <c r="AB66" s="16">
        <v>44328</v>
      </c>
      <c r="AC66" s="17">
        <v>44389</v>
      </c>
      <c r="AD66" s="43"/>
      <c r="AE66" s="44"/>
      <c r="AF66" s="44"/>
      <c r="AG66" s="44"/>
      <c r="AH66" s="44"/>
      <c r="AI66" s="44"/>
      <c r="AJ66" s="44">
        <v>2016</v>
      </c>
      <c r="AK66" s="85" t="str">
        <f>IF(AND($M66&gt;='Renew Report'!$T$1,$M66&lt;='Renew Report'!$U$1),COUNT($AK$1:$AK65)+1,"")</f>
        <v/>
      </c>
      <c r="AT66" s="46">
        <f t="shared" ref="AT66:AT129" ca="1" si="12">IF($Z$1&gt;Q66,$Z$1-Q66,0)</f>
        <v>0</v>
      </c>
    </row>
    <row r="67" spans="1:46" s="46" customFormat="1" ht="60" customHeight="1" thickBot="1">
      <c r="A67" s="8">
        <f>IF(C67="","",SUBTOTAL(3,$C$2:C67))</f>
        <v>66</v>
      </c>
      <c r="B67" s="9" t="s">
        <v>92</v>
      </c>
      <c r="C67" s="10">
        <v>1</v>
      </c>
      <c r="D67" s="10">
        <v>1</v>
      </c>
      <c r="E67" s="10">
        <v>1</v>
      </c>
      <c r="F67" s="10">
        <v>1</v>
      </c>
      <c r="G67" s="10"/>
      <c r="H67" s="10">
        <v>1</v>
      </c>
      <c r="I67" s="10">
        <v>1</v>
      </c>
      <c r="J67" s="4">
        <v>1</v>
      </c>
      <c r="K67" s="4">
        <v>1</v>
      </c>
      <c r="L67" s="12">
        <v>44508</v>
      </c>
      <c r="M67" s="12">
        <v>44926</v>
      </c>
      <c r="N67" s="11">
        <v>1</v>
      </c>
      <c r="O67" s="36">
        <v>1</v>
      </c>
      <c r="P67" s="13">
        <v>1</v>
      </c>
      <c r="Q67" s="14">
        <f t="shared" si="8"/>
        <v>44942</v>
      </c>
      <c r="R67" s="15">
        <f t="shared" ref="R67:R130" ca="1" si="13">AT67*5</f>
        <v>0</v>
      </c>
      <c r="S67" s="35">
        <f t="shared" si="9"/>
        <v>3</v>
      </c>
      <c r="T67" s="101">
        <f t="shared" ca="1" si="6"/>
        <v>3</v>
      </c>
      <c r="U67" s="90" t="s">
        <v>676</v>
      </c>
      <c r="V67" s="26">
        <v>42</v>
      </c>
      <c r="W67" s="25" t="str">
        <f t="shared" si="7"/>
        <v>المخازن</v>
      </c>
      <c r="X67" s="25" t="str">
        <f t="shared" ca="1" si="10"/>
        <v/>
      </c>
      <c r="Y67" s="25" t="str">
        <f t="shared" ca="1" si="11"/>
        <v/>
      </c>
      <c r="Z67" s="22" t="s">
        <v>26</v>
      </c>
      <c r="AA67" s="22"/>
      <c r="AB67" s="16">
        <v>44196</v>
      </c>
      <c r="AC67" s="17">
        <v>44196</v>
      </c>
      <c r="AD67" s="43"/>
      <c r="AE67" s="44"/>
      <c r="AF67" s="44"/>
      <c r="AG67" s="44"/>
      <c r="AH67" s="44"/>
      <c r="AI67" s="44"/>
      <c r="AJ67" s="44">
        <v>0</v>
      </c>
      <c r="AK67" s="85" t="str">
        <f>IF(AND($M67&gt;='Renew Report'!$T$1,$M67&lt;='Renew Report'!$U$1),COUNT($AK$1:$AK66)+1,"")</f>
        <v/>
      </c>
      <c r="AT67" s="46">
        <f t="shared" ca="1" si="12"/>
        <v>0</v>
      </c>
    </row>
    <row r="68" spans="1:46" s="46" customFormat="1" ht="60" customHeight="1" thickBot="1">
      <c r="A68" s="8">
        <f>IF(C68="","",SUBTOTAL(3,$C$2:C68))</f>
        <v>67</v>
      </c>
      <c r="B68" s="9" t="s">
        <v>93</v>
      </c>
      <c r="C68" s="10">
        <v>1</v>
      </c>
      <c r="D68" s="10">
        <v>1</v>
      </c>
      <c r="E68" s="10">
        <v>1</v>
      </c>
      <c r="F68" s="10">
        <v>1</v>
      </c>
      <c r="G68" s="10"/>
      <c r="H68" s="10">
        <v>1</v>
      </c>
      <c r="I68" s="10">
        <v>1</v>
      </c>
      <c r="J68" s="4">
        <v>1</v>
      </c>
      <c r="K68" s="4">
        <v>1</v>
      </c>
      <c r="L68" s="12">
        <v>44594</v>
      </c>
      <c r="M68" s="12">
        <v>44642</v>
      </c>
      <c r="N68" s="11">
        <v>1</v>
      </c>
      <c r="O68" s="36">
        <v>1</v>
      </c>
      <c r="P68" s="13">
        <v>1</v>
      </c>
      <c r="Q68" s="14">
        <f t="shared" si="8"/>
        <v>44658</v>
      </c>
      <c r="R68" s="15">
        <f t="shared" ca="1" si="13"/>
        <v>0</v>
      </c>
      <c r="S68" s="35">
        <f t="shared" si="9"/>
        <v>3</v>
      </c>
      <c r="T68" s="101">
        <f t="shared" ref="T68:T131" ca="1" si="14">S68+R68</f>
        <v>3</v>
      </c>
      <c r="U68" s="90" t="s">
        <v>676</v>
      </c>
      <c r="V68" s="26">
        <v>42</v>
      </c>
      <c r="W68" s="25" t="str">
        <f t="shared" si="7"/>
        <v>المخازن</v>
      </c>
      <c r="X68" s="25" t="str">
        <f t="shared" ca="1" si="10"/>
        <v/>
      </c>
      <c r="Y68" s="25" t="str">
        <f t="shared" ca="1" si="11"/>
        <v/>
      </c>
      <c r="Z68" s="22" t="s">
        <v>24</v>
      </c>
      <c r="AA68" s="22"/>
      <c r="AB68" s="16">
        <v>44218</v>
      </c>
      <c r="AC68" s="17">
        <v>44277</v>
      </c>
      <c r="AD68" s="43"/>
      <c r="AE68" s="44"/>
      <c r="AF68" s="44"/>
      <c r="AG68" s="44"/>
      <c r="AH68" s="44"/>
      <c r="AI68" s="44"/>
      <c r="AJ68" s="44">
        <v>0</v>
      </c>
      <c r="AK68" s="85" t="str">
        <f>IF(AND($M68&gt;='Renew Report'!$T$1,$M68&lt;='Renew Report'!$U$1),COUNT($AK$1:$AK67)+1,"")</f>
        <v/>
      </c>
      <c r="AT68" s="46">
        <f t="shared" ca="1" si="12"/>
        <v>0</v>
      </c>
    </row>
    <row r="69" spans="1:46" s="46" customFormat="1" ht="60" customHeight="1" thickBot="1">
      <c r="A69" s="8">
        <f>IF(C69="","",SUBTOTAL(3,$C$2:C69))</f>
        <v>68</v>
      </c>
      <c r="B69" s="9" t="s">
        <v>94</v>
      </c>
      <c r="C69" s="10">
        <v>1</v>
      </c>
      <c r="D69" s="10">
        <v>1</v>
      </c>
      <c r="E69" s="10">
        <v>1</v>
      </c>
      <c r="F69" s="10">
        <v>1</v>
      </c>
      <c r="G69" s="10"/>
      <c r="H69" s="10">
        <v>1</v>
      </c>
      <c r="I69" s="10">
        <v>1</v>
      </c>
      <c r="J69" s="4">
        <v>1</v>
      </c>
      <c r="K69" s="4">
        <v>1</v>
      </c>
      <c r="L69" s="12">
        <v>44377</v>
      </c>
      <c r="M69" s="12">
        <v>44436</v>
      </c>
      <c r="N69" s="11">
        <v>1</v>
      </c>
      <c r="O69" s="36">
        <v>1</v>
      </c>
      <c r="P69" s="13">
        <v>1</v>
      </c>
      <c r="Q69" s="14">
        <f t="shared" si="8"/>
        <v>44452</v>
      </c>
      <c r="R69" s="15">
        <f t="shared" ca="1" si="13"/>
        <v>0</v>
      </c>
      <c r="S69" s="35">
        <f t="shared" si="9"/>
        <v>3</v>
      </c>
      <c r="T69" s="101">
        <f t="shared" ca="1" si="14"/>
        <v>3</v>
      </c>
      <c r="U69" s="90" t="s">
        <v>676</v>
      </c>
      <c r="V69" s="26">
        <v>42</v>
      </c>
      <c r="W69" s="25" t="str">
        <f t="shared" ref="W69:W132" si="15">IF(N69&gt;0,"المخازن",0)</f>
        <v>المخازن</v>
      </c>
      <c r="X69" s="25" t="str">
        <f t="shared" ca="1" si="10"/>
        <v/>
      </c>
      <c r="Y69" s="25" t="str">
        <f t="shared" ca="1" si="11"/>
        <v/>
      </c>
      <c r="Z69" s="22" t="s">
        <v>24</v>
      </c>
      <c r="AA69" s="22"/>
      <c r="AB69" s="16">
        <v>44375</v>
      </c>
      <c r="AC69" s="17">
        <v>44436</v>
      </c>
      <c r="AD69" s="43"/>
      <c r="AE69" s="44"/>
      <c r="AF69" s="44"/>
      <c r="AG69" s="44"/>
      <c r="AH69" s="44"/>
      <c r="AI69" s="44"/>
      <c r="AJ69" s="44">
        <v>0</v>
      </c>
      <c r="AK69" s="85" t="str">
        <f>IF(AND($M69&gt;='Renew Report'!$T$1,$M69&lt;='Renew Report'!$U$1),COUNT($AK$1:$AK68)+1,"")</f>
        <v/>
      </c>
      <c r="AT69" s="46">
        <f t="shared" ca="1" si="12"/>
        <v>0</v>
      </c>
    </row>
    <row r="70" spans="1:46" s="46" customFormat="1" ht="60" customHeight="1" thickBot="1">
      <c r="A70" s="8">
        <f>IF(C70="","",SUBTOTAL(3,$C$2:C70))</f>
        <v>69</v>
      </c>
      <c r="B70" s="9" t="s">
        <v>95</v>
      </c>
      <c r="C70" s="10">
        <v>1</v>
      </c>
      <c r="D70" s="10">
        <v>1</v>
      </c>
      <c r="E70" s="10">
        <v>1</v>
      </c>
      <c r="F70" s="10">
        <v>1</v>
      </c>
      <c r="G70" s="10"/>
      <c r="H70" s="10">
        <v>1</v>
      </c>
      <c r="I70" s="10">
        <v>1</v>
      </c>
      <c r="J70" s="4">
        <v>1</v>
      </c>
      <c r="K70" s="4">
        <v>1</v>
      </c>
      <c r="L70" s="12">
        <v>44433</v>
      </c>
      <c r="M70" s="12">
        <v>44465</v>
      </c>
      <c r="N70" s="11">
        <v>1</v>
      </c>
      <c r="O70" s="36">
        <v>1</v>
      </c>
      <c r="P70" s="13">
        <v>1</v>
      </c>
      <c r="Q70" s="14">
        <f t="shared" si="8"/>
        <v>44481</v>
      </c>
      <c r="R70" s="15">
        <f t="shared" ca="1" si="13"/>
        <v>0</v>
      </c>
      <c r="S70" s="35">
        <f t="shared" si="9"/>
        <v>3</v>
      </c>
      <c r="T70" s="101">
        <f t="shared" ca="1" si="14"/>
        <v>3</v>
      </c>
      <c r="U70" s="90" t="s">
        <v>676</v>
      </c>
      <c r="V70" s="26">
        <v>42</v>
      </c>
      <c r="W70" s="25" t="str">
        <f t="shared" si="15"/>
        <v>المخازن</v>
      </c>
      <c r="X70" s="25" t="str">
        <f t="shared" ca="1" si="10"/>
        <v/>
      </c>
      <c r="Y70" s="25" t="str">
        <f t="shared" ca="1" si="11"/>
        <v/>
      </c>
      <c r="Z70" s="22" t="s">
        <v>24</v>
      </c>
      <c r="AA70" s="22"/>
      <c r="AB70" s="16">
        <v>44403</v>
      </c>
      <c r="AC70" s="17">
        <v>44465</v>
      </c>
      <c r="AD70" s="43"/>
      <c r="AE70" s="44"/>
      <c r="AF70" s="44"/>
      <c r="AG70" s="44"/>
      <c r="AH70" s="44"/>
      <c r="AI70" s="44"/>
      <c r="AJ70" s="44">
        <v>0</v>
      </c>
      <c r="AK70" s="85" t="str">
        <f>IF(AND($M70&gt;='Renew Report'!$T$1,$M70&lt;='Renew Report'!$U$1),COUNT($AK$1:$AK69)+1,"")</f>
        <v/>
      </c>
      <c r="AT70" s="46">
        <f t="shared" ca="1" si="12"/>
        <v>0</v>
      </c>
    </row>
    <row r="71" spans="1:46" s="46" customFormat="1" ht="60" customHeight="1" thickBot="1">
      <c r="A71" s="8">
        <f>IF(C71="","",SUBTOTAL(3,$C$2:C71))</f>
        <v>70</v>
      </c>
      <c r="B71" s="9" t="s">
        <v>96</v>
      </c>
      <c r="C71" s="10">
        <v>1</v>
      </c>
      <c r="D71" s="10">
        <v>1</v>
      </c>
      <c r="E71" s="10">
        <v>1</v>
      </c>
      <c r="F71" s="10">
        <v>1</v>
      </c>
      <c r="G71" s="10"/>
      <c r="H71" s="10">
        <v>1</v>
      </c>
      <c r="I71" s="10">
        <v>1</v>
      </c>
      <c r="J71" s="4">
        <v>1</v>
      </c>
      <c r="K71" s="4">
        <v>1</v>
      </c>
      <c r="L71" s="12">
        <v>44425</v>
      </c>
      <c r="M71" s="12">
        <v>44661</v>
      </c>
      <c r="N71" s="11">
        <v>1</v>
      </c>
      <c r="O71" s="36">
        <v>1</v>
      </c>
      <c r="P71" s="13">
        <v>1</v>
      </c>
      <c r="Q71" s="14">
        <f t="shared" si="8"/>
        <v>44677</v>
      </c>
      <c r="R71" s="15">
        <f t="shared" ca="1" si="13"/>
        <v>0</v>
      </c>
      <c r="S71" s="35">
        <f t="shared" si="9"/>
        <v>3</v>
      </c>
      <c r="T71" s="101">
        <f t="shared" ca="1" si="14"/>
        <v>3</v>
      </c>
      <c r="U71" s="90" t="s">
        <v>676</v>
      </c>
      <c r="V71" s="26">
        <v>42</v>
      </c>
      <c r="W71" s="25" t="str">
        <f t="shared" si="15"/>
        <v>المخازن</v>
      </c>
      <c r="X71" s="25" t="str">
        <f t="shared" ca="1" si="10"/>
        <v/>
      </c>
      <c r="Y71" s="25" t="str">
        <f t="shared" ca="1" si="11"/>
        <v/>
      </c>
      <c r="Z71" s="22" t="s">
        <v>24</v>
      </c>
      <c r="AA71" s="22"/>
      <c r="AB71" s="16">
        <v>44237</v>
      </c>
      <c r="AC71" s="17">
        <v>44296</v>
      </c>
      <c r="AD71" s="43"/>
      <c r="AE71" s="44"/>
      <c r="AF71" s="44"/>
      <c r="AG71" s="44"/>
      <c r="AH71" s="44"/>
      <c r="AI71" s="44"/>
      <c r="AJ71" s="44">
        <v>0</v>
      </c>
      <c r="AK71" s="85" t="str">
        <f>IF(AND($M71&gt;='Renew Report'!$T$1,$M71&lt;='Renew Report'!$U$1),COUNT($AK$1:$AK70)+1,"")</f>
        <v/>
      </c>
      <c r="AT71" s="46">
        <f t="shared" ca="1" si="12"/>
        <v>0</v>
      </c>
    </row>
    <row r="72" spans="1:46" s="46" customFormat="1" ht="60" customHeight="1" thickBot="1">
      <c r="A72" s="8">
        <f>IF(C72="","",SUBTOTAL(3,$C$2:C72))</f>
        <v>71</v>
      </c>
      <c r="B72" s="9" t="s">
        <v>97</v>
      </c>
      <c r="C72" s="10">
        <v>1</v>
      </c>
      <c r="D72" s="10">
        <v>1</v>
      </c>
      <c r="E72" s="10">
        <v>1</v>
      </c>
      <c r="F72" s="10">
        <v>1</v>
      </c>
      <c r="G72" s="10"/>
      <c r="H72" s="10">
        <v>1</v>
      </c>
      <c r="I72" s="10">
        <v>1</v>
      </c>
      <c r="J72" s="4">
        <v>1</v>
      </c>
      <c r="K72" s="4">
        <v>1</v>
      </c>
      <c r="L72" s="12">
        <v>44490</v>
      </c>
      <c r="M72" s="12">
        <v>44390</v>
      </c>
      <c r="N72" s="11">
        <v>1</v>
      </c>
      <c r="O72" s="36">
        <v>1</v>
      </c>
      <c r="P72" s="13">
        <v>1</v>
      </c>
      <c r="Q72" s="14">
        <f t="shared" si="8"/>
        <v>44406</v>
      </c>
      <c r="R72" s="15">
        <f t="shared" ca="1" si="13"/>
        <v>0</v>
      </c>
      <c r="S72" s="35">
        <f t="shared" si="9"/>
        <v>3</v>
      </c>
      <c r="T72" s="101">
        <f t="shared" ca="1" si="14"/>
        <v>3</v>
      </c>
      <c r="U72" s="90" t="s">
        <v>676</v>
      </c>
      <c r="V72" s="26">
        <v>42</v>
      </c>
      <c r="W72" s="25" t="str">
        <f t="shared" si="15"/>
        <v>المخازن</v>
      </c>
      <c r="X72" s="25" t="str">
        <f t="shared" ca="1" si="10"/>
        <v/>
      </c>
      <c r="Y72" s="25" t="str">
        <f t="shared" ca="1" si="11"/>
        <v/>
      </c>
      <c r="Z72" s="22" t="s">
        <v>24</v>
      </c>
      <c r="AA72" s="22"/>
      <c r="AB72" s="16">
        <v>44329</v>
      </c>
      <c r="AC72" s="17">
        <v>44390</v>
      </c>
      <c r="AD72" s="43"/>
      <c r="AE72" s="44"/>
      <c r="AF72" s="44"/>
      <c r="AG72" s="44"/>
      <c r="AH72" s="44"/>
      <c r="AI72" s="44"/>
      <c r="AJ72" s="44">
        <v>2003</v>
      </c>
      <c r="AK72" s="85" t="str">
        <f>IF(AND($M72&gt;='Renew Report'!$T$1,$M72&lt;='Renew Report'!$U$1),COUNT($AK$1:$AK71)+1,"")</f>
        <v/>
      </c>
      <c r="AT72" s="46">
        <f t="shared" ca="1" si="12"/>
        <v>0</v>
      </c>
    </row>
    <row r="73" spans="1:46" s="46" customFormat="1" ht="60" customHeight="1" thickBot="1">
      <c r="A73" s="8">
        <f>IF(C73="","",SUBTOTAL(3,$C$2:C73))</f>
        <v>72</v>
      </c>
      <c r="B73" s="9" t="s">
        <v>98</v>
      </c>
      <c r="C73" s="10">
        <v>1</v>
      </c>
      <c r="D73" s="10">
        <v>1</v>
      </c>
      <c r="E73" s="10">
        <v>1</v>
      </c>
      <c r="F73" s="10">
        <v>1</v>
      </c>
      <c r="G73" s="10"/>
      <c r="H73" s="10">
        <v>1</v>
      </c>
      <c r="I73" s="10">
        <v>1</v>
      </c>
      <c r="J73" s="4">
        <v>1</v>
      </c>
      <c r="K73" s="4">
        <v>1</v>
      </c>
      <c r="L73" s="12">
        <v>44524</v>
      </c>
      <c r="M73" s="12">
        <v>44443</v>
      </c>
      <c r="N73" s="11">
        <v>1</v>
      </c>
      <c r="O73" s="36">
        <v>1</v>
      </c>
      <c r="P73" s="13">
        <v>1</v>
      </c>
      <c r="Q73" s="14">
        <f t="shared" si="8"/>
        <v>44459</v>
      </c>
      <c r="R73" s="15">
        <f t="shared" ca="1" si="13"/>
        <v>0</v>
      </c>
      <c r="S73" s="35">
        <f t="shared" si="9"/>
        <v>3</v>
      </c>
      <c r="T73" s="101">
        <f t="shared" ca="1" si="14"/>
        <v>3</v>
      </c>
      <c r="U73" s="90" t="s">
        <v>676</v>
      </c>
      <c r="V73" s="26">
        <v>42</v>
      </c>
      <c r="W73" s="25" t="str">
        <f t="shared" si="15"/>
        <v>المخازن</v>
      </c>
      <c r="X73" s="25" t="str">
        <f t="shared" ca="1" si="10"/>
        <v/>
      </c>
      <c r="Y73" s="25" t="str">
        <f t="shared" ca="1" si="11"/>
        <v/>
      </c>
      <c r="Z73" s="22" t="s">
        <v>75</v>
      </c>
      <c r="AA73" s="22"/>
      <c r="AB73" s="16">
        <v>44381</v>
      </c>
      <c r="AC73" s="17">
        <v>44381</v>
      </c>
      <c r="AD73" s="43"/>
      <c r="AE73" s="44"/>
      <c r="AF73" s="44"/>
      <c r="AG73" s="44"/>
      <c r="AH73" s="44"/>
      <c r="AI73" s="44"/>
      <c r="AJ73" s="44">
        <v>0</v>
      </c>
      <c r="AK73" s="85" t="str">
        <f>IF(AND($M73&gt;='Renew Report'!$T$1,$M73&lt;='Renew Report'!$U$1),COUNT($AK$1:$AK72)+1,"")</f>
        <v/>
      </c>
      <c r="AT73" s="46">
        <f t="shared" ca="1" si="12"/>
        <v>0</v>
      </c>
    </row>
    <row r="74" spans="1:46" s="46" customFormat="1" ht="60" customHeight="1" thickBot="1">
      <c r="A74" s="8">
        <f>IF(C74="","",SUBTOTAL(3,$C$2:C74))</f>
        <v>73</v>
      </c>
      <c r="B74" s="9" t="s">
        <v>99</v>
      </c>
      <c r="C74" s="10">
        <v>1</v>
      </c>
      <c r="D74" s="10">
        <v>1</v>
      </c>
      <c r="E74" s="10">
        <v>1</v>
      </c>
      <c r="F74" s="10">
        <v>1</v>
      </c>
      <c r="G74" s="10"/>
      <c r="H74" s="10">
        <v>1</v>
      </c>
      <c r="I74" s="10">
        <v>1</v>
      </c>
      <c r="J74" s="4">
        <v>1</v>
      </c>
      <c r="K74" s="4">
        <v>1</v>
      </c>
      <c r="L74" s="12">
        <v>44416</v>
      </c>
      <c r="M74" s="12">
        <v>44692</v>
      </c>
      <c r="N74" s="11">
        <v>1</v>
      </c>
      <c r="O74" s="36">
        <v>1</v>
      </c>
      <c r="P74" s="13">
        <v>1</v>
      </c>
      <c r="Q74" s="14">
        <f t="shared" si="8"/>
        <v>44708</v>
      </c>
      <c r="R74" s="15">
        <f t="shared" ca="1" si="13"/>
        <v>0</v>
      </c>
      <c r="S74" s="35">
        <f t="shared" si="9"/>
        <v>3</v>
      </c>
      <c r="T74" s="101">
        <f t="shared" ca="1" si="14"/>
        <v>3</v>
      </c>
      <c r="U74" s="90" t="s">
        <v>676</v>
      </c>
      <c r="V74" s="26">
        <v>42</v>
      </c>
      <c r="W74" s="25" t="str">
        <f t="shared" si="15"/>
        <v>المخازن</v>
      </c>
      <c r="X74" s="25" t="str">
        <f t="shared" ca="1" si="10"/>
        <v/>
      </c>
      <c r="Y74" s="25" t="str">
        <f t="shared" ca="1" si="11"/>
        <v/>
      </c>
      <c r="Z74" s="22" t="s">
        <v>24</v>
      </c>
      <c r="AA74" s="22"/>
      <c r="AB74" s="16">
        <v>44266</v>
      </c>
      <c r="AC74" s="17">
        <v>44327</v>
      </c>
      <c r="AD74" s="43"/>
      <c r="AE74" s="44"/>
      <c r="AF74" s="44"/>
      <c r="AG74" s="44"/>
      <c r="AH74" s="44"/>
      <c r="AI74" s="44"/>
      <c r="AJ74" s="44">
        <v>2013</v>
      </c>
      <c r="AK74" s="85" t="str">
        <f>IF(AND($M74&gt;='Renew Report'!$T$1,$M74&lt;='Renew Report'!$U$1),COUNT($AK$1:$AK73)+1,"")</f>
        <v/>
      </c>
      <c r="AT74" s="46">
        <f t="shared" ca="1" si="12"/>
        <v>0</v>
      </c>
    </row>
    <row r="75" spans="1:46" s="46" customFormat="1" ht="60" customHeight="1" thickBot="1">
      <c r="A75" s="8">
        <f>IF(C75="","",SUBTOTAL(3,$C$2:C75))</f>
        <v>74</v>
      </c>
      <c r="B75" s="9" t="s">
        <v>100</v>
      </c>
      <c r="C75" s="10">
        <v>1</v>
      </c>
      <c r="D75" s="10">
        <v>1</v>
      </c>
      <c r="E75" s="10">
        <v>1</v>
      </c>
      <c r="F75" s="10">
        <v>1</v>
      </c>
      <c r="G75" s="10"/>
      <c r="H75" s="10">
        <v>1</v>
      </c>
      <c r="I75" s="10">
        <v>1</v>
      </c>
      <c r="J75" s="4">
        <v>1</v>
      </c>
      <c r="K75" s="4">
        <v>1</v>
      </c>
      <c r="L75" s="12">
        <v>44456</v>
      </c>
      <c r="M75" s="12">
        <v>44738</v>
      </c>
      <c r="N75" s="11">
        <v>1</v>
      </c>
      <c r="O75" s="36">
        <v>1</v>
      </c>
      <c r="P75" s="13">
        <v>1</v>
      </c>
      <c r="Q75" s="14">
        <f t="shared" si="8"/>
        <v>44754</v>
      </c>
      <c r="R75" s="15">
        <f t="shared" ca="1" si="13"/>
        <v>0</v>
      </c>
      <c r="S75" s="35">
        <f t="shared" si="9"/>
        <v>3</v>
      </c>
      <c r="T75" s="101">
        <f t="shared" ca="1" si="14"/>
        <v>3</v>
      </c>
      <c r="U75" s="90" t="s">
        <v>676</v>
      </c>
      <c r="V75" s="26">
        <v>42</v>
      </c>
      <c r="W75" s="25" t="str">
        <f t="shared" si="15"/>
        <v>المخازن</v>
      </c>
      <c r="X75" s="25" t="str">
        <f t="shared" ca="1" si="10"/>
        <v/>
      </c>
      <c r="Y75" s="25" t="str">
        <f t="shared" ca="1" si="11"/>
        <v/>
      </c>
      <c r="Z75" s="22" t="s">
        <v>24</v>
      </c>
      <c r="AA75" s="22"/>
      <c r="AB75" s="16">
        <v>44312</v>
      </c>
      <c r="AC75" s="17">
        <v>44373</v>
      </c>
      <c r="AD75" s="43"/>
      <c r="AE75" s="44"/>
      <c r="AF75" s="44"/>
      <c r="AG75" s="44"/>
      <c r="AH75" s="44"/>
      <c r="AI75" s="44"/>
      <c r="AJ75" s="44">
        <v>1994</v>
      </c>
      <c r="AK75" s="85" t="str">
        <f>IF(AND($M75&gt;='Renew Report'!$T$1,$M75&lt;='Renew Report'!$U$1),COUNT($AK$1:$AK74)+1,"")</f>
        <v/>
      </c>
      <c r="AT75" s="46">
        <f t="shared" ca="1" si="12"/>
        <v>0</v>
      </c>
    </row>
    <row r="76" spans="1:46" s="46" customFormat="1" ht="60" customHeight="1" thickBot="1">
      <c r="A76" s="8">
        <f>IF(C76="","",SUBTOTAL(3,$C$2:C76))</f>
        <v>75</v>
      </c>
      <c r="B76" s="9" t="s">
        <v>101</v>
      </c>
      <c r="C76" s="10">
        <v>1</v>
      </c>
      <c r="D76" s="10">
        <v>1</v>
      </c>
      <c r="E76" s="10">
        <v>1</v>
      </c>
      <c r="F76" s="10">
        <v>1</v>
      </c>
      <c r="G76" s="10"/>
      <c r="H76" s="10">
        <v>1</v>
      </c>
      <c r="I76" s="10">
        <v>1</v>
      </c>
      <c r="J76" s="4">
        <v>1</v>
      </c>
      <c r="K76" s="4">
        <v>1</v>
      </c>
      <c r="L76" s="12">
        <v>43949</v>
      </c>
      <c r="M76" s="12">
        <v>44712</v>
      </c>
      <c r="N76" s="11">
        <v>1</v>
      </c>
      <c r="O76" s="36">
        <v>1</v>
      </c>
      <c r="P76" s="13">
        <v>1</v>
      </c>
      <c r="Q76" s="14">
        <f t="shared" si="8"/>
        <v>44728</v>
      </c>
      <c r="R76" s="15">
        <f t="shared" ca="1" si="13"/>
        <v>0</v>
      </c>
      <c r="S76" s="35">
        <f t="shared" si="9"/>
        <v>3</v>
      </c>
      <c r="T76" s="101">
        <f t="shared" ca="1" si="14"/>
        <v>3</v>
      </c>
      <c r="U76" s="90" t="s">
        <v>676</v>
      </c>
      <c r="V76" s="26">
        <v>42</v>
      </c>
      <c r="W76" s="25" t="str">
        <f t="shared" si="15"/>
        <v>المخازن</v>
      </c>
      <c r="X76" s="25" t="str">
        <f t="shared" ca="1" si="10"/>
        <v/>
      </c>
      <c r="Y76" s="25" t="str">
        <f t="shared" ca="1" si="11"/>
        <v/>
      </c>
      <c r="Z76" s="22" t="s">
        <v>24</v>
      </c>
      <c r="AA76" s="22"/>
      <c r="AB76" s="16">
        <v>44286</v>
      </c>
      <c r="AC76" s="17">
        <v>44347</v>
      </c>
      <c r="AD76" s="43"/>
      <c r="AE76" s="44"/>
      <c r="AF76" s="44"/>
      <c r="AG76" s="44"/>
      <c r="AH76" s="44"/>
      <c r="AI76" s="44"/>
      <c r="AJ76" s="44">
        <v>0</v>
      </c>
      <c r="AK76" s="85" t="str">
        <f>IF(AND($M76&gt;='Renew Report'!$T$1,$M76&lt;='Renew Report'!$U$1),COUNT($AK$1:$AK75)+1,"")</f>
        <v/>
      </c>
      <c r="AT76" s="46">
        <f t="shared" ca="1" si="12"/>
        <v>0</v>
      </c>
    </row>
    <row r="77" spans="1:46" s="46" customFormat="1" ht="60" customHeight="1" thickBot="1">
      <c r="A77" s="8">
        <f>IF(C77="","",SUBTOTAL(3,$C$2:C77))</f>
        <v>76</v>
      </c>
      <c r="B77" s="9" t="s">
        <v>102</v>
      </c>
      <c r="C77" s="10">
        <v>1</v>
      </c>
      <c r="D77" s="10">
        <v>1</v>
      </c>
      <c r="E77" s="10">
        <v>1</v>
      </c>
      <c r="F77" s="10">
        <v>1</v>
      </c>
      <c r="G77" s="10"/>
      <c r="H77" s="10">
        <v>1</v>
      </c>
      <c r="I77" s="10">
        <v>1</v>
      </c>
      <c r="J77" s="4">
        <v>1</v>
      </c>
      <c r="K77" s="4">
        <v>1</v>
      </c>
      <c r="L77" s="12">
        <v>44374</v>
      </c>
      <c r="M77" s="12">
        <v>44708</v>
      </c>
      <c r="N77" s="11">
        <v>1</v>
      </c>
      <c r="O77" s="36">
        <v>1</v>
      </c>
      <c r="P77" s="13">
        <v>1</v>
      </c>
      <c r="Q77" s="14">
        <f t="shared" si="8"/>
        <v>44724</v>
      </c>
      <c r="R77" s="15">
        <f t="shared" ca="1" si="13"/>
        <v>0</v>
      </c>
      <c r="S77" s="35">
        <f t="shared" si="9"/>
        <v>3</v>
      </c>
      <c r="T77" s="101">
        <f t="shared" ca="1" si="14"/>
        <v>3</v>
      </c>
      <c r="U77" s="90" t="s">
        <v>676</v>
      </c>
      <c r="V77" s="26">
        <v>42</v>
      </c>
      <c r="W77" s="25" t="str">
        <f t="shared" si="15"/>
        <v>المخازن</v>
      </c>
      <c r="X77" s="25" t="str">
        <f t="shared" ca="1" si="10"/>
        <v/>
      </c>
      <c r="Y77" s="25" t="str">
        <f t="shared" ca="1" si="11"/>
        <v/>
      </c>
      <c r="Z77" s="22" t="s">
        <v>24</v>
      </c>
      <c r="AA77" s="22"/>
      <c r="AB77" s="16">
        <v>44647</v>
      </c>
      <c r="AC77" s="17">
        <v>44708</v>
      </c>
      <c r="AD77" s="43"/>
      <c r="AE77" s="44"/>
      <c r="AF77" s="44"/>
      <c r="AG77" s="44"/>
      <c r="AH77" s="44"/>
      <c r="AI77" s="44"/>
      <c r="AJ77" s="44">
        <v>1994</v>
      </c>
      <c r="AK77" s="85" t="str">
        <f>IF(AND($M77&gt;='Renew Report'!$T$1,$M77&lt;='Renew Report'!$U$1),COUNT($AK$1:$AK76)+1,"")</f>
        <v/>
      </c>
      <c r="AT77" s="46">
        <f t="shared" ca="1" si="12"/>
        <v>0</v>
      </c>
    </row>
    <row r="78" spans="1:46" s="46" customFormat="1" ht="60" customHeight="1" thickBot="1">
      <c r="A78" s="8">
        <f>IF(C78="","",SUBTOTAL(3,$C$2:C78))</f>
        <v>77</v>
      </c>
      <c r="B78" s="9" t="s">
        <v>103</v>
      </c>
      <c r="C78" s="10">
        <v>1</v>
      </c>
      <c r="D78" s="10">
        <v>1</v>
      </c>
      <c r="E78" s="10">
        <v>1</v>
      </c>
      <c r="F78" s="10">
        <v>1</v>
      </c>
      <c r="G78" s="10"/>
      <c r="H78" s="10">
        <v>1</v>
      </c>
      <c r="I78" s="10">
        <v>1</v>
      </c>
      <c r="J78" s="4">
        <v>1</v>
      </c>
      <c r="K78" s="4">
        <v>1</v>
      </c>
      <c r="L78" s="12">
        <v>44265</v>
      </c>
      <c r="M78" s="12">
        <v>44658</v>
      </c>
      <c r="N78" s="11">
        <v>1</v>
      </c>
      <c r="O78" s="36">
        <v>1</v>
      </c>
      <c r="P78" s="13">
        <v>1</v>
      </c>
      <c r="Q78" s="14">
        <f t="shared" si="8"/>
        <v>44674</v>
      </c>
      <c r="R78" s="15">
        <f t="shared" ca="1" si="13"/>
        <v>0</v>
      </c>
      <c r="S78" s="35">
        <f t="shared" si="9"/>
        <v>3</v>
      </c>
      <c r="T78" s="101">
        <f t="shared" ca="1" si="14"/>
        <v>3</v>
      </c>
      <c r="U78" s="90" t="s">
        <v>676</v>
      </c>
      <c r="V78" s="26">
        <v>42</v>
      </c>
      <c r="W78" s="25" t="str">
        <f t="shared" si="15"/>
        <v>المخازن</v>
      </c>
      <c r="X78" s="25" t="str">
        <f t="shared" ca="1" si="10"/>
        <v/>
      </c>
      <c r="Y78" s="25" t="str">
        <f t="shared" ca="1" si="11"/>
        <v/>
      </c>
      <c r="Z78" s="22" t="s">
        <v>24</v>
      </c>
      <c r="AA78" s="22"/>
      <c r="AB78" s="16">
        <v>44234</v>
      </c>
      <c r="AC78" s="17">
        <v>44293</v>
      </c>
      <c r="AD78" s="43"/>
      <c r="AE78" s="44"/>
      <c r="AF78" s="44"/>
      <c r="AG78" s="44"/>
      <c r="AH78" s="44"/>
      <c r="AI78" s="44"/>
      <c r="AJ78" s="44">
        <v>0</v>
      </c>
      <c r="AK78" s="85" t="str">
        <f>IF(AND($M78&gt;='Renew Report'!$T$1,$M78&lt;='Renew Report'!$U$1),COUNT($AK$1:$AK77)+1,"")</f>
        <v/>
      </c>
      <c r="AT78" s="46">
        <f t="shared" ca="1" si="12"/>
        <v>0</v>
      </c>
    </row>
    <row r="79" spans="1:46" s="46" customFormat="1" ht="60" customHeight="1" thickBot="1">
      <c r="A79" s="8">
        <f>IF(C79="","",SUBTOTAL(3,$C$2:C79))</f>
        <v>78</v>
      </c>
      <c r="B79" s="9" t="s">
        <v>104</v>
      </c>
      <c r="C79" s="10">
        <v>1</v>
      </c>
      <c r="D79" s="10">
        <v>1</v>
      </c>
      <c r="E79" s="10">
        <v>1</v>
      </c>
      <c r="F79" s="10">
        <v>1</v>
      </c>
      <c r="G79" s="10"/>
      <c r="H79" s="10">
        <v>1</v>
      </c>
      <c r="I79" s="10">
        <v>1</v>
      </c>
      <c r="J79" s="4">
        <v>1</v>
      </c>
      <c r="K79" s="4">
        <v>1</v>
      </c>
      <c r="L79" s="12">
        <v>44379</v>
      </c>
      <c r="M79" s="12">
        <v>44616</v>
      </c>
      <c r="N79" s="11">
        <v>1</v>
      </c>
      <c r="O79" s="36">
        <v>1</v>
      </c>
      <c r="P79" s="13">
        <v>1</v>
      </c>
      <c r="Q79" s="14">
        <f t="shared" si="8"/>
        <v>44632</v>
      </c>
      <c r="R79" s="15">
        <f t="shared" ca="1" si="13"/>
        <v>0</v>
      </c>
      <c r="S79" s="35">
        <f t="shared" si="9"/>
        <v>3</v>
      </c>
      <c r="T79" s="101">
        <f t="shared" ca="1" si="14"/>
        <v>3</v>
      </c>
      <c r="U79" s="90" t="s">
        <v>676</v>
      </c>
      <c r="V79" s="26">
        <v>42</v>
      </c>
      <c r="W79" s="25" t="str">
        <f t="shared" si="15"/>
        <v>المخازن</v>
      </c>
      <c r="X79" s="25" t="str">
        <f t="shared" ca="1" si="10"/>
        <v/>
      </c>
      <c r="Y79" s="25" t="str">
        <f t="shared" ca="1" si="11"/>
        <v/>
      </c>
      <c r="Z79" s="22" t="s">
        <v>75</v>
      </c>
      <c r="AA79" s="22"/>
      <c r="AB79" s="16">
        <v>44616</v>
      </c>
      <c r="AC79" s="17">
        <v>44616</v>
      </c>
      <c r="AD79" s="43"/>
      <c r="AE79" s="44"/>
      <c r="AF79" s="44"/>
      <c r="AG79" s="44"/>
      <c r="AH79" s="44"/>
      <c r="AI79" s="44"/>
      <c r="AJ79" s="44">
        <v>44060</v>
      </c>
      <c r="AK79" s="85" t="str">
        <f>IF(AND($M79&gt;='Renew Report'!$T$1,$M79&lt;='Renew Report'!$U$1),COUNT($AK$1:$AK78)+1,"")</f>
        <v/>
      </c>
      <c r="AT79" s="46">
        <f t="shared" ca="1" si="12"/>
        <v>0</v>
      </c>
    </row>
    <row r="80" spans="1:46" s="46" customFormat="1" ht="60" customHeight="1" thickBot="1">
      <c r="A80" s="8">
        <f>IF(C80="","",SUBTOTAL(3,$C$2:C80))</f>
        <v>79</v>
      </c>
      <c r="B80" s="9" t="s">
        <v>105</v>
      </c>
      <c r="C80" s="10">
        <v>1</v>
      </c>
      <c r="D80" s="10">
        <v>1</v>
      </c>
      <c r="E80" s="10">
        <v>1</v>
      </c>
      <c r="F80" s="10">
        <v>1</v>
      </c>
      <c r="G80" s="10"/>
      <c r="H80" s="10">
        <v>1</v>
      </c>
      <c r="I80" s="10">
        <v>1</v>
      </c>
      <c r="J80" s="4">
        <v>1</v>
      </c>
      <c r="K80" s="4">
        <v>1</v>
      </c>
      <c r="L80" s="12">
        <v>44556</v>
      </c>
      <c r="M80" s="12">
        <v>44647</v>
      </c>
      <c r="N80" s="11">
        <v>1</v>
      </c>
      <c r="O80" s="36">
        <v>1</v>
      </c>
      <c r="P80" s="13">
        <v>1</v>
      </c>
      <c r="Q80" s="14">
        <f t="shared" si="8"/>
        <v>44663</v>
      </c>
      <c r="R80" s="15">
        <f t="shared" ca="1" si="13"/>
        <v>0</v>
      </c>
      <c r="S80" s="35">
        <f t="shared" si="9"/>
        <v>3</v>
      </c>
      <c r="T80" s="101">
        <f t="shared" ca="1" si="14"/>
        <v>3</v>
      </c>
      <c r="U80" s="90" t="s">
        <v>676</v>
      </c>
      <c r="V80" s="26">
        <v>42</v>
      </c>
      <c r="W80" s="25" t="str">
        <f t="shared" si="15"/>
        <v>المخازن</v>
      </c>
      <c r="X80" s="25" t="str">
        <f t="shared" ca="1" si="10"/>
        <v/>
      </c>
      <c r="Y80" s="25" t="str">
        <f t="shared" ca="1" si="11"/>
        <v/>
      </c>
      <c r="Z80" s="22" t="s">
        <v>24</v>
      </c>
      <c r="AA80" s="22"/>
      <c r="AB80" s="16">
        <v>44223</v>
      </c>
      <c r="AC80" s="17">
        <v>44282</v>
      </c>
      <c r="AD80" s="43"/>
      <c r="AE80" s="44"/>
      <c r="AF80" s="44"/>
      <c r="AG80" s="44"/>
      <c r="AH80" s="44"/>
      <c r="AI80" s="44"/>
      <c r="AJ80" s="44">
        <v>0</v>
      </c>
      <c r="AK80" s="85" t="str">
        <f>IF(AND($M80&gt;='Renew Report'!$T$1,$M80&lt;='Renew Report'!$U$1),COUNT($AK$1:$AK79)+1,"")</f>
        <v/>
      </c>
      <c r="AT80" s="46">
        <f t="shared" ca="1" si="12"/>
        <v>0</v>
      </c>
    </row>
    <row r="81" spans="1:46" s="46" customFormat="1" ht="60" customHeight="1" thickBot="1">
      <c r="A81" s="8">
        <f>IF(C81="","",SUBTOTAL(3,$C$2:C81))</f>
        <v>80</v>
      </c>
      <c r="B81" s="9" t="s">
        <v>106</v>
      </c>
      <c r="C81" s="10">
        <v>1</v>
      </c>
      <c r="D81" s="10">
        <v>1</v>
      </c>
      <c r="E81" s="10">
        <v>1</v>
      </c>
      <c r="F81" s="10">
        <v>1</v>
      </c>
      <c r="G81" s="10"/>
      <c r="H81" s="10">
        <v>1</v>
      </c>
      <c r="I81" s="10">
        <v>1</v>
      </c>
      <c r="J81" s="4">
        <v>1</v>
      </c>
      <c r="K81" s="4">
        <v>1</v>
      </c>
      <c r="L81" s="12">
        <v>44383</v>
      </c>
      <c r="M81" s="12">
        <v>44715</v>
      </c>
      <c r="N81" s="11">
        <v>1</v>
      </c>
      <c r="O81" s="36">
        <v>1</v>
      </c>
      <c r="P81" s="13">
        <v>1</v>
      </c>
      <c r="Q81" s="14">
        <f t="shared" si="8"/>
        <v>44731</v>
      </c>
      <c r="R81" s="15">
        <f t="shared" ca="1" si="13"/>
        <v>0</v>
      </c>
      <c r="S81" s="35">
        <f t="shared" si="9"/>
        <v>3</v>
      </c>
      <c r="T81" s="101">
        <f t="shared" ca="1" si="14"/>
        <v>3</v>
      </c>
      <c r="U81" s="90" t="s">
        <v>676</v>
      </c>
      <c r="V81" s="26">
        <v>42</v>
      </c>
      <c r="W81" s="25" t="str">
        <f t="shared" si="15"/>
        <v>المخازن</v>
      </c>
      <c r="X81" s="25" t="str">
        <f t="shared" ca="1" si="10"/>
        <v/>
      </c>
      <c r="Y81" s="25" t="str">
        <f t="shared" ca="1" si="11"/>
        <v/>
      </c>
      <c r="Z81" s="22" t="s">
        <v>24</v>
      </c>
      <c r="AA81" s="22"/>
      <c r="AB81" s="16">
        <v>44289</v>
      </c>
      <c r="AC81" s="17">
        <v>44350</v>
      </c>
      <c r="AD81" s="43"/>
      <c r="AE81" s="44"/>
      <c r="AF81" s="44"/>
      <c r="AG81" s="44"/>
      <c r="AH81" s="44"/>
      <c r="AI81" s="44"/>
      <c r="AJ81" s="44">
        <v>2017</v>
      </c>
      <c r="AK81" s="85" t="str">
        <f>IF(AND($M81&gt;='Renew Report'!$T$1,$M81&lt;='Renew Report'!$U$1),COUNT($AK$1:$AK80)+1,"")</f>
        <v/>
      </c>
      <c r="AT81" s="46">
        <f t="shared" ca="1" si="12"/>
        <v>0</v>
      </c>
    </row>
    <row r="82" spans="1:46" s="46" customFormat="1" ht="60" customHeight="1" thickBot="1">
      <c r="A82" s="8">
        <f>IF(C82="","",SUBTOTAL(3,$C$2:C82))</f>
        <v>81</v>
      </c>
      <c r="B82" s="9" t="s">
        <v>107</v>
      </c>
      <c r="C82" s="10">
        <v>1</v>
      </c>
      <c r="D82" s="10">
        <v>1</v>
      </c>
      <c r="E82" s="10">
        <v>1</v>
      </c>
      <c r="F82" s="10">
        <v>1</v>
      </c>
      <c r="G82" s="10"/>
      <c r="H82" s="10">
        <v>1</v>
      </c>
      <c r="I82" s="10">
        <v>1</v>
      </c>
      <c r="J82" s="4">
        <v>1</v>
      </c>
      <c r="K82" s="4">
        <v>1</v>
      </c>
      <c r="L82" s="12">
        <v>44201</v>
      </c>
      <c r="M82" s="12">
        <v>44561</v>
      </c>
      <c r="N82" s="11">
        <v>1</v>
      </c>
      <c r="O82" s="36">
        <v>1</v>
      </c>
      <c r="P82" s="13">
        <v>1</v>
      </c>
      <c r="Q82" s="14">
        <f t="shared" si="8"/>
        <v>44577</v>
      </c>
      <c r="R82" s="15">
        <f t="shared" ca="1" si="13"/>
        <v>0</v>
      </c>
      <c r="S82" s="35">
        <f t="shared" si="9"/>
        <v>3</v>
      </c>
      <c r="T82" s="101">
        <f t="shared" ca="1" si="14"/>
        <v>3</v>
      </c>
      <c r="U82" s="90" t="s">
        <v>676</v>
      </c>
      <c r="V82" s="26">
        <v>42</v>
      </c>
      <c r="W82" s="25" t="str">
        <f t="shared" si="15"/>
        <v>المخازن</v>
      </c>
      <c r="X82" s="25" t="str">
        <f t="shared" ca="1" si="10"/>
        <v/>
      </c>
      <c r="Y82" s="25" t="str">
        <f t="shared" ca="1" si="11"/>
        <v/>
      </c>
      <c r="Z82" s="22" t="s">
        <v>75</v>
      </c>
      <c r="AA82" s="22"/>
      <c r="AB82" s="16">
        <v>44561</v>
      </c>
      <c r="AC82" s="17">
        <v>44561</v>
      </c>
      <c r="AD82" s="43"/>
      <c r="AE82" s="44"/>
      <c r="AF82" s="44"/>
      <c r="AG82" s="44"/>
      <c r="AH82" s="44"/>
      <c r="AI82" s="44"/>
      <c r="AJ82" s="44">
        <v>44005</v>
      </c>
      <c r="AK82" s="85" t="str">
        <f>IF(AND($M82&gt;='Renew Report'!$T$1,$M82&lt;='Renew Report'!$U$1),COUNT($AK$1:$AK81)+1,"")</f>
        <v/>
      </c>
      <c r="AT82" s="46">
        <f t="shared" ca="1" si="12"/>
        <v>0</v>
      </c>
    </row>
    <row r="83" spans="1:46" s="46" customFormat="1" ht="60" customHeight="1" thickBot="1">
      <c r="A83" s="8">
        <f>IF(C83="","",SUBTOTAL(3,$C$2:C83))</f>
        <v>82</v>
      </c>
      <c r="B83" s="9" t="s">
        <v>108</v>
      </c>
      <c r="C83" s="10">
        <v>1</v>
      </c>
      <c r="D83" s="10">
        <v>1</v>
      </c>
      <c r="E83" s="10">
        <v>1</v>
      </c>
      <c r="F83" s="10">
        <v>1</v>
      </c>
      <c r="G83" s="10"/>
      <c r="H83" s="10">
        <v>1</v>
      </c>
      <c r="I83" s="10">
        <v>1</v>
      </c>
      <c r="J83" s="4">
        <v>1</v>
      </c>
      <c r="K83" s="4">
        <v>1</v>
      </c>
      <c r="L83" s="12">
        <v>43937</v>
      </c>
      <c r="M83" s="12">
        <v>44400</v>
      </c>
      <c r="N83" s="11">
        <v>1</v>
      </c>
      <c r="O83" s="36">
        <v>1</v>
      </c>
      <c r="P83" s="13">
        <v>1</v>
      </c>
      <c r="Q83" s="14">
        <f t="shared" si="8"/>
        <v>44416</v>
      </c>
      <c r="R83" s="15">
        <f t="shared" ca="1" si="13"/>
        <v>0</v>
      </c>
      <c r="S83" s="35">
        <f t="shared" si="9"/>
        <v>3</v>
      </c>
      <c r="T83" s="101">
        <f t="shared" ca="1" si="14"/>
        <v>3</v>
      </c>
      <c r="U83" s="90" t="s">
        <v>676</v>
      </c>
      <c r="V83" s="26">
        <v>42</v>
      </c>
      <c r="W83" s="25" t="str">
        <f t="shared" si="15"/>
        <v>المخازن</v>
      </c>
      <c r="X83" s="25" t="str">
        <f t="shared" ca="1" si="10"/>
        <v/>
      </c>
      <c r="Y83" s="25" t="str">
        <f t="shared" ca="1" si="11"/>
        <v/>
      </c>
      <c r="Z83" s="22" t="s">
        <v>24</v>
      </c>
      <c r="AA83" s="22"/>
      <c r="AB83" s="16">
        <v>44339</v>
      </c>
      <c r="AC83" s="17">
        <v>44400</v>
      </c>
      <c r="AD83" s="43"/>
      <c r="AE83" s="44"/>
      <c r="AF83" s="44"/>
      <c r="AG83" s="44"/>
      <c r="AH83" s="44"/>
      <c r="AI83" s="44"/>
      <c r="AJ83" s="44">
        <v>2004</v>
      </c>
      <c r="AK83" s="85" t="str">
        <f>IF(AND($M83&gt;='Renew Report'!$T$1,$M83&lt;='Renew Report'!$U$1),COUNT($AK$1:$AK82)+1,"")</f>
        <v/>
      </c>
      <c r="AT83" s="46">
        <f t="shared" ca="1" si="12"/>
        <v>0</v>
      </c>
    </row>
    <row r="84" spans="1:46" s="46" customFormat="1" ht="60" customHeight="1" thickBot="1">
      <c r="A84" s="8">
        <f>IF(C84="","",SUBTOTAL(3,$C$2:C84))</f>
        <v>83</v>
      </c>
      <c r="B84" s="9" t="s">
        <v>109</v>
      </c>
      <c r="C84" s="10">
        <v>1</v>
      </c>
      <c r="D84" s="10">
        <v>1</v>
      </c>
      <c r="E84" s="10">
        <v>1</v>
      </c>
      <c r="F84" s="10">
        <v>1</v>
      </c>
      <c r="G84" s="10"/>
      <c r="H84" s="10">
        <v>1</v>
      </c>
      <c r="I84" s="10">
        <v>1</v>
      </c>
      <c r="J84" s="4">
        <v>1</v>
      </c>
      <c r="K84" s="4">
        <v>1</v>
      </c>
      <c r="L84" s="12">
        <v>44413</v>
      </c>
      <c r="M84" s="12">
        <v>44667</v>
      </c>
      <c r="N84" s="11">
        <v>1</v>
      </c>
      <c r="O84" s="36">
        <v>1</v>
      </c>
      <c r="P84" s="13">
        <v>1</v>
      </c>
      <c r="Q84" s="14">
        <f t="shared" si="8"/>
        <v>44683</v>
      </c>
      <c r="R84" s="15">
        <f t="shared" ca="1" si="13"/>
        <v>0</v>
      </c>
      <c r="S84" s="35">
        <f t="shared" si="9"/>
        <v>3</v>
      </c>
      <c r="T84" s="101">
        <f t="shared" ca="1" si="14"/>
        <v>3</v>
      </c>
      <c r="U84" s="90" t="s">
        <v>676</v>
      </c>
      <c r="V84" s="26">
        <v>42</v>
      </c>
      <c r="W84" s="25" t="str">
        <f t="shared" si="15"/>
        <v>المخازن</v>
      </c>
      <c r="X84" s="25" t="str">
        <f t="shared" ca="1" si="10"/>
        <v/>
      </c>
      <c r="Y84" s="25" t="str">
        <f t="shared" ca="1" si="11"/>
        <v/>
      </c>
      <c r="Z84" s="22" t="s">
        <v>24</v>
      </c>
      <c r="AA84" s="22"/>
      <c r="AB84" s="16">
        <v>44243</v>
      </c>
      <c r="AC84" s="17">
        <v>44302</v>
      </c>
      <c r="AD84" s="43"/>
      <c r="AE84" s="44"/>
      <c r="AF84" s="44"/>
      <c r="AG84" s="44"/>
      <c r="AH84" s="44"/>
      <c r="AI84" s="44"/>
      <c r="AJ84" s="44">
        <v>2003</v>
      </c>
      <c r="AK84" s="85" t="str">
        <f>IF(AND($M84&gt;='Renew Report'!$T$1,$M84&lt;='Renew Report'!$U$1),COUNT($AK$1:$AK83)+1,"")</f>
        <v/>
      </c>
      <c r="AT84" s="46">
        <f t="shared" ca="1" si="12"/>
        <v>0</v>
      </c>
    </row>
    <row r="85" spans="1:46" s="46" customFormat="1" ht="60" customHeight="1" thickBot="1">
      <c r="A85" s="8">
        <f>IF(C85="","",SUBTOTAL(3,$C$2:C85))</f>
        <v>84</v>
      </c>
      <c r="B85" s="9" t="s">
        <v>110</v>
      </c>
      <c r="C85" s="10">
        <v>1</v>
      </c>
      <c r="D85" s="10">
        <v>1</v>
      </c>
      <c r="E85" s="10">
        <v>1</v>
      </c>
      <c r="F85" s="10">
        <v>1</v>
      </c>
      <c r="G85" s="10"/>
      <c r="H85" s="10">
        <v>1</v>
      </c>
      <c r="I85" s="10">
        <v>1</v>
      </c>
      <c r="J85" s="4">
        <v>1</v>
      </c>
      <c r="K85" s="4">
        <v>1</v>
      </c>
      <c r="L85" s="12">
        <v>44383</v>
      </c>
      <c r="M85" s="12">
        <v>44728</v>
      </c>
      <c r="N85" s="11">
        <v>1</v>
      </c>
      <c r="O85" s="36">
        <v>1</v>
      </c>
      <c r="P85" s="13">
        <v>1</v>
      </c>
      <c r="Q85" s="14">
        <f t="shared" si="8"/>
        <v>44744</v>
      </c>
      <c r="R85" s="15">
        <f t="shared" ca="1" si="13"/>
        <v>0</v>
      </c>
      <c r="S85" s="35">
        <f t="shared" si="9"/>
        <v>3</v>
      </c>
      <c r="T85" s="101">
        <f t="shared" ca="1" si="14"/>
        <v>3</v>
      </c>
      <c r="U85" s="90" t="s">
        <v>676</v>
      </c>
      <c r="V85" s="26">
        <v>42</v>
      </c>
      <c r="W85" s="25" t="str">
        <f t="shared" si="15"/>
        <v>المخازن</v>
      </c>
      <c r="X85" s="25" t="str">
        <f t="shared" ca="1" si="10"/>
        <v/>
      </c>
      <c r="Y85" s="25" t="str">
        <f t="shared" ca="1" si="11"/>
        <v/>
      </c>
      <c r="Z85" s="22" t="s">
        <v>24</v>
      </c>
      <c r="AA85" s="22"/>
      <c r="AB85" s="16">
        <v>44302</v>
      </c>
      <c r="AC85" s="17">
        <v>44363</v>
      </c>
      <c r="AD85" s="43"/>
      <c r="AE85" s="44"/>
      <c r="AF85" s="44"/>
      <c r="AG85" s="44"/>
      <c r="AH85" s="44"/>
      <c r="AI85" s="44"/>
      <c r="AJ85" s="44">
        <v>1997</v>
      </c>
      <c r="AK85" s="85" t="str">
        <f>IF(AND($M85&gt;='Renew Report'!$T$1,$M85&lt;='Renew Report'!$U$1),COUNT($AK$1:$AK84)+1,"")</f>
        <v/>
      </c>
      <c r="AT85" s="46">
        <f t="shared" ca="1" si="12"/>
        <v>0</v>
      </c>
    </row>
    <row r="86" spans="1:46" s="46" customFormat="1" ht="60" customHeight="1" thickBot="1">
      <c r="A86" s="8">
        <f>IF(C86="","",SUBTOTAL(3,$C$2:C86))</f>
        <v>85</v>
      </c>
      <c r="B86" s="9" t="s">
        <v>111</v>
      </c>
      <c r="C86" s="10">
        <v>1</v>
      </c>
      <c r="D86" s="10">
        <v>1</v>
      </c>
      <c r="E86" s="10">
        <v>1</v>
      </c>
      <c r="F86" s="10">
        <v>1</v>
      </c>
      <c r="G86" s="10"/>
      <c r="H86" s="10">
        <v>1</v>
      </c>
      <c r="I86" s="10">
        <v>1</v>
      </c>
      <c r="J86" s="4">
        <v>1</v>
      </c>
      <c r="K86" s="4">
        <v>1</v>
      </c>
      <c r="L86" s="12">
        <v>44083</v>
      </c>
      <c r="M86" s="12">
        <v>44470</v>
      </c>
      <c r="N86" s="11">
        <v>1</v>
      </c>
      <c r="O86" s="36">
        <v>1</v>
      </c>
      <c r="P86" s="13">
        <v>1</v>
      </c>
      <c r="Q86" s="14">
        <f t="shared" si="8"/>
        <v>44486</v>
      </c>
      <c r="R86" s="15">
        <f t="shared" ca="1" si="13"/>
        <v>0</v>
      </c>
      <c r="S86" s="35">
        <f t="shared" si="9"/>
        <v>3</v>
      </c>
      <c r="T86" s="101">
        <f t="shared" ca="1" si="14"/>
        <v>3</v>
      </c>
      <c r="U86" s="90" t="s">
        <v>676</v>
      </c>
      <c r="V86" s="26">
        <v>42</v>
      </c>
      <c r="W86" s="25" t="str">
        <f t="shared" si="15"/>
        <v>المخازن</v>
      </c>
      <c r="X86" s="25" t="str">
        <f t="shared" ca="1" si="10"/>
        <v/>
      </c>
      <c r="Y86" s="25" t="str">
        <f t="shared" ca="1" si="11"/>
        <v/>
      </c>
      <c r="Z86" s="22" t="s">
        <v>24</v>
      </c>
      <c r="AA86" s="22"/>
      <c r="AB86" s="16">
        <v>44409</v>
      </c>
      <c r="AC86" s="17">
        <v>44470</v>
      </c>
      <c r="AD86" s="43"/>
      <c r="AE86" s="44"/>
      <c r="AF86" s="44"/>
      <c r="AG86" s="44"/>
      <c r="AH86" s="44"/>
      <c r="AI86" s="44"/>
      <c r="AJ86" s="44">
        <v>0</v>
      </c>
      <c r="AK86" s="85" t="str">
        <f>IF(AND($M86&gt;='Renew Report'!$T$1,$M86&lt;='Renew Report'!$U$1),COUNT($AK$1:$AK85)+1,"")</f>
        <v/>
      </c>
      <c r="AT86" s="46">
        <f t="shared" ca="1" si="12"/>
        <v>0</v>
      </c>
    </row>
    <row r="87" spans="1:46" s="46" customFormat="1" ht="60" customHeight="1" thickBot="1">
      <c r="A87" s="8">
        <f>IF(C87="","",SUBTOTAL(3,$C$2:C87))</f>
        <v>86</v>
      </c>
      <c r="B87" s="9" t="s">
        <v>112</v>
      </c>
      <c r="C87" s="10">
        <v>1</v>
      </c>
      <c r="D87" s="10">
        <v>1</v>
      </c>
      <c r="E87" s="10">
        <v>1</v>
      </c>
      <c r="F87" s="10">
        <v>1</v>
      </c>
      <c r="G87" s="10"/>
      <c r="H87" s="10">
        <v>1</v>
      </c>
      <c r="I87" s="10">
        <v>1</v>
      </c>
      <c r="J87" s="4">
        <v>1</v>
      </c>
      <c r="K87" s="4">
        <v>1</v>
      </c>
      <c r="L87" s="12">
        <v>44624</v>
      </c>
      <c r="M87" s="12">
        <v>44715</v>
      </c>
      <c r="N87" s="11">
        <v>1</v>
      </c>
      <c r="O87" s="36">
        <v>1</v>
      </c>
      <c r="P87" s="13">
        <v>1</v>
      </c>
      <c r="Q87" s="14">
        <f t="shared" si="8"/>
        <v>44731</v>
      </c>
      <c r="R87" s="15">
        <f t="shared" ca="1" si="13"/>
        <v>0</v>
      </c>
      <c r="S87" s="35">
        <f t="shared" si="9"/>
        <v>3</v>
      </c>
      <c r="T87" s="101">
        <f t="shared" ca="1" si="14"/>
        <v>3</v>
      </c>
      <c r="U87" s="90" t="s">
        <v>676</v>
      </c>
      <c r="V87" s="26">
        <v>42</v>
      </c>
      <c r="W87" s="25" t="str">
        <f t="shared" si="15"/>
        <v>المخازن</v>
      </c>
      <c r="X87" s="25" t="str">
        <f t="shared" ca="1" si="10"/>
        <v/>
      </c>
      <c r="Y87" s="25" t="str">
        <f t="shared" ca="1" si="11"/>
        <v/>
      </c>
      <c r="Z87" s="22" t="s">
        <v>24</v>
      </c>
      <c r="AA87" s="22"/>
      <c r="AB87" s="16">
        <v>44289</v>
      </c>
      <c r="AC87" s="17">
        <v>44350</v>
      </c>
      <c r="AD87" s="43"/>
      <c r="AE87" s="44"/>
      <c r="AF87" s="44"/>
      <c r="AG87" s="44"/>
      <c r="AH87" s="44"/>
      <c r="AI87" s="44"/>
      <c r="AJ87" s="44">
        <v>2007</v>
      </c>
      <c r="AK87" s="85" t="str">
        <f>IF(AND($M87&gt;='Renew Report'!$T$1,$M87&lt;='Renew Report'!$U$1),COUNT($AK$1:$AK86)+1,"")</f>
        <v/>
      </c>
      <c r="AT87" s="46">
        <f t="shared" ca="1" si="12"/>
        <v>0</v>
      </c>
    </row>
    <row r="88" spans="1:46" s="46" customFormat="1" ht="60" customHeight="1" thickBot="1">
      <c r="A88" s="8">
        <f>IF(C88="","",SUBTOTAL(3,$C$2:C88))</f>
        <v>87</v>
      </c>
      <c r="B88" s="9" t="s">
        <v>113</v>
      </c>
      <c r="C88" s="10">
        <v>1</v>
      </c>
      <c r="D88" s="10">
        <v>1</v>
      </c>
      <c r="E88" s="10">
        <v>1</v>
      </c>
      <c r="F88" s="10">
        <v>1</v>
      </c>
      <c r="G88" s="10"/>
      <c r="H88" s="10">
        <v>1</v>
      </c>
      <c r="I88" s="10">
        <v>1</v>
      </c>
      <c r="J88" s="4">
        <v>1</v>
      </c>
      <c r="K88" s="4">
        <v>1</v>
      </c>
      <c r="L88" s="12">
        <v>44462</v>
      </c>
      <c r="M88" s="12">
        <v>44563</v>
      </c>
      <c r="N88" s="11">
        <v>1</v>
      </c>
      <c r="O88" s="36">
        <v>1</v>
      </c>
      <c r="P88" s="13">
        <v>1</v>
      </c>
      <c r="Q88" s="14">
        <f t="shared" si="8"/>
        <v>44579</v>
      </c>
      <c r="R88" s="15">
        <f t="shared" ca="1" si="13"/>
        <v>0</v>
      </c>
      <c r="S88" s="35">
        <f t="shared" si="9"/>
        <v>3</v>
      </c>
      <c r="T88" s="101">
        <f t="shared" ca="1" si="14"/>
        <v>3</v>
      </c>
      <c r="U88" s="93" t="s">
        <v>676</v>
      </c>
      <c r="V88" s="29">
        <v>42</v>
      </c>
      <c r="W88" s="25" t="str">
        <f t="shared" si="15"/>
        <v>المخازن</v>
      </c>
      <c r="X88" s="25" t="str">
        <f t="shared" ca="1" si="10"/>
        <v/>
      </c>
      <c r="Y88" s="25" t="str">
        <f t="shared" ca="1" si="11"/>
        <v/>
      </c>
      <c r="Z88" s="22" t="s">
        <v>24</v>
      </c>
      <c r="AA88" s="22"/>
      <c r="AB88" s="17">
        <v>44502</v>
      </c>
      <c r="AC88" s="17">
        <v>44563</v>
      </c>
      <c r="AD88" s="43"/>
      <c r="AE88" s="44"/>
      <c r="AF88" s="44"/>
      <c r="AG88" s="44"/>
      <c r="AH88" s="44"/>
      <c r="AI88" s="44"/>
      <c r="AJ88" s="44">
        <v>0</v>
      </c>
      <c r="AK88" s="85" t="str">
        <f>IF(AND($M88&gt;='Renew Report'!$T$1,$M88&lt;='Renew Report'!$U$1),COUNT($AK$1:$AK87)+1,"")</f>
        <v/>
      </c>
      <c r="AT88" s="46">
        <f t="shared" ca="1" si="12"/>
        <v>0</v>
      </c>
    </row>
    <row r="89" spans="1:46" s="46" customFormat="1" ht="60" customHeight="1" thickBot="1">
      <c r="A89" s="8">
        <f>IF(C89="","",SUBTOTAL(3,$C$2:C89))</f>
        <v>88</v>
      </c>
      <c r="B89" s="9" t="s">
        <v>114</v>
      </c>
      <c r="C89" s="10">
        <v>1</v>
      </c>
      <c r="D89" s="10">
        <v>1</v>
      </c>
      <c r="E89" s="10">
        <v>1</v>
      </c>
      <c r="F89" s="10">
        <v>1</v>
      </c>
      <c r="G89" s="10"/>
      <c r="H89" s="10">
        <v>1</v>
      </c>
      <c r="I89" s="10">
        <v>1</v>
      </c>
      <c r="J89" s="4">
        <v>1</v>
      </c>
      <c r="K89" s="4">
        <v>1</v>
      </c>
      <c r="L89" s="12">
        <v>44386</v>
      </c>
      <c r="M89" s="12">
        <v>44420</v>
      </c>
      <c r="N89" s="11">
        <v>1</v>
      </c>
      <c r="O89" s="36">
        <v>1</v>
      </c>
      <c r="P89" s="13">
        <v>1</v>
      </c>
      <c r="Q89" s="14">
        <f t="shared" si="8"/>
        <v>44436</v>
      </c>
      <c r="R89" s="15">
        <f t="shared" ca="1" si="13"/>
        <v>0</v>
      </c>
      <c r="S89" s="35">
        <f t="shared" si="9"/>
        <v>3</v>
      </c>
      <c r="T89" s="101">
        <f t="shared" ca="1" si="14"/>
        <v>3</v>
      </c>
      <c r="U89" s="90" t="s">
        <v>676</v>
      </c>
      <c r="V89" s="26">
        <v>42</v>
      </c>
      <c r="W89" s="25" t="str">
        <f t="shared" si="15"/>
        <v>المخازن</v>
      </c>
      <c r="X89" s="25" t="str">
        <f t="shared" ca="1" si="10"/>
        <v/>
      </c>
      <c r="Y89" s="25" t="str">
        <f t="shared" ca="1" si="11"/>
        <v/>
      </c>
      <c r="Z89" s="22" t="s">
        <v>24</v>
      </c>
      <c r="AA89" s="22"/>
      <c r="AB89" s="16">
        <v>44359</v>
      </c>
      <c r="AC89" s="17">
        <v>44420</v>
      </c>
      <c r="AD89" s="43"/>
      <c r="AE89" s="44"/>
      <c r="AF89" s="44"/>
      <c r="AG89" s="44"/>
      <c r="AH89" s="44"/>
      <c r="AI89" s="44"/>
      <c r="AJ89" s="44">
        <v>0</v>
      </c>
      <c r="AK89" s="85" t="str">
        <f>IF(AND($M89&gt;='Renew Report'!$T$1,$M89&lt;='Renew Report'!$U$1),COUNT($AK$1:$AK88)+1,"")</f>
        <v/>
      </c>
      <c r="AT89" s="46">
        <f t="shared" ca="1" si="12"/>
        <v>0</v>
      </c>
    </row>
    <row r="90" spans="1:46" s="46" customFormat="1" ht="60" customHeight="1" thickBot="1">
      <c r="A90" s="8">
        <f>IF(C90="","",SUBTOTAL(3,$C$2:C90))</f>
        <v>89</v>
      </c>
      <c r="B90" s="9" t="s">
        <v>115</v>
      </c>
      <c r="C90" s="10">
        <v>1</v>
      </c>
      <c r="D90" s="10">
        <v>1</v>
      </c>
      <c r="E90" s="10">
        <v>1</v>
      </c>
      <c r="F90" s="10">
        <v>1</v>
      </c>
      <c r="G90" s="10"/>
      <c r="H90" s="10">
        <v>1</v>
      </c>
      <c r="I90" s="10">
        <v>1</v>
      </c>
      <c r="J90" s="4">
        <v>1</v>
      </c>
      <c r="K90" s="4">
        <v>1</v>
      </c>
      <c r="L90" s="12">
        <v>44577</v>
      </c>
      <c r="M90" s="12">
        <v>44714</v>
      </c>
      <c r="N90" s="11">
        <v>1</v>
      </c>
      <c r="O90" s="36">
        <v>1</v>
      </c>
      <c r="P90" s="13">
        <v>1</v>
      </c>
      <c r="Q90" s="14">
        <f t="shared" si="8"/>
        <v>44730</v>
      </c>
      <c r="R90" s="15">
        <f t="shared" ca="1" si="13"/>
        <v>0</v>
      </c>
      <c r="S90" s="35">
        <f t="shared" si="9"/>
        <v>3</v>
      </c>
      <c r="T90" s="101">
        <f t="shared" ca="1" si="14"/>
        <v>3</v>
      </c>
      <c r="U90" s="90" t="s">
        <v>676</v>
      </c>
      <c r="V90" s="26">
        <v>42</v>
      </c>
      <c r="W90" s="25" t="str">
        <f t="shared" si="15"/>
        <v>المخازن</v>
      </c>
      <c r="X90" s="25" t="str">
        <f t="shared" ca="1" si="10"/>
        <v/>
      </c>
      <c r="Y90" s="25" t="str">
        <f t="shared" ca="1" si="11"/>
        <v/>
      </c>
      <c r="Z90" s="22" t="s">
        <v>24</v>
      </c>
      <c r="AA90" s="22"/>
      <c r="AB90" s="16">
        <v>44288</v>
      </c>
      <c r="AC90" s="17">
        <v>44349</v>
      </c>
      <c r="AD90" s="43"/>
      <c r="AE90" s="44"/>
      <c r="AF90" s="44"/>
      <c r="AG90" s="44"/>
      <c r="AH90" s="44"/>
      <c r="AI90" s="44"/>
      <c r="AJ90" s="44">
        <v>1994</v>
      </c>
      <c r="AK90" s="85" t="str">
        <f>IF(AND($M90&gt;='Renew Report'!$T$1,$M90&lt;='Renew Report'!$U$1),COUNT($AK$1:$AK89)+1,"")</f>
        <v/>
      </c>
      <c r="AT90" s="46">
        <f t="shared" ca="1" si="12"/>
        <v>0</v>
      </c>
    </row>
    <row r="91" spans="1:46" s="46" customFormat="1" ht="60" customHeight="1" thickBot="1">
      <c r="A91" s="8">
        <f>IF(C91="","",SUBTOTAL(3,$C$2:C91))</f>
        <v>90</v>
      </c>
      <c r="B91" s="9" t="s">
        <v>116</v>
      </c>
      <c r="C91" s="10">
        <v>1</v>
      </c>
      <c r="D91" s="10">
        <v>1</v>
      </c>
      <c r="E91" s="10">
        <v>1</v>
      </c>
      <c r="F91" s="10">
        <v>1</v>
      </c>
      <c r="G91" s="10"/>
      <c r="H91" s="10">
        <v>1</v>
      </c>
      <c r="I91" s="10">
        <v>1</v>
      </c>
      <c r="J91" s="4">
        <v>1</v>
      </c>
      <c r="K91" s="4">
        <v>1</v>
      </c>
      <c r="L91" s="12">
        <v>43661</v>
      </c>
      <c r="M91" s="12">
        <v>44386</v>
      </c>
      <c r="N91" s="11">
        <v>1</v>
      </c>
      <c r="O91" s="36">
        <v>1</v>
      </c>
      <c r="P91" s="13">
        <v>1</v>
      </c>
      <c r="Q91" s="14">
        <f t="shared" si="8"/>
        <v>44402</v>
      </c>
      <c r="R91" s="15">
        <f t="shared" ca="1" si="13"/>
        <v>0</v>
      </c>
      <c r="S91" s="35">
        <f t="shared" si="9"/>
        <v>3</v>
      </c>
      <c r="T91" s="101">
        <f t="shared" ca="1" si="14"/>
        <v>3</v>
      </c>
      <c r="U91" s="90" t="s">
        <v>676</v>
      </c>
      <c r="V91" s="26">
        <v>42</v>
      </c>
      <c r="W91" s="25" t="str">
        <f t="shared" si="15"/>
        <v>المخازن</v>
      </c>
      <c r="X91" s="25" t="str">
        <f t="shared" ca="1" si="10"/>
        <v/>
      </c>
      <c r="Y91" s="25" t="str">
        <f t="shared" ca="1" si="11"/>
        <v/>
      </c>
      <c r="Z91" s="22" t="s">
        <v>24</v>
      </c>
      <c r="AA91" s="22"/>
      <c r="AB91" s="16">
        <v>44325</v>
      </c>
      <c r="AC91" s="17">
        <v>44386</v>
      </c>
      <c r="AD91" s="43"/>
      <c r="AE91" s="44"/>
      <c r="AF91" s="44"/>
      <c r="AG91" s="44"/>
      <c r="AH91" s="44"/>
      <c r="AI91" s="44"/>
      <c r="AJ91" s="44">
        <v>1994</v>
      </c>
      <c r="AK91" s="85" t="str">
        <f>IF(AND($M91&gt;='Renew Report'!$T$1,$M91&lt;='Renew Report'!$U$1),COUNT($AK$1:$AK90)+1,"")</f>
        <v/>
      </c>
      <c r="AT91" s="46">
        <f t="shared" ca="1" si="12"/>
        <v>0</v>
      </c>
    </row>
    <row r="92" spans="1:46" s="46" customFormat="1" ht="60" customHeight="1" thickBot="1">
      <c r="A92" s="8">
        <f>IF(C92="","",SUBTOTAL(3,$C$2:C92))</f>
        <v>91</v>
      </c>
      <c r="B92" s="9" t="s">
        <v>117</v>
      </c>
      <c r="C92" s="10">
        <v>1</v>
      </c>
      <c r="D92" s="10">
        <v>1</v>
      </c>
      <c r="E92" s="10">
        <v>1</v>
      </c>
      <c r="F92" s="10">
        <v>1</v>
      </c>
      <c r="G92" s="10"/>
      <c r="H92" s="10">
        <v>1</v>
      </c>
      <c r="I92" s="10">
        <v>1</v>
      </c>
      <c r="J92" s="4">
        <v>1</v>
      </c>
      <c r="K92" s="4">
        <v>1</v>
      </c>
      <c r="L92" s="12" t="s">
        <v>118</v>
      </c>
      <c r="M92" s="12">
        <v>44375</v>
      </c>
      <c r="N92" s="11">
        <v>1</v>
      </c>
      <c r="O92" s="36">
        <v>1</v>
      </c>
      <c r="P92" s="13">
        <v>1</v>
      </c>
      <c r="Q92" s="14">
        <f t="shared" si="8"/>
        <v>44391</v>
      </c>
      <c r="R92" s="15">
        <f t="shared" ca="1" si="13"/>
        <v>0</v>
      </c>
      <c r="S92" s="35">
        <f t="shared" si="9"/>
        <v>3</v>
      </c>
      <c r="T92" s="101">
        <f t="shared" ca="1" si="14"/>
        <v>3</v>
      </c>
      <c r="U92" s="90" t="s">
        <v>676</v>
      </c>
      <c r="V92" s="26">
        <v>42</v>
      </c>
      <c r="W92" s="25" t="str">
        <f t="shared" si="15"/>
        <v>المخازن</v>
      </c>
      <c r="X92" s="25" t="str">
        <f t="shared" ca="1" si="10"/>
        <v/>
      </c>
      <c r="Y92" s="25" t="str">
        <f t="shared" ca="1" si="11"/>
        <v>يحتاج للتجديد</v>
      </c>
      <c r="Z92" s="22" t="s">
        <v>24</v>
      </c>
      <c r="AA92" s="22"/>
      <c r="AB92" s="16">
        <v>44314</v>
      </c>
      <c r="AC92" s="17">
        <v>44375</v>
      </c>
      <c r="AD92" s="43"/>
      <c r="AE92" s="44"/>
      <c r="AF92" s="44"/>
      <c r="AG92" s="44"/>
      <c r="AH92" s="44"/>
      <c r="AI92" s="44"/>
      <c r="AJ92" s="44">
        <v>1994</v>
      </c>
      <c r="AK92" s="85">
        <f>IF(AND($M92&gt;='Renew Report'!$T$1,$M92&lt;='Renew Report'!$U$1),COUNT($AK$1:$AK91)+1,"")</f>
        <v>2</v>
      </c>
      <c r="AT92" s="46">
        <f t="shared" ca="1" si="12"/>
        <v>0</v>
      </c>
    </row>
    <row r="93" spans="1:46" s="46" customFormat="1" ht="60" customHeight="1" thickBot="1">
      <c r="A93" s="8">
        <f>IF(C93="","",SUBTOTAL(3,$C$2:C93))</f>
        <v>92</v>
      </c>
      <c r="B93" s="9" t="s">
        <v>119</v>
      </c>
      <c r="C93" s="10">
        <v>1</v>
      </c>
      <c r="D93" s="10">
        <v>1</v>
      </c>
      <c r="E93" s="10">
        <v>1</v>
      </c>
      <c r="F93" s="10">
        <v>1</v>
      </c>
      <c r="G93" s="10"/>
      <c r="H93" s="10">
        <v>1</v>
      </c>
      <c r="I93" s="10">
        <v>1</v>
      </c>
      <c r="J93" s="4">
        <v>1</v>
      </c>
      <c r="K93" s="4">
        <v>1</v>
      </c>
      <c r="L93" s="12">
        <v>44508</v>
      </c>
      <c r="M93" s="12">
        <v>44565</v>
      </c>
      <c r="N93" s="11">
        <v>1</v>
      </c>
      <c r="O93" s="36">
        <v>1</v>
      </c>
      <c r="P93" s="13">
        <v>1</v>
      </c>
      <c r="Q93" s="14">
        <f t="shared" si="8"/>
        <v>44581</v>
      </c>
      <c r="R93" s="15">
        <f t="shared" ca="1" si="13"/>
        <v>0</v>
      </c>
      <c r="S93" s="35">
        <f t="shared" si="9"/>
        <v>3</v>
      </c>
      <c r="T93" s="101">
        <f t="shared" ca="1" si="14"/>
        <v>3</v>
      </c>
      <c r="U93" s="93" t="s">
        <v>676</v>
      </c>
      <c r="V93" s="29">
        <v>42</v>
      </c>
      <c r="W93" s="25" t="str">
        <f t="shared" si="15"/>
        <v>المخازن</v>
      </c>
      <c r="X93" s="25" t="str">
        <f t="shared" ca="1" si="10"/>
        <v/>
      </c>
      <c r="Y93" s="25" t="str">
        <f t="shared" ca="1" si="11"/>
        <v/>
      </c>
      <c r="Z93" s="22" t="s">
        <v>24</v>
      </c>
      <c r="AA93" s="22"/>
      <c r="AB93" s="17">
        <v>44504</v>
      </c>
      <c r="AC93" s="17">
        <v>44565</v>
      </c>
      <c r="AD93" s="43"/>
      <c r="AE93" s="44"/>
      <c r="AF93" s="44"/>
      <c r="AG93" s="44"/>
      <c r="AH93" s="44"/>
      <c r="AI93" s="44"/>
      <c r="AJ93" s="44">
        <v>0</v>
      </c>
      <c r="AK93" s="85" t="str">
        <f>IF(AND($M93&gt;='Renew Report'!$T$1,$M93&lt;='Renew Report'!$U$1),COUNT($AK$1:$AK92)+1,"")</f>
        <v/>
      </c>
      <c r="AT93" s="46">
        <f t="shared" ca="1" si="12"/>
        <v>0</v>
      </c>
    </row>
    <row r="94" spans="1:46" s="46" customFormat="1" ht="60" customHeight="1" thickBot="1">
      <c r="A94" s="8">
        <f>IF(C94="","",SUBTOTAL(3,$C$2:C94))</f>
        <v>93</v>
      </c>
      <c r="B94" s="181" t="s">
        <v>692</v>
      </c>
      <c r="C94" s="10">
        <v>1</v>
      </c>
      <c r="D94" s="10">
        <v>1</v>
      </c>
      <c r="E94" s="10">
        <v>1</v>
      </c>
      <c r="F94" s="10">
        <v>1</v>
      </c>
      <c r="G94" s="10"/>
      <c r="H94" s="10">
        <v>1</v>
      </c>
      <c r="I94" s="10">
        <v>1</v>
      </c>
      <c r="J94" s="4">
        <v>1</v>
      </c>
      <c r="K94" s="4">
        <v>1</v>
      </c>
      <c r="L94" s="12">
        <v>44517</v>
      </c>
      <c r="M94" s="12">
        <v>44740</v>
      </c>
      <c r="N94" s="11">
        <v>1</v>
      </c>
      <c r="O94" s="36">
        <v>1</v>
      </c>
      <c r="P94" s="13">
        <v>1</v>
      </c>
      <c r="Q94" s="14">
        <f t="shared" si="8"/>
        <v>44756</v>
      </c>
      <c r="R94" s="15">
        <f t="shared" ca="1" si="13"/>
        <v>0</v>
      </c>
      <c r="S94" s="35">
        <f t="shared" si="9"/>
        <v>3</v>
      </c>
      <c r="T94" s="101">
        <f t="shared" ca="1" si="14"/>
        <v>3</v>
      </c>
      <c r="U94" s="90" t="s">
        <v>676</v>
      </c>
      <c r="V94" s="26">
        <v>42</v>
      </c>
      <c r="W94" s="25" t="str">
        <f t="shared" si="15"/>
        <v>المخازن</v>
      </c>
      <c r="X94" s="25" t="str">
        <f t="shared" ca="1" si="10"/>
        <v/>
      </c>
      <c r="Y94" s="25" t="str">
        <f t="shared" ca="1" si="11"/>
        <v/>
      </c>
      <c r="Z94" s="22" t="s">
        <v>24</v>
      </c>
      <c r="AA94" s="22"/>
      <c r="AB94" s="16">
        <v>44314</v>
      </c>
      <c r="AC94" s="17">
        <v>44375</v>
      </c>
      <c r="AD94" s="43"/>
      <c r="AE94" s="44"/>
      <c r="AF94" s="44"/>
      <c r="AG94" s="44"/>
      <c r="AH94" s="44"/>
      <c r="AI94" s="44"/>
      <c r="AJ94" s="44">
        <v>1999</v>
      </c>
      <c r="AK94" s="85" t="str">
        <f>IF(AND($M94&gt;='Renew Report'!$T$1,$M94&lt;='Renew Report'!$U$1),COUNT($AK$1:$AK93)+1,"")</f>
        <v/>
      </c>
      <c r="AT94" s="46">
        <f t="shared" ca="1" si="12"/>
        <v>0</v>
      </c>
    </row>
    <row r="95" spans="1:46" s="46" customFormat="1" ht="60" customHeight="1" thickBot="1">
      <c r="A95" s="8">
        <f>IF(C95="","",SUBTOTAL(3,$C$2:C95))</f>
        <v>94</v>
      </c>
      <c r="B95" s="181" t="s">
        <v>693</v>
      </c>
      <c r="C95" s="10">
        <v>1</v>
      </c>
      <c r="D95" s="10">
        <v>1</v>
      </c>
      <c r="E95" s="10">
        <v>1</v>
      </c>
      <c r="F95" s="10">
        <v>1</v>
      </c>
      <c r="G95" s="10"/>
      <c r="H95" s="10">
        <v>1</v>
      </c>
      <c r="I95" s="10">
        <v>1</v>
      </c>
      <c r="J95" s="4">
        <v>1</v>
      </c>
      <c r="K95" s="4">
        <v>1</v>
      </c>
      <c r="L95" s="12">
        <v>44517</v>
      </c>
      <c r="M95" s="12">
        <v>44740</v>
      </c>
      <c r="N95" s="11"/>
      <c r="O95" s="36"/>
      <c r="P95" s="13"/>
      <c r="Q95" s="14">
        <f t="shared" si="8"/>
        <v>44756</v>
      </c>
      <c r="R95" s="15">
        <f t="shared" ca="1" si="13"/>
        <v>0</v>
      </c>
      <c r="S95" s="35">
        <f t="shared" si="9"/>
        <v>1</v>
      </c>
      <c r="T95" s="101">
        <f t="shared" ca="1" si="14"/>
        <v>1</v>
      </c>
      <c r="U95" s="90" t="s">
        <v>676</v>
      </c>
      <c r="V95" s="26">
        <v>42</v>
      </c>
      <c r="W95" s="25">
        <f t="shared" si="15"/>
        <v>0</v>
      </c>
      <c r="X95" s="25" t="str">
        <f t="shared" ca="1" si="10"/>
        <v/>
      </c>
      <c r="Y95" s="25" t="str">
        <f t="shared" ca="1" si="11"/>
        <v/>
      </c>
      <c r="Z95" s="22" t="s">
        <v>24</v>
      </c>
      <c r="AA95" s="22"/>
      <c r="AB95" s="16">
        <v>44314</v>
      </c>
      <c r="AC95" s="17">
        <v>44375</v>
      </c>
      <c r="AD95" s="43"/>
      <c r="AE95" s="44"/>
      <c r="AF95" s="44"/>
      <c r="AG95" s="44"/>
      <c r="AH95" s="44"/>
      <c r="AI95" s="44"/>
      <c r="AJ95" s="44">
        <v>1999</v>
      </c>
      <c r="AK95" s="85" t="str">
        <f>IF(AND($M95&gt;='Renew Report'!$T$1,$M95&lt;='Renew Report'!$U$1),COUNT($AK$1:$AK94)+1,"")</f>
        <v/>
      </c>
      <c r="AT95" s="46">
        <f t="shared" ca="1" si="12"/>
        <v>0</v>
      </c>
    </row>
    <row r="96" spans="1:46" s="46" customFormat="1" ht="60" customHeight="1" thickBot="1">
      <c r="A96" s="8">
        <f>IF(C96="","",SUBTOTAL(3,$C$2:C96))</f>
        <v>95</v>
      </c>
      <c r="B96" s="9" t="s">
        <v>120</v>
      </c>
      <c r="C96" s="10">
        <v>1</v>
      </c>
      <c r="D96" s="10">
        <v>1</v>
      </c>
      <c r="E96" s="10">
        <v>1</v>
      </c>
      <c r="F96" s="10">
        <v>1</v>
      </c>
      <c r="G96" s="10"/>
      <c r="H96" s="10">
        <v>1</v>
      </c>
      <c r="I96" s="10">
        <v>1</v>
      </c>
      <c r="J96" s="4">
        <v>1</v>
      </c>
      <c r="K96" s="4">
        <v>1</v>
      </c>
      <c r="L96" s="12">
        <v>44629</v>
      </c>
      <c r="M96" s="12">
        <v>44708</v>
      </c>
      <c r="N96" s="11">
        <v>8</v>
      </c>
      <c r="O96" s="36">
        <v>75</v>
      </c>
      <c r="P96" s="13">
        <v>0</v>
      </c>
      <c r="Q96" s="14">
        <f t="shared" si="8"/>
        <v>44724</v>
      </c>
      <c r="R96" s="15">
        <f t="shared" ca="1" si="13"/>
        <v>0</v>
      </c>
      <c r="S96" s="35">
        <f t="shared" si="9"/>
        <v>76</v>
      </c>
      <c r="T96" s="101">
        <f t="shared" ca="1" si="14"/>
        <v>76</v>
      </c>
      <c r="U96" s="90" t="s">
        <v>677</v>
      </c>
      <c r="V96" s="26">
        <v>35</v>
      </c>
      <c r="W96" s="25" t="str">
        <f t="shared" si="15"/>
        <v>المخازن</v>
      </c>
      <c r="X96" s="25" t="str">
        <f t="shared" ca="1" si="10"/>
        <v/>
      </c>
      <c r="Y96" s="25" t="str">
        <f t="shared" ca="1" si="11"/>
        <v/>
      </c>
      <c r="Z96" s="22" t="s">
        <v>24</v>
      </c>
      <c r="AA96" s="22"/>
      <c r="AB96" s="16">
        <v>44282</v>
      </c>
      <c r="AC96" s="17">
        <v>44343</v>
      </c>
      <c r="AD96" s="43"/>
      <c r="AE96" s="44"/>
      <c r="AF96" s="44"/>
      <c r="AG96" s="44"/>
      <c r="AH96" s="44"/>
      <c r="AI96" s="44"/>
      <c r="AJ96" s="44">
        <v>2000</v>
      </c>
      <c r="AK96" s="85" t="str">
        <f>IF(AND($M96&gt;='Renew Report'!$T$1,$M96&lt;='Renew Report'!$U$1),COUNT($AK$1:$AK95)+1,"")</f>
        <v/>
      </c>
      <c r="AT96" s="46">
        <f t="shared" ca="1" si="12"/>
        <v>0</v>
      </c>
    </row>
    <row r="97" spans="1:46" s="46" customFormat="1" ht="60" customHeight="1" thickBot="1">
      <c r="A97" s="8">
        <f>IF(C97="","",SUBTOTAL(3,$C$2:C97))</f>
        <v>96</v>
      </c>
      <c r="B97" s="9" t="s">
        <v>121</v>
      </c>
      <c r="C97" s="10">
        <v>1</v>
      </c>
      <c r="D97" s="10">
        <v>1</v>
      </c>
      <c r="E97" s="10">
        <v>1</v>
      </c>
      <c r="F97" s="10">
        <v>1</v>
      </c>
      <c r="G97" s="10"/>
      <c r="H97" s="10">
        <v>1</v>
      </c>
      <c r="I97" s="10">
        <v>1</v>
      </c>
      <c r="J97" s="4">
        <v>1</v>
      </c>
      <c r="K97" s="4">
        <v>1</v>
      </c>
      <c r="L97" s="12">
        <v>44369</v>
      </c>
      <c r="M97" s="12">
        <v>44683</v>
      </c>
      <c r="N97" s="11">
        <v>0</v>
      </c>
      <c r="O97" s="36">
        <v>0</v>
      </c>
      <c r="P97" s="13">
        <v>0</v>
      </c>
      <c r="Q97" s="14">
        <f t="shared" si="8"/>
        <v>44699</v>
      </c>
      <c r="R97" s="15">
        <f t="shared" ca="1" si="13"/>
        <v>0</v>
      </c>
      <c r="S97" s="35">
        <f t="shared" si="9"/>
        <v>1</v>
      </c>
      <c r="T97" s="101">
        <f t="shared" ca="1" si="14"/>
        <v>1</v>
      </c>
      <c r="U97" s="90" t="s">
        <v>677</v>
      </c>
      <c r="V97" s="26">
        <v>35</v>
      </c>
      <c r="W97" s="25">
        <f t="shared" si="15"/>
        <v>0</v>
      </c>
      <c r="X97" s="25" t="str">
        <f t="shared" ca="1" si="10"/>
        <v/>
      </c>
      <c r="Y97" s="25" t="str">
        <f t="shared" ca="1" si="11"/>
        <v/>
      </c>
      <c r="Z97" s="22" t="s">
        <v>24</v>
      </c>
      <c r="AA97" s="22"/>
      <c r="AB97" s="16">
        <v>44257</v>
      </c>
      <c r="AC97" s="17">
        <v>44318</v>
      </c>
      <c r="AD97" s="43"/>
      <c r="AE97" s="44"/>
      <c r="AF97" s="44"/>
      <c r="AG97" s="44"/>
      <c r="AH97" s="44"/>
      <c r="AI97" s="44"/>
      <c r="AJ97" s="44">
        <v>1999</v>
      </c>
      <c r="AK97" s="85" t="str">
        <f>IF(AND($M97&gt;='Renew Report'!$T$1,$M97&lt;='Renew Report'!$U$1),COUNT($AK$1:$AK96)+1,"")</f>
        <v/>
      </c>
      <c r="AT97" s="46">
        <f t="shared" ca="1" si="12"/>
        <v>0</v>
      </c>
    </row>
    <row r="98" spans="1:46" s="46" customFormat="1" ht="60" customHeight="1" thickBot="1">
      <c r="A98" s="8">
        <f>IF(C98="","",SUBTOTAL(3,$C$2:C98))</f>
        <v>97</v>
      </c>
      <c r="B98" s="9" t="s">
        <v>122</v>
      </c>
      <c r="C98" s="10">
        <v>1</v>
      </c>
      <c r="D98" s="10">
        <v>1</v>
      </c>
      <c r="E98" s="10">
        <v>1</v>
      </c>
      <c r="F98" s="10">
        <v>1</v>
      </c>
      <c r="G98" s="10"/>
      <c r="H98" s="10">
        <v>1</v>
      </c>
      <c r="I98" s="10">
        <v>1</v>
      </c>
      <c r="J98" s="4">
        <v>1</v>
      </c>
      <c r="K98" s="4">
        <v>1</v>
      </c>
      <c r="L98" s="12">
        <v>44038</v>
      </c>
      <c r="M98" s="12">
        <v>44423</v>
      </c>
      <c r="N98" s="11">
        <v>0</v>
      </c>
      <c r="O98" s="36">
        <v>0</v>
      </c>
      <c r="P98" s="13">
        <v>0</v>
      </c>
      <c r="Q98" s="14">
        <f t="shared" si="8"/>
        <v>44439</v>
      </c>
      <c r="R98" s="15">
        <f t="shared" ca="1" si="13"/>
        <v>0</v>
      </c>
      <c r="S98" s="35">
        <f t="shared" si="9"/>
        <v>1</v>
      </c>
      <c r="T98" s="101">
        <f t="shared" ca="1" si="14"/>
        <v>1</v>
      </c>
      <c r="U98" s="90" t="s">
        <v>677</v>
      </c>
      <c r="V98" s="26">
        <v>35</v>
      </c>
      <c r="W98" s="25">
        <f t="shared" si="15"/>
        <v>0</v>
      </c>
      <c r="X98" s="25" t="str">
        <f t="shared" ca="1" si="10"/>
        <v/>
      </c>
      <c r="Y98" s="25" t="str">
        <f t="shared" ca="1" si="11"/>
        <v/>
      </c>
      <c r="Z98" s="22" t="s">
        <v>24</v>
      </c>
      <c r="AA98" s="22"/>
      <c r="AB98" s="16">
        <v>44362</v>
      </c>
      <c r="AC98" s="17">
        <v>44423</v>
      </c>
      <c r="AD98" s="43"/>
      <c r="AE98" s="44"/>
      <c r="AF98" s="44"/>
      <c r="AG98" s="44"/>
      <c r="AH98" s="44"/>
      <c r="AI98" s="44"/>
      <c r="AJ98" s="44">
        <v>0</v>
      </c>
      <c r="AK98" s="85" t="str">
        <f>IF(AND($M98&gt;='Renew Report'!$T$1,$M98&lt;='Renew Report'!$U$1),COUNT($AK$1:$AK97)+1,"")</f>
        <v/>
      </c>
      <c r="AT98" s="46">
        <f t="shared" ca="1" si="12"/>
        <v>0</v>
      </c>
    </row>
    <row r="99" spans="1:46" s="46" customFormat="1" ht="60" customHeight="1" thickBot="1">
      <c r="A99" s="8">
        <f>IF(C99="","",SUBTOTAL(3,$C$2:C99))</f>
        <v>98</v>
      </c>
      <c r="B99" s="9" t="s">
        <v>123</v>
      </c>
      <c r="C99" s="10">
        <v>1</v>
      </c>
      <c r="D99" s="10">
        <v>1</v>
      </c>
      <c r="E99" s="10">
        <v>1</v>
      </c>
      <c r="F99" s="10">
        <v>1</v>
      </c>
      <c r="G99" s="10"/>
      <c r="H99" s="10">
        <v>1</v>
      </c>
      <c r="I99" s="10">
        <v>1</v>
      </c>
      <c r="J99" s="4">
        <v>1</v>
      </c>
      <c r="K99" s="4">
        <v>1</v>
      </c>
      <c r="L99" s="12">
        <v>44385</v>
      </c>
      <c r="M99" s="12">
        <v>44463</v>
      </c>
      <c r="N99" s="11">
        <v>0</v>
      </c>
      <c r="O99" s="36">
        <v>0</v>
      </c>
      <c r="P99" s="13">
        <v>0</v>
      </c>
      <c r="Q99" s="14">
        <f t="shared" si="8"/>
        <v>44479</v>
      </c>
      <c r="R99" s="15">
        <f t="shared" ca="1" si="13"/>
        <v>0</v>
      </c>
      <c r="S99" s="35">
        <f t="shared" si="9"/>
        <v>1</v>
      </c>
      <c r="T99" s="101">
        <f t="shared" ca="1" si="14"/>
        <v>1</v>
      </c>
      <c r="U99" s="90" t="s">
        <v>677</v>
      </c>
      <c r="V99" s="26">
        <v>35</v>
      </c>
      <c r="W99" s="25">
        <f t="shared" si="15"/>
        <v>0</v>
      </c>
      <c r="X99" s="25" t="str">
        <f t="shared" ca="1" si="10"/>
        <v/>
      </c>
      <c r="Y99" s="25" t="str">
        <f t="shared" ca="1" si="11"/>
        <v/>
      </c>
      <c r="Z99" s="22" t="s">
        <v>24</v>
      </c>
      <c r="AA99" s="22"/>
      <c r="AB99" s="16">
        <v>44401</v>
      </c>
      <c r="AC99" s="17">
        <v>44463</v>
      </c>
      <c r="AD99" s="43"/>
      <c r="AE99" s="44"/>
      <c r="AF99" s="44"/>
      <c r="AG99" s="44"/>
      <c r="AH99" s="44"/>
      <c r="AI99" s="44"/>
      <c r="AJ99" s="44">
        <v>0</v>
      </c>
      <c r="AK99" s="85" t="str">
        <f>IF(AND($M99&gt;='Renew Report'!$T$1,$M99&lt;='Renew Report'!$U$1),COUNT($AK$1:$AK98)+1,"")</f>
        <v/>
      </c>
      <c r="AT99" s="46">
        <f t="shared" ca="1" si="12"/>
        <v>0</v>
      </c>
    </row>
    <row r="100" spans="1:46" s="46" customFormat="1" ht="60" customHeight="1" thickBot="1">
      <c r="A100" s="8">
        <f>IF(C100="","",SUBTOTAL(3,$C$2:C100))</f>
        <v>99</v>
      </c>
      <c r="B100" s="9" t="s">
        <v>124</v>
      </c>
      <c r="C100" s="10">
        <v>1</v>
      </c>
      <c r="D100" s="10">
        <v>1</v>
      </c>
      <c r="E100" s="10">
        <v>1</v>
      </c>
      <c r="F100" s="10">
        <v>1</v>
      </c>
      <c r="G100" s="10"/>
      <c r="H100" s="10">
        <v>1</v>
      </c>
      <c r="I100" s="10">
        <v>1</v>
      </c>
      <c r="J100" s="4">
        <v>1</v>
      </c>
      <c r="K100" s="4">
        <v>1</v>
      </c>
      <c r="L100" s="12">
        <v>44378</v>
      </c>
      <c r="M100" s="12">
        <v>44561</v>
      </c>
      <c r="N100" s="11">
        <v>0</v>
      </c>
      <c r="O100" s="36">
        <v>0</v>
      </c>
      <c r="P100" s="13">
        <v>0</v>
      </c>
      <c r="Q100" s="14">
        <f t="shared" si="8"/>
        <v>44577</v>
      </c>
      <c r="R100" s="15">
        <f t="shared" ca="1" si="13"/>
        <v>0</v>
      </c>
      <c r="S100" s="35">
        <f t="shared" si="9"/>
        <v>1</v>
      </c>
      <c r="T100" s="101">
        <f t="shared" ca="1" si="14"/>
        <v>1</v>
      </c>
      <c r="U100" s="90" t="s">
        <v>677</v>
      </c>
      <c r="V100" s="26">
        <v>35</v>
      </c>
      <c r="W100" s="25">
        <f t="shared" si="15"/>
        <v>0</v>
      </c>
      <c r="X100" s="25" t="str">
        <f t="shared" ca="1" si="10"/>
        <v/>
      </c>
      <c r="Y100" s="25" t="str">
        <f t="shared" ca="1" si="11"/>
        <v/>
      </c>
      <c r="Z100" s="22" t="s">
        <v>26</v>
      </c>
      <c r="AA100" s="22"/>
      <c r="AB100" s="16">
        <v>44196</v>
      </c>
      <c r="AC100" s="17">
        <v>44196</v>
      </c>
      <c r="AD100" s="43"/>
      <c r="AE100" s="44"/>
      <c r="AF100" s="44"/>
      <c r="AG100" s="44"/>
      <c r="AH100" s="44"/>
      <c r="AI100" s="44"/>
      <c r="AJ100" s="44">
        <v>0</v>
      </c>
      <c r="AK100" s="85" t="str">
        <f>IF(AND($M100&gt;='Renew Report'!$T$1,$M100&lt;='Renew Report'!$U$1),COUNT($AK$1:$AK99)+1,"")</f>
        <v/>
      </c>
      <c r="AT100" s="46">
        <f t="shared" ca="1" si="12"/>
        <v>0</v>
      </c>
    </row>
    <row r="101" spans="1:46" s="46" customFormat="1" ht="60" customHeight="1" thickBot="1">
      <c r="A101" s="8">
        <f>IF(C101="","",SUBTOTAL(3,$C$2:C101))</f>
        <v>100</v>
      </c>
      <c r="B101" s="9" t="s">
        <v>125</v>
      </c>
      <c r="C101" s="10">
        <v>1</v>
      </c>
      <c r="D101" s="10">
        <v>1</v>
      </c>
      <c r="E101" s="10">
        <v>1</v>
      </c>
      <c r="F101" s="10">
        <v>1</v>
      </c>
      <c r="G101" s="10"/>
      <c r="H101" s="10">
        <v>1</v>
      </c>
      <c r="I101" s="10">
        <v>1</v>
      </c>
      <c r="J101" s="4">
        <v>1</v>
      </c>
      <c r="K101" s="4">
        <v>1</v>
      </c>
      <c r="L101" s="12">
        <v>44556</v>
      </c>
      <c r="M101" s="12">
        <v>44561</v>
      </c>
      <c r="N101" s="11">
        <v>56</v>
      </c>
      <c r="O101" s="36">
        <v>100</v>
      </c>
      <c r="P101" s="13">
        <v>0</v>
      </c>
      <c r="Q101" s="14">
        <f t="shared" si="8"/>
        <v>44577</v>
      </c>
      <c r="R101" s="15">
        <f t="shared" ca="1" si="13"/>
        <v>0</v>
      </c>
      <c r="S101" s="35">
        <f t="shared" si="9"/>
        <v>101</v>
      </c>
      <c r="T101" s="101">
        <f t="shared" ca="1" si="14"/>
        <v>101</v>
      </c>
      <c r="U101" s="90" t="s">
        <v>677</v>
      </c>
      <c r="V101" s="26">
        <v>35</v>
      </c>
      <c r="W101" s="25" t="str">
        <f t="shared" si="15"/>
        <v>المخازن</v>
      </c>
      <c r="X101" s="25" t="str">
        <f t="shared" ca="1" si="10"/>
        <v/>
      </c>
      <c r="Y101" s="25" t="str">
        <f t="shared" ca="1" si="11"/>
        <v/>
      </c>
      <c r="Z101" s="22" t="s">
        <v>26</v>
      </c>
      <c r="AA101" s="22"/>
      <c r="AB101" s="16">
        <v>44196</v>
      </c>
      <c r="AC101" s="17">
        <v>44196</v>
      </c>
      <c r="AD101" s="43"/>
      <c r="AE101" s="44"/>
      <c r="AF101" s="44"/>
      <c r="AG101" s="44"/>
      <c r="AH101" s="44"/>
      <c r="AI101" s="44"/>
      <c r="AJ101" s="44">
        <v>0</v>
      </c>
      <c r="AK101" s="85" t="str">
        <f>IF(AND($M101&gt;='Renew Report'!$T$1,$M101&lt;='Renew Report'!$U$1),COUNT($AK$1:$AK100)+1,"")</f>
        <v/>
      </c>
      <c r="AT101" s="46">
        <f t="shared" ca="1" si="12"/>
        <v>0</v>
      </c>
    </row>
    <row r="102" spans="1:46" s="46" customFormat="1" ht="60" customHeight="1" thickBot="1">
      <c r="A102" s="8">
        <f>IF(C102="","",SUBTOTAL(3,$C$2:C102))</f>
        <v>101</v>
      </c>
      <c r="B102" s="9" t="s">
        <v>126</v>
      </c>
      <c r="C102" s="10">
        <v>1</v>
      </c>
      <c r="D102" s="10">
        <v>1</v>
      </c>
      <c r="E102" s="10">
        <v>1</v>
      </c>
      <c r="F102" s="10">
        <v>1</v>
      </c>
      <c r="G102" s="10"/>
      <c r="H102" s="10">
        <v>1</v>
      </c>
      <c r="I102" s="10">
        <v>1</v>
      </c>
      <c r="J102" s="4">
        <v>1</v>
      </c>
      <c r="K102" s="4">
        <v>1</v>
      </c>
      <c r="L102" s="12">
        <v>43637</v>
      </c>
      <c r="M102" s="12">
        <v>44407</v>
      </c>
      <c r="N102" s="11">
        <v>24</v>
      </c>
      <c r="O102" s="36">
        <v>75</v>
      </c>
      <c r="P102" s="13">
        <v>0</v>
      </c>
      <c r="Q102" s="14">
        <f t="shared" si="8"/>
        <v>44423</v>
      </c>
      <c r="R102" s="15">
        <f t="shared" ca="1" si="13"/>
        <v>0</v>
      </c>
      <c r="S102" s="35">
        <f t="shared" si="9"/>
        <v>76</v>
      </c>
      <c r="T102" s="101">
        <f t="shared" ca="1" si="14"/>
        <v>76</v>
      </c>
      <c r="U102" s="90" t="s">
        <v>677</v>
      </c>
      <c r="V102" s="26">
        <v>35</v>
      </c>
      <c r="W102" s="25" t="str">
        <f t="shared" si="15"/>
        <v>المخازن</v>
      </c>
      <c r="X102" s="25" t="str">
        <f t="shared" ca="1" si="10"/>
        <v/>
      </c>
      <c r="Y102" s="25" t="str">
        <f t="shared" ca="1" si="11"/>
        <v/>
      </c>
      <c r="Z102" s="22" t="s">
        <v>24</v>
      </c>
      <c r="AA102" s="22"/>
      <c r="AB102" s="16">
        <v>44346</v>
      </c>
      <c r="AC102" s="17">
        <v>44407</v>
      </c>
      <c r="AD102" s="43"/>
      <c r="AE102" s="44"/>
      <c r="AF102" s="44"/>
      <c r="AG102" s="44"/>
      <c r="AH102" s="44"/>
      <c r="AI102" s="44"/>
      <c r="AJ102" s="44">
        <v>2005</v>
      </c>
      <c r="AK102" s="85" t="str">
        <f>IF(AND($M102&gt;='Renew Report'!$T$1,$M102&lt;='Renew Report'!$U$1),COUNT($AK$1:$AK101)+1,"")</f>
        <v/>
      </c>
      <c r="AT102" s="46">
        <f t="shared" ca="1" si="12"/>
        <v>0</v>
      </c>
    </row>
    <row r="103" spans="1:46" s="46" customFormat="1" ht="60" customHeight="1" thickBot="1">
      <c r="A103" s="8">
        <f>IF(C103="","",SUBTOTAL(3,$C$2:C103))</f>
        <v>102</v>
      </c>
      <c r="B103" s="9" t="s">
        <v>127</v>
      </c>
      <c r="C103" s="10">
        <v>1</v>
      </c>
      <c r="D103" s="10">
        <v>1</v>
      </c>
      <c r="E103" s="10">
        <v>1</v>
      </c>
      <c r="F103" s="10">
        <v>1</v>
      </c>
      <c r="G103" s="10"/>
      <c r="H103" s="10">
        <v>1</v>
      </c>
      <c r="I103" s="10">
        <v>1</v>
      </c>
      <c r="J103" s="4">
        <v>1</v>
      </c>
      <c r="K103" s="4">
        <v>1</v>
      </c>
      <c r="L103" s="12">
        <v>44165</v>
      </c>
      <c r="M103" s="12">
        <v>44622</v>
      </c>
      <c r="N103" s="11">
        <v>18</v>
      </c>
      <c r="O103" s="36">
        <v>75</v>
      </c>
      <c r="P103" s="13">
        <v>0</v>
      </c>
      <c r="Q103" s="14">
        <f t="shared" si="8"/>
        <v>44638</v>
      </c>
      <c r="R103" s="15">
        <f t="shared" ca="1" si="13"/>
        <v>0</v>
      </c>
      <c r="S103" s="35">
        <f t="shared" si="9"/>
        <v>76</v>
      </c>
      <c r="T103" s="101">
        <f t="shared" ca="1" si="14"/>
        <v>76</v>
      </c>
      <c r="U103" s="90" t="s">
        <v>677</v>
      </c>
      <c r="V103" s="26">
        <v>35</v>
      </c>
      <c r="W103" s="25" t="str">
        <f t="shared" si="15"/>
        <v>المخازن</v>
      </c>
      <c r="X103" s="25" t="str">
        <f t="shared" ca="1" si="10"/>
        <v/>
      </c>
      <c r="Y103" s="25" t="str">
        <f t="shared" ca="1" si="11"/>
        <v/>
      </c>
      <c r="Z103" s="22" t="s">
        <v>24</v>
      </c>
      <c r="AA103" s="22"/>
      <c r="AB103" s="16">
        <v>44198</v>
      </c>
      <c r="AC103" s="17">
        <v>44257</v>
      </c>
      <c r="AD103" s="43"/>
      <c r="AE103" s="44"/>
      <c r="AF103" s="44"/>
      <c r="AG103" s="44"/>
      <c r="AH103" s="44"/>
      <c r="AI103" s="44"/>
      <c r="AJ103" s="44">
        <v>0</v>
      </c>
      <c r="AK103" s="85" t="str">
        <f>IF(AND($M103&gt;='Renew Report'!$T$1,$M103&lt;='Renew Report'!$U$1),COUNT($AK$1:$AK102)+1,"")</f>
        <v/>
      </c>
      <c r="AT103" s="46">
        <f t="shared" ca="1" si="12"/>
        <v>0</v>
      </c>
    </row>
    <row r="104" spans="1:46" s="46" customFormat="1" ht="60" customHeight="1" thickBot="1">
      <c r="A104" s="8">
        <f>IF(C104="","",SUBTOTAL(3,$C$2:C104))</f>
        <v>103</v>
      </c>
      <c r="B104" s="9" t="s">
        <v>128</v>
      </c>
      <c r="C104" s="10">
        <v>1</v>
      </c>
      <c r="D104" s="10">
        <v>1</v>
      </c>
      <c r="E104" s="10">
        <v>1</v>
      </c>
      <c r="F104" s="10">
        <v>1</v>
      </c>
      <c r="G104" s="10"/>
      <c r="H104" s="10">
        <v>1</v>
      </c>
      <c r="I104" s="10">
        <v>1</v>
      </c>
      <c r="J104" s="4">
        <v>1</v>
      </c>
      <c r="K104" s="4">
        <v>1</v>
      </c>
      <c r="L104" s="12">
        <v>44127</v>
      </c>
      <c r="M104" s="12">
        <v>44751</v>
      </c>
      <c r="N104" s="11">
        <v>88</v>
      </c>
      <c r="O104" s="36">
        <v>75</v>
      </c>
      <c r="P104" s="13">
        <v>0</v>
      </c>
      <c r="Q104" s="14">
        <f t="shared" si="8"/>
        <v>44767</v>
      </c>
      <c r="R104" s="15">
        <f t="shared" ca="1" si="13"/>
        <v>0</v>
      </c>
      <c r="S104" s="35">
        <f t="shared" si="9"/>
        <v>76</v>
      </c>
      <c r="T104" s="101">
        <f t="shared" ca="1" si="14"/>
        <v>76</v>
      </c>
      <c r="U104" s="90" t="s">
        <v>677</v>
      </c>
      <c r="V104" s="26">
        <v>35</v>
      </c>
      <c r="W104" s="25" t="str">
        <f t="shared" si="15"/>
        <v>المخازن</v>
      </c>
      <c r="X104" s="25" t="str">
        <f t="shared" ca="1" si="10"/>
        <v/>
      </c>
      <c r="Y104" s="25" t="str">
        <f t="shared" ca="1" si="11"/>
        <v/>
      </c>
      <c r="Z104" s="22" t="s">
        <v>24</v>
      </c>
      <c r="AA104" s="22"/>
      <c r="AB104" s="16">
        <v>44325</v>
      </c>
      <c r="AC104" s="17">
        <v>44386</v>
      </c>
      <c r="AD104" s="43"/>
      <c r="AE104" s="44"/>
      <c r="AF104" s="44"/>
      <c r="AG104" s="44"/>
      <c r="AH104" s="44"/>
      <c r="AI104" s="44"/>
      <c r="AJ104" s="44">
        <v>2014</v>
      </c>
      <c r="AK104" s="85" t="str">
        <f>IF(AND($M104&gt;='Renew Report'!$T$1,$M104&lt;='Renew Report'!$U$1),COUNT($AK$1:$AK103)+1,"")</f>
        <v/>
      </c>
      <c r="AT104" s="46">
        <f t="shared" ca="1" si="12"/>
        <v>0</v>
      </c>
    </row>
    <row r="105" spans="1:46" s="46" customFormat="1" ht="60" customHeight="1" thickBot="1">
      <c r="A105" s="8">
        <f>IF(C105="","",SUBTOTAL(3,$C$2:C105))</f>
        <v>104</v>
      </c>
      <c r="B105" s="9" t="s">
        <v>129</v>
      </c>
      <c r="C105" s="10">
        <v>1</v>
      </c>
      <c r="D105" s="10">
        <v>1</v>
      </c>
      <c r="E105" s="10">
        <v>1</v>
      </c>
      <c r="F105" s="10">
        <v>1</v>
      </c>
      <c r="G105" s="10"/>
      <c r="H105" s="10">
        <v>1</v>
      </c>
      <c r="I105" s="10">
        <v>1</v>
      </c>
      <c r="J105" s="4">
        <v>1</v>
      </c>
      <c r="K105" s="4">
        <v>1</v>
      </c>
      <c r="L105" s="12">
        <v>44451</v>
      </c>
      <c r="M105" s="12">
        <v>44630</v>
      </c>
      <c r="N105" s="11">
        <v>216</v>
      </c>
      <c r="O105" s="36">
        <v>125</v>
      </c>
      <c r="P105" s="13">
        <v>0</v>
      </c>
      <c r="Q105" s="14">
        <f t="shared" si="8"/>
        <v>44646</v>
      </c>
      <c r="R105" s="15">
        <f t="shared" ca="1" si="13"/>
        <v>0</v>
      </c>
      <c r="S105" s="35">
        <f t="shared" si="9"/>
        <v>126</v>
      </c>
      <c r="T105" s="101">
        <f t="shared" ca="1" si="14"/>
        <v>126</v>
      </c>
      <c r="U105" s="90" t="s">
        <v>677</v>
      </c>
      <c r="V105" s="26">
        <v>35</v>
      </c>
      <c r="W105" s="25" t="str">
        <f t="shared" si="15"/>
        <v>المخازن</v>
      </c>
      <c r="X105" s="25" t="str">
        <f t="shared" ca="1" si="10"/>
        <v/>
      </c>
      <c r="Y105" s="25" t="str">
        <f t="shared" ca="1" si="11"/>
        <v/>
      </c>
      <c r="Z105" s="22" t="s">
        <v>24</v>
      </c>
      <c r="AA105" s="22"/>
      <c r="AB105" s="16">
        <v>44206</v>
      </c>
      <c r="AC105" s="17">
        <v>44265</v>
      </c>
      <c r="AD105" s="43"/>
      <c r="AE105" s="44"/>
      <c r="AF105" s="44"/>
      <c r="AG105" s="44"/>
      <c r="AH105" s="44"/>
      <c r="AI105" s="44"/>
      <c r="AJ105" s="44">
        <v>0</v>
      </c>
      <c r="AK105" s="85" t="str">
        <f>IF(AND($M105&gt;='Renew Report'!$T$1,$M105&lt;='Renew Report'!$U$1),COUNT($AK$1:$AK104)+1,"")</f>
        <v/>
      </c>
      <c r="AT105" s="46">
        <f t="shared" ca="1" si="12"/>
        <v>0</v>
      </c>
    </row>
    <row r="106" spans="1:46" s="46" customFormat="1" ht="60" customHeight="1" thickBot="1">
      <c r="A106" s="8">
        <f>IF(C106="","",SUBTOTAL(3,$C$2:C106))</f>
        <v>105</v>
      </c>
      <c r="B106" s="9" t="s">
        <v>130</v>
      </c>
      <c r="C106" s="10">
        <v>1</v>
      </c>
      <c r="D106" s="10">
        <v>1</v>
      </c>
      <c r="E106" s="10">
        <v>1</v>
      </c>
      <c r="F106" s="10">
        <v>1</v>
      </c>
      <c r="G106" s="10"/>
      <c r="H106" s="10">
        <v>1</v>
      </c>
      <c r="I106" s="10">
        <v>1</v>
      </c>
      <c r="J106" s="4">
        <v>1</v>
      </c>
      <c r="K106" s="4">
        <v>1</v>
      </c>
      <c r="L106" s="12">
        <v>44541</v>
      </c>
      <c r="M106" s="12">
        <v>44531</v>
      </c>
      <c r="N106" s="11">
        <v>187</v>
      </c>
      <c r="O106" s="36">
        <v>125</v>
      </c>
      <c r="P106" s="13">
        <v>0</v>
      </c>
      <c r="Q106" s="14">
        <f t="shared" si="8"/>
        <v>44547</v>
      </c>
      <c r="R106" s="15">
        <f t="shared" ca="1" si="13"/>
        <v>0</v>
      </c>
      <c r="S106" s="35">
        <f t="shared" si="9"/>
        <v>126</v>
      </c>
      <c r="T106" s="101">
        <f t="shared" ca="1" si="14"/>
        <v>126</v>
      </c>
      <c r="U106" s="90" t="s">
        <v>677</v>
      </c>
      <c r="V106" s="26">
        <v>35</v>
      </c>
      <c r="W106" s="25" t="str">
        <f t="shared" si="15"/>
        <v>المخازن</v>
      </c>
      <c r="X106" s="25" t="str">
        <f t="shared" ca="1" si="10"/>
        <v/>
      </c>
      <c r="Y106" s="25" t="str">
        <f t="shared" ca="1" si="11"/>
        <v/>
      </c>
      <c r="Z106" s="22" t="s">
        <v>26</v>
      </c>
      <c r="AA106" s="22"/>
      <c r="AB106" s="16">
        <v>44166</v>
      </c>
      <c r="AC106" s="17">
        <v>44166</v>
      </c>
      <c r="AD106" s="43"/>
      <c r="AE106" s="44"/>
      <c r="AF106" s="44"/>
      <c r="AG106" s="44"/>
      <c r="AH106" s="44"/>
      <c r="AI106" s="44"/>
      <c r="AJ106" s="44">
        <v>0</v>
      </c>
      <c r="AK106" s="85" t="str">
        <f>IF(AND($M106&gt;='Renew Report'!$T$1,$M106&lt;='Renew Report'!$U$1),COUNT($AK$1:$AK105)+1,"")</f>
        <v/>
      </c>
      <c r="AT106" s="46">
        <f t="shared" ca="1" si="12"/>
        <v>0</v>
      </c>
    </row>
    <row r="107" spans="1:46" s="46" customFormat="1" ht="60" customHeight="1" thickBot="1">
      <c r="A107" s="8">
        <f>IF(C107="","",SUBTOTAL(3,$C$2:C107))</f>
        <v>106</v>
      </c>
      <c r="B107" s="9" t="s">
        <v>131</v>
      </c>
      <c r="C107" s="10">
        <v>1</v>
      </c>
      <c r="D107" s="10">
        <v>1</v>
      </c>
      <c r="E107" s="10">
        <v>1</v>
      </c>
      <c r="F107" s="10">
        <v>1</v>
      </c>
      <c r="G107" s="10"/>
      <c r="H107" s="10">
        <v>1</v>
      </c>
      <c r="I107" s="10">
        <v>1</v>
      </c>
      <c r="J107" s="4">
        <v>1</v>
      </c>
      <c r="K107" s="4">
        <v>1</v>
      </c>
      <c r="L107" s="12">
        <v>44482</v>
      </c>
      <c r="M107" s="12">
        <v>44547</v>
      </c>
      <c r="N107" s="11">
        <v>201</v>
      </c>
      <c r="O107" s="36">
        <v>125</v>
      </c>
      <c r="P107" s="13">
        <v>600</v>
      </c>
      <c r="Q107" s="14">
        <f t="shared" si="8"/>
        <v>44563</v>
      </c>
      <c r="R107" s="15">
        <f t="shared" ca="1" si="13"/>
        <v>0</v>
      </c>
      <c r="S107" s="35">
        <f t="shared" si="9"/>
        <v>726</v>
      </c>
      <c r="T107" s="101">
        <f t="shared" ca="1" si="14"/>
        <v>726</v>
      </c>
      <c r="U107" s="90" t="s">
        <v>677</v>
      </c>
      <c r="V107" s="26">
        <v>35</v>
      </c>
      <c r="W107" s="25" t="str">
        <f t="shared" si="15"/>
        <v>المخازن</v>
      </c>
      <c r="X107" s="25" t="str">
        <f t="shared" ca="1" si="10"/>
        <v/>
      </c>
      <c r="Y107" s="25" t="str">
        <f t="shared" ca="1" si="11"/>
        <v/>
      </c>
      <c r="Z107" s="22" t="s">
        <v>26</v>
      </c>
      <c r="AA107" s="22"/>
      <c r="AB107" s="16">
        <v>44182</v>
      </c>
      <c r="AC107" s="17">
        <v>44182</v>
      </c>
      <c r="AD107" s="43"/>
      <c r="AE107" s="44"/>
      <c r="AF107" s="44"/>
      <c r="AG107" s="44"/>
      <c r="AH107" s="44"/>
      <c r="AI107" s="44"/>
      <c r="AJ107" s="44">
        <v>0</v>
      </c>
      <c r="AK107" s="85" t="str">
        <f>IF(AND($M107&gt;='Renew Report'!$T$1,$M107&lt;='Renew Report'!$U$1),COUNT($AK$1:$AK106)+1,"")</f>
        <v/>
      </c>
      <c r="AT107" s="46">
        <f t="shared" ca="1" si="12"/>
        <v>0</v>
      </c>
    </row>
    <row r="108" spans="1:46" s="46" customFormat="1" ht="60" customHeight="1" thickBot="1">
      <c r="A108" s="8">
        <f>IF(C108="","",SUBTOTAL(3,$C$2:C108))</f>
        <v>107</v>
      </c>
      <c r="B108" s="9" t="s">
        <v>132</v>
      </c>
      <c r="C108" s="10">
        <v>1</v>
      </c>
      <c r="D108" s="10">
        <v>1</v>
      </c>
      <c r="E108" s="10">
        <v>1</v>
      </c>
      <c r="F108" s="10">
        <v>1</v>
      </c>
      <c r="G108" s="10"/>
      <c r="H108" s="10">
        <v>1</v>
      </c>
      <c r="I108" s="10">
        <v>1</v>
      </c>
      <c r="J108" s="4">
        <v>1</v>
      </c>
      <c r="K108" s="4">
        <v>1</v>
      </c>
      <c r="L108" s="12">
        <v>44481</v>
      </c>
      <c r="M108" s="12">
        <v>44528</v>
      </c>
      <c r="N108" s="11">
        <v>173</v>
      </c>
      <c r="O108" s="36">
        <v>125</v>
      </c>
      <c r="P108" s="13">
        <v>0</v>
      </c>
      <c r="Q108" s="14">
        <f t="shared" si="8"/>
        <v>44544</v>
      </c>
      <c r="R108" s="15">
        <f t="shared" ca="1" si="13"/>
        <v>0</v>
      </c>
      <c r="S108" s="35">
        <f t="shared" si="9"/>
        <v>126</v>
      </c>
      <c r="T108" s="101">
        <f t="shared" ca="1" si="14"/>
        <v>126</v>
      </c>
      <c r="U108" s="90" t="s">
        <v>677</v>
      </c>
      <c r="V108" s="26">
        <v>35</v>
      </c>
      <c r="W108" s="25" t="str">
        <f t="shared" si="15"/>
        <v>المخازن</v>
      </c>
      <c r="X108" s="25" t="str">
        <f t="shared" ca="1" si="10"/>
        <v/>
      </c>
      <c r="Y108" s="25" t="str">
        <f t="shared" ca="1" si="11"/>
        <v/>
      </c>
      <c r="Z108" s="22" t="s">
        <v>75</v>
      </c>
      <c r="AA108" s="22"/>
      <c r="AB108" s="16">
        <v>44528</v>
      </c>
      <c r="AC108" s="17">
        <v>44528</v>
      </c>
      <c r="AD108" s="43"/>
      <c r="AE108" s="44"/>
      <c r="AF108" s="44"/>
      <c r="AG108" s="44"/>
      <c r="AH108" s="44"/>
      <c r="AI108" s="44"/>
      <c r="AJ108" s="44">
        <v>44006</v>
      </c>
      <c r="AK108" s="85" t="str">
        <f>IF(AND($M108&gt;='Renew Report'!$T$1,$M108&lt;='Renew Report'!$U$1),COUNT($AK$1:$AK107)+1,"")</f>
        <v/>
      </c>
      <c r="AT108" s="46">
        <f t="shared" ca="1" si="12"/>
        <v>0</v>
      </c>
    </row>
    <row r="109" spans="1:46" s="46" customFormat="1" ht="60" customHeight="1" thickBot="1">
      <c r="A109" s="8">
        <f>IF(C109="","",SUBTOTAL(3,$C$2:C109))</f>
        <v>108</v>
      </c>
      <c r="B109" s="9" t="s">
        <v>133</v>
      </c>
      <c r="C109" s="10">
        <v>1</v>
      </c>
      <c r="D109" s="10">
        <v>1</v>
      </c>
      <c r="E109" s="10">
        <v>1</v>
      </c>
      <c r="F109" s="10">
        <v>1</v>
      </c>
      <c r="G109" s="10"/>
      <c r="H109" s="10">
        <v>1</v>
      </c>
      <c r="I109" s="10">
        <v>1</v>
      </c>
      <c r="J109" s="4">
        <v>1</v>
      </c>
      <c r="K109" s="4">
        <v>1</v>
      </c>
      <c r="L109" s="12" t="s">
        <v>134</v>
      </c>
      <c r="M109" s="12">
        <v>44561</v>
      </c>
      <c r="N109" s="11">
        <v>40</v>
      </c>
      <c r="O109" s="36">
        <v>100</v>
      </c>
      <c r="P109" s="13">
        <v>0</v>
      </c>
      <c r="Q109" s="14">
        <f t="shared" si="8"/>
        <v>44577</v>
      </c>
      <c r="R109" s="15">
        <f t="shared" ca="1" si="13"/>
        <v>0</v>
      </c>
      <c r="S109" s="35">
        <f t="shared" si="9"/>
        <v>101</v>
      </c>
      <c r="T109" s="101">
        <f t="shared" ca="1" si="14"/>
        <v>101</v>
      </c>
      <c r="U109" s="90" t="s">
        <v>677</v>
      </c>
      <c r="V109" s="26">
        <v>35</v>
      </c>
      <c r="W109" s="25" t="str">
        <f t="shared" si="15"/>
        <v>المخازن</v>
      </c>
      <c r="X109" s="25" t="str">
        <f t="shared" ca="1" si="10"/>
        <v/>
      </c>
      <c r="Y109" s="25" t="str">
        <f t="shared" ca="1" si="11"/>
        <v/>
      </c>
      <c r="Z109" s="22" t="s">
        <v>26</v>
      </c>
      <c r="AA109" s="22"/>
      <c r="AB109" s="16">
        <v>44196</v>
      </c>
      <c r="AC109" s="17">
        <v>44196</v>
      </c>
      <c r="AD109" s="43"/>
      <c r="AE109" s="44"/>
      <c r="AF109" s="44"/>
      <c r="AG109" s="44"/>
      <c r="AH109" s="44"/>
      <c r="AI109" s="44"/>
      <c r="AJ109" s="44">
        <v>0</v>
      </c>
      <c r="AK109" s="85" t="str">
        <f>IF(AND($M109&gt;='Renew Report'!$T$1,$M109&lt;='Renew Report'!$U$1),COUNT($AK$1:$AK108)+1,"")</f>
        <v/>
      </c>
      <c r="AT109" s="46">
        <f t="shared" ca="1" si="12"/>
        <v>0</v>
      </c>
    </row>
    <row r="110" spans="1:46" s="46" customFormat="1" ht="60" customHeight="1" thickBot="1">
      <c r="A110" s="8">
        <f>IF(C110="","",SUBTOTAL(3,$C$2:C110))</f>
        <v>109</v>
      </c>
      <c r="B110" s="9" t="s">
        <v>135</v>
      </c>
      <c r="C110" s="10">
        <v>1</v>
      </c>
      <c r="D110" s="10">
        <v>1</v>
      </c>
      <c r="E110" s="10">
        <v>1</v>
      </c>
      <c r="F110" s="10">
        <v>1</v>
      </c>
      <c r="G110" s="10"/>
      <c r="H110" s="10">
        <v>1</v>
      </c>
      <c r="I110" s="10">
        <v>1</v>
      </c>
      <c r="J110" s="4">
        <v>1</v>
      </c>
      <c r="K110" s="4">
        <v>1</v>
      </c>
      <c r="L110" s="12">
        <v>44378</v>
      </c>
      <c r="M110" s="12">
        <v>44503</v>
      </c>
      <c r="N110" s="11">
        <v>0</v>
      </c>
      <c r="O110" s="36">
        <v>0</v>
      </c>
      <c r="P110" s="13">
        <v>600</v>
      </c>
      <c r="Q110" s="14">
        <f t="shared" si="8"/>
        <v>44519</v>
      </c>
      <c r="R110" s="15">
        <f t="shared" ca="1" si="13"/>
        <v>0</v>
      </c>
      <c r="S110" s="35">
        <f t="shared" si="9"/>
        <v>601</v>
      </c>
      <c r="T110" s="101">
        <f t="shared" ca="1" si="14"/>
        <v>601</v>
      </c>
      <c r="U110" s="90" t="s">
        <v>677</v>
      </c>
      <c r="V110" s="26">
        <v>35</v>
      </c>
      <c r="W110" s="25">
        <f t="shared" si="15"/>
        <v>0</v>
      </c>
      <c r="X110" s="25" t="str">
        <f t="shared" ca="1" si="10"/>
        <v/>
      </c>
      <c r="Y110" s="25" t="str">
        <f t="shared" ca="1" si="11"/>
        <v/>
      </c>
      <c r="Z110" s="22" t="s">
        <v>24</v>
      </c>
      <c r="AA110" s="22"/>
      <c r="AB110" s="16">
        <v>44442</v>
      </c>
      <c r="AC110" s="17">
        <v>44503</v>
      </c>
      <c r="AD110" s="43"/>
      <c r="AE110" s="44"/>
      <c r="AF110" s="44"/>
      <c r="AG110" s="44"/>
      <c r="AH110" s="44"/>
      <c r="AI110" s="44"/>
      <c r="AJ110" s="44">
        <v>0</v>
      </c>
      <c r="AK110" s="85" t="str">
        <f>IF(AND($M110&gt;='Renew Report'!$T$1,$M110&lt;='Renew Report'!$U$1),COUNT($AK$1:$AK109)+1,"")</f>
        <v/>
      </c>
      <c r="AT110" s="46">
        <f t="shared" ca="1" si="12"/>
        <v>0</v>
      </c>
    </row>
    <row r="111" spans="1:46" s="46" customFormat="1" ht="60" customHeight="1" thickBot="1">
      <c r="A111" s="8">
        <f>IF(C111="","",SUBTOTAL(3,$C$2:C111))</f>
        <v>110</v>
      </c>
      <c r="B111" s="9" t="s">
        <v>136</v>
      </c>
      <c r="C111" s="10">
        <v>1</v>
      </c>
      <c r="D111" s="10">
        <v>1</v>
      </c>
      <c r="E111" s="10">
        <v>1</v>
      </c>
      <c r="F111" s="10">
        <v>1</v>
      </c>
      <c r="G111" s="10"/>
      <c r="H111" s="10">
        <v>1</v>
      </c>
      <c r="I111" s="10">
        <v>1</v>
      </c>
      <c r="J111" s="4">
        <v>1</v>
      </c>
      <c r="K111" s="4">
        <v>1</v>
      </c>
      <c r="L111" s="12">
        <v>43974</v>
      </c>
      <c r="M111" s="12">
        <v>44399</v>
      </c>
      <c r="N111" s="11">
        <v>71</v>
      </c>
      <c r="O111" s="36">
        <v>75</v>
      </c>
      <c r="P111" s="13">
        <v>0</v>
      </c>
      <c r="Q111" s="14">
        <f t="shared" si="8"/>
        <v>44415</v>
      </c>
      <c r="R111" s="15">
        <f t="shared" ca="1" si="13"/>
        <v>0</v>
      </c>
      <c r="S111" s="35">
        <f t="shared" si="9"/>
        <v>76</v>
      </c>
      <c r="T111" s="101">
        <f t="shared" ca="1" si="14"/>
        <v>76</v>
      </c>
      <c r="U111" s="90" t="s">
        <v>677</v>
      </c>
      <c r="V111" s="26">
        <v>35</v>
      </c>
      <c r="W111" s="25" t="str">
        <f t="shared" si="15"/>
        <v>المخازن</v>
      </c>
      <c r="X111" s="25" t="str">
        <f t="shared" ca="1" si="10"/>
        <v/>
      </c>
      <c r="Y111" s="25" t="str">
        <f t="shared" ca="1" si="11"/>
        <v/>
      </c>
      <c r="Z111" s="22" t="s">
        <v>24</v>
      </c>
      <c r="AA111" s="22"/>
      <c r="AB111" s="16">
        <v>44369</v>
      </c>
      <c r="AC111" s="17">
        <v>44430</v>
      </c>
      <c r="AD111" s="43"/>
      <c r="AE111" s="44"/>
      <c r="AF111" s="44"/>
      <c r="AG111" s="44"/>
      <c r="AH111" s="44"/>
      <c r="AI111" s="44"/>
      <c r="AJ111" s="44">
        <v>2004</v>
      </c>
      <c r="AK111" s="85" t="str">
        <f>IF(AND($M111&gt;='Renew Report'!$T$1,$M111&lt;='Renew Report'!$U$1),COUNT($AK$1:$AK110)+1,"")</f>
        <v/>
      </c>
      <c r="AT111" s="46">
        <f t="shared" ca="1" si="12"/>
        <v>0</v>
      </c>
    </row>
    <row r="112" spans="1:46" s="46" customFormat="1" ht="60" customHeight="1" thickBot="1">
      <c r="A112" s="8">
        <f>IF(C112="","",SUBTOTAL(3,$C$2:C112))</f>
        <v>111</v>
      </c>
      <c r="B112" s="9" t="s">
        <v>137</v>
      </c>
      <c r="C112" s="10">
        <v>1</v>
      </c>
      <c r="D112" s="10">
        <v>1</v>
      </c>
      <c r="E112" s="10">
        <v>1</v>
      </c>
      <c r="F112" s="10">
        <v>1</v>
      </c>
      <c r="G112" s="10"/>
      <c r="H112" s="10">
        <v>1</v>
      </c>
      <c r="I112" s="10">
        <v>1</v>
      </c>
      <c r="J112" s="4">
        <v>1</v>
      </c>
      <c r="K112" s="4">
        <v>1</v>
      </c>
      <c r="L112" s="12">
        <v>44350</v>
      </c>
      <c r="M112" s="12">
        <v>44723</v>
      </c>
      <c r="N112" s="11">
        <v>60</v>
      </c>
      <c r="O112" s="36">
        <v>100</v>
      </c>
      <c r="P112" s="13">
        <v>0</v>
      </c>
      <c r="Q112" s="14">
        <f t="shared" si="8"/>
        <v>44739</v>
      </c>
      <c r="R112" s="15">
        <f t="shared" ca="1" si="13"/>
        <v>0</v>
      </c>
      <c r="S112" s="35">
        <f t="shared" si="9"/>
        <v>101</v>
      </c>
      <c r="T112" s="101">
        <f t="shared" ca="1" si="14"/>
        <v>101</v>
      </c>
      <c r="U112" s="90" t="s">
        <v>677</v>
      </c>
      <c r="V112" s="26">
        <v>35</v>
      </c>
      <c r="W112" s="25" t="str">
        <f t="shared" si="15"/>
        <v>المخازن</v>
      </c>
      <c r="X112" s="25" t="str">
        <f t="shared" ca="1" si="10"/>
        <v/>
      </c>
      <c r="Y112" s="25" t="str">
        <f t="shared" ca="1" si="11"/>
        <v/>
      </c>
      <c r="Z112" s="22" t="s">
        <v>24</v>
      </c>
      <c r="AA112" s="22"/>
      <c r="AB112" s="16">
        <v>44297</v>
      </c>
      <c r="AC112" s="17">
        <v>44358</v>
      </c>
      <c r="AD112" s="43"/>
      <c r="AE112" s="44"/>
      <c r="AF112" s="44"/>
      <c r="AG112" s="44"/>
      <c r="AH112" s="44"/>
      <c r="AI112" s="44"/>
      <c r="AJ112" s="44">
        <v>2013</v>
      </c>
      <c r="AK112" s="85" t="str">
        <f>IF(AND($M112&gt;='Renew Report'!$T$1,$M112&lt;='Renew Report'!$U$1),COUNT($AK$1:$AK111)+1,"")</f>
        <v/>
      </c>
      <c r="AT112" s="46">
        <f t="shared" ca="1" si="12"/>
        <v>0</v>
      </c>
    </row>
    <row r="113" spans="1:46" s="46" customFormat="1" ht="60" customHeight="1" thickBot="1">
      <c r="A113" s="8">
        <f>IF(C113="","",SUBTOTAL(3,$C$2:C113))</f>
        <v>112</v>
      </c>
      <c r="B113" s="9" t="s">
        <v>138</v>
      </c>
      <c r="C113" s="10">
        <v>1</v>
      </c>
      <c r="D113" s="10">
        <v>1</v>
      </c>
      <c r="E113" s="10">
        <v>1</v>
      </c>
      <c r="F113" s="10">
        <v>1</v>
      </c>
      <c r="G113" s="10"/>
      <c r="H113" s="10">
        <v>1</v>
      </c>
      <c r="I113" s="10">
        <v>1</v>
      </c>
      <c r="J113" s="4">
        <v>1</v>
      </c>
      <c r="K113" s="4">
        <v>1</v>
      </c>
      <c r="L113" s="12">
        <v>44425</v>
      </c>
      <c r="M113" s="12">
        <v>44561</v>
      </c>
      <c r="N113" s="11">
        <v>0</v>
      </c>
      <c r="O113" s="36">
        <v>0</v>
      </c>
      <c r="P113" s="13">
        <v>0</v>
      </c>
      <c r="Q113" s="14">
        <f t="shared" si="8"/>
        <v>44577</v>
      </c>
      <c r="R113" s="15">
        <f t="shared" ca="1" si="13"/>
        <v>0</v>
      </c>
      <c r="S113" s="35">
        <f t="shared" si="9"/>
        <v>1</v>
      </c>
      <c r="T113" s="101">
        <f t="shared" ca="1" si="14"/>
        <v>1</v>
      </c>
      <c r="U113" s="90" t="s">
        <v>677</v>
      </c>
      <c r="V113" s="26">
        <v>35</v>
      </c>
      <c r="W113" s="25">
        <f t="shared" si="15"/>
        <v>0</v>
      </c>
      <c r="X113" s="25" t="str">
        <f t="shared" ca="1" si="10"/>
        <v/>
      </c>
      <c r="Y113" s="25" t="str">
        <f t="shared" ca="1" si="11"/>
        <v/>
      </c>
      <c r="Z113" s="22" t="s">
        <v>26</v>
      </c>
      <c r="AA113" s="22"/>
      <c r="AB113" s="16">
        <v>44196</v>
      </c>
      <c r="AC113" s="17">
        <v>44196</v>
      </c>
      <c r="AD113" s="43"/>
      <c r="AE113" s="44"/>
      <c r="AF113" s="44"/>
      <c r="AG113" s="44"/>
      <c r="AH113" s="44"/>
      <c r="AI113" s="44"/>
      <c r="AJ113" s="44">
        <v>0</v>
      </c>
      <c r="AK113" s="85" t="str">
        <f>IF(AND($M113&gt;='Renew Report'!$T$1,$M113&lt;='Renew Report'!$U$1),COUNT($AK$1:$AK112)+1,"")</f>
        <v/>
      </c>
      <c r="AT113" s="46">
        <f t="shared" ca="1" si="12"/>
        <v>0</v>
      </c>
    </row>
    <row r="114" spans="1:46" s="46" customFormat="1" ht="60" customHeight="1" thickBot="1">
      <c r="A114" s="8">
        <f>IF(C114="","",SUBTOTAL(3,$C$2:C114))</f>
        <v>113</v>
      </c>
      <c r="B114" s="9" t="s">
        <v>139</v>
      </c>
      <c r="C114" s="10">
        <v>1</v>
      </c>
      <c r="D114" s="10">
        <v>1</v>
      </c>
      <c r="E114" s="10">
        <v>1</v>
      </c>
      <c r="F114" s="10">
        <v>1</v>
      </c>
      <c r="G114" s="10"/>
      <c r="H114" s="10">
        <v>1</v>
      </c>
      <c r="I114" s="10">
        <v>1</v>
      </c>
      <c r="J114" s="4">
        <v>1</v>
      </c>
      <c r="K114" s="4">
        <v>1</v>
      </c>
      <c r="L114" s="12">
        <v>44482</v>
      </c>
      <c r="M114" s="12">
        <v>44716</v>
      </c>
      <c r="N114" s="11">
        <v>75</v>
      </c>
      <c r="O114" s="36">
        <v>75</v>
      </c>
      <c r="P114" s="13">
        <v>0</v>
      </c>
      <c r="Q114" s="14">
        <f t="shared" si="8"/>
        <v>44732</v>
      </c>
      <c r="R114" s="15">
        <f t="shared" ca="1" si="13"/>
        <v>0</v>
      </c>
      <c r="S114" s="35">
        <f t="shared" si="9"/>
        <v>76</v>
      </c>
      <c r="T114" s="101">
        <f t="shared" ca="1" si="14"/>
        <v>76</v>
      </c>
      <c r="U114" s="90" t="s">
        <v>677</v>
      </c>
      <c r="V114" s="26">
        <v>35</v>
      </c>
      <c r="W114" s="25" t="str">
        <f t="shared" si="15"/>
        <v>المخازن</v>
      </c>
      <c r="X114" s="25" t="str">
        <f t="shared" ca="1" si="10"/>
        <v/>
      </c>
      <c r="Y114" s="25" t="str">
        <f t="shared" ca="1" si="11"/>
        <v/>
      </c>
      <c r="Z114" s="22" t="s">
        <v>24</v>
      </c>
      <c r="AA114" s="22"/>
      <c r="AB114" s="16">
        <v>44290</v>
      </c>
      <c r="AC114" s="17">
        <v>44351</v>
      </c>
      <c r="AD114" s="43"/>
      <c r="AE114" s="44"/>
      <c r="AF114" s="44"/>
      <c r="AG114" s="44"/>
      <c r="AH114" s="44"/>
      <c r="AI114" s="44"/>
      <c r="AJ114" s="44">
        <v>39930</v>
      </c>
      <c r="AK114" s="85" t="str">
        <f>IF(AND($M114&gt;='Renew Report'!$T$1,$M114&lt;='Renew Report'!$U$1),COUNT($AK$1:$AK113)+1,"")</f>
        <v/>
      </c>
      <c r="AT114" s="46">
        <f t="shared" ca="1" si="12"/>
        <v>0</v>
      </c>
    </row>
    <row r="115" spans="1:46" s="46" customFormat="1" ht="60" customHeight="1" thickBot="1">
      <c r="A115" s="8">
        <f>IF(C115="","",SUBTOTAL(3,$C$2:C115))</f>
        <v>114</v>
      </c>
      <c r="B115" s="9" t="s">
        <v>140</v>
      </c>
      <c r="C115" s="10">
        <v>1</v>
      </c>
      <c r="D115" s="10">
        <v>1</v>
      </c>
      <c r="E115" s="10">
        <v>1</v>
      </c>
      <c r="F115" s="10">
        <v>1</v>
      </c>
      <c r="G115" s="10"/>
      <c r="H115" s="10">
        <v>1</v>
      </c>
      <c r="I115" s="10">
        <v>1</v>
      </c>
      <c r="J115" s="4">
        <v>1</v>
      </c>
      <c r="K115" s="4">
        <v>1</v>
      </c>
      <c r="L115" s="12">
        <v>44576</v>
      </c>
      <c r="M115" s="12">
        <v>44561</v>
      </c>
      <c r="N115" s="11">
        <v>10</v>
      </c>
      <c r="O115" s="36">
        <v>75</v>
      </c>
      <c r="P115" s="13">
        <v>0</v>
      </c>
      <c r="Q115" s="14">
        <f t="shared" si="8"/>
        <v>44577</v>
      </c>
      <c r="R115" s="15">
        <f t="shared" ca="1" si="13"/>
        <v>0</v>
      </c>
      <c r="S115" s="35">
        <f t="shared" si="9"/>
        <v>76</v>
      </c>
      <c r="T115" s="101">
        <f t="shared" ca="1" si="14"/>
        <v>76</v>
      </c>
      <c r="U115" s="90" t="s">
        <v>677</v>
      </c>
      <c r="V115" s="26">
        <v>35</v>
      </c>
      <c r="W115" s="25" t="str">
        <f t="shared" si="15"/>
        <v>المخازن</v>
      </c>
      <c r="X115" s="25" t="str">
        <f t="shared" ca="1" si="10"/>
        <v/>
      </c>
      <c r="Y115" s="25" t="str">
        <f t="shared" ca="1" si="11"/>
        <v/>
      </c>
      <c r="Z115" s="22" t="s">
        <v>26</v>
      </c>
      <c r="AA115" s="22"/>
      <c r="AB115" s="16">
        <v>44196</v>
      </c>
      <c r="AC115" s="17">
        <v>44196</v>
      </c>
      <c r="AD115" s="43"/>
      <c r="AE115" s="44"/>
      <c r="AF115" s="44"/>
      <c r="AG115" s="44"/>
      <c r="AH115" s="44"/>
      <c r="AI115" s="44"/>
      <c r="AJ115" s="44">
        <v>0</v>
      </c>
      <c r="AK115" s="85" t="str">
        <f>IF(AND($M115&gt;='Renew Report'!$T$1,$M115&lt;='Renew Report'!$U$1),COUNT($AK$1:$AK114)+1,"")</f>
        <v/>
      </c>
      <c r="AT115" s="46">
        <f t="shared" ca="1" si="12"/>
        <v>0</v>
      </c>
    </row>
    <row r="116" spans="1:46" s="46" customFormat="1" ht="60" customHeight="1" thickBot="1">
      <c r="A116" s="8">
        <f>IF(C116="","",SUBTOTAL(3,$C$2:C116))</f>
        <v>115</v>
      </c>
      <c r="B116" s="9" t="s">
        <v>141</v>
      </c>
      <c r="C116" s="10">
        <v>1</v>
      </c>
      <c r="D116" s="10">
        <v>1</v>
      </c>
      <c r="E116" s="10">
        <v>1</v>
      </c>
      <c r="F116" s="10">
        <v>1</v>
      </c>
      <c r="G116" s="10"/>
      <c r="H116" s="10">
        <v>1</v>
      </c>
      <c r="I116" s="10">
        <v>1</v>
      </c>
      <c r="J116" s="4">
        <v>1</v>
      </c>
      <c r="K116" s="4">
        <v>1</v>
      </c>
      <c r="L116" s="12">
        <v>44409</v>
      </c>
      <c r="M116" s="12">
        <v>44623</v>
      </c>
      <c r="N116" s="11">
        <v>23</v>
      </c>
      <c r="O116" s="36">
        <v>75</v>
      </c>
      <c r="P116" s="13">
        <v>0</v>
      </c>
      <c r="Q116" s="14">
        <f t="shared" si="8"/>
        <v>44639</v>
      </c>
      <c r="R116" s="15">
        <f t="shared" ca="1" si="13"/>
        <v>0</v>
      </c>
      <c r="S116" s="35">
        <f t="shared" si="9"/>
        <v>76</v>
      </c>
      <c r="T116" s="101">
        <f t="shared" ca="1" si="14"/>
        <v>76</v>
      </c>
      <c r="U116" s="90" t="s">
        <v>677</v>
      </c>
      <c r="V116" s="26">
        <v>35</v>
      </c>
      <c r="W116" s="25" t="str">
        <f t="shared" si="15"/>
        <v>المخازن</v>
      </c>
      <c r="X116" s="25" t="str">
        <f t="shared" ca="1" si="10"/>
        <v/>
      </c>
      <c r="Y116" s="25" t="str">
        <f t="shared" ca="1" si="11"/>
        <v/>
      </c>
      <c r="Z116" s="22" t="s">
        <v>24</v>
      </c>
      <c r="AA116" s="22"/>
      <c r="AB116" s="16">
        <v>44199</v>
      </c>
      <c r="AC116" s="17">
        <v>44258</v>
      </c>
      <c r="AD116" s="43"/>
      <c r="AE116" s="44"/>
      <c r="AF116" s="44"/>
      <c r="AG116" s="44"/>
      <c r="AH116" s="44"/>
      <c r="AI116" s="44"/>
      <c r="AJ116" s="44">
        <v>0</v>
      </c>
      <c r="AK116" s="85" t="str">
        <f>IF(AND($M116&gt;='Renew Report'!$T$1,$M116&lt;='Renew Report'!$U$1),COUNT($AK$1:$AK115)+1,"")</f>
        <v/>
      </c>
      <c r="AT116" s="46">
        <f t="shared" ca="1" si="12"/>
        <v>0</v>
      </c>
    </row>
    <row r="117" spans="1:46" s="46" customFormat="1" ht="60" customHeight="1" thickBot="1">
      <c r="A117" s="8">
        <f>IF(C117="","",SUBTOTAL(3,$C$2:C117))</f>
        <v>116</v>
      </c>
      <c r="B117" s="9" t="s">
        <v>142</v>
      </c>
      <c r="C117" s="10">
        <v>1</v>
      </c>
      <c r="D117" s="10">
        <v>1</v>
      </c>
      <c r="E117" s="10">
        <v>1</v>
      </c>
      <c r="F117" s="10">
        <v>1</v>
      </c>
      <c r="G117" s="10"/>
      <c r="H117" s="10">
        <v>1</v>
      </c>
      <c r="I117" s="10">
        <v>1</v>
      </c>
      <c r="J117" s="4">
        <v>1</v>
      </c>
      <c r="K117" s="4">
        <v>1</v>
      </c>
      <c r="L117" s="12">
        <v>44255</v>
      </c>
      <c r="M117" s="12">
        <v>44548</v>
      </c>
      <c r="N117" s="11">
        <v>45</v>
      </c>
      <c r="O117" s="36">
        <v>100</v>
      </c>
      <c r="P117" s="13">
        <v>0</v>
      </c>
      <c r="Q117" s="14">
        <f t="shared" si="8"/>
        <v>44564</v>
      </c>
      <c r="R117" s="15">
        <f t="shared" ca="1" si="13"/>
        <v>0</v>
      </c>
      <c r="S117" s="35">
        <f t="shared" si="9"/>
        <v>101</v>
      </c>
      <c r="T117" s="101">
        <f t="shared" ca="1" si="14"/>
        <v>101</v>
      </c>
      <c r="U117" s="90" t="s">
        <v>677</v>
      </c>
      <c r="V117" s="26">
        <v>35</v>
      </c>
      <c r="W117" s="25" t="str">
        <f t="shared" si="15"/>
        <v>المخازن</v>
      </c>
      <c r="X117" s="25" t="str">
        <f t="shared" ca="1" si="10"/>
        <v/>
      </c>
      <c r="Y117" s="25" t="str">
        <f t="shared" ca="1" si="11"/>
        <v/>
      </c>
      <c r="Z117" s="22" t="s">
        <v>24</v>
      </c>
      <c r="AA117" s="22"/>
      <c r="AB117" s="16">
        <v>44487</v>
      </c>
      <c r="AC117" s="17">
        <v>44548</v>
      </c>
      <c r="AD117" s="43"/>
      <c r="AE117" s="44"/>
      <c r="AF117" s="44"/>
      <c r="AG117" s="44"/>
      <c r="AH117" s="44"/>
      <c r="AI117" s="44"/>
      <c r="AJ117" s="44">
        <v>0</v>
      </c>
      <c r="AK117" s="85" t="str">
        <f>IF(AND($M117&gt;='Renew Report'!$T$1,$M117&lt;='Renew Report'!$U$1),COUNT($AK$1:$AK116)+1,"")</f>
        <v/>
      </c>
      <c r="AT117" s="46">
        <f t="shared" ca="1" si="12"/>
        <v>0</v>
      </c>
    </row>
    <row r="118" spans="1:46" s="46" customFormat="1" ht="60" customHeight="1" thickBot="1">
      <c r="A118" s="8">
        <f>IF(C118="","",SUBTOTAL(3,$C$2:C118))</f>
        <v>117</v>
      </c>
      <c r="B118" s="9" t="s">
        <v>143</v>
      </c>
      <c r="C118" s="10">
        <v>1</v>
      </c>
      <c r="D118" s="10">
        <v>1</v>
      </c>
      <c r="E118" s="10">
        <v>1</v>
      </c>
      <c r="F118" s="10">
        <v>1</v>
      </c>
      <c r="G118" s="10"/>
      <c r="H118" s="10">
        <v>1</v>
      </c>
      <c r="I118" s="10">
        <v>1</v>
      </c>
      <c r="J118" s="4">
        <v>1</v>
      </c>
      <c r="K118" s="4">
        <v>1</v>
      </c>
      <c r="L118" s="12">
        <v>44046</v>
      </c>
      <c r="M118" s="12">
        <v>44561</v>
      </c>
      <c r="N118" s="11">
        <v>3</v>
      </c>
      <c r="O118" s="36">
        <v>75</v>
      </c>
      <c r="P118" s="13">
        <v>0</v>
      </c>
      <c r="Q118" s="14">
        <f t="shared" si="8"/>
        <v>44577</v>
      </c>
      <c r="R118" s="15">
        <f t="shared" ca="1" si="13"/>
        <v>0</v>
      </c>
      <c r="S118" s="35">
        <f t="shared" si="9"/>
        <v>76</v>
      </c>
      <c r="T118" s="101">
        <f t="shared" ca="1" si="14"/>
        <v>76</v>
      </c>
      <c r="U118" s="90" t="s">
        <v>677</v>
      </c>
      <c r="V118" s="26">
        <v>35</v>
      </c>
      <c r="W118" s="25" t="str">
        <f t="shared" si="15"/>
        <v>المخازن</v>
      </c>
      <c r="X118" s="25" t="str">
        <f t="shared" ca="1" si="10"/>
        <v/>
      </c>
      <c r="Y118" s="25" t="str">
        <f t="shared" ca="1" si="11"/>
        <v/>
      </c>
      <c r="Z118" s="22" t="s">
        <v>26</v>
      </c>
      <c r="AA118" s="22"/>
      <c r="AB118" s="16">
        <v>44196</v>
      </c>
      <c r="AC118" s="17">
        <v>44196</v>
      </c>
      <c r="AD118" s="43"/>
      <c r="AE118" s="44"/>
      <c r="AF118" s="44"/>
      <c r="AG118" s="44"/>
      <c r="AH118" s="44"/>
      <c r="AI118" s="44"/>
      <c r="AJ118" s="44">
        <v>0</v>
      </c>
      <c r="AK118" s="85" t="str">
        <f>IF(AND($M118&gt;='Renew Report'!$T$1,$M118&lt;='Renew Report'!$U$1),COUNT($AK$1:$AK117)+1,"")</f>
        <v/>
      </c>
      <c r="AT118" s="46">
        <f t="shared" ca="1" si="12"/>
        <v>0</v>
      </c>
    </row>
    <row r="119" spans="1:46" s="46" customFormat="1" ht="60" customHeight="1" thickBot="1">
      <c r="A119" s="8">
        <f>IF(C119="","",SUBTOTAL(3,$C$2:C119))</f>
        <v>118</v>
      </c>
      <c r="B119" s="9" t="s">
        <v>144</v>
      </c>
      <c r="C119" s="10">
        <v>1</v>
      </c>
      <c r="D119" s="10">
        <v>1</v>
      </c>
      <c r="E119" s="10">
        <v>1</v>
      </c>
      <c r="F119" s="10">
        <v>1</v>
      </c>
      <c r="G119" s="10"/>
      <c r="H119" s="10">
        <v>1</v>
      </c>
      <c r="I119" s="10">
        <v>1</v>
      </c>
      <c r="J119" s="4">
        <v>1</v>
      </c>
      <c r="K119" s="4">
        <v>1</v>
      </c>
      <c r="L119" s="12">
        <v>44531</v>
      </c>
      <c r="M119" s="12">
        <v>44645</v>
      </c>
      <c r="N119" s="11">
        <v>5</v>
      </c>
      <c r="O119" s="36">
        <v>75</v>
      </c>
      <c r="P119" s="13">
        <v>0</v>
      </c>
      <c r="Q119" s="14">
        <f t="shared" si="8"/>
        <v>44661</v>
      </c>
      <c r="R119" s="15">
        <f t="shared" ca="1" si="13"/>
        <v>0</v>
      </c>
      <c r="S119" s="35">
        <f t="shared" si="9"/>
        <v>76</v>
      </c>
      <c r="T119" s="101">
        <f t="shared" ca="1" si="14"/>
        <v>76</v>
      </c>
      <c r="U119" s="90" t="s">
        <v>677</v>
      </c>
      <c r="V119" s="26">
        <v>35</v>
      </c>
      <c r="W119" s="25" t="str">
        <f t="shared" si="15"/>
        <v>المخازن</v>
      </c>
      <c r="X119" s="25" t="str">
        <f t="shared" ca="1" si="10"/>
        <v/>
      </c>
      <c r="Y119" s="25" t="str">
        <f t="shared" ca="1" si="11"/>
        <v/>
      </c>
      <c r="Z119" s="22" t="s">
        <v>24</v>
      </c>
      <c r="AA119" s="22"/>
      <c r="AB119" s="16">
        <v>44586</v>
      </c>
      <c r="AC119" s="17">
        <v>44645</v>
      </c>
      <c r="AD119" s="43"/>
      <c r="AE119" s="44"/>
      <c r="AF119" s="44"/>
      <c r="AG119" s="44"/>
      <c r="AH119" s="44"/>
      <c r="AI119" s="44"/>
      <c r="AJ119" s="44">
        <v>0</v>
      </c>
      <c r="AK119" s="85" t="str">
        <f>IF(AND($M119&gt;='Renew Report'!$T$1,$M119&lt;='Renew Report'!$U$1),COUNT($AK$1:$AK118)+1,"")</f>
        <v/>
      </c>
      <c r="AT119" s="46">
        <f t="shared" ca="1" si="12"/>
        <v>0</v>
      </c>
    </row>
    <row r="120" spans="1:46" s="46" customFormat="1" ht="60" customHeight="1" thickBot="1">
      <c r="A120" s="8">
        <f>IF(C120="","",SUBTOTAL(3,$C$2:C120))</f>
        <v>119</v>
      </c>
      <c r="B120" s="9" t="s">
        <v>145</v>
      </c>
      <c r="C120" s="10">
        <v>1</v>
      </c>
      <c r="D120" s="10">
        <v>1</v>
      </c>
      <c r="E120" s="10">
        <v>1</v>
      </c>
      <c r="F120" s="10">
        <v>1</v>
      </c>
      <c r="G120" s="10"/>
      <c r="H120" s="10">
        <v>1</v>
      </c>
      <c r="I120" s="10">
        <v>1</v>
      </c>
      <c r="J120" s="4">
        <v>1</v>
      </c>
      <c r="K120" s="4">
        <v>1</v>
      </c>
      <c r="L120" s="12">
        <v>44369</v>
      </c>
      <c r="M120" s="12">
        <v>44390</v>
      </c>
      <c r="N120" s="11">
        <v>47</v>
      </c>
      <c r="O120" s="36">
        <v>100</v>
      </c>
      <c r="P120" s="13">
        <v>0</v>
      </c>
      <c r="Q120" s="14">
        <f t="shared" si="8"/>
        <v>44406</v>
      </c>
      <c r="R120" s="15">
        <f t="shared" ca="1" si="13"/>
        <v>0</v>
      </c>
      <c r="S120" s="35">
        <f t="shared" si="9"/>
        <v>101</v>
      </c>
      <c r="T120" s="101">
        <f t="shared" ca="1" si="14"/>
        <v>101</v>
      </c>
      <c r="U120" s="90" t="s">
        <v>677</v>
      </c>
      <c r="V120" s="26">
        <v>35</v>
      </c>
      <c r="W120" s="25" t="str">
        <f t="shared" si="15"/>
        <v>المخازن</v>
      </c>
      <c r="X120" s="25" t="str">
        <f t="shared" ca="1" si="10"/>
        <v/>
      </c>
      <c r="Y120" s="25" t="str">
        <f t="shared" ca="1" si="11"/>
        <v/>
      </c>
      <c r="Z120" s="22" t="s">
        <v>24</v>
      </c>
      <c r="AA120" s="22"/>
      <c r="AB120" s="16">
        <v>44329</v>
      </c>
      <c r="AC120" s="17">
        <v>44390</v>
      </c>
      <c r="AD120" s="43"/>
      <c r="AE120" s="44"/>
      <c r="AF120" s="44"/>
      <c r="AG120" s="44"/>
      <c r="AH120" s="44"/>
      <c r="AI120" s="44"/>
      <c r="AJ120" s="44">
        <v>2015</v>
      </c>
      <c r="AK120" s="85" t="str">
        <f>IF(AND($M120&gt;='Renew Report'!$T$1,$M120&lt;='Renew Report'!$U$1),COUNT($AK$1:$AK119)+1,"")</f>
        <v/>
      </c>
      <c r="AT120" s="46">
        <f t="shared" ca="1" si="12"/>
        <v>0</v>
      </c>
    </row>
    <row r="121" spans="1:46" s="46" customFormat="1" ht="60" customHeight="1" thickBot="1">
      <c r="A121" s="8">
        <f>IF(C121="","",SUBTOTAL(3,$C$2:C121))</f>
        <v>120</v>
      </c>
      <c r="B121" s="9" t="s">
        <v>146</v>
      </c>
      <c r="C121" s="10">
        <v>1</v>
      </c>
      <c r="D121" s="10">
        <v>1</v>
      </c>
      <c r="E121" s="10">
        <v>1</v>
      </c>
      <c r="F121" s="10">
        <v>1</v>
      </c>
      <c r="G121" s="10"/>
      <c r="H121" s="10">
        <v>1</v>
      </c>
      <c r="I121" s="10">
        <v>1</v>
      </c>
      <c r="J121" s="4">
        <v>1</v>
      </c>
      <c r="K121" s="4">
        <v>1</v>
      </c>
      <c r="L121" s="12">
        <v>44063</v>
      </c>
      <c r="M121" s="12">
        <v>44412</v>
      </c>
      <c r="N121" s="11">
        <v>0</v>
      </c>
      <c r="O121" s="36">
        <v>0</v>
      </c>
      <c r="P121" s="13">
        <v>585</v>
      </c>
      <c r="Q121" s="14">
        <f t="shared" si="8"/>
        <v>44428</v>
      </c>
      <c r="R121" s="15">
        <f t="shared" ca="1" si="13"/>
        <v>0</v>
      </c>
      <c r="S121" s="35">
        <f t="shared" si="9"/>
        <v>586</v>
      </c>
      <c r="T121" s="101">
        <f t="shared" ca="1" si="14"/>
        <v>586</v>
      </c>
      <c r="U121" s="90" t="s">
        <v>677</v>
      </c>
      <c r="V121" s="26">
        <v>35</v>
      </c>
      <c r="W121" s="25">
        <f t="shared" si="15"/>
        <v>0</v>
      </c>
      <c r="X121" s="25" t="str">
        <f t="shared" ca="1" si="10"/>
        <v/>
      </c>
      <c r="Y121" s="25" t="str">
        <f t="shared" ca="1" si="11"/>
        <v/>
      </c>
      <c r="Z121" s="22" t="s">
        <v>24</v>
      </c>
      <c r="AA121" s="22"/>
      <c r="AB121" s="16">
        <v>44351</v>
      </c>
      <c r="AC121" s="17">
        <v>44412</v>
      </c>
      <c r="AD121" s="43"/>
      <c r="AE121" s="44"/>
      <c r="AF121" s="44"/>
      <c r="AG121" s="44"/>
      <c r="AH121" s="44"/>
      <c r="AI121" s="44"/>
      <c r="AJ121" s="44">
        <v>2005</v>
      </c>
      <c r="AK121" s="85" t="str">
        <f>IF(AND($M121&gt;='Renew Report'!$T$1,$M121&lt;='Renew Report'!$U$1),COUNT($AK$1:$AK120)+1,"")</f>
        <v/>
      </c>
      <c r="AT121" s="46">
        <f t="shared" ca="1" si="12"/>
        <v>0</v>
      </c>
    </row>
    <row r="122" spans="1:46" s="46" customFormat="1" ht="60" customHeight="1" thickBot="1">
      <c r="A122" s="8">
        <f>IF(C122="","",SUBTOTAL(3,$C$2:C122))</f>
        <v>121</v>
      </c>
      <c r="B122" s="9" t="s">
        <v>147</v>
      </c>
      <c r="C122" s="10">
        <v>1</v>
      </c>
      <c r="D122" s="10">
        <v>1</v>
      </c>
      <c r="E122" s="10">
        <v>1</v>
      </c>
      <c r="F122" s="10">
        <v>1</v>
      </c>
      <c r="G122" s="10"/>
      <c r="H122" s="10">
        <v>1</v>
      </c>
      <c r="I122" s="10">
        <v>1</v>
      </c>
      <c r="J122" s="4">
        <v>1</v>
      </c>
      <c r="K122" s="4">
        <v>1</v>
      </c>
      <c r="L122" s="12">
        <v>44513</v>
      </c>
      <c r="M122" s="12">
        <v>44569</v>
      </c>
      <c r="N122" s="11">
        <v>0</v>
      </c>
      <c r="O122" s="36">
        <v>0</v>
      </c>
      <c r="P122" s="13">
        <v>0</v>
      </c>
      <c r="Q122" s="14">
        <f t="shared" si="8"/>
        <v>44585</v>
      </c>
      <c r="R122" s="15">
        <f t="shared" ca="1" si="13"/>
        <v>0</v>
      </c>
      <c r="S122" s="35">
        <f t="shared" si="9"/>
        <v>1</v>
      </c>
      <c r="T122" s="101">
        <f t="shared" ca="1" si="14"/>
        <v>1</v>
      </c>
      <c r="U122" s="93" t="s">
        <v>677</v>
      </c>
      <c r="V122" s="29">
        <v>35</v>
      </c>
      <c r="W122" s="25">
        <f t="shared" si="15"/>
        <v>0</v>
      </c>
      <c r="X122" s="25" t="str">
        <f t="shared" ca="1" si="10"/>
        <v/>
      </c>
      <c r="Y122" s="25" t="str">
        <f t="shared" ca="1" si="11"/>
        <v/>
      </c>
      <c r="Z122" s="22" t="s">
        <v>24</v>
      </c>
      <c r="AA122" s="22"/>
      <c r="AB122" s="17">
        <v>44508</v>
      </c>
      <c r="AC122" s="17">
        <v>44569</v>
      </c>
      <c r="AD122" s="43"/>
      <c r="AE122" s="44"/>
      <c r="AF122" s="44"/>
      <c r="AG122" s="44"/>
      <c r="AH122" s="44"/>
      <c r="AI122" s="44"/>
      <c r="AJ122" s="44">
        <v>0</v>
      </c>
      <c r="AK122" s="85" t="str">
        <f>IF(AND($M122&gt;='Renew Report'!$T$1,$M122&lt;='Renew Report'!$U$1),COUNT($AK$1:$AK121)+1,"")</f>
        <v/>
      </c>
      <c r="AT122" s="46">
        <f t="shared" ca="1" si="12"/>
        <v>0</v>
      </c>
    </row>
    <row r="123" spans="1:46" s="46" customFormat="1" ht="60" customHeight="1" thickBot="1">
      <c r="A123" s="8">
        <f>IF(C123="","",SUBTOTAL(3,$C$2:C123))</f>
        <v>122</v>
      </c>
      <c r="B123" s="9" t="s">
        <v>148</v>
      </c>
      <c r="C123" s="10">
        <v>1</v>
      </c>
      <c r="D123" s="10">
        <v>1</v>
      </c>
      <c r="E123" s="10">
        <v>1</v>
      </c>
      <c r="F123" s="10">
        <v>1</v>
      </c>
      <c r="G123" s="10"/>
      <c r="H123" s="10">
        <v>1</v>
      </c>
      <c r="I123" s="10">
        <v>1</v>
      </c>
      <c r="J123" s="4">
        <v>1</v>
      </c>
      <c r="K123" s="4">
        <v>1</v>
      </c>
      <c r="L123" s="12">
        <v>44226</v>
      </c>
      <c r="M123" s="12">
        <v>44709</v>
      </c>
      <c r="N123" s="11">
        <v>0</v>
      </c>
      <c r="O123" s="36">
        <v>0</v>
      </c>
      <c r="P123" s="13">
        <v>0</v>
      </c>
      <c r="Q123" s="14">
        <f t="shared" si="8"/>
        <v>44725</v>
      </c>
      <c r="R123" s="15">
        <f t="shared" ca="1" si="13"/>
        <v>0</v>
      </c>
      <c r="S123" s="35">
        <f t="shared" si="9"/>
        <v>1</v>
      </c>
      <c r="T123" s="101">
        <f t="shared" ca="1" si="14"/>
        <v>1</v>
      </c>
      <c r="U123" s="90" t="s">
        <v>677</v>
      </c>
      <c r="V123" s="26">
        <v>35</v>
      </c>
      <c r="W123" s="25">
        <f t="shared" si="15"/>
        <v>0</v>
      </c>
      <c r="X123" s="25" t="str">
        <f t="shared" ca="1" si="10"/>
        <v/>
      </c>
      <c r="Y123" s="25" t="str">
        <f t="shared" ca="1" si="11"/>
        <v/>
      </c>
      <c r="Z123" s="22" t="s">
        <v>24</v>
      </c>
      <c r="AA123" s="22"/>
      <c r="AB123" s="16">
        <v>44283</v>
      </c>
      <c r="AC123" s="17">
        <v>44344</v>
      </c>
      <c r="AD123" s="43"/>
      <c r="AE123" s="44"/>
      <c r="AF123" s="44"/>
      <c r="AG123" s="44"/>
      <c r="AH123" s="44"/>
      <c r="AI123" s="44"/>
      <c r="AJ123" s="44">
        <v>1994</v>
      </c>
      <c r="AK123" s="85" t="str">
        <f>IF(AND($M123&gt;='Renew Report'!$T$1,$M123&lt;='Renew Report'!$U$1),COUNT($AK$1:$AK122)+1,"")</f>
        <v/>
      </c>
      <c r="AT123" s="46">
        <f t="shared" ca="1" si="12"/>
        <v>0</v>
      </c>
    </row>
    <row r="124" spans="1:46" s="46" customFormat="1" ht="60" customHeight="1" thickBot="1">
      <c r="A124" s="8">
        <f>IF(C124="","",SUBTOTAL(3,$C$2:C124))</f>
        <v>123</v>
      </c>
      <c r="B124" s="9" t="s">
        <v>149</v>
      </c>
      <c r="C124" s="10">
        <v>1</v>
      </c>
      <c r="D124" s="10">
        <v>1</v>
      </c>
      <c r="E124" s="10">
        <v>1</v>
      </c>
      <c r="F124" s="10">
        <v>1</v>
      </c>
      <c r="G124" s="10"/>
      <c r="H124" s="10">
        <v>1</v>
      </c>
      <c r="I124" s="10">
        <v>1</v>
      </c>
      <c r="J124" s="4">
        <v>1</v>
      </c>
      <c r="K124" s="4">
        <v>1</v>
      </c>
      <c r="L124" s="12">
        <v>44571</v>
      </c>
      <c r="M124" s="12">
        <v>44561</v>
      </c>
      <c r="N124" s="11">
        <v>61</v>
      </c>
      <c r="O124" s="36">
        <v>75</v>
      </c>
      <c r="P124" s="13">
        <v>0</v>
      </c>
      <c r="Q124" s="14">
        <f t="shared" si="8"/>
        <v>44577</v>
      </c>
      <c r="R124" s="15">
        <f t="shared" ca="1" si="13"/>
        <v>0</v>
      </c>
      <c r="S124" s="35">
        <f t="shared" si="9"/>
        <v>76</v>
      </c>
      <c r="T124" s="101">
        <f t="shared" ca="1" si="14"/>
        <v>76</v>
      </c>
      <c r="U124" s="90" t="s">
        <v>677</v>
      </c>
      <c r="V124" s="26">
        <v>35</v>
      </c>
      <c r="W124" s="25" t="str">
        <f t="shared" si="15"/>
        <v>المخازن</v>
      </c>
      <c r="X124" s="25" t="str">
        <f t="shared" ca="1" si="10"/>
        <v/>
      </c>
      <c r="Y124" s="25" t="str">
        <f t="shared" ca="1" si="11"/>
        <v/>
      </c>
      <c r="Z124" s="22" t="s">
        <v>26</v>
      </c>
      <c r="AA124" s="22"/>
      <c r="AB124" s="16">
        <v>44196</v>
      </c>
      <c r="AC124" s="17">
        <v>44196</v>
      </c>
      <c r="AD124" s="43"/>
      <c r="AE124" s="44"/>
      <c r="AF124" s="44"/>
      <c r="AG124" s="44"/>
      <c r="AH124" s="44"/>
      <c r="AI124" s="44"/>
      <c r="AJ124" s="44">
        <v>0</v>
      </c>
      <c r="AK124" s="85" t="str">
        <f>IF(AND($M124&gt;='Renew Report'!$T$1,$M124&lt;='Renew Report'!$U$1),COUNT($AK$1:$AK123)+1,"")</f>
        <v/>
      </c>
      <c r="AT124" s="46">
        <f t="shared" ca="1" si="12"/>
        <v>0</v>
      </c>
    </row>
    <row r="125" spans="1:46" s="46" customFormat="1" ht="60" customHeight="1" thickBot="1">
      <c r="A125" s="8">
        <f>IF(C125="","",SUBTOTAL(3,$C$2:C125))</f>
        <v>124</v>
      </c>
      <c r="B125" s="9" t="s">
        <v>150</v>
      </c>
      <c r="C125" s="10">
        <v>1</v>
      </c>
      <c r="D125" s="10">
        <v>1</v>
      </c>
      <c r="E125" s="10">
        <v>1</v>
      </c>
      <c r="F125" s="10">
        <v>1</v>
      </c>
      <c r="G125" s="10"/>
      <c r="H125" s="10">
        <v>1</v>
      </c>
      <c r="I125" s="10">
        <v>1</v>
      </c>
      <c r="J125" s="4">
        <v>1</v>
      </c>
      <c r="K125" s="4">
        <v>1</v>
      </c>
      <c r="L125" s="12">
        <v>43866</v>
      </c>
      <c r="M125" s="12">
        <v>44739</v>
      </c>
      <c r="N125" s="11">
        <v>0</v>
      </c>
      <c r="O125" s="36">
        <v>0</v>
      </c>
      <c r="P125" s="13">
        <v>525</v>
      </c>
      <c r="Q125" s="14">
        <f t="shared" si="8"/>
        <v>44755</v>
      </c>
      <c r="R125" s="15">
        <f t="shared" ca="1" si="13"/>
        <v>0</v>
      </c>
      <c r="S125" s="35">
        <f t="shared" si="9"/>
        <v>526</v>
      </c>
      <c r="T125" s="101">
        <f t="shared" ca="1" si="14"/>
        <v>526</v>
      </c>
      <c r="U125" s="90" t="s">
        <v>677</v>
      </c>
      <c r="V125" s="26">
        <v>35</v>
      </c>
      <c r="W125" s="25">
        <f t="shared" si="15"/>
        <v>0</v>
      </c>
      <c r="X125" s="25" t="str">
        <f t="shared" ca="1" si="10"/>
        <v/>
      </c>
      <c r="Y125" s="25" t="str">
        <f t="shared" ca="1" si="11"/>
        <v/>
      </c>
      <c r="Z125" s="22" t="s">
        <v>24</v>
      </c>
      <c r="AA125" s="22"/>
      <c r="AB125" s="16">
        <v>44313</v>
      </c>
      <c r="AC125" s="17">
        <v>44374</v>
      </c>
      <c r="AD125" s="43"/>
      <c r="AE125" s="44"/>
      <c r="AF125" s="44"/>
      <c r="AG125" s="44"/>
      <c r="AH125" s="44"/>
      <c r="AI125" s="44"/>
      <c r="AJ125" s="44">
        <v>2003</v>
      </c>
      <c r="AK125" s="85" t="str">
        <f>IF(AND($M125&gt;='Renew Report'!$T$1,$M125&lt;='Renew Report'!$U$1),COUNT($AK$1:$AK124)+1,"")</f>
        <v/>
      </c>
      <c r="AT125" s="46">
        <f t="shared" ca="1" si="12"/>
        <v>0</v>
      </c>
    </row>
    <row r="126" spans="1:46" s="46" customFormat="1" ht="60" customHeight="1" thickBot="1">
      <c r="A126" s="8">
        <f>IF(C126="","",SUBTOTAL(3,$C$2:C126))</f>
        <v>125</v>
      </c>
      <c r="B126" s="9" t="s">
        <v>151</v>
      </c>
      <c r="C126" s="10">
        <v>1</v>
      </c>
      <c r="D126" s="10">
        <v>1</v>
      </c>
      <c r="E126" s="10">
        <v>1</v>
      </c>
      <c r="F126" s="10">
        <v>1</v>
      </c>
      <c r="G126" s="10"/>
      <c r="H126" s="10">
        <v>1</v>
      </c>
      <c r="I126" s="10">
        <v>1</v>
      </c>
      <c r="J126" s="4">
        <v>1</v>
      </c>
      <c r="K126" s="4">
        <v>1</v>
      </c>
      <c r="L126" s="12">
        <v>44616</v>
      </c>
      <c r="M126" s="12">
        <v>44724</v>
      </c>
      <c r="N126" s="11">
        <v>74</v>
      </c>
      <c r="O126" s="36">
        <v>75</v>
      </c>
      <c r="P126" s="13">
        <v>0</v>
      </c>
      <c r="Q126" s="14">
        <f t="shared" si="8"/>
        <v>44740</v>
      </c>
      <c r="R126" s="15">
        <f t="shared" ca="1" si="13"/>
        <v>0</v>
      </c>
      <c r="S126" s="35">
        <f t="shared" si="9"/>
        <v>76</v>
      </c>
      <c r="T126" s="101">
        <f t="shared" ca="1" si="14"/>
        <v>76</v>
      </c>
      <c r="U126" s="90" t="s">
        <v>677</v>
      </c>
      <c r="V126" s="26">
        <v>35</v>
      </c>
      <c r="W126" s="25" t="str">
        <f t="shared" si="15"/>
        <v>المخازن</v>
      </c>
      <c r="X126" s="25" t="str">
        <f t="shared" ca="1" si="10"/>
        <v/>
      </c>
      <c r="Y126" s="25" t="str">
        <f t="shared" ca="1" si="11"/>
        <v/>
      </c>
      <c r="Z126" s="22" t="s">
        <v>24</v>
      </c>
      <c r="AA126" s="22"/>
      <c r="AB126" s="16">
        <v>44298</v>
      </c>
      <c r="AC126" s="17">
        <v>44359</v>
      </c>
      <c r="AD126" s="43"/>
      <c r="AE126" s="44"/>
      <c r="AF126" s="44"/>
      <c r="AG126" s="44"/>
      <c r="AH126" s="44"/>
      <c r="AI126" s="44"/>
      <c r="AJ126" s="44">
        <v>1995</v>
      </c>
      <c r="AK126" s="85" t="str">
        <f>IF(AND($M126&gt;='Renew Report'!$T$1,$M126&lt;='Renew Report'!$U$1),COUNT($AK$1:$AK125)+1,"")</f>
        <v/>
      </c>
      <c r="AT126" s="46">
        <f t="shared" ca="1" si="12"/>
        <v>0</v>
      </c>
    </row>
    <row r="127" spans="1:46" s="46" customFormat="1" ht="60" customHeight="1" thickBot="1">
      <c r="A127" s="8">
        <f>IF(C127="","",SUBTOTAL(3,$C$2:C127))</f>
        <v>126</v>
      </c>
      <c r="B127" s="9" t="s">
        <v>152</v>
      </c>
      <c r="C127" s="10">
        <v>1</v>
      </c>
      <c r="D127" s="10">
        <v>1</v>
      </c>
      <c r="E127" s="10">
        <v>1</v>
      </c>
      <c r="F127" s="10">
        <v>1</v>
      </c>
      <c r="G127" s="10"/>
      <c r="H127" s="10">
        <v>1</v>
      </c>
      <c r="I127" s="10">
        <v>1</v>
      </c>
      <c r="J127" s="4">
        <v>1</v>
      </c>
      <c r="K127" s="4">
        <v>1</v>
      </c>
      <c r="L127" s="12">
        <v>44400</v>
      </c>
      <c r="M127" s="12">
        <v>44682</v>
      </c>
      <c r="N127" s="11">
        <v>164</v>
      </c>
      <c r="O127" s="36">
        <v>125</v>
      </c>
      <c r="P127" s="13">
        <v>0</v>
      </c>
      <c r="Q127" s="14">
        <f t="shared" si="8"/>
        <v>44698</v>
      </c>
      <c r="R127" s="15">
        <f t="shared" ca="1" si="13"/>
        <v>0</v>
      </c>
      <c r="S127" s="35">
        <f t="shared" si="9"/>
        <v>126</v>
      </c>
      <c r="T127" s="101">
        <f t="shared" ca="1" si="14"/>
        <v>126</v>
      </c>
      <c r="U127" s="90" t="s">
        <v>677</v>
      </c>
      <c r="V127" s="26">
        <v>35</v>
      </c>
      <c r="W127" s="25" t="str">
        <f t="shared" si="15"/>
        <v>المخازن</v>
      </c>
      <c r="X127" s="25" t="str">
        <f t="shared" ca="1" si="10"/>
        <v/>
      </c>
      <c r="Y127" s="25" t="str">
        <f t="shared" ca="1" si="11"/>
        <v/>
      </c>
      <c r="Z127" s="22" t="s">
        <v>24</v>
      </c>
      <c r="AA127" s="22"/>
      <c r="AB127" s="16">
        <v>44256</v>
      </c>
      <c r="AC127" s="17">
        <v>44317</v>
      </c>
      <c r="AD127" s="43"/>
      <c r="AE127" s="44"/>
      <c r="AF127" s="44"/>
      <c r="AG127" s="44"/>
      <c r="AH127" s="44"/>
      <c r="AI127" s="44"/>
      <c r="AJ127" s="44">
        <v>2002</v>
      </c>
      <c r="AK127" s="85" t="str">
        <f>IF(AND($M127&gt;='Renew Report'!$T$1,$M127&lt;='Renew Report'!$U$1),COUNT($AK$1:$AK126)+1,"")</f>
        <v/>
      </c>
      <c r="AT127" s="46">
        <f t="shared" ca="1" si="12"/>
        <v>0</v>
      </c>
    </row>
    <row r="128" spans="1:46" s="46" customFormat="1" ht="60" customHeight="1" thickBot="1">
      <c r="A128" s="8">
        <f>IF(C128="","",SUBTOTAL(3,$C$2:C128))</f>
        <v>127</v>
      </c>
      <c r="B128" s="9" t="s">
        <v>153</v>
      </c>
      <c r="C128" s="10">
        <v>1</v>
      </c>
      <c r="D128" s="10">
        <v>1</v>
      </c>
      <c r="E128" s="10">
        <v>1</v>
      </c>
      <c r="F128" s="10">
        <v>1</v>
      </c>
      <c r="G128" s="10"/>
      <c r="H128" s="10">
        <v>1</v>
      </c>
      <c r="I128" s="10">
        <v>1</v>
      </c>
      <c r="J128" s="4">
        <v>1</v>
      </c>
      <c r="K128" s="4">
        <v>1</v>
      </c>
      <c r="L128" s="12">
        <v>44402</v>
      </c>
      <c r="M128" s="12">
        <v>44625</v>
      </c>
      <c r="N128" s="11">
        <v>0</v>
      </c>
      <c r="O128" s="36">
        <v>0</v>
      </c>
      <c r="P128" s="13">
        <v>0</v>
      </c>
      <c r="Q128" s="14">
        <f t="shared" si="8"/>
        <v>44641</v>
      </c>
      <c r="R128" s="15">
        <f t="shared" ca="1" si="13"/>
        <v>0</v>
      </c>
      <c r="S128" s="35">
        <f t="shared" si="9"/>
        <v>1</v>
      </c>
      <c r="T128" s="101">
        <f t="shared" ca="1" si="14"/>
        <v>1</v>
      </c>
      <c r="U128" s="90" t="s">
        <v>677</v>
      </c>
      <c r="V128" s="26">
        <v>35</v>
      </c>
      <c r="W128" s="25">
        <f t="shared" si="15"/>
        <v>0</v>
      </c>
      <c r="X128" s="25" t="str">
        <f t="shared" ca="1" si="10"/>
        <v/>
      </c>
      <c r="Y128" s="25" t="str">
        <f t="shared" ca="1" si="11"/>
        <v/>
      </c>
      <c r="Z128" s="22" t="s">
        <v>24</v>
      </c>
      <c r="AA128" s="22"/>
      <c r="AB128" s="16">
        <v>44201</v>
      </c>
      <c r="AC128" s="17">
        <v>44260</v>
      </c>
      <c r="AD128" s="43"/>
      <c r="AE128" s="44"/>
      <c r="AF128" s="44"/>
      <c r="AG128" s="44"/>
      <c r="AH128" s="44"/>
      <c r="AI128" s="44"/>
      <c r="AJ128" s="44">
        <v>0</v>
      </c>
      <c r="AK128" s="85" t="str">
        <f>IF(AND($M128&gt;='Renew Report'!$T$1,$M128&lt;='Renew Report'!$U$1),COUNT($AK$1:$AK127)+1,"")</f>
        <v/>
      </c>
      <c r="AT128" s="46">
        <f t="shared" ca="1" si="12"/>
        <v>0</v>
      </c>
    </row>
    <row r="129" spans="1:46" s="46" customFormat="1" ht="60" customHeight="1" thickBot="1">
      <c r="A129" s="8">
        <f>IF(C129="","",SUBTOTAL(3,$C$2:C129))</f>
        <v>128</v>
      </c>
      <c r="B129" s="9" t="s">
        <v>154</v>
      </c>
      <c r="C129" s="10">
        <v>1</v>
      </c>
      <c r="D129" s="10">
        <v>1</v>
      </c>
      <c r="E129" s="10">
        <v>1</v>
      </c>
      <c r="F129" s="10">
        <v>1</v>
      </c>
      <c r="G129" s="10"/>
      <c r="H129" s="10">
        <v>1</v>
      </c>
      <c r="I129" s="10">
        <v>1</v>
      </c>
      <c r="J129" s="4">
        <v>1</v>
      </c>
      <c r="K129" s="4">
        <v>1</v>
      </c>
      <c r="L129" s="12">
        <v>44465</v>
      </c>
      <c r="M129" s="12">
        <v>44676</v>
      </c>
      <c r="N129" s="11">
        <v>215</v>
      </c>
      <c r="O129" s="36">
        <v>125</v>
      </c>
      <c r="P129" s="13">
        <v>0</v>
      </c>
      <c r="Q129" s="14">
        <f t="shared" si="8"/>
        <v>44692</v>
      </c>
      <c r="R129" s="15">
        <f t="shared" ca="1" si="13"/>
        <v>0</v>
      </c>
      <c r="S129" s="35">
        <f t="shared" si="9"/>
        <v>126</v>
      </c>
      <c r="T129" s="101">
        <f t="shared" ca="1" si="14"/>
        <v>126</v>
      </c>
      <c r="U129" s="90" t="s">
        <v>677</v>
      </c>
      <c r="V129" s="26">
        <v>35</v>
      </c>
      <c r="W129" s="25" t="str">
        <f t="shared" si="15"/>
        <v>المخازن</v>
      </c>
      <c r="X129" s="25" t="str">
        <f t="shared" ca="1" si="10"/>
        <v/>
      </c>
      <c r="Y129" s="25" t="str">
        <f t="shared" ca="1" si="11"/>
        <v/>
      </c>
      <c r="Z129" s="22" t="s">
        <v>75</v>
      </c>
      <c r="AA129" s="22"/>
      <c r="AB129" s="16">
        <v>44311</v>
      </c>
      <c r="AC129" s="17">
        <v>44311</v>
      </c>
      <c r="AD129" s="43"/>
      <c r="AE129" s="44"/>
      <c r="AF129" s="44"/>
      <c r="AG129" s="44"/>
      <c r="AH129" s="44"/>
      <c r="AI129" s="44"/>
      <c r="AJ129" s="44">
        <v>0</v>
      </c>
      <c r="AK129" s="85" t="str">
        <f>IF(AND($M129&gt;='Renew Report'!$T$1,$M129&lt;='Renew Report'!$U$1),COUNT($AK$1:$AK128)+1,"")</f>
        <v/>
      </c>
      <c r="AT129" s="46">
        <f t="shared" ca="1" si="12"/>
        <v>0</v>
      </c>
    </row>
    <row r="130" spans="1:46" s="46" customFormat="1" ht="60" customHeight="1" thickBot="1">
      <c r="A130" s="8">
        <f>IF(C130="","",SUBTOTAL(3,$C$2:C130))</f>
        <v>129</v>
      </c>
      <c r="B130" s="9" t="s">
        <v>155</v>
      </c>
      <c r="C130" s="10">
        <v>1</v>
      </c>
      <c r="D130" s="10">
        <v>1</v>
      </c>
      <c r="E130" s="10">
        <v>1</v>
      </c>
      <c r="F130" s="10">
        <v>1</v>
      </c>
      <c r="G130" s="10"/>
      <c r="H130" s="10">
        <v>1</v>
      </c>
      <c r="I130" s="10">
        <v>1</v>
      </c>
      <c r="J130" s="4">
        <v>1</v>
      </c>
      <c r="K130" s="4">
        <v>1</v>
      </c>
      <c r="L130" s="12">
        <v>44393</v>
      </c>
      <c r="M130" s="12">
        <v>44545</v>
      </c>
      <c r="N130" s="11">
        <v>0</v>
      </c>
      <c r="O130" s="36">
        <v>0</v>
      </c>
      <c r="P130" s="13">
        <v>0</v>
      </c>
      <c r="Q130" s="14">
        <f t="shared" ref="Q130:Q193" si="16">M130+16</f>
        <v>44561</v>
      </c>
      <c r="R130" s="15">
        <f t="shared" ca="1" si="13"/>
        <v>0</v>
      </c>
      <c r="S130" s="35">
        <f t="shared" ref="S130:S193" si="17">(K130*J130)+O130+P130</f>
        <v>1</v>
      </c>
      <c r="T130" s="101">
        <f t="shared" ca="1" si="14"/>
        <v>1</v>
      </c>
      <c r="U130" s="90" t="s">
        <v>677</v>
      </c>
      <c r="V130" s="26">
        <v>35</v>
      </c>
      <c r="W130" s="25">
        <f t="shared" si="15"/>
        <v>0</v>
      </c>
      <c r="X130" s="25" t="str">
        <f t="shared" ref="X130:X193" ca="1" si="18">IF(M130&lt;$AA$1,"مخالف","")</f>
        <v/>
      </c>
      <c r="Y130" s="25" t="str">
        <f t="shared" ref="Y130:Y193" ca="1" si="19">IF(M130&lt;$Z$1,"يحتاج للتجديد","")</f>
        <v/>
      </c>
      <c r="Z130" s="22" t="s">
        <v>24</v>
      </c>
      <c r="AA130" s="22"/>
      <c r="AB130" s="16">
        <v>44484</v>
      </c>
      <c r="AC130" s="17">
        <v>44545</v>
      </c>
      <c r="AD130" s="43"/>
      <c r="AE130" s="44"/>
      <c r="AF130" s="44"/>
      <c r="AG130" s="44"/>
      <c r="AH130" s="44"/>
      <c r="AI130" s="44"/>
      <c r="AJ130" s="44">
        <v>0</v>
      </c>
      <c r="AK130" s="85" t="str">
        <f>IF(AND($M130&gt;='Renew Report'!$T$1,$M130&lt;='Renew Report'!$U$1),COUNT($AK$1:$AK129)+1,"")</f>
        <v/>
      </c>
      <c r="AT130" s="46">
        <f t="shared" ref="AT130:AT193" ca="1" si="20">IF($Z$1&gt;Q130,$Z$1-Q130,0)</f>
        <v>0</v>
      </c>
    </row>
    <row r="131" spans="1:46" s="46" customFormat="1" ht="60" customHeight="1" thickBot="1">
      <c r="A131" s="8">
        <f>IF(C131="","",SUBTOTAL(3,$C$2:C131))</f>
        <v>130</v>
      </c>
      <c r="B131" s="9" t="s">
        <v>156</v>
      </c>
      <c r="C131" s="10">
        <v>1</v>
      </c>
      <c r="D131" s="10">
        <v>1</v>
      </c>
      <c r="E131" s="10">
        <v>1</v>
      </c>
      <c r="F131" s="10">
        <v>1</v>
      </c>
      <c r="G131" s="10"/>
      <c r="H131" s="10">
        <v>1</v>
      </c>
      <c r="I131" s="10">
        <v>1</v>
      </c>
      <c r="J131" s="4">
        <v>1</v>
      </c>
      <c r="K131" s="4">
        <v>1</v>
      </c>
      <c r="L131" s="12">
        <v>44035</v>
      </c>
      <c r="M131" s="12">
        <v>44630</v>
      </c>
      <c r="N131" s="11">
        <v>0</v>
      </c>
      <c r="O131" s="36">
        <v>0</v>
      </c>
      <c r="P131" s="13">
        <v>0</v>
      </c>
      <c r="Q131" s="14">
        <f t="shared" si="16"/>
        <v>44646</v>
      </c>
      <c r="R131" s="15">
        <f t="shared" ref="R131:R194" ca="1" si="21">AT131*5</f>
        <v>0</v>
      </c>
      <c r="S131" s="35">
        <f t="shared" si="17"/>
        <v>1</v>
      </c>
      <c r="T131" s="101">
        <f t="shared" ca="1" si="14"/>
        <v>1</v>
      </c>
      <c r="U131" s="90" t="s">
        <v>677</v>
      </c>
      <c r="V131" s="26">
        <v>35</v>
      </c>
      <c r="W131" s="25">
        <f t="shared" si="15"/>
        <v>0</v>
      </c>
      <c r="X131" s="25" t="str">
        <f t="shared" ca="1" si="18"/>
        <v/>
      </c>
      <c r="Y131" s="25" t="str">
        <f t="shared" ca="1" si="19"/>
        <v/>
      </c>
      <c r="Z131" s="22" t="s">
        <v>24</v>
      </c>
      <c r="AA131" s="22"/>
      <c r="AB131" s="16">
        <v>44206</v>
      </c>
      <c r="AC131" s="17">
        <v>44265</v>
      </c>
      <c r="AD131" s="43"/>
      <c r="AE131" s="44"/>
      <c r="AF131" s="44"/>
      <c r="AG131" s="44"/>
      <c r="AH131" s="44"/>
      <c r="AI131" s="44"/>
      <c r="AJ131" s="44">
        <v>0</v>
      </c>
      <c r="AK131" s="85" t="str">
        <f>IF(AND($M131&gt;='Renew Report'!$T$1,$M131&lt;='Renew Report'!$U$1),COUNT($AK$1:$AK130)+1,"")</f>
        <v/>
      </c>
      <c r="AT131" s="46">
        <f t="shared" ca="1" si="20"/>
        <v>0</v>
      </c>
    </row>
    <row r="132" spans="1:46" s="46" customFormat="1" ht="60" customHeight="1" thickBot="1">
      <c r="A132" s="8">
        <f>IF(C132="","",SUBTOTAL(3,$C$2:C132))</f>
        <v>131</v>
      </c>
      <c r="B132" s="9" t="s">
        <v>157</v>
      </c>
      <c r="C132" s="10">
        <v>1</v>
      </c>
      <c r="D132" s="10">
        <v>1</v>
      </c>
      <c r="E132" s="10">
        <v>1</v>
      </c>
      <c r="F132" s="10">
        <v>1</v>
      </c>
      <c r="G132" s="10"/>
      <c r="H132" s="10">
        <v>1</v>
      </c>
      <c r="I132" s="10">
        <v>1</v>
      </c>
      <c r="J132" s="4">
        <v>1</v>
      </c>
      <c r="K132" s="4">
        <v>1</v>
      </c>
      <c r="L132" s="12">
        <v>43955</v>
      </c>
      <c r="M132" s="12">
        <v>44378</v>
      </c>
      <c r="N132" s="11">
        <v>0</v>
      </c>
      <c r="O132" s="36">
        <v>0</v>
      </c>
      <c r="P132" s="13">
        <v>0</v>
      </c>
      <c r="Q132" s="14">
        <f t="shared" si="16"/>
        <v>44394</v>
      </c>
      <c r="R132" s="15">
        <f t="shared" ca="1" si="21"/>
        <v>0</v>
      </c>
      <c r="S132" s="35">
        <f t="shared" si="17"/>
        <v>1</v>
      </c>
      <c r="T132" s="101">
        <f t="shared" ref="T132:T195" ca="1" si="22">S132+R132</f>
        <v>1</v>
      </c>
      <c r="U132" s="90" t="s">
        <v>677</v>
      </c>
      <c r="V132" s="26">
        <v>35</v>
      </c>
      <c r="W132" s="25">
        <f t="shared" si="15"/>
        <v>0</v>
      </c>
      <c r="X132" s="25" t="str">
        <f t="shared" ca="1" si="18"/>
        <v/>
      </c>
      <c r="Y132" s="25" t="str">
        <f t="shared" ca="1" si="19"/>
        <v/>
      </c>
      <c r="Z132" s="22" t="s">
        <v>24</v>
      </c>
      <c r="AA132" s="22"/>
      <c r="AB132" s="16">
        <v>44317</v>
      </c>
      <c r="AC132" s="17">
        <v>44378</v>
      </c>
      <c r="AD132" s="43"/>
      <c r="AE132" s="44"/>
      <c r="AF132" s="44"/>
      <c r="AG132" s="44"/>
      <c r="AH132" s="44"/>
      <c r="AI132" s="44"/>
      <c r="AJ132" s="44">
        <v>2016</v>
      </c>
      <c r="AK132" s="85" t="str">
        <f>IF(AND($M132&gt;='Renew Report'!$T$1,$M132&lt;='Renew Report'!$U$1),COUNT($AK$1:$AK131)+1,"")</f>
        <v/>
      </c>
      <c r="AT132" s="46">
        <f t="shared" ca="1" si="20"/>
        <v>0</v>
      </c>
    </row>
    <row r="133" spans="1:46" s="46" customFormat="1" ht="60" customHeight="1" thickBot="1">
      <c r="A133" s="8">
        <f>IF(C133="","",SUBTOTAL(3,$C$2:C133))</f>
        <v>132</v>
      </c>
      <c r="B133" s="9" t="s">
        <v>158</v>
      </c>
      <c r="C133" s="10">
        <v>1</v>
      </c>
      <c r="D133" s="10">
        <v>1</v>
      </c>
      <c r="E133" s="10">
        <v>1</v>
      </c>
      <c r="F133" s="10">
        <v>1</v>
      </c>
      <c r="G133" s="10"/>
      <c r="H133" s="10">
        <v>1</v>
      </c>
      <c r="I133" s="10">
        <v>1</v>
      </c>
      <c r="J133" s="4">
        <v>1</v>
      </c>
      <c r="K133" s="4">
        <v>1</v>
      </c>
      <c r="L133" s="12">
        <v>44433</v>
      </c>
      <c r="M133" s="12">
        <v>44508</v>
      </c>
      <c r="N133" s="11">
        <v>0</v>
      </c>
      <c r="O133" s="36">
        <v>0</v>
      </c>
      <c r="P133" s="13">
        <v>0</v>
      </c>
      <c r="Q133" s="14">
        <f t="shared" si="16"/>
        <v>44524</v>
      </c>
      <c r="R133" s="15">
        <f t="shared" ca="1" si="21"/>
        <v>0</v>
      </c>
      <c r="S133" s="35">
        <f t="shared" si="17"/>
        <v>1</v>
      </c>
      <c r="T133" s="101">
        <f t="shared" ca="1" si="22"/>
        <v>1</v>
      </c>
      <c r="U133" s="90" t="s">
        <v>677</v>
      </c>
      <c r="V133" s="26">
        <v>35</v>
      </c>
      <c r="W133" s="25">
        <f t="shared" ref="W133:W196" si="23">IF(N133&gt;0,"المخازن",0)</f>
        <v>0</v>
      </c>
      <c r="X133" s="25" t="str">
        <f t="shared" ca="1" si="18"/>
        <v/>
      </c>
      <c r="Y133" s="25" t="str">
        <f t="shared" ca="1" si="19"/>
        <v/>
      </c>
      <c r="Z133" s="22" t="s">
        <v>24</v>
      </c>
      <c r="AA133" s="22"/>
      <c r="AB133" s="16">
        <v>44447</v>
      </c>
      <c r="AC133" s="17">
        <v>44508</v>
      </c>
      <c r="AD133" s="43"/>
      <c r="AE133" s="44"/>
      <c r="AF133" s="44"/>
      <c r="AG133" s="44"/>
      <c r="AH133" s="44"/>
      <c r="AI133" s="44"/>
      <c r="AJ133" s="44">
        <v>0</v>
      </c>
      <c r="AK133" s="85" t="str">
        <f>IF(AND($M133&gt;='Renew Report'!$T$1,$M133&lt;='Renew Report'!$U$1),COUNT($AK$1:$AK132)+1,"")</f>
        <v/>
      </c>
      <c r="AT133" s="46">
        <f t="shared" ca="1" si="20"/>
        <v>0</v>
      </c>
    </row>
    <row r="134" spans="1:46" s="46" customFormat="1" ht="60" customHeight="1" thickBot="1">
      <c r="A134" s="8">
        <f>IF(C134="","",SUBTOTAL(3,$C$2:C134))</f>
        <v>133</v>
      </c>
      <c r="B134" s="9" t="s">
        <v>159</v>
      </c>
      <c r="C134" s="10">
        <v>1</v>
      </c>
      <c r="D134" s="10">
        <v>1</v>
      </c>
      <c r="E134" s="10">
        <v>1</v>
      </c>
      <c r="F134" s="10">
        <v>1</v>
      </c>
      <c r="G134" s="10"/>
      <c r="H134" s="10">
        <v>1</v>
      </c>
      <c r="I134" s="10">
        <v>1</v>
      </c>
      <c r="J134" s="4">
        <v>1</v>
      </c>
      <c r="K134" s="4">
        <v>1</v>
      </c>
      <c r="L134" s="12">
        <v>44404</v>
      </c>
      <c r="M134" s="12">
        <v>44623</v>
      </c>
      <c r="N134" s="11">
        <v>213</v>
      </c>
      <c r="O134" s="36">
        <v>125</v>
      </c>
      <c r="P134" s="13">
        <v>0</v>
      </c>
      <c r="Q134" s="14">
        <f t="shared" si="16"/>
        <v>44639</v>
      </c>
      <c r="R134" s="15">
        <f t="shared" ca="1" si="21"/>
        <v>0</v>
      </c>
      <c r="S134" s="35">
        <f t="shared" si="17"/>
        <v>126</v>
      </c>
      <c r="T134" s="101">
        <f t="shared" ca="1" si="22"/>
        <v>126</v>
      </c>
      <c r="U134" s="90" t="s">
        <v>677</v>
      </c>
      <c r="V134" s="26">
        <v>35</v>
      </c>
      <c r="W134" s="25" t="str">
        <f t="shared" si="23"/>
        <v>المخازن</v>
      </c>
      <c r="X134" s="25" t="str">
        <f t="shared" ca="1" si="18"/>
        <v/>
      </c>
      <c r="Y134" s="25" t="str">
        <f t="shared" ca="1" si="19"/>
        <v/>
      </c>
      <c r="Z134" s="22" t="s">
        <v>24</v>
      </c>
      <c r="AA134" s="22"/>
      <c r="AB134" s="16">
        <v>44199</v>
      </c>
      <c r="AC134" s="17">
        <v>44258</v>
      </c>
      <c r="AD134" s="43"/>
      <c r="AE134" s="44"/>
      <c r="AF134" s="44"/>
      <c r="AG134" s="44"/>
      <c r="AH134" s="44"/>
      <c r="AI134" s="44"/>
      <c r="AJ134" s="44">
        <v>0</v>
      </c>
      <c r="AK134" s="85" t="str">
        <f>IF(AND($M134&gt;='Renew Report'!$T$1,$M134&lt;='Renew Report'!$U$1),COUNT($AK$1:$AK133)+1,"")</f>
        <v/>
      </c>
      <c r="AT134" s="46">
        <f t="shared" ca="1" si="20"/>
        <v>0</v>
      </c>
    </row>
    <row r="135" spans="1:46" s="46" customFormat="1" ht="60" customHeight="1" thickBot="1">
      <c r="A135" s="8">
        <f>IF(C135="","",SUBTOTAL(3,$C$2:C135))</f>
        <v>134</v>
      </c>
      <c r="B135" s="9" t="s">
        <v>160</v>
      </c>
      <c r="C135" s="10">
        <v>1</v>
      </c>
      <c r="D135" s="10">
        <v>1</v>
      </c>
      <c r="E135" s="10">
        <v>1</v>
      </c>
      <c r="F135" s="10">
        <v>1</v>
      </c>
      <c r="G135" s="10"/>
      <c r="H135" s="10">
        <v>1</v>
      </c>
      <c r="I135" s="10">
        <v>1</v>
      </c>
      <c r="J135" s="4">
        <v>1</v>
      </c>
      <c r="K135" s="4">
        <v>1</v>
      </c>
      <c r="L135" s="12">
        <v>38267</v>
      </c>
      <c r="M135" s="12">
        <v>44919</v>
      </c>
      <c r="N135" s="11">
        <v>0</v>
      </c>
      <c r="O135" s="36">
        <v>0</v>
      </c>
      <c r="P135" s="13">
        <v>555</v>
      </c>
      <c r="Q135" s="14">
        <f t="shared" si="16"/>
        <v>44935</v>
      </c>
      <c r="R135" s="15">
        <f t="shared" ca="1" si="21"/>
        <v>0</v>
      </c>
      <c r="S135" s="35">
        <f t="shared" si="17"/>
        <v>556</v>
      </c>
      <c r="T135" s="101">
        <f t="shared" ca="1" si="22"/>
        <v>556</v>
      </c>
      <c r="U135" s="90" t="s">
        <v>677</v>
      </c>
      <c r="V135" s="26">
        <v>35</v>
      </c>
      <c r="W135" s="25">
        <f t="shared" si="23"/>
        <v>0</v>
      </c>
      <c r="X135" s="25" t="str">
        <f t="shared" ca="1" si="18"/>
        <v/>
      </c>
      <c r="Y135" s="25" t="str">
        <f t="shared" ca="1" si="19"/>
        <v/>
      </c>
      <c r="Z135" s="22" t="s">
        <v>24</v>
      </c>
      <c r="AA135" s="22"/>
      <c r="AB135" s="16">
        <v>44493</v>
      </c>
      <c r="AC135" s="17">
        <v>44554</v>
      </c>
      <c r="AD135" s="43"/>
      <c r="AE135" s="44"/>
      <c r="AF135" s="44"/>
      <c r="AG135" s="44"/>
      <c r="AH135" s="44"/>
      <c r="AI135" s="44"/>
      <c r="AJ135" s="44">
        <v>0</v>
      </c>
      <c r="AK135" s="85" t="str">
        <f>IF(AND($M135&gt;='Renew Report'!$T$1,$M135&lt;='Renew Report'!$U$1),COUNT($AK$1:$AK134)+1,"")</f>
        <v/>
      </c>
      <c r="AT135" s="46">
        <f t="shared" ca="1" si="20"/>
        <v>0</v>
      </c>
    </row>
    <row r="136" spans="1:46" s="46" customFormat="1" ht="60" customHeight="1" thickBot="1">
      <c r="A136" s="8">
        <f>IF(C136="","",SUBTOTAL(3,$C$2:C136))</f>
        <v>135</v>
      </c>
      <c r="B136" s="9" t="s">
        <v>161</v>
      </c>
      <c r="C136" s="10">
        <v>1</v>
      </c>
      <c r="D136" s="10">
        <v>1</v>
      </c>
      <c r="E136" s="10">
        <v>1</v>
      </c>
      <c r="F136" s="10">
        <v>1</v>
      </c>
      <c r="G136" s="10"/>
      <c r="H136" s="10">
        <v>1</v>
      </c>
      <c r="I136" s="10">
        <v>1</v>
      </c>
      <c r="J136" s="4">
        <v>1</v>
      </c>
      <c r="K136" s="4">
        <v>1</v>
      </c>
      <c r="L136" s="12">
        <v>43967</v>
      </c>
      <c r="M136" s="12">
        <v>44678</v>
      </c>
      <c r="N136" s="11">
        <v>0</v>
      </c>
      <c r="O136" s="36">
        <v>0</v>
      </c>
      <c r="P136" s="13">
        <v>525</v>
      </c>
      <c r="Q136" s="14">
        <f t="shared" si="16"/>
        <v>44694</v>
      </c>
      <c r="R136" s="15">
        <f t="shared" ca="1" si="21"/>
        <v>0</v>
      </c>
      <c r="S136" s="35">
        <f t="shared" si="17"/>
        <v>526</v>
      </c>
      <c r="T136" s="101">
        <f t="shared" ca="1" si="22"/>
        <v>526</v>
      </c>
      <c r="U136" s="90" t="s">
        <v>677</v>
      </c>
      <c r="V136" s="26">
        <v>35</v>
      </c>
      <c r="W136" s="25">
        <f t="shared" si="23"/>
        <v>0</v>
      </c>
      <c r="X136" s="25" t="str">
        <f t="shared" ca="1" si="18"/>
        <v/>
      </c>
      <c r="Y136" s="25" t="str">
        <f t="shared" ca="1" si="19"/>
        <v/>
      </c>
      <c r="Z136" s="22" t="s">
        <v>24</v>
      </c>
      <c r="AA136" s="22"/>
      <c r="AB136" s="16">
        <v>44254</v>
      </c>
      <c r="AC136" s="17">
        <v>44313</v>
      </c>
      <c r="AD136" s="43"/>
      <c r="AE136" s="44"/>
      <c r="AF136" s="44"/>
      <c r="AG136" s="44"/>
      <c r="AH136" s="44"/>
      <c r="AI136" s="44"/>
      <c r="AJ136" s="44">
        <v>2007</v>
      </c>
      <c r="AK136" s="85" t="str">
        <f>IF(AND($M136&gt;='Renew Report'!$T$1,$M136&lt;='Renew Report'!$U$1),COUNT($AK$1:$AK135)+1,"")</f>
        <v/>
      </c>
      <c r="AT136" s="46">
        <f t="shared" ca="1" si="20"/>
        <v>0</v>
      </c>
    </row>
    <row r="137" spans="1:46" s="46" customFormat="1" ht="60" customHeight="1" thickBot="1">
      <c r="A137" s="8">
        <f>IF(C137="","",SUBTOTAL(3,$C$2:C137))</f>
        <v>136</v>
      </c>
      <c r="B137" s="9" t="s">
        <v>162</v>
      </c>
      <c r="C137" s="10">
        <v>1</v>
      </c>
      <c r="D137" s="10">
        <v>1</v>
      </c>
      <c r="E137" s="10">
        <v>1</v>
      </c>
      <c r="F137" s="10">
        <v>1</v>
      </c>
      <c r="G137" s="10"/>
      <c r="H137" s="10">
        <v>1</v>
      </c>
      <c r="I137" s="10">
        <v>1</v>
      </c>
      <c r="J137" s="4">
        <v>1</v>
      </c>
      <c r="K137" s="4">
        <v>1</v>
      </c>
      <c r="L137" s="12">
        <v>44278</v>
      </c>
      <c r="M137" s="12">
        <v>44702</v>
      </c>
      <c r="N137" s="11">
        <v>9</v>
      </c>
      <c r="O137" s="36">
        <v>75</v>
      </c>
      <c r="P137" s="13">
        <v>0</v>
      </c>
      <c r="Q137" s="14">
        <f t="shared" si="16"/>
        <v>44718</v>
      </c>
      <c r="R137" s="15">
        <f t="shared" ca="1" si="21"/>
        <v>0</v>
      </c>
      <c r="S137" s="35">
        <f t="shared" si="17"/>
        <v>76</v>
      </c>
      <c r="T137" s="101">
        <f t="shared" ca="1" si="22"/>
        <v>76</v>
      </c>
      <c r="U137" s="90" t="s">
        <v>677</v>
      </c>
      <c r="V137" s="26">
        <v>35</v>
      </c>
      <c r="W137" s="25" t="str">
        <f t="shared" si="23"/>
        <v>المخازن</v>
      </c>
      <c r="X137" s="25" t="str">
        <f t="shared" ca="1" si="18"/>
        <v/>
      </c>
      <c r="Y137" s="25" t="str">
        <f t="shared" ca="1" si="19"/>
        <v/>
      </c>
      <c r="Z137" s="22" t="s">
        <v>24</v>
      </c>
      <c r="AA137" s="22"/>
      <c r="AB137" s="16">
        <v>44276</v>
      </c>
      <c r="AC137" s="17">
        <v>44337</v>
      </c>
      <c r="AD137" s="43"/>
      <c r="AE137" s="44"/>
      <c r="AF137" s="44"/>
      <c r="AG137" s="44"/>
      <c r="AH137" s="44"/>
      <c r="AI137" s="44"/>
      <c r="AJ137" s="44">
        <v>2007</v>
      </c>
      <c r="AK137" s="85" t="str">
        <f>IF(AND($M137&gt;='Renew Report'!$T$1,$M137&lt;='Renew Report'!$U$1),COUNT($AK$1:$AK136)+1,"")</f>
        <v/>
      </c>
      <c r="AT137" s="46">
        <f t="shared" ca="1" si="20"/>
        <v>0</v>
      </c>
    </row>
    <row r="138" spans="1:46" s="46" customFormat="1" ht="60" customHeight="1" thickBot="1">
      <c r="A138" s="8">
        <f>IF(C138="","",SUBTOTAL(3,$C$2:C138))</f>
        <v>137</v>
      </c>
      <c r="B138" s="9" t="s">
        <v>163</v>
      </c>
      <c r="C138" s="10">
        <v>1</v>
      </c>
      <c r="D138" s="10">
        <v>1</v>
      </c>
      <c r="E138" s="10">
        <v>1</v>
      </c>
      <c r="F138" s="10">
        <v>1</v>
      </c>
      <c r="G138" s="10"/>
      <c r="H138" s="10">
        <v>1</v>
      </c>
      <c r="I138" s="10">
        <v>1</v>
      </c>
      <c r="J138" s="4">
        <v>1</v>
      </c>
      <c r="K138" s="4">
        <v>1</v>
      </c>
      <c r="L138" s="12" t="s">
        <v>31</v>
      </c>
      <c r="M138" s="12">
        <v>44293</v>
      </c>
      <c r="N138" s="11">
        <v>0</v>
      </c>
      <c r="O138" s="36">
        <v>0</v>
      </c>
      <c r="P138" s="13">
        <v>615</v>
      </c>
      <c r="Q138" s="14">
        <f t="shared" si="16"/>
        <v>44309</v>
      </c>
      <c r="R138" s="15">
        <f t="shared" ca="1" si="21"/>
        <v>345</v>
      </c>
      <c r="S138" s="35">
        <f t="shared" si="17"/>
        <v>616</v>
      </c>
      <c r="T138" s="101">
        <f t="shared" ca="1" si="22"/>
        <v>961</v>
      </c>
      <c r="U138" s="90" t="s">
        <v>677</v>
      </c>
      <c r="V138" s="26">
        <v>35</v>
      </c>
      <c r="W138" s="25">
        <f t="shared" si="23"/>
        <v>0</v>
      </c>
      <c r="X138" s="25" t="str">
        <f t="shared" ca="1" si="18"/>
        <v>مخالف</v>
      </c>
      <c r="Y138" s="25" t="str">
        <f t="shared" ca="1" si="19"/>
        <v>يحتاج للتجديد</v>
      </c>
      <c r="Z138" s="22" t="s">
        <v>24</v>
      </c>
      <c r="AA138" s="22"/>
      <c r="AB138" s="16">
        <v>44234</v>
      </c>
      <c r="AC138" s="17">
        <v>44293</v>
      </c>
      <c r="AD138" s="43"/>
      <c r="AE138" s="44"/>
      <c r="AF138" s="44"/>
      <c r="AG138" s="44"/>
      <c r="AH138" s="44"/>
      <c r="AI138" s="44"/>
      <c r="AJ138" s="44">
        <v>1994</v>
      </c>
      <c r="AK138" s="85" t="str">
        <f>IF(AND($M138&gt;='Renew Report'!$T$1,$M138&lt;='Renew Report'!$U$1),COUNT($AK$1:$AK137)+1,"")</f>
        <v/>
      </c>
      <c r="AT138" s="46">
        <f t="shared" ca="1" si="20"/>
        <v>69</v>
      </c>
    </row>
    <row r="139" spans="1:46" s="46" customFormat="1" ht="60" customHeight="1" thickBot="1">
      <c r="A139" s="8">
        <f>IF(C139="","",SUBTOTAL(3,$C$2:C139))</f>
        <v>138</v>
      </c>
      <c r="B139" s="9" t="s">
        <v>164</v>
      </c>
      <c r="C139" s="10">
        <v>1</v>
      </c>
      <c r="D139" s="10">
        <v>1</v>
      </c>
      <c r="E139" s="10">
        <v>1</v>
      </c>
      <c r="F139" s="10">
        <v>1</v>
      </c>
      <c r="G139" s="10"/>
      <c r="H139" s="10">
        <v>1</v>
      </c>
      <c r="I139" s="10">
        <v>1</v>
      </c>
      <c r="J139" s="4">
        <v>1</v>
      </c>
      <c r="K139" s="4">
        <v>1</v>
      </c>
      <c r="L139" s="12">
        <v>0</v>
      </c>
      <c r="M139" s="12">
        <v>44477</v>
      </c>
      <c r="N139" s="11">
        <v>0</v>
      </c>
      <c r="O139" s="36">
        <v>0</v>
      </c>
      <c r="P139" s="13">
        <v>570</v>
      </c>
      <c r="Q139" s="14">
        <f t="shared" si="16"/>
        <v>44493</v>
      </c>
      <c r="R139" s="15">
        <f t="shared" ca="1" si="21"/>
        <v>0</v>
      </c>
      <c r="S139" s="35">
        <f t="shared" si="17"/>
        <v>571</v>
      </c>
      <c r="T139" s="101">
        <f t="shared" ca="1" si="22"/>
        <v>571</v>
      </c>
      <c r="U139" s="90" t="s">
        <v>677</v>
      </c>
      <c r="V139" s="26">
        <v>35</v>
      </c>
      <c r="W139" s="25">
        <f t="shared" si="23"/>
        <v>0</v>
      </c>
      <c r="X139" s="25" t="str">
        <f t="shared" ca="1" si="18"/>
        <v/>
      </c>
      <c r="Y139" s="25" t="str">
        <f t="shared" ca="1" si="19"/>
        <v/>
      </c>
      <c r="Z139" s="22" t="s">
        <v>24</v>
      </c>
      <c r="AA139" s="22"/>
      <c r="AB139" s="16">
        <v>44416</v>
      </c>
      <c r="AC139" s="17">
        <v>44477</v>
      </c>
      <c r="AD139" s="43"/>
      <c r="AE139" s="44"/>
      <c r="AF139" s="44"/>
      <c r="AG139" s="44"/>
      <c r="AH139" s="44"/>
      <c r="AI139" s="44"/>
      <c r="AJ139" s="44">
        <v>0</v>
      </c>
      <c r="AK139" s="85" t="str">
        <f>IF(AND($M139&gt;='Renew Report'!$T$1,$M139&lt;='Renew Report'!$U$1),COUNT($AK$1:$AK138)+1,"")</f>
        <v/>
      </c>
      <c r="AT139" s="46">
        <f t="shared" ca="1" si="20"/>
        <v>0</v>
      </c>
    </row>
    <row r="140" spans="1:46" s="46" customFormat="1" ht="60" customHeight="1" thickBot="1">
      <c r="A140" s="8">
        <f>IF(C140="","",SUBTOTAL(3,$C$2:C140))</f>
        <v>139</v>
      </c>
      <c r="B140" s="9" t="s">
        <v>165</v>
      </c>
      <c r="C140" s="10">
        <v>1</v>
      </c>
      <c r="D140" s="10">
        <v>1</v>
      </c>
      <c r="E140" s="10">
        <v>1</v>
      </c>
      <c r="F140" s="10">
        <v>1</v>
      </c>
      <c r="G140" s="10"/>
      <c r="H140" s="10">
        <v>1</v>
      </c>
      <c r="I140" s="10">
        <v>1</v>
      </c>
      <c r="J140" s="4">
        <v>1</v>
      </c>
      <c r="K140" s="4">
        <v>1</v>
      </c>
      <c r="L140" s="12" t="s">
        <v>31</v>
      </c>
      <c r="M140" s="12">
        <v>44293</v>
      </c>
      <c r="N140" s="11">
        <v>0</v>
      </c>
      <c r="O140" s="36">
        <v>0</v>
      </c>
      <c r="P140" s="13">
        <v>0</v>
      </c>
      <c r="Q140" s="14">
        <f t="shared" si="16"/>
        <v>44309</v>
      </c>
      <c r="R140" s="15">
        <f t="shared" ca="1" si="21"/>
        <v>345</v>
      </c>
      <c r="S140" s="35">
        <f t="shared" si="17"/>
        <v>1</v>
      </c>
      <c r="T140" s="101">
        <f t="shared" ca="1" si="22"/>
        <v>346</v>
      </c>
      <c r="U140" s="90" t="s">
        <v>677</v>
      </c>
      <c r="V140" s="26">
        <v>35</v>
      </c>
      <c r="W140" s="25">
        <f t="shared" si="23"/>
        <v>0</v>
      </c>
      <c r="X140" s="25" t="str">
        <f t="shared" ca="1" si="18"/>
        <v>مخالف</v>
      </c>
      <c r="Y140" s="25" t="str">
        <f t="shared" ca="1" si="19"/>
        <v>يحتاج للتجديد</v>
      </c>
      <c r="Z140" s="22" t="s">
        <v>24</v>
      </c>
      <c r="AA140" s="22"/>
      <c r="AB140" s="16">
        <v>44234</v>
      </c>
      <c r="AC140" s="17">
        <v>44293</v>
      </c>
      <c r="AD140" s="43"/>
      <c r="AE140" s="44"/>
      <c r="AF140" s="44"/>
      <c r="AG140" s="44"/>
      <c r="AH140" s="44"/>
      <c r="AI140" s="44"/>
      <c r="AJ140" s="44">
        <v>2003</v>
      </c>
      <c r="AK140" s="85" t="str">
        <f>IF(AND($M140&gt;='Renew Report'!$T$1,$M140&lt;='Renew Report'!$U$1),COUNT($AK$1:$AK139)+1,"")</f>
        <v/>
      </c>
      <c r="AT140" s="46">
        <f t="shared" ca="1" si="20"/>
        <v>69</v>
      </c>
    </row>
    <row r="141" spans="1:46" s="46" customFormat="1" ht="60" customHeight="1" thickBot="1">
      <c r="A141" s="8">
        <f>IF(C141="","",SUBTOTAL(3,$C$2:C141))</f>
        <v>140</v>
      </c>
      <c r="B141" s="9" t="s">
        <v>166</v>
      </c>
      <c r="C141" s="10">
        <v>1</v>
      </c>
      <c r="D141" s="10">
        <v>1</v>
      </c>
      <c r="E141" s="10">
        <v>1</v>
      </c>
      <c r="F141" s="10">
        <v>1</v>
      </c>
      <c r="G141" s="10"/>
      <c r="H141" s="10">
        <v>1</v>
      </c>
      <c r="I141" s="10">
        <v>1</v>
      </c>
      <c r="J141" s="4">
        <v>1</v>
      </c>
      <c r="K141" s="4">
        <v>1</v>
      </c>
      <c r="L141" s="12">
        <v>44296</v>
      </c>
      <c r="M141" s="12">
        <v>44741</v>
      </c>
      <c r="N141" s="11">
        <v>0</v>
      </c>
      <c r="O141" s="36">
        <v>0</v>
      </c>
      <c r="P141" s="13">
        <v>0</v>
      </c>
      <c r="Q141" s="14">
        <f t="shared" si="16"/>
        <v>44757</v>
      </c>
      <c r="R141" s="15">
        <f t="shared" ca="1" si="21"/>
        <v>0</v>
      </c>
      <c r="S141" s="35">
        <f t="shared" si="17"/>
        <v>1</v>
      </c>
      <c r="T141" s="101">
        <f t="shared" ca="1" si="22"/>
        <v>1</v>
      </c>
      <c r="U141" s="90" t="s">
        <v>677</v>
      </c>
      <c r="V141" s="26">
        <v>35</v>
      </c>
      <c r="W141" s="25">
        <f t="shared" si="23"/>
        <v>0</v>
      </c>
      <c r="X141" s="25" t="str">
        <f t="shared" ca="1" si="18"/>
        <v/>
      </c>
      <c r="Y141" s="25" t="str">
        <f t="shared" ca="1" si="19"/>
        <v/>
      </c>
      <c r="Z141" s="22" t="s">
        <v>24</v>
      </c>
      <c r="AA141" s="22"/>
      <c r="AB141" s="16">
        <v>44315</v>
      </c>
      <c r="AC141" s="17">
        <v>44376</v>
      </c>
      <c r="AD141" s="43"/>
      <c r="AE141" s="44"/>
      <c r="AF141" s="44"/>
      <c r="AG141" s="44"/>
      <c r="AH141" s="44"/>
      <c r="AI141" s="44"/>
      <c r="AJ141" s="44">
        <v>2013</v>
      </c>
      <c r="AK141" s="85" t="str">
        <f>IF(AND($M141&gt;='Renew Report'!$T$1,$M141&lt;='Renew Report'!$U$1),COUNT($AK$1:$AK140)+1,"")</f>
        <v/>
      </c>
      <c r="AT141" s="46">
        <f t="shared" ca="1" si="20"/>
        <v>0</v>
      </c>
    </row>
    <row r="142" spans="1:46" s="46" customFormat="1" ht="60" customHeight="1" thickBot="1">
      <c r="A142" s="8">
        <f>IF(C142="","",SUBTOTAL(3,$C$2:C142))</f>
        <v>141</v>
      </c>
      <c r="B142" s="9" t="s">
        <v>167</v>
      </c>
      <c r="C142" s="10">
        <v>1</v>
      </c>
      <c r="D142" s="10">
        <v>1</v>
      </c>
      <c r="E142" s="10">
        <v>1</v>
      </c>
      <c r="F142" s="10">
        <v>1</v>
      </c>
      <c r="G142" s="10"/>
      <c r="H142" s="10">
        <v>1</v>
      </c>
      <c r="I142" s="10">
        <v>1</v>
      </c>
      <c r="J142" s="4">
        <v>1</v>
      </c>
      <c r="K142" s="4">
        <v>1</v>
      </c>
      <c r="L142" s="12">
        <v>44582</v>
      </c>
      <c r="M142" s="12">
        <v>44735</v>
      </c>
      <c r="N142" s="11">
        <v>81</v>
      </c>
      <c r="O142" s="36">
        <v>75</v>
      </c>
      <c r="P142" s="13">
        <v>0</v>
      </c>
      <c r="Q142" s="14">
        <f t="shared" si="16"/>
        <v>44751</v>
      </c>
      <c r="R142" s="15">
        <f t="shared" ca="1" si="21"/>
        <v>0</v>
      </c>
      <c r="S142" s="35">
        <f t="shared" si="17"/>
        <v>76</v>
      </c>
      <c r="T142" s="101">
        <f t="shared" ca="1" si="22"/>
        <v>76</v>
      </c>
      <c r="U142" s="90" t="s">
        <v>677</v>
      </c>
      <c r="V142" s="26">
        <v>35</v>
      </c>
      <c r="W142" s="25" t="str">
        <f t="shared" si="23"/>
        <v>المخازن</v>
      </c>
      <c r="X142" s="25" t="str">
        <f t="shared" ca="1" si="18"/>
        <v/>
      </c>
      <c r="Y142" s="25" t="str">
        <f t="shared" ca="1" si="19"/>
        <v/>
      </c>
      <c r="Z142" s="22" t="s">
        <v>75</v>
      </c>
      <c r="AA142" s="22"/>
      <c r="AB142" s="16">
        <v>44735</v>
      </c>
      <c r="AC142" s="17">
        <v>44735</v>
      </c>
      <c r="AD142" s="43"/>
      <c r="AE142" s="44"/>
      <c r="AF142" s="44"/>
      <c r="AG142" s="44"/>
      <c r="AH142" s="44"/>
      <c r="AI142" s="44"/>
      <c r="AJ142" s="44">
        <v>44049</v>
      </c>
      <c r="AK142" s="85" t="str">
        <f>IF(AND($M142&gt;='Renew Report'!$T$1,$M142&lt;='Renew Report'!$U$1),COUNT($AK$1:$AK141)+1,"")</f>
        <v/>
      </c>
      <c r="AT142" s="46">
        <f t="shared" ca="1" si="20"/>
        <v>0</v>
      </c>
    </row>
    <row r="143" spans="1:46" s="46" customFormat="1" ht="60" customHeight="1" thickBot="1">
      <c r="A143" s="8">
        <f>IF(C143="","",SUBTOTAL(3,$C$2:C143))</f>
        <v>142</v>
      </c>
      <c r="B143" s="9" t="s">
        <v>168</v>
      </c>
      <c r="C143" s="10">
        <v>1</v>
      </c>
      <c r="D143" s="10">
        <v>1</v>
      </c>
      <c r="E143" s="10">
        <v>1</v>
      </c>
      <c r="F143" s="10">
        <v>1</v>
      </c>
      <c r="G143" s="10"/>
      <c r="H143" s="10">
        <v>1</v>
      </c>
      <c r="I143" s="10">
        <v>1</v>
      </c>
      <c r="J143" s="4">
        <v>1</v>
      </c>
      <c r="K143" s="4">
        <v>1</v>
      </c>
      <c r="L143" s="12">
        <v>44414</v>
      </c>
      <c r="M143" s="12">
        <v>44482</v>
      </c>
      <c r="N143" s="11">
        <v>76</v>
      </c>
      <c r="O143" s="36">
        <v>75</v>
      </c>
      <c r="P143" s="13">
        <v>0</v>
      </c>
      <c r="Q143" s="14">
        <f t="shared" si="16"/>
        <v>44498</v>
      </c>
      <c r="R143" s="15">
        <f t="shared" ca="1" si="21"/>
        <v>0</v>
      </c>
      <c r="S143" s="35">
        <f t="shared" si="17"/>
        <v>76</v>
      </c>
      <c r="T143" s="101">
        <f t="shared" ca="1" si="22"/>
        <v>76</v>
      </c>
      <c r="U143" s="90" t="s">
        <v>677</v>
      </c>
      <c r="V143" s="26">
        <v>35</v>
      </c>
      <c r="W143" s="25" t="str">
        <f t="shared" si="23"/>
        <v>المخازن</v>
      </c>
      <c r="X143" s="25" t="str">
        <f t="shared" ca="1" si="18"/>
        <v/>
      </c>
      <c r="Y143" s="25" t="str">
        <f t="shared" ca="1" si="19"/>
        <v/>
      </c>
      <c r="Z143" s="22" t="s">
        <v>24</v>
      </c>
      <c r="AA143" s="22"/>
      <c r="AB143" s="16">
        <v>44421</v>
      </c>
      <c r="AC143" s="17">
        <v>44482</v>
      </c>
      <c r="AD143" s="43"/>
      <c r="AE143" s="44"/>
      <c r="AF143" s="44"/>
      <c r="AG143" s="44"/>
      <c r="AH143" s="44"/>
      <c r="AI143" s="44"/>
      <c r="AJ143" s="44">
        <v>0</v>
      </c>
      <c r="AK143" s="85" t="str">
        <f>IF(AND($M143&gt;='Renew Report'!$T$1,$M143&lt;='Renew Report'!$U$1),COUNT($AK$1:$AK142)+1,"")</f>
        <v/>
      </c>
      <c r="AT143" s="46">
        <f t="shared" ca="1" si="20"/>
        <v>0</v>
      </c>
    </row>
    <row r="144" spans="1:46" s="46" customFormat="1" ht="60" customHeight="1" thickBot="1">
      <c r="A144" s="8">
        <f>IF(C144="","",SUBTOTAL(3,$C$2:C144))</f>
        <v>143</v>
      </c>
      <c r="B144" s="9" t="s">
        <v>169</v>
      </c>
      <c r="C144" s="10">
        <v>1</v>
      </c>
      <c r="D144" s="10">
        <v>1</v>
      </c>
      <c r="E144" s="10">
        <v>1</v>
      </c>
      <c r="F144" s="10">
        <v>1</v>
      </c>
      <c r="G144" s="10"/>
      <c r="H144" s="10">
        <v>1</v>
      </c>
      <c r="I144" s="10">
        <v>1</v>
      </c>
      <c r="J144" s="4">
        <v>1</v>
      </c>
      <c r="K144" s="4">
        <v>1</v>
      </c>
      <c r="L144" s="12">
        <v>44107</v>
      </c>
      <c r="M144" s="12">
        <v>44479</v>
      </c>
      <c r="N144" s="11">
        <v>0</v>
      </c>
      <c r="O144" s="36">
        <v>0</v>
      </c>
      <c r="P144" s="13">
        <v>0</v>
      </c>
      <c r="Q144" s="14">
        <f t="shared" si="16"/>
        <v>44495</v>
      </c>
      <c r="R144" s="15">
        <f t="shared" ca="1" si="21"/>
        <v>0</v>
      </c>
      <c r="S144" s="35">
        <f t="shared" si="17"/>
        <v>1</v>
      </c>
      <c r="T144" s="101">
        <f t="shared" ca="1" si="22"/>
        <v>1</v>
      </c>
      <c r="U144" s="90" t="s">
        <v>677</v>
      </c>
      <c r="V144" s="26">
        <v>35</v>
      </c>
      <c r="W144" s="25">
        <f t="shared" si="23"/>
        <v>0</v>
      </c>
      <c r="X144" s="25" t="str">
        <f t="shared" ca="1" si="18"/>
        <v/>
      </c>
      <c r="Y144" s="25" t="str">
        <f t="shared" ca="1" si="19"/>
        <v/>
      </c>
      <c r="Z144" s="22" t="s">
        <v>24</v>
      </c>
      <c r="AA144" s="22"/>
      <c r="AB144" s="16">
        <v>44418</v>
      </c>
      <c r="AC144" s="17">
        <v>44479</v>
      </c>
      <c r="AD144" s="43"/>
      <c r="AE144" s="44"/>
      <c r="AF144" s="44"/>
      <c r="AG144" s="44"/>
      <c r="AH144" s="44"/>
      <c r="AI144" s="44"/>
      <c r="AJ144" s="44">
        <v>0</v>
      </c>
      <c r="AK144" s="85" t="str">
        <f>IF(AND($M144&gt;='Renew Report'!$T$1,$M144&lt;='Renew Report'!$U$1),COUNT($AK$1:$AK143)+1,"")</f>
        <v/>
      </c>
      <c r="AT144" s="46">
        <f t="shared" ca="1" si="20"/>
        <v>0</v>
      </c>
    </row>
    <row r="145" spans="1:46" s="46" customFormat="1" ht="60" customHeight="1" thickBot="1">
      <c r="A145" s="8">
        <f>IF(C145="","",SUBTOTAL(3,$C$2:C145))</f>
        <v>144</v>
      </c>
      <c r="B145" s="9" t="s">
        <v>170</v>
      </c>
      <c r="C145" s="10">
        <v>1</v>
      </c>
      <c r="D145" s="10">
        <v>1</v>
      </c>
      <c r="E145" s="10">
        <v>1</v>
      </c>
      <c r="F145" s="10">
        <v>1</v>
      </c>
      <c r="G145" s="10"/>
      <c r="H145" s="10">
        <v>1</v>
      </c>
      <c r="I145" s="10">
        <v>1</v>
      </c>
      <c r="J145" s="4">
        <v>1</v>
      </c>
      <c r="K145" s="4">
        <v>1</v>
      </c>
      <c r="L145" s="12">
        <v>44698</v>
      </c>
      <c r="M145" s="12">
        <v>44741</v>
      </c>
      <c r="N145" s="11">
        <v>0</v>
      </c>
      <c r="O145" s="36">
        <v>0</v>
      </c>
      <c r="P145" s="13">
        <v>0</v>
      </c>
      <c r="Q145" s="14">
        <f t="shared" si="16"/>
        <v>44757</v>
      </c>
      <c r="R145" s="15">
        <f t="shared" ca="1" si="21"/>
        <v>0</v>
      </c>
      <c r="S145" s="35">
        <f t="shared" si="17"/>
        <v>1</v>
      </c>
      <c r="T145" s="101">
        <f t="shared" ca="1" si="22"/>
        <v>1</v>
      </c>
      <c r="U145" s="90" t="s">
        <v>677</v>
      </c>
      <c r="V145" s="26">
        <v>35</v>
      </c>
      <c r="W145" s="25">
        <f t="shared" si="23"/>
        <v>0</v>
      </c>
      <c r="X145" s="25" t="str">
        <f t="shared" ca="1" si="18"/>
        <v/>
      </c>
      <c r="Y145" s="25" t="str">
        <f t="shared" ca="1" si="19"/>
        <v/>
      </c>
      <c r="Z145" s="22" t="s">
        <v>24</v>
      </c>
      <c r="AA145" s="22"/>
      <c r="AB145" s="16">
        <v>44315</v>
      </c>
      <c r="AC145" s="17">
        <v>44376</v>
      </c>
      <c r="AD145" s="43"/>
      <c r="AE145" s="44"/>
      <c r="AF145" s="44"/>
      <c r="AG145" s="44"/>
      <c r="AH145" s="44"/>
      <c r="AI145" s="44"/>
      <c r="AJ145" s="44">
        <v>1999</v>
      </c>
      <c r="AK145" s="85" t="str">
        <f>IF(AND($M145&gt;='Renew Report'!$T$1,$M145&lt;='Renew Report'!$U$1),COUNT($AK$1:$AK144)+1,"")</f>
        <v/>
      </c>
      <c r="AT145" s="46">
        <f t="shared" ca="1" si="20"/>
        <v>0</v>
      </c>
    </row>
    <row r="146" spans="1:46" s="46" customFormat="1" ht="60" customHeight="1" thickBot="1">
      <c r="A146" s="8">
        <f>IF(C146="","",SUBTOTAL(3,$C$2:C146))</f>
        <v>145</v>
      </c>
      <c r="B146" s="9" t="s">
        <v>171</v>
      </c>
      <c r="C146" s="10">
        <v>1</v>
      </c>
      <c r="D146" s="10">
        <v>1</v>
      </c>
      <c r="E146" s="10">
        <v>1</v>
      </c>
      <c r="F146" s="10">
        <v>1</v>
      </c>
      <c r="G146" s="10"/>
      <c r="H146" s="10">
        <v>1</v>
      </c>
      <c r="I146" s="10">
        <v>1</v>
      </c>
      <c r="J146" s="4">
        <v>1</v>
      </c>
      <c r="K146" s="4">
        <v>1</v>
      </c>
      <c r="L146" s="12">
        <v>43962</v>
      </c>
      <c r="M146" s="12">
        <v>44766</v>
      </c>
      <c r="N146" s="11">
        <v>0</v>
      </c>
      <c r="O146" s="36">
        <v>0</v>
      </c>
      <c r="P146" s="13">
        <v>0</v>
      </c>
      <c r="Q146" s="14">
        <f t="shared" si="16"/>
        <v>44782</v>
      </c>
      <c r="R146" s="15">
        <f t="shared" ca="1" si="21"/>
        <v>0</v>
      </c>
      <c r="S146" s="35">
        <f t="shared" si="17"/>
        <v>1</v>
      </c>
      <c r="T146" s="101">
        <f t="shared" ca="1" si="22"/>
        <v>1</v>
      </c>
      <c r="U146" s="90" t="s">
        <v>677</v>
      </c>
      <c r="V146" s="26">
        <v>35</v>
      </c>
      <c r="W146" s="25">
        <f t="shared" si="23"/>
        <v>0</v>
      </c>
      <c r="X146" s="25" t="str">
        <f t="shared" ca="1" si="18"/>
        <v/>
      </c>
      <c r="Y146" s="25" t="str">
        <f t="shared" ca="1" si="19"/>
        <v/>
      </c>
      <c r="Z146" s="22" t="s">
        <v>24</v>
      </c>
      <c r="AA146" s="22"/>
      <c r="AB146" s="16">
        <v>44340</v>
      </c>
      <c r="AC146" s="17">
        <v>44401</v>
      </c>
      <c r="AD146" s="43"/>
      <c r="AE146" s="44"/>
      <c r="AF146" s="44"/>
      <c r="AG146" s="44"/>
      <c r="AH146" s="44"/>
      <c r="AI146" s="44"/>
      <c r="AJ146" s="44">
        <v>2005</v>
      </c>
      <c r="AK146" s="85" t="str">
        <f>IF(AND($M146&gt;='Renew Report'!$T$1,$M146&lt;='Renew Report'!$U$1),COUNT($AK$1:$AK145)+1,"")</f>
        <v/>
      </c>
      <c r="AT146" s="46">
        <f t="shared" ca="1" si="20"/>
        <v>0</v>
      </c>
    </row>
    <row r="147" spans="1:46" s="46" customFormat="1" ht="60" customHeight="1" thickBot="1">
      <c r="A147" s="8">
        <f>IF(C147="","",SUBTOTAL(3,$C$2:C147))</f>
        <v>146</v>
      </c>
      <c r="B147" s="9" t="s">
        <v>172</v>
      </c>
      <c r="C147" s="10">
        <v>1</v>
      </c>
      <c r="D147" s="10">
        <v>1</v>
      </c>
      <c r="E147" s="10">
        <v>1</v>
      </c>
      <c r="F147" s="10">
        <v>1</v>
      </c>
      <c r="G147" s="10"/>
      <c r="H147" s="10">
        <v>1</v>
      </c>
      <c r="I147" s="10">
        <v>1</v>
      </c>
      <c r="J147" s="4">
        <v>1</v>
      </c>
      <c r="K147" s="4">
        <v>1</v>
      </c>
      <c r="L147" s="12">
        <v>44153</v>
      </c>
      <c r="M147" s="12">
        <v>44406</v>
      </c>
      <c r="N147" s="11">
        <v>32</v>
      </c>
      <c r="O147" s="36">
        <v>75</v>
      </c>
      <c r="P147" s="13">
        <v>0</v>
      </c>
      <c r="Q147" s="14">
        <f t="shared" si="16"/>
        <v>44422</v>
      </c>
      <c r="R147" s="15">
        <f t="shared" ca="1" si="21"/>
        <v>0</v>
      </c>
      <c r="S147" s="35">
        <f t="shared" si="17"/>
        <v>76</v>
      </c>
      <c r="T147" s="101">
        <f t="shared" ca="1" si="22"/>
        <v>76</v>
      </c>
      <c r="U147" s="90" t="s">
        <v>677</v>
      </c>
      <c r="V147" s="26">
        <v>35</v>
      </c>
      <c r="W147" s="25" t="str">
        <f t="shared" si="23"/>
        <v>المخازن</v>
      </c>
      <c r="X147" s="25" t="str">
        <f t="shared" ca="1" si="18"/>
        <v/>
      </c>
      <c r="Y147" s="25" t="str">
        <f t="shared" ca="1" si="19"/>
        <v/>
      </c>
      <c r="Z147" s="22" t="s">
        <v>24</v>
      </c>
      <c r="AA147" s="22"/>
      <c r="AB147" s="16">
        <v>44345</v>
      </c>
      <c r="AC147" s="17">
        <v>44406</v>
      </c>
      <c r="AD147" s="43"/>
      <c r="AE147" s="44"/>
      <c r="AF147" s="44"/>
      <c r="AG147" s="44"/>
      <c r="AH147" s="44"/>
      <c r="AI147" s="44"/>
      <c r="AJ147" s="44">
        <v>2006</v>
      </c>
      <c r="AK147" s="85" t="str">
        <f>IF(AND($M147&gt;='Renew Report'!$T$1,$M147&lt;='Renew Report'!$U$1),COUNT($AK$1:$AK146)+1,"")</f>
        <v/>
      </c>
      <c r="AT147" s="46">
        <f t="shared" ca="1" si="20"/>
        <v>0</v>
      </c>
    </row>
    <row r="148" spans="1:46" s="46" customFormat="1" ht="60" customHeight="1" thickBot="1">
      <c r="A148" s="8">
        <f>IF(C148="","",SUBTOTAL(3,$C$2:C148))</f>
        <v>147</v>
      </c>
      <c r="B148" s="9" t="s">
        <v>173</v>
      </c>
      <c r="C148" s="10">
        <v>1</v>
      </c>
      <c r="D148" s="10">
        <v>1</v>
      </c>
      <c r="E148" s="10">
        <v>1</v>
      </c>
      <c r="F148" s="10">
        <v>1</v>
      </c>
      <c r="G148" s="10"/>
      <c r="H148" s="10">
        <v>1</v>
      </c>
      <c r="I148" s="10">
        <v>1</v>
      </c>
      <c r="J148" s="4">
        <v>1</v>
      </c>
      <c r="K148" s="4">
        <v>1</v>
      </c>
      <c r="L148" s="12">
        <v>44353</v>
      </c>
      <c r="M148" s="12">
        <v>44433</v>
      </c>
      <c r="N148" s="11">
        <v>0</v>
      </c>
      <c r="O148" s="36">
        <v>0</v>
      </c>
      <c r="P148" s="13">
        <v>0</v>
      </c>
      <c r="Q148" s="14">
        <f t="shared" si="16"/>
        <v>44449</v>
      </c>
      <c r="R148" s="15">
        <f t="shared" ca="1" si="21"/>
        <v>0</v>
      </c>
      <c r="S148" s="35">
        <f t="shared" si="17"/>
        <v>1</v>
      </c>
      <c r="T148" s="101">
        <f t="shared" ca="1" si="22"/>
        <v>1</v>
      </c>
      <c r="U148" s="90" t="s">
        <v>677</v>
      </c>
      <c r="V148" s="26">
        <v>35</v>
      </c>
      <c r="W148" s="25">
        <f t="shared" si="23"/>
        <v>0</v>
      </c>
      <c r="X148" s="25" t="str">
        <f t="shared" ca="1" si="18"/>
        <v/>
      </c>
      <c r="Y148" s="25" t="str">
        <f t="shared" ca="1" si="19"/>
        <v/>
      </c>
      <c r="Z148" s="22" t="s">
        <v>24</v>
      </c>
      <c r="AA148" s="22"/>
      <c r="AB148" s="16">
        <v>44372</v>
      </c>
      <c r="AC148" s="17">
        <v>44433</v>
      </c>
      <c r="AD148" s="43"/>
      <c r="AE148" s="44"/>
      <c r="AF148" s="44"/>
      <c r="AG148" s="44"/>
      <c r="AH148" s="44"/>
      <c r="AI148" s="44"/>
      <c r="AJ148" s="44">
        <v>0</v>
      </c>
      <c r="AK148" s="85" t="str">
        <f>IF(AND($M148&gt;='Renew Report'!$T$1,$M148&lt;='Renew Report'!$U$1),COUNT($AK$1:$AK147)+1,"")</f>
        <v/>
      </c>
      <c r="AT148" s="46">
        <f t="shared" ca="1" si="20"/>
        <v>0</v>
      </c>
    </row>
    <row r="149" spans="1:46" s="46" customFormat="1" ht="60" customHeight="1" thickBot="1">
      <c r="A149" s="8">
        <f>IF(C149="","",SUBTOTAL(3,$C$2:C149))</f>
        <v>148</v>
      </c>
      <c r="B149" s="9" t="s">
        <v>174</v>
      </c>
      <c r="C149" s="10">
        <v>1</v>
      </c>
      <c r="D149" s="10">
        <v>1</v>
      </c>
      <c r="E149" s="10">
        <v>1</v>
      </c>
      <c r="F149" s="10">
        <v>1</v>
      </c>
      <c r="G149" s="10"/>
      <c r="H149" s="10">
        <v>1</v>
      </c>
      <c r="I149" s="10">
        <v>1</v>
      </c>
      <c r="J149" s="4">
        <v>1</v>
      </c>
      <c r="K149" s="4">
        <v>1</v>
      </c>
      <c r="L149" s="12">
        <v>44371</v>
      </c>
      <c r="M149" s="12">
        <v>44533</v>
      </c>
      <c r="N149" s="11">
        <v>89</v>
      </c>
      <c r="O149" s="36">
        <v>75</v>
      </c>
      <c r="P149" s="13">
        <v>0</v>
      </c>
      <c r="Q149" s="14">
        <f t="shared" si="16"/>
        <v>44549</v>
      </c>
      <c r="R149" s="15">
        <f t="shared" ca="1" si="21"/>
        <v>0</v>
      </c>
      <c r="S149" s="35">
        <f t="shared" si="17"/>
        <v>76</v>
      </c>
      <c r="T149" s="101">
        <f t="shared" ca="1" si="22"/>
        <v>76</v>
      </c>
      <c r="U149" s="90" t="s">
        <v>677</v>
      </c>
      <c r="V149" s="26">
        <v>35</v>
      </c>
      <c r="W149" s="25" t="str">
        <f t="shared" si="23"/>
        <v>المخازن</v>
      </c>
      <c r="X149" s="25" t="str">
        <f t="shared" ca="1" si="18"/>
        <v/>
      </c>
      <c r="Y149" s="25" t="str">
        <f t="shared" ca="1" si="19"/>
        <v/>
      </c>
      <c r="Z149" s="22" t="s">
        <v>24</v>
      </c>
      <c r="AA149" s="22"/>
      <c r="AB149" s="16">
        <v>44472</v>
      </c>
      <c r="AC149" s="17">
        <v>44533</v>
      </c>
      <c r="AD149" s="43"/>
      <c r="AE149" s="44"/>
      <c r="AF149" s="44"/>
      <c r="AG149" s="44"/>
      <c r="AH149" s="44"/>
      <c r="AI149" s="44"/>
      <c r="AJ149" s="44">
        <v>0</v>
      </c>
      <c r="AK149" s="85" t="str">
        <f>IF(AND($M149&gt;='Renew Report'!$T$1,$M149&lt;='Renew Report'!$U$1),COUNT($AK$1:$AK148)+1,"")</f>
        <v/>
      </c>
      <c r="AT149" s="46">
        <f t="shared" ca="1" si="20"/>
        <v>0</v>
      </c>
    </row>
    <row r="150" spans="1:46" s="46" customFormat="1" ht="60" customHeight="1" thickBot="1">
      <c r="A150" s="8">
        <f>IF(C150="","",SUBTOTAL(3,$C$2:C150))</f>
        <v>149</v>
      </c>
      <c r="B150" s="9" t="s">
        <v>175</v>
      </c>
      <c r="C150" s="10">
        <v>1</v>
      </c>
      <c r="D150" s="10">
        <v>1</v>
      </c>
      <c r="E150" s="10">
        <v>1</v>
      </c>
      <c r="F150" s="10">
        <v>1</v>
      </c>
      <c r="G150" s="10"/>
      <c r="H150" s="10">
        <v>1</v>
      </c>
      <c r="I150" s="10">
        <v>1</v>
      </c>
      <c r="J150" s="4">
        <v>1</v>
      </c>
      <c r="K150" s="4">
        <v>1</v>
      </c>
      <c r="L150" s="12">
        <v>44078</v>
      </c>
      <c r="M150" s="12">
        <v>44476</v>
      </c>
      <c r="N150" s="11">
        <v>0</v>
      </c>
      <c r="O150" s="36">
        <v>0</v>
      </c>
      <c r="P150" s="13">
        <v>0</v>
      </c>
      <c r="Q150" s="14">
        <f t="shared" si="16"/>
        <v>44492</v>
      </c>
      <c r="R150" s="15">
        <f t="shared" ca="1" si="21"/>
        <v>0</v>
      </c>
      <c r="S150" s="35">
        <f t="shared" si="17"/>
        <v>1</v>
      </c>
      <c r="T150" s="101">
        <f t="shared" ca="1" si="22"/>
        <v>1</v>
      </c>
      <c r="U150" s="90" t="s">
        <v>677</v>
      </c>
      <c r="V150" s="26">
        <v>35</v>
      </c>
      <c r="W150" s="25">
        <f t="shared" si="23"/>
        <v>0</v>
      </c>
      <c r="X150" s="25" t="str">
        <f t="shared" ca="1" si="18"/>
        <v/>
      </c>
      <c r="Y150" s="25" t="str">
        <f t="shared" ca="1" si="19"/>
        <v/>
      </c>
      <c r="Z150" s="22" t="s">
        <v>24</v>
      </c>
      <c r="AA150" s="22"/>
      <c r="AB150" s="16">
        <v>44415</v>
      </c>
      <c r="AC150" s="17">
        <v>44476</v>
      </c>
      <c r="AD150" s="43"/>
      <c r="AE150" s="44"/>
      <c r="AF150" s="44"/>
      <c r="AG150" s="44"/>
      <c r="AH150" s="44"/>
      <c r="AI150" s="44"/>
      <c r="AJ150" s="44">
        <v>0</v>
      </c>
      <c r="AK150" s="85" t="str">
        <f>IF(AND($M150&gt;='Renew Report'!$T$1,$M150&lt;='Renew Report'!$U$1),COUNT($AK$1:$AK149)+1,"")</f>
        <v/>
      </c>
      <c r="AT150" s="46">
        <f t="shared" ca="1" si="20"/>
        <v>0</v>
      </c>
    </row>
    <row r="151" spans="1:46" s="46" customFormat="1" ht="60" customHeight="1" thickBot="1">
      <c r="A151" s="8">
        <f>IF(C151="","",SUBTOTAL(3,$C$2:C151))</f>
        <v>150</v>
      </c>
      <c r="B151" s="9" t="s">
        <v>176</v>
      </c>
      <c r="C151" s="10">
        <v>1</v>
      </c>
      <c r="D151" s="10">
        <v>1</v>
      </c>
      <c r="E151" s="10">
        <v>1</v>
      </c>
      <c r="F151" s="10">
        <v>1</v>
      </c>
      <c r="G151" s="10"/>
      <c r="H151" s="10">
        <v>1</v>
      </c>
      <c r="I151" s="10">
        <v>1</v>
      </c>
      <c r="J151" s="4">
        <v>1</v>
      </c>
      <c r="K151" s="4">
        <v>1</v>
      </c>
      <c r="L151" s="12">
        <v>44298</v>
      </c>
      <c r="M151" s="12">
        <v>44727</v>
      </c>
      <c r="N151" s="11">
        <v>0</v>
      </c>
      <c r="O151" s="36">
        <v>0</v>
      </c>
      <c r="P151" s="13">
        <v>525</v>
      </c>
      <c r="Q151" s="14">
        <f t="shared" si="16"/>
        <v>44743</v>
      </c>
      <c r="R151" s="15">
        <f t="shared" ca="1" si="21"/>
        <v>0</v>
      </c>
      <c r="S151" s="35">
        <f t="shared" si="17"/>
        <v>526</v>
      </c>
      <c r="T151" s="101">
        <f t="shared" ca="1" si="22"/>
        <v>526</v>
      </c>
      <c r="U151" s="90" t="s">
        <v>677</v>
      </c>
      <c r="V151" s="26">
        <v>35</v>
      </c>
      <c r="W151" s="25">
        <f t="shared" si="23"/>
        <v>0</v>
      </c>
      <c r="X151" s="25" t="str">
        <f t="shared" ca="1" si="18"/>
        <v/>
      </c>
      <c r="Y151" s="25" t="str">
        <f t="shared" ca="1" si="19"/>
        <v/>
      </c>
      <c r="Z151" s="22" t="s">
        <v>24</v>
      </c>
      <c r="AA151" s="22"/>
      <c r="AB151" s="16">
        <v>44301</v>
      </c>
      <c r="AC151" s="17">
        <v>44362</v>
      </c>
      <c r="AD151" s="43"/>
      <c r="AE151" s="44"/>
      <c r="AF151" s="44"/>
      <c r="AG151" s="44"/>
      <c r="AH151" s="44"/>
      <c r="AI151" s="44"/>
      <c r="AJ151" s="44">
        <v>2003</v>
      </c>
      <c r="AK151" s="85" t="str">
        <f>IF(AND($M151&gt;='Renew Report'!$T$1,$M151&lt;='Renew Report'!$U$1),COUNT($AK$1:$AK150)+1,"")</f>
        <v/>
      </c>
      <c r="AT151" s="46">
        <f t="shared" ca="1" si="20"/>
        <v>0</v>
      </c>
    </row>
    <row r="152" spans="1:46" s="46" customFormat="1" ht="60" customHeight="1" thickBot="1">
      <c r="A152" s="8">
        <f>IF(C152="","",SUBTOTAL(3,$C$2:C152))</f>
        <v>151</v>
      </c>
      <c r="B152" s="9" t="s">
        <v>177</v>
      </c>
      <c r="C152" s="10">
        <v>1</v>
      </c>
      <c r="D152" s="10">
        <v>1</v>
      </c>
      <c r="E152" s="10">
        <v>1</v>
      </c>
      <c r="F152" s="10">
        <v>1</v>
      </c>
      <c r="G152" s="10"/>
      <c r="H152" s="10">
        <v>1</v>
      </c>
      <c r="I152" s="10">
        <v>1</v>
      </c>
      <c r="J152" s="4">
        <v>1</v>
      </c>
      <c r="K152" s="4">
        <v>1</v>
      </c>
      <c r="L152" s="12">
        <v>44064</v>
      </c>
      <c r="M152" s="12">
        <v>44431</v>
      </c>
      <c r="N152" s="11">
        <v>125</v>
      </c>
      <c r="O152" s="36">
        <v>125</v>
      </c>
      <c r="P152" s="13">
        <v>0</v>
      </c>
      <c r="Q152" s="14">
        <f t="shared" si="16"/>
        <v>44447</v>
      </c>
      <c r="R152" s="15">
        <f t="shared" ca="1" si="21"/>
        <v>0</v>
      </c>
      <c r="S152" s="35">
        <f t="shared" si="17"/>
        <v>126</v>
      </c>
      <c r="T152" s="101">
        <f t="shared" ca="1" si="22"/>
        <v>126</v>
      </c>
      <c r="U152" s="90" t="s">
        <v>677</v>
      </c>
      <c r="V152" s="26">
        <v>35</v>
      </c>
      <c r="W152" s="25" t="str">
        <f t="shared" si="23"/>
        <v>المخازن</v>
      </c>
      <c r="X152" s="25" t="str">
        <f t="shared" ca="1" si="18"/>
        <v/>
      </c>
      <c r="Y152" s="25" t="str">
        <f t="shared" ca="1" si="19"/>
        <v/>
      </c>
      <c r="Z152" s="22" t="s">
        <v>75</v>
      </c>
      <c r="AA152" s="22"/>
      <c r="AB152" s="16">
        <v>44431</v>
      </c>
      <c r="AC152" s="17">
        <v>44431</v>
      </c>
      <c r="AD152" s="43"/>
      <c r="AE152" s="44"/>
      <c r="AF152" s="44"/>
      <c r="AG152" s="44"/>
      <c r="AH152" s="44"/>
      <c r="AI152" s="44"/>
      <c r="AJ152" s="44">
        <v>44011</v>
      </c>
      <c r="AK152" s="85" t="str">
        <f>IF(AND($M152&gt;='Renew Report'!$T$1,$M152&lt;='Renew Report'!$U$1),COUNT($AK$1:$AK151)+1,"")</f>
        <v/>
      </c>
      <c r="AT152" s="46">
        <f t="shared" ca="1" si="20"/>
        <v>0</v>
      </c>
    </row>
    <row r="153" spans="1:46" s="46" customFormat="1" ht="60" customHeight="1" thickBot="1">
      <c r="A153" s="8">
        <f>IF(C153="","",SUBTOTAL(3,$C$2:C153))</f>
        <v>152</v>
      </c>
      <c r="B153" s="9" t="s">
        <v>178</v>
      </c>
      <c r="C153" s="10">
        <v>1</v>
      </c>
      <c r="D153" s="10">
        <v>1</v>
      </c>
      <c r="E153" s="10">
        <v>1</v>
      </c>
      <c r="F153" s="10">
        <v>1</v>
      </c>
      <c r="G153" s="10"/>
      <c r="H153" s="10">
        <v>1</v>
      </c>
      <c r="I153" s="10">
        <v>1</v>
      </c>
      <c r="J153" s="4">
        <v>1</v>
      </c>
      <c r="K153" s="4">
        <v>1</v>
      </c>
      <c r="L153" s="12">
        <v>44009</v>
      </c>
      <c r="M153" s="12">
        <v>44403</v>
      </c>
      <c r="N153" s="11">
        <v>0</v>
      </c>
      <c r="O153" s="36">
        <v>0</v>
      </c>
      <c r="P153" s="13">
        <v>0</v>
      </c>
      <c r="Q153" s="14">
        <f t="shared" si="16"/>
        <v>44419</v>
      </c>
      <c r="R153" s="15">
        <f t="shared" ca="1" si="21"/>
        <v>0</v>
      </c>
      <c r="S153" s="35">
        <f t="shared" si="17"/>
        <v>1</v>
      </c>
      <c r="T153" s="101">
        <f t="shared" ca="1" si="22"/>
        <v>1</v>
      </c>
      <c r="U153" s="90" t="s">
        <v>677</v>
      </c>
      <c r="V153" s="26">
        <v>35</v>
      </c>
      <c r="W153" s="25">
        <f t="shared" si="23"/>
        <v>0</v>
      </c>
      <c r="X153" s="25" t="str">
        <f t="shared" ca="1" si="18"/>
        <v/>
      </c>
      <c r="Y153" s="25" t="str">
        <f t="shared" ca="1" si="19"/>
        <v/>
      </c>
      <c r="Z153" s="22" t="s">
        <v>24</v>
      </c>
      <c r="AA153" s="22"/>
      <c r="AB153" s="16">
        <v>44342</v>
      </c>
      <c r="AC153" s="17">
        <v>44403</v>
      </c>
      <c r="AD153" s="43"/>
      <c r="AE153" s="44"/>
      <c r="AF153" s="44"/>
      <c r="AG153" s="44"/>
      <c r="AH153" s="44"/>
      <c r="AI153" s="44"/>
      <c r="AJ153" s="44">
        <v>2005</v>
      </c>
      <c r="AK153" s="85" t="str">
        <f>IF(AND($M153&gt;='Renew Report'!$T$1,$M153&lt;='Renew Report'!$U$1),COUNT($AK$1:$AK152)+1,"")</f>
        <v/>
      </c>
      <c r="AT153" s="46">
        <f t="shared" ca="1" si="20"/>
        <v>0</v>
      </c>
    </row>
    <row r="154" spans="1:46" s="46" customFormat="1" ht="60" customHeight="1" thickBot="1">
      <c r="A154" s="8">
        <f>IF(C154="","",SUBTOTAL(3,$C$2:C154))</f>
        <v>153</v>
      </c>
      <c r="B154" s="9" t="s">
        <v>179</v>
      </c>
      <c r="C154" s="10">
        <v>1</v>
      </c>
      <c r="D154" s="10">
        <v>1</v>
      </c>
      <c r="E154" s="10">
        <v>1</v>
      </c>
      <c r="F154" s="10">
        <v>1</v>
      </c>
      <c r="G154" s="10"/>
      <c r="H154" s="10">
        <v>1</v>
      </c>
      <c r="I154" s="10">
        <v>1</v>
      </c>
      <c r="J154" s="4">
        <v>1</v>
      </c>
      <c r="K154" s="4">
        <v>1</v>
      </c>
      <c r="L154" s="12">
        <v>44479</v>
      </c>
      <c r="M154" s="12">
        <v>44531</v>
      </c>
      <c r="N154" s="11">
        <v>0</v>
      </c>
      <c r="O154" s="36">
        <v>0</v>
      </c>
      <c r="P154" s="13">
        <v>0</v>
      </c>
      <c r="Q154" s="14">
        <f t="shared" si="16"/>
        <v>44547</v>
      </c>
      <c r="R154" s="15">
        <f t="shared" ca="1" si="21"/>
        <v>0</v>
      </c>
      <c r="S154" s="35">
        <f t="shared" si="17"/>
        <v>1</v>
      </c>
      <c r="T154" s="101">
        <f t="shared" ca="1" si="22"/>
        <v>1</v>
      </c>
      <c r="U154" s="90" t="s">
        <v>677</v>
      </c>
      <c r="V154" s="26">
        <v>35</v>
      </c>
      <c r="W154" s="25">
        <f t="shared" si="23"/>
        <v>0</v>
      </c>
      <c r="X154" s="25" t="str">
        <f t="shared" ca="1" si="18"/>
        <v/>
      </c>
      <c r="Y154" s="25" t="str">
        <f t="shared" ca="1" si="19"/>
        <v/>
      </c>
      <c r="Z154" s="22" t="s">
        <v>24</v>
      </c>
      <c r="AA154" s="22"/>
      <c r="AB154" s="16">
        <v>44470</v>
      </c>
      <c r="AC154" s="17">
        <v>44531</v>
      </c>
      <c r="AD154" s="43"/>
      <c r="AE154" s="44"/>
      <c r="AF154" s="44"/>
      <c r="AG154" s="44"/>
      <c r="AH154" s="44"/>
      <c r="AI154" s="44"/>
      <c r="AJ154" s="44">
        <v>0</v>
      </c>
      <c r="AK154" s="85" t="str">
        <f>IF(AND($M154&gt;='Renew Report'!$T$1,$M154&lt;='Renew Report'!$U$1),COUNT($AK$1:$AK153)+1,"")</f>
        <v/>
      </c>
      <c r="AT154" s="46">
        <f t="shared" ca="1" si="20"/>
        <v>0</v>
      </c>
    </row>
    <row r="155" spans="1:46" s="46" customFormat="1" ht="60" customHeight="1" thickBot="1">
      <c r="A155" s="8">
        <f>IF(C155="","",SUBTOTAL(3,$C$2:C155))</f>
        <v>154</v>
      </c>
      <c r="B155" s="9" t="s">
        <v>180</v>
      </c>
      <c r="C155" s="10">
        <v>1</v>
      </c>
      <c r="D155" s="10">
        <v>1</v>
      </c>
      <c r="E155" s="10">
        <v>1</v>
      </c>
      <c r="F155" s="10">
        <v>1</v>
      </c>
      <c r="G155" s="10"/>
      <c r="H155" s="10">
        <v>1</v>
      </c>
      <c r="I155" s="10">
        <v>1</v>
      </c>
      <c r="J155" s="4">
        <v>1</v>
      </c>
      <c r="K155" s="4">
        <v>1</v>
      </c>
      <c r="L155" s="12">
        <v>44525</v>
      </c>
      <c r="M155" s="12">
        <v>44531</v>
      </c>
      <c r="N155" s="11">
        <v>0</v>
      </c>
      <c r="O155" s="36">
        <v>0</v>
      </c>
      <c r="P155" s="13">
        <v>0</v>
      </c>
      <c r="Q155" s="14">
        <f t="shared" si="16"/>
        <v>44547</v>
      </c>
      <c r="R155" s="15">
        <f t="shared" ca="1" si="21"/>
        <v>0</v>
      </c>
      <c r="S155" s="35">
        <f t="shared" si="17"/>
        <v>1</v>
      </c>
      <c r="T155" s="101">
        <f t="shared" ca="1" si="22"/>
        <v>1</v>
      </c>
      <c r="U155" s="90" t="s">
        <v>677</v>
      </c>
      <c r="V155" s="26">
        <v>35</v>
      </c>
      <c r="W155" s="25">
        <f t="shared" si="23"/>
        <v>0</v>
      </c>
      <c r="X155" s="25" t="str">
        <f t="shared" ca="1" si="18"/>
        <v/>
      </c>
      <c r="Y155" s="25" t="str">
        <f t="shared" ca="1" si="19"/>
        <v/>
      </c>
      <c r="Z155" s="22" t="s">
        <v>26</v>
      </c>
      <c r="AA155" s="22"/>
      <c r="AB155" s="16">
        <v>44166</v>
      </c>
      <c r="AC155" s="17">
        <v>44166</v>
      </c>
      <c r="AD155" s="43"/>
      <c r="AE155" s="44"/>
      <c r="AF155" s="44"/>
      <c r="AG155" s="44"/>
      <c r="AH155" s="44"/>
      <c r="AI155" s="44"/>
      <c r="AJ155" s="44">
        <v>0</v>
      </c>
      <c r="AK155" s="85" t="str">
        <f>IF(AND($M155&gt;='Renew Report'!$T$1,$M155&lt;='Renew Report'!$U$1),COUNT($AK$1:$AK154)+1,"")</f>
        <v/>
      </c>
      <c r="AT155" s="46">
        <f t="shared" ca="1" si="20"/>
        <v>0</v>
      </c>
    </row>
    <row r="156" spans="1:46" s="46" customFormat="1" ht="60" customHeight="1" thickBot="1">
      <c r="A156" s="8">
        <f>IF(C156="","",SUBTOTAL(3,$C$2:C156))</f>
        <v>155</v>
      </c>
      <c r="B156" s="9" t="s">
        <v>181</v>
      </c>
      <c r="C156" s="10">
        <v>1</v>
      </c>
      <c r="D156" s="10">
        <v>1</v>
      </c>
      <c r="E156" s="10">
        <v>1</v>
      </c>
      <c r="F156" s="10">
        <v>1</v>
      </c>
      <c r="G156" s="10"/>
      <c r="H156" s="10">
        <v>1</v>
      </c>
      <c r="I156" s="10">
        <v>1</v>
      </c>
      <c r="J156" s="4">
        <v>1</v>
      </c>
      <c r="K156" s="4">
        <v>1</v>
      </c>
      <c r="L156" s="12">
        <v>43953</v>
      </c>
      <c r="M156" s="12">
        <v>44446</v>
      </c>
      <c r="N156" s="11">
        <v>49</v>
      </c>
      <c r="O156" s="36">
        <v>75</v>
      </c>
      <c r="P156" s="13">
        <v>0</v>
      </c>
      <c r="Q156" s="14">
        <f t="shared" si="16"/>
        <v>44462</v>
      </c>
      <c r="R156" s="15">
        <f t="shared" ca="1" si="21"/>
        <v>0</v>
      </c>
      <c r="S156" s="35">
        <f t="shared" si="17"/>
        <v>76</v>
      </c>
      <c r="T156" s="101">
        <f t="shared" ca="1" si="22"/>
        <v>76</v>
      </c>
      <c r="U156" s="90" t="s">
        <v>678</v>
      </c>
      <c r="V156" s="26">
        <v>27</v>
      </c>
      <c r="W156" s="25" t="str">
        <f t="shared" si="23"/>
        <v>المخازن</v>
      </c>
      <c r="X156" s="25" t="str">
        <f t="shared" ca="1" si="18"/>
        <v/>
      </c>
      <c r="Y156" s="25" t="str">
        <f t="shared" ca="1" si="19"/>
        <v/>
      </c>
      <c r="Z156" s="22" t="s">
        <v>24</v>
      </c>
      <c r="AA156" s="22"/>
      <c r="AB156" s="16">
        <v>44384</v>
      </c>
      <c r="AC156" s="17">
        <v>44446</v>
      </c>
      <c r="AD156" s="43"/>
      <c r="AE156" s="44"/>
      <c r="AF156" s="44"/>
      <c r="AG156" s="44"/>
      <c r="AH156" s="44"/>
      <c r="AI156" s="44"/>
      <c r="AJ156" s="44">
        <v>0</v>
      </c>
      <c r="AK156" s="85" t="str">
        <f>IF(AND($M156&gt;='Renew Report'!$T$1,$M156&lt;='Renew Report'!$U$1),COUNT($AK$1:$AK155)+1,"")</f>
        <v/>
      </c>
      <c r="AT156" s="46">
        <f t="shared" ca="1" si="20"/>
        <v>0</v>
      </c>
    </row>
    <row r="157" spans="1:46" s="46" customFormat="1" ht="60" customHeight="1" thickBot="1">
      <c r="A157" s="8">
        <f>IF(C157="","",SUBTOTAL(3,$C$2:C157))</f>
        <v>156</v>
      </c>
      <c r="B157" s="9" t="s">
        <v>182</v>
      </c>
      <c r="C157" s="10">
        <v>1</v>
      </c>
      <c r="D157" s="10">
        <v>1</v>
      </c>
      <c r="E157" s="10">
        <v>1</v>
      </c>
      <c r="F157" s="10">
        <v>1</v>
      </c>
      <c r="G157" s="10"/>
      <c r="H157" s="10">
        <v>1</v>
      </c>
      <c r="I157" s="10">
        <v>1</v>
      </c>
      <c r="J157" s="4">
        <v>1</v>
      </c>
      <c r="K157" s="4">
        <v>1</v>
      </c>
      <c r="L157" s="12">
        <v>44622</v>
      </c>
      <c r="M157" s="12">
        <v>44692</v>
      </c>
      <c r="N157" s="11">
        <v>0</v>
      </c>
      <c r="O157" s="36">
        <v>0</v>
      </c>
      <c r="P157" s="13">
        <v>0</v>
      </c>
      <c r="Q157" s="14">
        <f t="shared" si="16"/>
        <v>44708</v>
      </c>
      <c r="R157" s="15">
        <f t="shared" ca="1" si="21"/>
        <v>0</v>
      </c>
      <c r="S157" s="35">
        <f t="shared" si="17"/>
        <v>1</v>
      </c>
      <c r="T157" s="101">
        <f t="shared" ca="1" si="22"/>
        <v>1</v>
      </c>
      <c r="U157" s="90" t="s">
        <v>678</v>
      </c>
      <c r="V157" s="26">
        <v>27</v>
      </c>
      <c r="W157" s="25">
        <f t="shared" si="23"/>
        <v>0</v>
      </c>
      <c r="X157" s="25" t="str">
        <f t="shared" ca="1" si="18"/>
        <v/>
      </c>
      <c r="Y157" s="25" t="str">
        <f t="shared" ca="1" si="19"/>
        <v/>
      </c>
      <c r="Z157" s="22" t="s">
        <v>24</v>
      </c>
      <c r="AA157" s="22"/>
      <c r="AB157" s="16">
        <v>44266</v>
      </c>
      <c r="AC157" s="17">
        <v>44327</v>
      </c>
      <c r="AD157" s="43"/>
      <c r="AE157" s="44"/>
      <c r="AF157" s="44"/>
      <c r="AG157" s="44"/>
      <c r="AH157" s="44"/>
      <c r="AI157" s="44"/>
      <c r="AJ157" s="44">
        <v>2005</v>
      </c>
      <c r="AK157" s="85" t="str">
        <f>IF(AND($M157&gt;='Renew Report'!$T$1,$M157&lt;='Renew Report'!$U$1),COUNT($AK$1:$AK156)+1,"")</f>
        <v/>
      </c>
      <c r="AT157" s="46">
        <f t="shared" ca="1" si="20"/>
        <v>0</v>
      </c>
    </row>
    <row r="158" spans="1:46" s="46" customFormat="1" ht="60" customHeight="1" thickBot="1">
      <c r="A158" s="8">
        <f>IF(C158="","",SUBTOTAL(3,$C$2:C158))</f>
        <v>157</v>
      </c>
      <c r="B158" s="9" t="s">
        <v>183</v>
      </c>
      <c r="C158" s="10">
        <v>1</v>
      </c>
      <c r="D158" s="10">
        <v>1</v>
      </c>
      <c r="E158" s="10">
        <v>1</v>
      </c>
      <c r="F158" s="10">
        <v>1</v>
      </c>
      <c r="G158" s="10"/>
      <c r="H158" s="10">
        <v>1</v>
      </c>
      <c r="I158" s="10">
        <v>1</v>
      </c>
      <c r="J158" s="4">
        <v>1</v>
      </c>
      <c r="K158" s="4">
        <v>1</v>
      </c>
      <c r="L158" s="12">
        <v>44354</v>
      </c>
      <c r="M158" s="12">
        <v>44560</v>
      </c>
      <c r="N158" s="11">
        <v>26</v>
      </c>
      <c r="O158" s="36">
        <v>75</v>
      </c>
      <c r="P158" s="13">
        <v>0</v>
      </c>
      <c r="Q158" s="14">
        <f t="shared" si="16"/>
        <v>44576</v>
      </c>
      <c r="R158" s="15">
        <f t="shared" ca="1" si="21"/>
        <v>0</v>
      </c>
      <c r="S158" s="35">
        <f t="shared" si="17"/>
        <v>76</v>
      </c>
      <c r="T158" s="101">
        <f t="shared" ca="1" si="22"/>
        <v>76</v>
      </c>
      <c r="U158" s="90" t="s">
        <v>678</v>
      </c>
      <c r="V158" s="26">
        <v>27</v>
      </c>
      <c r="W158" s="25" t="str">
        <f t="shared" si="23"/>
        <v>المخازن</v>
      </c>
      <c r="X158" s="25" t="str">
        <f t="shared" ca="1" si="18"/>
        <v/>
      </c>
      <c r="Y158" s="25" t="str">
        <f t="shared" ca="1" si="19"/>
        <v/>
      </c>
      <c r="Z158" s="22" t="s">
        <v>26</v>
      </c>
      <c r="AA158" s="22"/>
      <c r="AB158" s="16">
        <v>44195</v>
      </c>
      <c r="AC158" s="17">
        <v>44195</v>
      </c>
      <c r="AD158" s="43"/>
      <c r="AE158" s="44"/>
      <c r="AF158" s="44"/>
      <c r="AG158" s="44"/>
      <c r="AH158" s="44"/>
      <c r="AI158" s="44"/>
      <c r="AJ158" s="44">
        <v>0</v>
      </c>
      <c r="AK158" s="85" t="str">
        <f>IF(AND($M158&gt;='Renew Report'!$T$1,$M158&lt;='Renew Report'!$U$1),COUNT($AK$1:$AK157)+1,"")</f>
        <v/>
      </c>
      <c r="AT158" s="46">
        <f t="shared" ca="1" si="20"/>
        <v>0</v>
      </c>
    </row>
    <row r="159" spans="1:46" s="46" customFormat="1" ht="60" customHeight="1" thickBot="1">
      <c r="A159" s="8">
        <f>IF(C159="","",SUBTOTAL(3,$C$2:C159))</f>
        <v>158</v>
      </c>
      <c r="B159" s="9" t="s">
        <v>184</v>
      </c>
      <c r="C159" s="10">
        <v>1</v>
      </c>
      <c r="D159" s="10">
        <v>1</v>
      </c>
      <c r="E159" s="10">
        <v>1</v>
      </c>
      <c r="F159" s="10">
        <v>1</v>
      </c>
      <c r="G159" s="10"/>
      <c r="H159" s="10">
        <v>1</v>
      </c>
      <c r="I159" s="10">
        <v>1</v>
      </c>
      <c r="J159" s="4">
        <v>1</v>
      </c>
      <c r="K159" s="4">
        <v>1</v>
      </c>
      <c r="L159" s="12">
        <v>44383</v>
      </c>
      <c r="M159" s="12">
        <v>44425</v>
      </c>
      <c r="N159" s="11">
        <v>15</v>
      </c>
      <c r="O159" s="36">
        <v>75</v>
      </c>
      <c r="P159" s="13">
        <v>0</v>
      </c>
      <c r="Q159" s="14">
        <f t="shared" si="16"/>
        <v>44441</v>
      </c>
      <c r="R159" s="15">
        <f t="shared" ca="1" si="21"/>
        <v>0</v>
      </c>
      <c r="S159" s="35">
        <f t="shared" si="17"/>
        <v>76</v>
      </c>
      <c r="T159" s="101">
        <f t="shared" ca="1" si="22"/>
        <v>76</v>
      </c>
      <c r="U159" s="90" t="s">
        <v>678</v>
      </c>
      <c r="V159" s="26">
        <v>27</v>
      </c>
      <c r="W159" s="25" t="str">
        <f t="shared" si="23"/>
        <v>المخازن</v>
      </c>
      <c r="X159" s="25" t="str">
        <f t="shared" ca="1" si="18"/>
        <v/>
      </c>
      <c r="Y159" s="25" t="str">
        <f t="shared" ca="1" si="19"/>
        <v/>
      </c>
      <c r="Z159" s="22" t="s">
        <v>24</v>
      </c>
      <c r="AA159" s="22"/>
      <c r="AB159" s="16">
        <v>44364</v>
      </c>
      <c r="AC159" s="17">
        <v>44425</v>
      </c>
      <c r="AD159" s="43"/>
      <c r="AE159" s="44"/>
      <c r="AF159" s="44"/>
      <c r="AG159" s="44"/>
      <c r="AH159" s="44"/>
      <c r="AI159" s="44"/>
      <c r="AJ159" s="44">
        <v>0</v>
      </c>
      <c r="AK159" s="85" t="str">
        <f>IF(AND($M159&gt;='Renew Report'!$T$1,$M159&lt;='Renew Report'!$U$1),COUNT($AK$1:$AK158)+1,"")</f>
        <v/>
      </c>
      <c r="AT159" s="46">
        <f t="shared" ca="1" si="20"/>
        <v>0</v>
      </c>
    </row>
    <row r="160" spans="1:46" s="46" customFormat="1" ht="60" customHeight="1" thickBot="1">
      <c r="A160" s="8">
        <f>IF(C160="","",SUBTOTAL(3,$C$2:C160))</f>
        <v>159</v>
      </c>
      <c r="B160" s="9" t="s">
        <v>185</v>
      </c>
      <c r="C160" s="10">
        <v>1</v>
      </c>
      <c r="D160" s="10">
        <v>1</v>
      </c>
      <c r="E160" s="10">
        <v>1</v>
      </c>
      <c r="F160" s="10">
        <v>1</v>
      </c>
      <c r="G160" s="10"/>
      <c r="H160" s="10">
        <v>1</v>
      </c>
      <c r="I160" s="10">
        <v>1</v>
      </c>
      <c r="J160" s="4">
        <v>1</v>
      </c>
      <c r="K160" s="4">
        <v>1</v>
      </c>
      <c r="L160" s="12">
        <v>44202</v>
      </c>
      <c r="M160" s="12">
        <v>44510</v>
      </c>
      <c r="N160" s="11">
        <v>0</v>
      </c>
      <c r="O160" s="36">
        <v>0</v>
      </c>
      <c r="P160" s="13">
        <v>0</v>
      </c>
      <c r="Q160" s="14">
        <f t="shared" si="16"/>
        <v>44526</v>
      </c>
      <c r="R160" s="15">
        <f t="shared" ca="1" si="21"/>
        <v>0</v>
      </c>
      <c r="S160" s="35">
        <f t="shared" si="17"/>
        <v>1</v>
      </c>
      <c r="T160" s="101">
        <f t="shared" ca="1" si="22"/>
        <v>1</v>
      </c>
      <c r="U160" s="90" t="s">
        <v>678</v>
      </c>
      <c r="V160" s="26">
        <v>27</v>
      </c>
      <c r="W160" s="25">
        <f t="shared" si="23"/>
        <v>0</v>
      </c>
      <c r="X160" s="25" t="str">
        <f t="shared" ca="1" si="18"/>
        <v/>
      </c>
      <c r="Y160" s="25" t="str">
        <f t="shared" ca="1" si="19"/>
        <v/>
      </c>
      <c r="Z160" s="22" t="s">
        <v>24</v>
      </c>
      <c r="AA160" s="22"/>
      <c r="AB160" s="16">
        <v>44449</v>
      </c>
      <c r="AC160" s="17">
        <v>44510</v>
      </c>
      <c r="AD160" s="43"/>
      <c r="AE160" s="44"/>
      <c r="AF160" s="44"/>
      <c r="AG160" s="44"/>
      <c r="AH160" s="44"/>
      <c r="AI160" s="44"/>
      <c r="AJ160" s="44">
        <v>0</v>
      </c>
      <c r="AK160" s="85" t="str">
        <f>IF(AND($M160&gt;='Renew Report'!$T$1,$M160&lt;='Renew Report'!$U$1),COUNT($AK$1:$AK159)+1,"")</f>
        <v/>
      </c>
      <c r="AT160" s="46">
        <f t="shared" ca="1" si="20"/>
        <v>0</v>
      </c>
    </row>
    <row r="161" spans="1:46" s="46" customFormat="1" ht="60" customHeight="1" thickBot="1">
      <c r="A161" s="8">
        <f>IF(C161="","",SUBTOTAL(3,$C$2:C161))</f>
        <v>160</v>
      </c>
      <c r="B161" s="9" t="s">
        <v>186</v>
      </c>
      <c r="C161" s="10">
        <v>1</v>
      </c>
      <c r="D161" s="10">
        <v>1</v>
      </c>
      <c r="E161" s="10">
        <v>1</v>
      </c>
      <c r="F161" s="10">
        <v>1</v>
      </c>
      <c r="G161" s="10"/>
      <c r="H161" s="10">
        <v>1</v>
      </c>
      <c r="I161" s="10">
        <v>1</v>
      </c>
      <c r="J161" s="4">
        <v>1</v>
      </c>
      <c r="K161" s="4">
        <v>1</v>
      </c>
      <c r="L161" s="12">
        <v>44433</v>
      </c>
      <c r="M161" s="12">
        <v>44636</v>
      </c>
      <c r="N161" s="11">
        <v>0</v>
      </c>
      <c r="O161" s="36">
        <v>0</v>
      </c>
      <c r="P161" s="13">
        <v>0</v>
      </c>
      <c r="Q161" s="14">
        <f t="shared" si="16"/>
        <v>44652</v>
      </c>
      <c r="R161" s="15">
        <f t="shared" ca="1" si="21"/>
        <v>0</v>
      </c>
      <c r="S161" s="35">
        <f t="shared" si="17"/>
        <v>1</v>
      </c>
      <c r="T161" s="101">
        <f t="shared" ca="1" si="22"/>
        <v>1</v>
      </c>
      <c r="U161" s="90" t="s">
        <v>678</v>
      </c>
      <c r="V161" s="26">
        <v>27</v>
      </c>
      <c r="W161" s="25">
        <f t="shared" si="23"/>
        <v>0</v>
      </c>
      <c r="X161" s="25" t="str">
        <f t="shared" ca="1" si="18"/>
        <v/>
      </c>
      <c r="Y161" s="25" t="str">
        <f t="shared" ca="1" si="19"/>
        <v/>
      </c>
      <c r="Z161" s="22" t="s">
        <v>24</v>
      </c>
      <c r="AA161" s="22"/>
      <c r="AB161" s="16">
        <v>44212</v>
      </c>
      <c r="AC161" s="17">
        <v>44271</v>
      </c>
      <c r="AD161" s="43"/>
      <c r="AE161" s="44"/>
      <c r="AF161" s="44"/>
      <c r="AG161" s="44"/>
      <c r="AH161" s="44"/>
      <c r="AI161" s="44"/>
      <c r="AJ161" s="44">
        <v>0</v>
      </c>
      <c r="AK161" s="85" t="str">
        <f>IF(AND($M161&gt;='Renew Report'!$T$1,$M161&lt;='Renew Report'!$U$1),COUNT($AK$1:$AK160)+1,"")</f>
        <v/>
      </c>
      <c r="AT161" s="46">
        <f t="shared" ca="1" si="20"/>
        <v>0</v>
      </c>
    </row>
    <row r="162" spans="1:46" s="46" customFormat="1" ht="60" customHeight="1" thickBot="1">
      <c r="A162" s="8">
        <f>IF(C162="","",SUBTOTAL(3,$C$2:C162))</f>
        <v>161</v>
      </c>
      <c r="B162" s="9" t="s">
        <v>187</v>
      </c>
      <c r="C162" s="10">
        <v>1</v>
      </c>
      <c r="D162" s="10">
        <v>1</v>
      </c>
      <c r="E162" s="10">
        <v>1</v>
      </c>
      <c r="F162" s="10">
        <v>1</v>
      </c>
      <c r="G162" s="10"/>
      <c r="H162" s="10">
        <v>1</v>
      </c>
      <c r="I162" s="10">
        <v>1</v>
      </c>
      <c r="J162" s="4">
        <v>1</v>
      </c>
      <c r="K162" s="4">
        <v>1</v>
      </c>
      <c r="L162" s="12">
        <v>44609</v>
      </c>
      <c r="M162" s="12">
        <v>44646</v>
      </c>
      <c r="N162" s="11">
        <v>0</v>
      </c>
      <c r="O162" s="36">
        <v>0</v>
      </c>
      <c r="P162" s="13">
        <v>0</v>
      </c>
      <c r="Q162" s="14">
        <f t="shared" si="16"/>
        <v>44662</v>
      </c>
      <c r="R162" s="15">
        <f t="shared" ca="1" si="21"/>
        <v>0</v>
      </c>
      <c r="S162" s="35">
        <f t="shared" si="17"/>
        <v>1</v>
      </c>
      <c r="T162" s="101">
        <f t="shared" ca="1" si="22"/>
        <v>1</v>
      </c>
      <c r="U162" s="90" t="s">
        <v>678</v>
      </c>
      <c r="V162" s="26">
        <v>27</v>
      </c>
      <c r="W162" s="25">
        <f t="shared" si="23"/>
        <v>0</v>
      </c>
      <c r="X162" s="25" t="str">
        <f t="shared" ca="1" si="18"/>
        <v/>
      </c>
      <c r="Y162" s="25" t="str">
        <f t="shared" ca="1" si="19"/>
        <v/>
      </c>
      <c r="Z162" s="22" t="s">
        <v>24</v>
      </c>
      <c r="AA162" s="22"/>
      <c r="AB162" s="16">
        <v>44222</v>
      </c>
      <c r="AC162" s="17">
        <v>44281</v>
      </c>
      <c r="AD162" s="43"/>
      <c r="AE162" s="44"/>
      <c r="AF162" s="44"/>
      <c r="AG162" s="44"/>
      <c r="AH162" s="44"/>
      <c r="AI162" s="44"/>
      <c r="AJ162" s="44">
        <v>0</v>
      </c>
      <c r="AK162" s="85" t="str">
        <f>IF(AND($M162&gt;='Renew Report'!$T$1,$M162&lt;='Renew Report'!$U$1),COUNT($AK$1:$AK161)+1,"")</f>
        <v/>
      </c>
      <c r="AT162" s="46">
        <f t="shared" ca="1" si="20"/>
        <v>0</v>
      </c>
    </row>
    <row r="163" spans="1:46" s="46" customFormat="1" ht="60" customHeight="1" thickBot="1">
      <c r="A163" s="8">
        <f>IF(C163="","",SUBTOTAL(3,$C$2:C163))</f>
        <v>162</v>
      </c>
      <c r="B163" s="9" t="s">
        <v>188</v>
      </c>
      <c r="C163" s="10">
        <v>1</v>
      </c>
      <c r="D163" s="10">
        <v>1</v>
      </c>
      <c r="E163" s="10">
        <v>1</v>
      </c>
      <c r="F163" s="10">
        <v>1</v>
      </c>
      <c r="G163" s="10"/>
      <c r="H163" s="10">
        <v>1</v>
      </c>
      <c r="I163" s="10">
        <v>1</v>
      </c>
      <c r="J163" s="4">
        <v>1</v>
      </c>
      <c r="K163" s="4">
        <v>1</v>
      </c>
      <c r="L163" s="12">
        <v>44562</v>
      </c>
      <c r="M163" s="12">
        <v>44561</v>
      </c>
      <c r="N163" s="11">
        <v>37</v>
      </c>
      <c r="O163" s="36">
        <v>100</v>
      </c>
      <c r="P163" s="13">
        <v>495</v>
      </c>
      <c r="Q163" s="14">
        <f t="shared" si="16"/>
        <v>44577</v>
      </c>
      <c r="R163" s="15">
        <f t="shared" ca="1" si="21"/>
        <v>0</v>
      </c>
      <c r="S163" s="35">
        <f t="shared" si="17"/>
        <v>596</v>
      </c>
      <c r="T163" s="101">
        <f t="shared" ca="1" si="22"/>
        <v>596</v>
      </c>
      <c r="U163" s="90" t="s">
        <v>678</v>
      </c>
      <c r="V163" s="26">
        <v>27</v>
      </c>
      <c r="W163" s="25" t="str">
        <f t="shared" si="23"/>
        <v>المخازن</v>
      </c>
      <c r="X163" s="25" t="str">
        <f t="shared" ca="1" si="18"/>
        <v/>
      </c>
      <c r="Y163" s="25" t="str">
        <f t="shared" ca="1" si="19"/>
        <v/>
      </c>
      <c r="Z163" s="22" t="s">
        <v>26</v>
      </c>
      <c r="AA163" s="22"/>
      <c r="AB163" s="16">
        <v>44196</v>
      </c>
      <c r="AC163" s="17">
        <v>44196</v>
      </c>
      <c r="AD163" s="43"/>
      <c r="AE163" s="44"/>
      <c r="AF163" s="44"/>
      <c r="AG163" s="44"/>
      <c r="AH163" s="44"/>
      <c r="AI163" s="44"/>
      <c r="AJ163" s="44">
        <v>0</v>
      </c>
      <c r="AK163" s="85" t="str">
        <f>IF(AND($M163&gt;='Renew Report'!$T$1,$M163&lt;='Renew Report'!$U$1),COUNT($AK$1:$AK162)+1,"")</f>
        <v/>
      </c>
      <c r="AT163" s="46">
        <f t="shared" ca="1" si="20"/>
        <v>0</v>
      </c>
    </row>
    <row r="164" spans="1:46" s="46" customFormat="1" ht="60" customHeight="1" thickBot="1">
      <c r="A164" s="8">
        <f>IF(C164="","",SUBTOTAL(3,$C$2:C164))</f>
        <v>163</v>
      </c>
      <c r="B164" s="9" t="s">
        <v>189</v>
      </c>
      <c r="C164" s="10">
        <v>1</v>
      </c>
      <c r="D164" s="10">
        <v>1</v>
      </c>
      <c r="E164" s="10">
        <v>1</v>
      </c>
      <c r="F164" s="10">
        <v>1</v>
      </c>
      <c r="G164" s="10"/>
      <c r="H164" s="10">
        <v>1</v>
      </c>
      <c r="I164" s="10">
        <v>1</v>
      </c>
      <c r="J164" s="4">
        <v>1</v>
      </c>
      <c r="K164" s="4">
        <v>1</v>
      </c>
      <c r="L164" s="12">
        <v>44487</v>
      </c>
      <c r="M164" s="12">
        <v>44601</v>
      </c>
      <c r="N164" s="11">
        <v>0</v>
      </c>
      <c r="O164" s="36">
        <v>0</v>
      </c>
      <c r="P164" s="13">
        <v>0</v>
      </c>
      <c r="Q164" s="14">
        <f t="shared" si="16"/>
        <v>44617</v>
      </c>
      <c r="R164" s="15">
        <f t="shared" ca="1" si="21"/>
        <v>0</v>
      </c>
      <c r="S164" s="35">
        <f t="shared" si="17"/>
        <v>1</v>
      </c>
      <c r="T164" s="101">
        <f t="shared" ca="1" si="22"/>
        <v>1</v>
      </c>
      <c r="U164" s="90" t="s">
        <v>678</v>
      </c>
      <c r="V164" s="26">
        <v>27</v>
      </c>
      <c r="W164" s="25">
        <f t="shared" si="23"/>
        <v>0</v>
      </c>
      <c r="X164" s="25" t="str">
        <f t="shared" ca="1" si="18"/>
        <v/>
      </c>
      <c r="Y164" s="25" t="str">
        <f t="shared" ca="1" si="19"/>
        <v/>
      </c>
      <c r="Z164" s="22" t="s">
        <v>26</v>
      </c>
      <c r="AA164" s="22"/>
      <c r="AB164" s="16">
        <v>43870</v>
      </c>
      <c r="AC164" s="17">
        <v>43870</v>
      </c>
      <c r="AD164" s="43"/>
      <c r="AE164" s="44"/>
      <c r="AF164" s="44"/>
      <c r="AG164" s="44"/>
      <c r="AH164" s="44"/>
      <c r="AI164" s="44"/>
      <c r="AJ164" s="44">
        <v>1996</v>
      </c>
      <c r="AK164" s="85" t="str">
        <f>IF(AND($M164&gt;='Renew Report'!$T$1,$M164&lt;='Renew Report'!$U$1),COUNT($AK$1:$AK163)+1,"")</f>
        <v/>
      </c>
      <c r="AT164" s="46">
        <f t="shared" ca="1" si="20"/>
        <v>0</v>
      </c>
    </row>
    <row r="165" spans="1:46" s="46" customFormat="1" ht="60" customHeight="1" thickBot="1">
      <c r="A165" s="8">
        <f>IF(C165="","",SUBTOTAL(3,$C$2:C165))</f>
        <v>164</v>
      </c>
      <c r="B165" s="9" t="s">
        <v>190</v>
      </c>
      <c r="C165" s="10">
        <v>1</v>
      </c>
      <c r="D165" s="10">
        <v>1</v>
      </c>
      <c r="E165" s="10">
        <v>1</v>
      </c>
      <c r="F165" s="10">
        <v>1</v>
      </c>
      <c r="G165" s="10"/>
      <c r="H165" s="10">
        <v>1</v>
      </c>
      <c r="I165" s="10">
        <v>1</v>
      </c>
      <c r="J165" s="4">
        <v>1</v>
      </c>
      <c r="K165" s="4">
        <v>1</v>
      </c>
      <c r="L165" s="12">
        <v>44367</v>
      </c>
      <c r="M165" s="12">
        <v>44834</v>
      </c>
      <c r="N165" s="11">
        <v>0</v>
      </c>
      <c r="O165" s="36">
        <v>0</v>
      </c>
      <c r="P165" s="13">
        <v>0</v>
      </c>
      <c r="Q165" s="14">
        <f t="shared" si="16"/>
        <v>44850</v>
      </c>
      <c r="R165" s="15">
        <f t="shared" ca="1" si="21"/>
        <v>0</v>
      </c>
      <c r="S165" s="35">
        <f t="shared" si="17"/>
        <v>1</v>
      </c>
      <c r="T165" s="101">
        <f t="shared" ca="1" si="22"/>
        <v>1</v>
      </c>
      <c r="U165" s="90" t="s">
        <v>678</v>
      </c>
      <c r="V165" s="26">
        <v>27</v>
      </c>
      <c r="W165" s="25">
        <f t="shared" si="23"/>
        <v>0</v>
      </c>
      <c r="X165" s="25" t="str">
        <f t="shared" ca="1" si="18"/>
        <v/>
      </c>
      <c r="Y165" s="25" t="str">
        <f t="shared" ca="1" si="19"/>
        <v/>
      </c>
      <c r="Z165" s="22" t="s">
        <v>24</v>
      </c>
      <c r="AA165" s="22"/>
      <c r="AB165" s="16">
        <v>44407</v>
      </c>
      <c r="AC165" s="17">
        <v>44469</v>
      </c>
      <c r="AD165" s="43"/>
      <c r="AE165" s="44"/>
      <c r="AF165" s="44"/>
      <c r="AG165" s="44"/>
      <c r="AH165" s="44"/>
      <c r="AI165" s="44"/>
      <c r="AJ165" s="44">
        <v>0</v>
      </c>
      <c r="AK165" s="85" t="str">
        <f>IF(AND($M165&gt;='Renew Report'!$T$1,$M165&lt;='Renew Report'!$U$1),COUNT($AK$1:$AK164)+1,"")</f>
        <v/>
      </c>
      <c r="AT165" s="46">
        <f t="shared" ca="1" si="20"/>
        <v>0</v>
      </c>
    </row>
    <row r="166" spans="1:46" s="46" customFormat="1" ht="60" customHeight="1" thickBot="1">
      <c r="A166" s="8">
        <f>IF(C166="","",SUBTOTAL(3,$C$2:C166))</f>
        <v>165</v>
      </c>
      <c r="B166" s="9" t="s">
        <v>191</v>
      </c>
      <c r="C166" s="10">
        <v>1</v>
      </c>
      <c r="D166" s="10">
        <v>1</v>
      </c>
      <c r="E166" s="10">
        <v>1</v>
      </c>
      <c r="F166" s="10">
        <v>1</v>
      </c>
      <c r="G166" s="10"/>
      <c r="H166" s="10">
        <v>1</v>
      </c>
      <c r="I166" s="10">
        <v>1</v>
      </c>
      <c r="J166" s="4">
        <v>1</v>
      </c>
      <c r="K166" s="4">
        <v>1</v>
      </c>
      <c r="L166" s="12">
        <v>44650</v>
      </c>
      <c r="M166" s="12">
        <v>44707</v>
      </c>
      <c r="N166" s="11">
        <v>13</v>
      </c>
      <c r="O166" s="36">
        <v>75</v>
      </c>
      <c r="P166" s="13">
        <v>0</v>
      </c>
      <c r="Q166" s="14">
        <f t="shared" si="16"/>
        <v>44723</v>
      </c>
      <c r="R166" s="15">
        <f t="shared" ca="1" si="21"/>
        <v>0</v>
      </c>
      <c r="S166" s="35">
        <f t="shared" si="17"/>
        <v>76</v>
      </c>
      <c r="T166" s="101">
        <f t="shared" ca="1" si="22"/>
        <v>76</v>
      </c>
      <c r="U166" s="90" t="s">
        <v>678</v>
      </c>
      <c r="V166" s="26">
        <v>27</v>
      </c>
      <c r="W166" s="25" t="str">
        <f t="shared" si="23"/>
        <v>المخازن</v>
      </c>
      <c r="X166" s="25" t="str">
        <f t="shared" ca="1" si="18"/>
        <v/>
      </c>
      <c r="Y166" s="25" t="str">
        <f t="shared" ca="1" si="19"/>
        <v/>
      </c>
      <c r="Z166" s="22" t="s">
        <v>24</v>
      </c>
      <c r="AA166" s="22"/>
      <c r="AB166" s="16">
        <v>44281</v>
      </c>
      <c r="AC166" s="17">
        <v>44342</v>
      </c>
      <c r="AD166" s="43"/>
      <c r="AE166" s="44"/>
      <c r="AF166" s="44"/>
      <c r="AG166" s="44"/>
      <c r="AH166" s="44"/>
      <c r="AI166" s="44"/>
      <c r="AJ166" s="44">
        <v>1996</v>
      </c>
      <c r="AK166" s="85" t="str">
        <f>IF(AND($M166&gt;='Renew Report'!$T$1,$M166&lt;='Renew Report'!$U$1),COUNT($AK$1:$AK165)+1,"")</f>
        <v/>
      </c>
      <c r="AT166" s="46">
        <f t="shared" ca="1" si="20"/>
        <v>0</v>
      </c>
    </row>
    <row r="167" spans="1:46" s="46" customFormat="1" ht="60" customHeight="1" thickBot="1">
      <c r="A167" s="8">
        <f>IF(C167="","",SUBTOTAL(3,$C$2:C167))</f>
        <v>166</v>
      </c>
      <c r="B167" s="9" t="s">
        <v>192</v>
      </c>
      <c r="C167" s="10">
        <v>1</v>
      </c>
      <c r="D167" s="10">
        <v>1</v>
      </c>
      <c r="E167" s="10">
        <v>1</v>
      </c>
      <c r="F167" s="10">
        <v>1</v>
      </c>
      <c r="G167" s="10"/>
      <c r="H167" s="10">
        <v>1</v>
      </c>
      <c r="I167" s="10">
        <v>1</v>
      </c>
      <c r="J167" s="4">
        <v>1</v>
      </c>
      <c r="K167" s="4">
        <v>1</v>
      </c>
      <c r="L167" s="12">
        <v>43961</v>
      </c>
      <c r="M167" s="12">
        <v>44375</v>
      </c>
      <c r="N167" s="11">
        <v>0</v>
      </c>
      <c r="O167" s="36">
        <v>0</v>
      </c>
      <c r="P167" s="13">
        <v>0</v>
      </c>
      <c r="Q167" s="14">
        <f t="shared" si="16"/>
        <v>44391</v>
      </c>
      <c r="R167" s="15">
        <f t="shared" ca="1" si="21"/>
        <v>0</v>
      </c>
      <c r="S167" s="35">
        <f t="shared" si="17"/>
        <v>1</v>
      </c>
      <c r="T167" s="101">
        <f t="shared" ca="1" si="22"/>
        <v>1</v>
      </c>
      <c r="U167" s="90" t="s">
        <v>678</v>
      </c>
      <c r="V167" s="26">
        <v>27</v>
      </c>
      <c r="W167" s="25">
        <f t="shared" si="23"/>
        <v>0</v>
      </c>
      <c r="X167" s="25" t="str">
        <f t="shared" ca="1" si="18"/>
        <v/>
      </c>
      <c r="Y167" s="25" t="str">
        <f t="shared" ca="1" si="19"/>
        <v>يحتاج للتجديد</v>
      </c>
      <c r="Z167" s="22" t="s">
        <v>24</v>
      </c>
      <c r="AA167" s="22"/>
      <c r="AB167" s="16">
        <v>44314</v>
      </c>
      <c r="AC167" s="17">
        <v>44375</v>
      </c>
      <c r="AD167" s="43"/>
      <c r="AE167" s="44"/>
      <c r="AF167" s="44"/>
      <c r="AG167" s="44"/>
      <c r="AH167" s="44"/>
      <c r="AI167" s="44"/>
      <c r="AJ167" s="44">
        <v>2009</v>
      </c>
      <c r="AK167" s="85">
        <f>IF(AND($M167&gt;='Renew Report'!$T$1,$M167&lt;='Renew Report'!$U$1),COUNT($AK$1:$AK166)+1,"")</f>
        <v>3</v>
      </c>
      <c r="AT167" s="46">
        <f t="shared" ca="1" si="20"/>
        <v>0</v>
      </c>
    </row>
    <row r="168" spans="1:46" s="46" customFormat="1" ht="60" customHeight="1" thickBot="1">
      <c r="A168" s="8">
        <f>IF(C168="","",SUBTOTAL(3,$C$2:C168))</f>
        <v>167</v>
      </c>
      <c r="B168" s="9" t="s">
        <v>193</v>
      </c>
      <c r="C168" s="10">
        <v>1</v>
      </c>
      <c r="D168" s="10">
        <v>1</v>
      </c>
      <c r="E168" s="10">
        <v>1</v>
      </c>
      <c r="F168" s="10">
        <v>1</v>
      </c>
      <c r="G168" s="10"/>
      <c r="H168" s="10">
        <v>1</v>
      </c>
      <c r="I168" s="10">
        <v>1</v>
      </c>
      <c r="J168" s="4">
        <v>1</v>
      </c>
      <c r="K168" s="4">
        <v>1</v>
      </c>
      <c r="L168" s="12">
        <v>43670</v>
      </c>
      <c r="M168" s="12">
        <v>44719</v>
      </c>
      <c r="N168" s="11">
        <v>12</v>
      </c>
      <c r="O168" s="36">
        <v>75</v>
      </c>
      <c r="P168" s="13">
        <v>0</v>
      </c>
      <c r="Q168" s="14">
        <f t="shared" si="16"/>
        <v>44735</v>
      </c>
      <c r="R168" s="15">
        <f t="shared" ca="1" si="21"/>
        <v>0</v>
      </c>
      <c r="S168" s="35">
        <f t="shared" si="17"/>
        <v>76</v>
      </c>
      <c r="T168" s="101">
        <f t="shared" ca="1" si="22"/>
        <v>76</v>
      </c>
      <c r="U168" s="90" t="s">
        <v>678</v>
      </c>
      <c r="V168" s="26">
        <v>27</v>
      </c>
      <c r="W168" s="25" t="str">
        <f t="shared" si="23"/>
        <v>المخازن</v>
      </c>
      <c r="X168" s="25" t="str">
        <f t="shared" ca="1" si="18"/>
        <v/>
      </c>
      <c r="Y168" s="25" t="str">
        <f t="shared" ca="1" si="19"/>
        <v/>
      </c>
      <c r="Z168" s="22" t="s">
        <v>24</v>
      </c>
      <c r="AA168" s="22"/>
      <c r="AB168" s="16">
        <v>44293</v>
      </c>
      <c r="AC168" s="17">
        <v>44354</v>
      </c>
      <c r="AD168" s="43"/>
      <c r="AE168" s="44"/>
      <c r="AF168" s="44"/>
      <c r="AG168" s="44"/>
      <c r="AH168" s="44"/>
      <c r="AI168" s="44"/>
      <c r="AJ168" s="44">
        <v>1994</v>
      </c>
      <c r="AK168" s="85" t="str">
        <f>IF(AND($M168&gt;='Renew Report'!$T$1,$M168&lt;='Renew Report'!$U$1),COUNT($AK$1:$AK167)+1,"")</f>
        <v/>
      </c>
      <c r="AT168" s="46">
        <f t="shared" ca="1" si="20"/>
        <v>0</v>
      </c>
    </row>
    <row r="169" spans="1:46" s="46" customFormat="1" ht="60" customHeight="1" thickBot="1">
      <c r="A169" s="8">
        <f>IF(C169="","",SUBTOTAL(3,$C$2:C169))</f>
        <v>168</v>
      </c>
      <c r="B169" s="9" t="s">
        <v>194</v>
      </c>
      <c r="C169" s="10">
        <v>1</v>
      </c>
      <c r="D169" s="10">
        <v>1</v>
      </c>
      <c r="E169" s="10">
        <v>1</v>
      </c>
      <c r="F169" s="10">
        <v>1</v>
      </c>
      <c r="G169" s="10"/>
      <c r="H169" s="10">
        <v>1</v>
      </c>
      <c r="I169" s="10">
        <v>1</v>
      </c>
      <c r="J169" s="4">
        <v>1</v>
      </c>
      <c r="K169" s="4">
        <v>1</v>
      </c>
      <c r="L169" s="12">
        <v>44408</v>
      </c>
      <c r="M169" s="12">
        <v>44477</v>
      </c>
      <c r="N169" s="11">
        <v>0</v>
      </c>
      <c r="O169" s="36">
        <v>0</v>
      </c>
      <c r="P169" s="13">
        <v>0</v>
      </c>
      <c r="Q169" s="14">
        <f t="shared" si="16"/>
        <v>44493</v>
      </c>
      <c r="R169" s="15">
        <f t="shared" ca="1" si="21"/>
        <v>0</v>
      </c>
      <c r="S169" s="35">
        <f t="shared" si="17"/>
        <v>1</v>
      </c>
      <c r="T169" s="101">
        <f t="shared" ca="1" si="22"/>
        <v>1</v>
      </c>
      <c r="U169" s="90" t="s">
        <v>678</v>
      </c>
      <c r="V169" s="26">
        <v>27</v>
      </c>
      <c r="W169" s="25">
        <f t="shared" si="23"/>
        <v>0</v>
      </c>
      <c r="X169" s="25" t="str">
        <f t="shared" ca="1" si="18"/>
        <v/>
      </c>
      <c r="Y169" s="25" t="str">
        <f t="shared" ca="1" si="19"/>
        <v/>
      </c>
      <c r="Z169" s="22" t="s">
        <v>24</v>
      </c>
      <c r="AA169" s="22"/>
      <c r="AB169" s="16">
        <v>44416</v>
      </c>
      <c r="AC169" s="17">
        <v>44477</v>
      </c>
      <c r="AD169" s="43"/>
      <c r="AE169" s="44"/>
      <c r="AF169" s="44"/>
      <c r="AG169" s="44"/>
      <c r="AH169" s="44"/>
      <c r="AI169" s="44"/>
      <c r="AJ169" s="44">
        <v>0</v>
      </c>
      <c r="AK169" s="85" t="str">
        <f>IF(AND($M169&gt;='Renew Report'!$T$1,$M169&lt;='Renew Report'!$U$1),COUNT($AK$1:$AK168)+1,"")</f>
        <v/>
      </c>
      <c r="AT169" s="46">
        <f t="shared" ca="1" si="20"/>
        <v>0</v>
      </c>
    </row>
    <row r="170" spans="1:46" s="46" customFormat="1" ht="60" customHeight="1" thickBot="1">
      <c r="A170" s="8">
        <f>IF(C170="","",SUBTOTAL(3,$C$2:C170))</f>
        <v>169</v>
      </c>
      <c r="B170" s="9" t="s">
        <v>195</v>
      </c>
      <c r="C170" s="10">
        <v>1</v>
      </c>
      <c r="D170" s="10">
        <v>1</v>
      </c>
      <c r="E170" s="10">
        <v>1</v>
      </c>
      <c r="F170" s="10">
        <v>1</v>
      </c>
      <c r="G170" s="10"/>
      <c r="H170" s="10">
        <v>1</v>
      </c>
      <c r="I170" s="10">
        <v>1</v>
      </c>
      <c r="J170" s="4">
        <v>1</v>
      </c>
      <c r="K170" s="4">
        <v>1</v>
      </c>
      <c r="L170" s="12">
        <v>44368</v>
      </c>
      <c r="M170" s="12">
        <v>44562</v>
      </c>
      <c r="N170" s="11">
        <v>0</v>
      </c>
      <c r="O170" s="36">
        <v>0</v>
      </c>
      <c r="P170" s="13">
        <v>0</v>
      </c>
      <c r="Q170" s="14">
        <f t="shared" si="16"/>
        <v>44578</v>
      </c>
      <c r="R170" s="15">
        <f t="shared" ca="1" si="21"/>
        <v>0</v>
      </c>
      <c r="S170" s="35">
        <f t="shared" si="17"/>
        <v>1</v>
      </c>
      <c r="T170" s="101">
        <f t="shared" ca="1" si="22"/>
        <v>1</v>
      </c>
      <c r="U170" s="91" t="s">
        <v>678</v>
      </c>
      <c r="V170" s="27">
        <v>27</v>
      </c>
      <c r="W170" s="25">
        <f t="shared" si="23"/>
        <v>0</v>
      </c>
      <c r="X170" s="25" t="str">
        <f t="shared" ca="1" si="18"/>
        <v/>
      </c>
      <c r="Y170" s="25" t="str">
        <f t="shared" ca="1" si="19"/>
        <v/>
      </c>
      <c r="Z170" s="22" t="s">
        <v>24</v>
      </c>
      <c r="AA170" s="22"/>
      <c r="AB170" s="17">
        <v>44501</v>
      </c>
      <c r="AC170" s="17">
        <v>44562</v>
      </c>
      <c r="AD170" s="43"/>
      <c r="AE170" s="44"/>
      <c r="AF170" s="44"/>
      <c r="AG170" s="44"/>
      <c r="AH170" s="44"/>
      <c r="AI170" s="44"/>
      <c r="AJ170" s="44">
        <v>0</v>
      </c>
      <c r="AK170" s="85" t="str">
        <f>IF(AND($M170&gt;='Renew Report'!$T$1,$M170&lt;='Renew Report'!$U$1),COUNT($AK$1:$AK169)+1,"")</f>
        <v/>
      </c>
      <c r="AT170" s="46">
        <f t="shared" ca="1" si="20"/>
        <v>0</v>
      </c>
    </row>
    <row r="171" spans="1:46" s="46" customFormat="1" ht="60" customHeight="1" thickBot="1">
      <c r="A171" s="8">
        <f>IF(C171="","",SUBTOTAL(3,$C$2:C171))</f>
        <v>170</v>
      </c>
      <c r="B171" s="9" t="s">
        <v>196</v>
      </c>
      <c r="C171" s="10">
        <v>1</v>
      </c>
      <c r="D171" s="10">
        <v>1</v>
      </c>
      <c r="E171" s="10">
        <v>1</v>
      </c>
      <c r="F171" s="10">
        <v>1</v>
      </c>
      <c r="G171" s="10"/>
      <c r="H171" s="10">
        <v>1</v>
      </c>
      <c r="I171" s="10">
        <v>1</v>
      </c>
      <c r="J171" s="4">
        <v>1</v>
      </c>
      <c r="K171" s="4">
        <v>1</v>
      </c>
      <c r="L171" s="12">
        <v>44645</v>
      </c>
      <c r="M171" s="12">
        <v>44707</v>
      </c>
      <c r="N171" s="11">
        <v>0</v>
      </c>
      <c r="O171" s="36">
        <v>0</v>
      </c>
      <c r="P171" s="13">
        <v>0</v>
      </c>
      <c r="Q171" s="14">
        <f t="shared" si="16"/>
        <v>44723</v>
      </c>
      <c r="R171" s="15">
        <f t="shared" ca="1" si="21"/>
        <v>0</v>
      </c>
      <c r="S171" s="35">
        <f t="shared" si="17"/>
        <v>1</v>
      </c>
      <c r="T171" s="101">
        <f t="shared" ca="1" si="22"/>
        <v>1</v>
      </c>
      <c r="U171" s="90" t="s">
        <v>678</v>
      </c>
      <c r="V171" s="26">
        <v>27</v>
      </c>
      <c r="W171" s="25">
        <f t="shared" si="23"/>
        <v>0</v>
      </c>
      <c r="X171" s="25" t="str">
        <f t="shared" ca="1" si="18"/>
        <v/>
      </c>
      <c r="Y171" s="25" t="str">
        <f t="shared" ca="1" si="19"/>
        <v/>
      </c>
      <c r="Z171" s="22" t="s">
        <v>24</v>
      </c>
      <c r="AA171" s="22"/>
      <c r="AB171" s="16">
        <v>44281</v>
      </c>
      <c r="AC171" s="17">
        <v>44342</v>
      </c>
      <c r="AD171" s="43"/>
      <c r="AE171" s="44"/>
      <c r="AF171" s="44"/>
      <c r="AG171" s="44"/>
      <c r="AH171" s="44"/>
      <c r="AI171" s="44"/>
      <c r="AJ171" s="44">
        <v>2002</v>
      </c>
      <c r="AK171" s="85" t="str">
        <f>IF(AND($M171&gt;='Renew Report'!$T$1,$M171&lt;='Renew Report'!$U$1),COUNT($AK$1:$AK170)+1,"")</f>
        <v/>
      </c>
      <c r="AT171" s="46">
        <f t="shared" ca="1" si="20"/>
        <v>0</v>
      </c>
    </row>
    <row r="172" spans="1:46" s="46" customFormat="1" ht="60" customHeight="1" thickBot="1">
      <c r="A172" s="8">
        <f>IF(C172="","",SUBTOTAL(3,$C$2:C172))</f>
        <v>171</v>
      </c>
      <c r="B172" s="9" t="s">
        <v>197</v>
      </c>
      <c r="C172" s="10">
        <v>1</v>
      </c>
      <c r="D172" s="10">
        <v>1</v>
      </c>
      <c r="E172" s="10">
        <v>1</v>
      </c>
      <c r="F172" s="10">
        <v>1</v>
      </c>
      <c r="G172" s="10"/>
      <c r="H172" s="10">
        <v>1</v>
      </c>
      <c r="I172" s="10">
        <v>1</v>
      </c>
      <c r="J172" s="4">
        <v>1</v>
      </c>
      <c r="K172" s="4">
        <v>1</v>
      </c>
      <c r="L172" s="12">
        <v>44419</v>
      </c>
      <c r="M172" s="12">
        <v>44508</v>
      </c>
      <c r="N172" s="11">
        <v>0</v>
      </c>
      <c r="O172" s="36">
        <v>0</v>
      </c>
      <c r="P172" s="13">
        <v>0</v>
      </c>
      <c r="Q172" s="14">
        <f t="shared" si="16"/>
        <v>44524</v>
      </c>
      <c r="R172" s="15">
        <f t="shared" ca="1" si="21"/>
        <v>0</v>
      </c>
      <c r="S172" s="35">
        <f t="shared" si="17"/>
        <v>1</v>
      </c>
      <c r="T172" s="101">
        <f t="shared" ca="1" si="22"/>
        <v>1</v>
      </c>
      <c r="U172" s="90" t="s">
        <v>678</v>
      </c>
      <c r="V172" s="26">
        <v>27</v>
      </c>
      <c r="W172" s="25">
        <f t="shared" si="23"/>
        <v>0</v>
      </c>
      <c r="X172" s="25" t="str">
        <f t="shared" ca="1" si="18"/>
        <v/>
      </c>
      <c r="Y172" s="25" t="str">
        <f t="shared" ca="1" si="19"/>
        <v/>
      </c>
      <c r="Z172" s="22" t="s">
        <v>24</v>
      </c>
      <c r="AA172" s="22"/>
      <c r="AB172" s="16">
        <v>44447</v>
      </c>
      <c r="AC172" s="17">
        <v>44508</v>
      </c>
      <c r="AD172" s="43"/>
      <c r="AE172" s="44"/>
      <c r="AF172" s="44"/>
      <c r="AG172" s="44"/>
      <c r="AH172" s="44"/>
      <c r="AI172" s="44"/>
      <c r="AJ172" s="44">
        <v>0</v>
      </c>
      <c r="AK172" s="85" t="str">
        <f>IF(AND($M172&gt;='Renew Report'!$T$1,$M172&lt;='Renew Report'!$U$1),COUNT($AK$1:$AK171)+1,"")</f>
        <v/>
      </c>
      <c r="AT172" s="46">
        <f t="shared" ca="1" si="20"/>
        <v>0</v>
      </c>
    </row>
    <row r="173" spans="1:46" s="46" customFormat="1" ht="60" customHeight="1" thickBot="1">
      <c r="A173" s="8">
        <f>IF(C173="","",SUBTOTAL(3,$C$2:C173))</f>
        <v>172</v>
      </c>
      <c r="B173" s="9" t="s">
        <v>198</v>
      </c>
      <c r="C173" s="10">
        <v>1</v>
      </c>
      <c r="D173" s="10">
        <v>1</v>
      </c>
      <c r="E173" s="10">
        <v>1</v>
      </c>
      <c r="F173" s="10">
        <v>1</v>
      </c>
      <c r="G173" s="10"/>
      <c r="H173" s="10">
        <v>1</v>
      </c>
      <c r="I173" s="10">
        <v>1</v>
      </c>
      <c r="J173" s="4">
        <v>1</v>
      </c>
      <c r="K173" s="4">
        <v>1</v>
      </c>
      <c r="L173" s="12">
        <v>44417</v>
      </c>
      <c r="M173" s="12">
        <v>44772</v>
      </c>
      <c r="N173" s="11">
        <v>0</v>
      </c>
      <c r="O173" s="36">
        <v>0</v>
      </c>
      <c r="P173" s="13">
        <v>0</v>
      </c>
      <c r="Q173" s="14">
        <f t="shared" si="16"/>
        <v>44788</v>
      </c>
      <c r="R173" s="15">
        <f t="shared" ca="1" si="21"/>
        <v>0</v>
      </c>
      <c r="S173" s="35">
        <f t="shared" si="17"/>
        <v>1</v>
      </c>
      <c r="T173" s="101">
        <f t="shared" ca="1" si="22"/>
        <v>1</v>
      </c>
      <c r="U173" s="90" t="s">
        <v>678</v>
      </c>
      <c r="V173" s="26">
        <v>27</v>
      </c>
      <c r="W173" s="25">
        <f t="shared" si="23"/>
        <v>0</v>
      </c>
      <c r="X173" s="25" t="str">
        <f t="shared" ca="1" si="18"/>
        <v/>
      </c>
      <c r="Y173" s="25" t="str">
        <f t="shared" ca="1" si="19"/>
        <v/>
      </c>
      <c r="Z173" s="22" t="s">
        <v>24</v>
      </c>
      <c r="AA173" s="22"/>
      <c r="AB173" s="16">
        <v>44346</v>
      </c>
      <c r="AC173" s="17">
        <v>44407</v>
      </c>
      <c r="AD173" s="43"/>
      <c r="AE173" s="44"/>
      <c r="AF173" s="44"/>
      <c r="AG173" s="44"/>
      <c r="AH173" s="44"/>
      <c r="AI173" s="44"/>
      <c r="AJ173" s="44">
        <v>2006</v>
      </c>
      <c r="AK173" s="85" t="str">
        <f>IF(AND($M173&gt;='Renew Report'!$T$1,$M173&lt;='Renew Report'!$U$1),COUNT($AK$1:$AK172)+1,"")</f>
        <v/>
      </c>
      <c r="AT173" s="46">
        <f t="shared" ca="1" si="20"/>
        <v>0</v>
      </c>
    </row>
    <row r="174" spans="1:46" s="46" customFormat="1" ht="60" customHeight="1" thickBot="1">
      <c r="A174" s="8">
        <f>IF(C174="","",SUBTOTAL(3,$C$2:C174))</f>
        <v>173</v>
      </c>
      <c r="B174" s="9" t="s">
        <v>199</v>
      </c>
      <c r="C174" s="10">
        <v>1</v>
      </c>
      <c r="D174" s="10">
        <v>1</v>
      </c>
      <c r="E174" s="10">
        <v>1</v>
      </c>
      <c r="F174" s="10">
        <v>1</v>
      </c>
      <c r="G174" s="10"/>
      <c r="H174" s="10">
        <v>1</v>
      </c>
      <c r="I174" s="10">
        <v>1</v>
      </c>
      <c r="J174" s="4">
        <v>1</v>
      </c>
      <c r="K174" s="4">
        <v>1</v>
      </c>
      <c r="L174" s="12" t="s">
        <v>31</v>
      </c>
      <c r="M174" s="12">
        <v>44501</v>
      </c>
      <c r="N174" s="11">
        <v>73</v>
      </c>
      <c r="O174" s="36">
        <v>75</v>
      </c>
      <c r="P174" s="13">
        <v>0</v>
      </c>
      <c r="Q174" s="14">
        <f t="shared" si="16"/>
        <v>44517</v>
      </c>
      <c r="R174" s="15">
        <f t="shared" ca="1" si="21"/>
        <v>0</v>
      </c>
      <c r="S174" s="35">
        <f t="shared" si="17"/>
        <v>76</v>
      </c>
      <c r="T174" s="101">
        <f t="shared" ca="1" si="22"/>
        <v>76</v>
      </c>
      <c r="U174" s="90" t="s">
        <v>678</v>
      </c>
      <c r="V174" s="26">
        <v>27</v>
      </c>
      <c r="W174" s="25" t="str">
        <f t="shared" si="23"/>
        <v>المخازن</v>
      </c>
      <c r="X174" s="25" t="str">
        <f t="shared" ca="1" si="18"/>
        <v/>
      </c>
      <c r="Y174" s="25" t="str">
        <f t="shared" ca="1" si="19"/>
        <v/>
      </c>
      <c r="Z174" s="22" t="s">
        <v>24</v>
      </c>
      <c r="AA174" s="22"/>
      <c r="AB174" s="16">
        <v>44440</v>
      </c>
      <c r="AC174" s="17">
        <v>44501</v>
      </c>
      <c r="AD174" s="43"/>
      <c r="AE174" s="44"/>
      <c r="AF174" s="44"/>
      <c r="AG174" s="44"/>
      <c r="AH174" s="44"/>
      <c r="AI174" s="44"/>
      <c r="AJ174" s="44">
        <v>0</v>
      </c>
      <c r="AK174" s="85" t="str">
        <f>IF(AND($M174&gt;='Renew Report'!$T$1,$M174&lt;='Renew Report'!$U$1),COUNT($AK$1:$AK173)+1,"")</f>
        <v/>
      </c>
      <c r="AT174" s="46">
        <f t="shared" ca="1" si="20"/>
        <v>0</v>
      </c>
    </row>
    <row r="175" spans="1:46" s="46" customFormat="1" ht="60" customHeight="1" thickBot="1">
      <c r="A175" s="8">
        <f>IF(C175="","",SUBTOTAL(3,$C$2:C175))</f>
        <v>174</v>
      </c>
      <c r="B175" s="9" t="s">
        <v>200</v>
      </c>
      <c r="C175" s="10">
        <v>1</v>
      </c>
      <c r="D175" s="10">
        <v>1</v>
      </c>
      <c r="E175" s="10">
        <v>1</v>
      </c>
      <c r="F175" s="10">
        <v>1</v>
      </c>
      <c r="G175" s="10"/>
      <c r="H175" s="10">
        <v>1</v>
      </c>
      <c r="I175" s="10">
        <v>1</v>
      </c>
      <c r="J175" s="4">
        <v>1</v>
      </c>
      <c r="K175" s="4">
        <v>1</v>
      </c>
      <c r="L175" s="12">
        <v>44477</v>
      </c>
      <c r="M175" s="12">
        <v>44625</v>
      </c>
      <c r="N175" s="11">
        <v>50</v>
      </c>
      <c r="O175" s="36">
        <v>100</v>
      </c>
      <c r="P175" s="13">
        <v>465</v>
      </c>
      <c r="Q175" s="14">
        <f t="shared" si="16"/>
        <v>44641</v>
      </c>
      <c r="R175" s="15">
        <f t="shared" ca="1" si="21"/>
        <v>0</v>
      </c>
      <c r="S175" s="35">
        <f t="shared" si="17"/>
        <v>566</v>
      </c>
      <c r="T175" s="101">
        <f t="shared" ca="1" si="22"/>
        <v>566</v>
      </c>
      <c r="U175" s="90" t="s">
        <v>678</v>
      </c>
      <c r="V175" s="26">
        <v>27</v>
      </c>
      <c r="W175" s="25" t="str">
        <f t="shared" si="23"/>
        <v>المخازن</v>
      </c>
      <c r="X175" s="25" t="str">
        <f t="shared" ca="1" si="18"/>
        <v/>
      </c>
      <c r="Y175" s="25" t="str">
        <f t="shared" ca="1" si="19"/>
        <v/>
      </c>
      <c r="Z175" s="22" t="s">
        <v>24</v>
      </c>
      <c r="AA175" s="22"/>
      <c r="AB175" s="16">
        <v>44201</v>
      </c>
      <c r="AC175" s="17">
        <v>44260</v>
      </c>
      <c r="AD175" s="43"/>
      <c r="AE175" s="44"/>
      <c r="AF175" s="44"/>
      <c r="AG175" s="44"/>
      <c r="AH175" s="44"/>
      <c r="AI175" s="44"/>
      <c r="AJ175" s="44">
        <v>0</v>
      </c>
      <c r="AK175" s="85" t="str">
        <f>IF(AND($M175&gt;='Renew Report'!$T$1,$M175&lt;='Renew Report'!$U$1),COUNT($AK$1:$AK174)+1,"")</f>
        <v/>
      </c>
      <c r="AT175" s="46">
        <f t="shared" ca="1" si="20"/>
        <v>0</v>
      </c>
    </row>
    <row r="176" spans="1:46" s="46" customFormat="1" ht="60" customHeight="1" thickBot="1">
      <c r="A176" s="8">
        <f>IF(C176="","",SUBTOTAL(3,$C$2:C176))</f>
        <v>175</v>
      </c>
      <c r="B176" s="9" t="s">
        <v>201</v>
      </c>
      <c r="C176" s="10">
        <v>1</v>
      </c>
      <c r="D176" s="10">
        <v>1</v>
      </c>
      <c r="E176" s="10">
        <v>1</v>
      </c>
      <c r="F176" s="10">
        <v>1</v>
      </c>
      <c r="G176" s="10"/>
      <c r="H176" s="10">
        <v>1</v>
      </c>
      <c r="I176" s="10">
        <v>1</v>
      </c>
      <c r="J176" s="4">
        <v>1</v>
      </c>
      <c r="K176" s="4">
        <v>1</v>
      </c>
      <c r="L176" s="12">
        <v>44013</v>
      </c>
      <c r="M176" s="12">
        <v>44714</v>
      </c>
      <c r="N176" s="11">
        <v>214</v>
      </c>
      <c r="O176" s="36">
        <v>125</v>
      </c>
      <c r="P176" s="13">
        <v>0</v>
      </c>
      <c r="Q176" s="14">
        <f t="shared" si="16"/>
        <v>44730</v>
      </c>
      <c r="R176" s="15">
        <f t="shared" ca="1" si="21"/>
        <v>0</v>
      </c>
      <c r="S176" s="35">
        <f t="shared" si="17"/>
        <v>126</v>
      </c>
      <c r="T176" s="101">
        <f t="shared" ca="1" si="22"/>
        <v>126</v>
      </c>
      <c r="U176" s="90" t="s">
        <v>678</v>
      </c>
      <c r="V176" s="26">
        <v>27</v>
      </c>
      <c r="W176" s="25" t="str">
        <f t="shared" si="23"/>
        <v>المخازن</v>
      </c>
      <c r="X176" s="25" t="str">
        <f t="shared" ca="1" si="18"/>
        <v/>
      </c>
      <c r="Y176" s="25" t="str">
        <f t="shared" ca="1" si="19"/>
        <v/>
      </c>
      <c r="Z176" s="22" t="s">
        <v>24</v>
      </c>
      <c r="AA176" s="22"/>
      <c r="AB176" s="16">
        <v>44288</v>
      </c>
      <c r="AC176" s="17">
        <v>44349</v>
      </c>
      <c r="AD176" s="43"/>
      <c r="AE176" s="44"/>
      <c r="AF176" s="44"/>
      <c r="AG176" s="44"/>
      <c r="AH176" s="44"/>
      <c r="AI176" s="44"/>
      <c r="AJ176" s="44">
        <v>2017</v>
      </c>
      <c r="AK176" s="85" t="str">
        <f>IF(AND($M176&gt;='Renew Report'!$T$1,$M176&lt;='Renew Report'!$U$1),COUNT($AK$1:$AK175)+1,"")</f>
        <v/>
      </c>
      <c r="AT176" s="46">
        <f t="shared" ca="1" si="20"/>
        <v>0</v>
      </c>
    </row>
    <row r="177" spans="1:46" s="46" customFormat="1" ht="60" customHeight="1" thickBot="1">
      <c r="A177" s="8">
        <f>IF(C177="","",SUBTOTAL(3,$C$2:C177))</f>
        <v>176</v>
      </c>
      <c r="B177" s="9" t="s">
        <v>202</v>
      </c>
      <c r="C177" s="10">
        <v>1</v>
      </c>
      <c r="D177" s="10">
        <v>1</v>
      </c>
      <c r="E177" s="10">
        <v>1</v>
      </c>
      <c r="F177" s="10">
        <v>1</v>
      </c>
      <c r="G177" s="10"/>
      <c r="H177" s="10">
        <v>1</v>
      </c>
      <c r="I177" s="10">
        <v>1</v>
      </c>
      <c r="J177" s="4">
        <v>1</v>
      </c>
      <c r="K177" s="4">
        <v>1</v>
      </c>
      <c r="L177" s="12">
        <v>44397</v>
      </c>
      <c r="M177" s="12">
        <v>44925</v>
      </c>
      <c r="N177" s="11">
        <v>206</v>
      </c>
      <c r="O177" s="36">
        <v>125</v>
      </c>
      <c r="P177" s="13">
        <v>0</v>
      </c>
      <c r="Q177" s="14">
        <f t="shared" si="16"/>
        <v>44941</v>
      </c>
      <c r="R177" s="15">
        <f t="shared" ca="1" si="21"/>
        <v>0</v>
      </c>
      <c r="S177" s="35">
        <f t="shared" si="17"/>
        <v>126</v>
      </c>
      <c r="T177" s="101">
        <f t="shared" ca="1" si="22"/>
        <v>126</v>
      </c>
      <c r="U177" s="90" t="s">
        <v>678</v>
      </c>
      <c r="V177" s="26">
        <v>27</v>
      </c>
      <c r="W177" s="25" t="str">
        <f t="shared" si="23"/>
        <v>المخازن</v>
      </c>
      <c r="X177" s="25" t="str">
        <f t="shared" ca="1" si="18"/>
        <v/>
      </c>
      <c r="Y177" s="25" t="str">
        <f t="shared" ca="1" si="19"/>
        <v/>
      </c>
      <c r="Z177" s="22" t="s">
        <v>24</v>
      </c>
      <c r="AA177" s="22"/>
      <c r="AB177" s="16">
        <v>44316</v>
      </c>
      <c r="AC177" s="17">
        <v>44377</v>
      </c>
      <c r="AD177" s="43"/>
      <c r="AE177" s="44"/>
      <c r="AF177" s="44"/>
      <c r="AG177" s="44"/>
      <c r="AH177" s="44"/>
      <c r="AI177" s="44"/>
      <c r="AJ177" s="44">
        <v>2002</v>
      </c>
      <c r="AK177" s="85" t="str">
        <f>IF(AND($M177&gt;='Renew Report'!$T$1,$M177&lt;='Renew Report'!$U$1),COUNT($AK$1:$AK176)+1,"")</f>
        <v/>
      </c>
      <c r="AT177" s="46">
        <f t="shared" ca="1" si="20"/>
        <v>0</v>
      </c>
    </row>
    <row r="178" spans="1:46" s="46" customFormat="1" ht="60" customHeight="1" thickBot="1">
      <c r="A178" s="8">
        <f>IF(C178="","",SUBTOTAL(3,$C$2:C178))</f>
        <v>177</v>
      </c>
      <c r="B178" s="9" t="s">
        <v>203</v>
      </c>
      <c r="C178" s="10">
        <v>1</v>
      </c>
      <c r="D178" s="10">
        <v>1</v>
      </c>
      <c r="E178" s="10">
        <v>1</v>
      </c>
      <c r="F178" s="10">
        <v>1</v>
      </c>
      <c r="G178" s="10"/>
      <c r="H178" s="10">
        <v>1</v>
      </c>
      <c r="I178" s="10">
        <v>1</v>
      </c>
      <c r="J178" s="4">
        <v>1</v>
      </c>
      <c r="K178" s="4">
        <v>1</v>
      </c>
      <c r="L178" s="12">
        <v>44413</v>
      </c>
      <c r="M178" s="12">
        <v>44725</v>
      </c>
      <c r="N178" s="11">
        <v>0</v>
      </c>
      <c r="O178" s="36">
        <v>0</v>
      </c>
      <c r="P178" s="13">
        <v>0</v>
      </c>
      <c r="Q178" s="14">
        <f t="shared" si="16"/>
        <v>44741</v>
      </c>
      <c r="R178" s="15">
        <f t="shared" ca="1" si="21"/>
        <v>0</v>
      </c>
      <c r="S178" s="35">
        <f t="shared" si="17"/>
        <v>1</v>
      </c>
      <c r="T178" s="101">
        <f t="shared" ca="1" si="22"/>
        <v>1</v>
      </c>
      <c r="U178" s="90" t="s">
        <v>678</v>
      </c>
      <c r="V178" s="26">
        <v>27</v>
      </c>
      <c r="W178" s="25">
        <f t="shared" si="23"/>
        <v>0</v>
      </c>
      <c r="X178" s="25" t="str">
        <f t="shared" ca="1" si="18"/>
        <v/>
      </c>
      <c r="Y178" s="25" t="str">
        <f t="shared" ca="1" si="19"/>
        <v/>
      </c>
      <c r="Z178" s="22" t="s">
        <v>24</v>
      </c>
      <c r="AA178" s="22"/>
      <c r="AB178" s="16">
        <v>44299</v>
      </c>
      <c r="AC178" s="17">
        <v>44360</v>
      </c>
      <c r="AD178" s="43"/>
      <c r="AE178" s="44"/>
      <c r="AF178" s="44"/>
      <c r="AG178" s="44"/>
      <c r="AH178" s="44"/>
      <c r="AI178" s="44"/>
      <c r="AJ178" s="44">
        <v>1994</v>
      </c>
      <c r="AK178" s="85" t="str">
        <f>IF(AND($M178&gt;='Renew Report'!$T$1,$M178&lt;='Renew Report'!$U$1),COUNT($AK$1:$AK177)+1,"")</f>
        <v/>
      </c>
      <c r="AT178" s="46">
        <f t="shared" ca="1" si="20"/>
        <v>0</v>
      </c>
    </row>
    <row r="179" spans="1:46" s="46" customFormat="1" ht="60" customHeight="1" thickBot="1">
      <c r="A179" s="8">
        <f>IF(C179="","",SUBTOTAL(3,$C$2:C179))</f>
        <v>178</v>
      </c>
      <c r="B179" s="9" t="s">
        <v>204</v>
      </c>
      <c r="C179" s="10">
        <v>1</v>
      </c>
      <c r="D179" s="10">
        <v>1</v>
      </c>
      <c r="E179" s="10">
        <v>1</v>
      </c>
      <c r="F179" s="10">
        <v>1</v>
      </c>
      <c r="G179" s="10"/>
      <c r="H179" s="10">
        <v>1</v>
      </c>
      <c r="I179" s="10">
        <v>1</v>
      </c>
      <c r="J179" s="4">
        <v>1</v>
      </c>
      <c r="K179" s="4">
        <v>1</v>
      </c>
      <c r="L179" s="12">
        <v>44072</v>
      </c>
      <c r="M179" s="12">
        <v>44438</v>
      </c>
      <c r="N179" s="11">
        <v>0</v>
      </c>
      <c r="O179" s="36">
        <v>0</v>
      </c>
      <c r="P179" s="13">
        <v>0</v>
      </c>
      <c r="Q179" s="14">
        <f t="shared" si="16"/>
        <v>44454</v>
      </c>
      <c r="R179" s="15">
        <f t="shared" ca="1" si="21"/>
        <v>0</v>
      </c>
      <c r="S179" s="35">
        <f t="shared" si="17"/>
        <v>1</v>
      </c>
      <c r="T179" s="101">
        <f t="shared" ca="1" si="22"/>
        <v>1</v>
      </c>
      <c r="U179" s="90" t="s">
        <v>678</v>
      </c>
      <c r="V179" s="26">
        <v>27</v>
      </c>
      <c r="W179" s="25">
        <f t="shared" si="23"/>
        <v>0</v>
      </c>
      <c r="X179" s="25" t="str">
        <f t="shared" ca="1" si="18"/>
        <v/>
      </c>
      <c r="Y179" s="25" t="str">
        <f t="shared" ca="1" si="19"/>
        <v/>
      </c>
      <c r="Z179" s="22" t="s">
        <v>24</v>
      </c>
      <c r="AA179" s="22"/>
      <c r="AB179" s="16">
        <v>44377</v>
      </c>
      <c r="AC179" s="17">
        <v>44438</v>
      </c>
      <c r="AD179" s="43"/>
      <c r="AE179" s="44"/>
      <c r="AF179" s="44"/>
      <c r="AG179" s="44"/>
      <c r="AH179" s="44"/>
      <c r="AI179" s="44"/>
      <c r="AJ179" s="44">
        <v>0</v>
      </c>
      <c r="AK179" s="85" t="str">
        <f>IF(AND($M179&gt;='Renew Report'!$T$1,$M179&lt;='Renew Report'!$U$1),COUNT($AK$1:$AK178)+1,"")</f>
        <v/>
      </c>
      <c r="AT179" s="46">
        <f t="shared" ca="1" si="20"/>
        <v>0</v>
      </c>
    </row>
    <row r="180" spans="1:46" s="46" customFormat="1" ht="60" customHeight="1" thickBot="1">
      <c r="A180" s="8">
        <f>IF(C180="","",SUBTOTAL(3,$C$2:C180))</f>
        <v>179</v>
      </c>
      <c r="B180" s="9" t="s">
        <v>205</v>
      </c>
      <c r="C180" s="10">
        <v>1</v>
      </c>
      <c r="D180" s="10">
        <v>1</v>
      </c>
      <c r="E180" s="10">
        <v>1</v>
      </c>
      <c r="F180" s="10">
        <v>1</v>
      </c>
      <c r="G180" s="10"/>
      <c r="H180" s="10">
        <v>1</v>
      </c>
      <c r="I180" s="10">
        <v>1</v>
      </c>
      <c r="J180" s="4">
        <v>1</v>
      </c>
      <c r="K180" s="4">
        <v>1</v>
      </c>
      <c r="L180" s="12">
        <v>44561</v>
      </c>
      <c r="M180" s="12">
        <v>44561</v>
      </c>
      <c r="N180" s="11">
        <v>72</v>
      </c>
      <c r="O180" s="36">
        <v>75</v>
      </c>
      <c r="P180" s="13">
        <v>405</v>
      </c>
      <c r="Q180" s="14">
        <f t="shared" si="16"/>
        <v>44577</v>
      </c>
      <c r="R180" s="15">
        <f t="shared" ca="1" si="21"/>
        <v>0</v>
      </c>
      <c r="S180" s="35">
        <f t="shared" si="17"/>
        <v>481</v>
      </c>
      <c r="T180" s="101">
        <f t="shared" ca="1" si="22"/>
        <v>481</v>
      </c>
      <c r="U180" s="90" t="s">
        <v>678</v>
      </c>
      <c r="V180" s="26">
        <v>27</v>
      </c>
      <c r="W180" s="25" t="str">
        <f t="shared" si="23"/>
        <v>المخازن</v>
      </c>
      <c r="X180" s="25" t="str">
        <f t="shared" ca="1" si="18"/>
        <v/>
      </c>
      <c r="Y180" s="25" t="str">
        <f t="shared" ca="1" si="19"/>
        <v/>
      </c>
      <c r="Z180" s="22" t="s">
        <v>26</v>
      </c>
      <c r="AA180" s="22"/>
      <c r="AB180" s="16">
        <v>44196</v>
      </c>
      <c r="AC180" s="17">
        <v>44196</v>
      </c>
      <c r="AD180" s="43"/>
      <c r="AE180" s="44"/>
      <c r="AF180" s="44"/>
      <c r="AG180" s="44"/>
      <c r="AH180" s="44"/>
      <c r="AI180" s="44"/>
      <c r="AJ180" s="44">
        <v>0</v>
      </c>
      <c r="AK180" s="85" t="str">
        <f>IF(AND($M180&gt;='Renew Report'!$T$1,$M180&lt;='Renew Report'!$U$1),COUNT($AK$1:$AK179)+1,"")</f>
        <v/>
      </c>
      <c r="AT180" s="46">
        <f t="shared" ca="1" si="20"/>
        <v>0</v>
      </c>
    </row>
    <row r="181" spans="1:46" s="46" customFormat="1" ht="60" customHeight="1" thickBot="1">
      <c r="A181" s="8">
        <f>IF(C181="","",SUBTOTAL(3,$C$2:C181))</f>
        <v>180</v>
      </c>
      <c r="B181" s="9" t="s">
        <v>206</v>
      </c>
      <c r="C181" s="10">
        <v>1</v>
      </c>
      <c r="D181" s="10">
        <v>1</v>
      </c>
      <c r="E181" s="10">
        <v>1</v>
      </c>
      <c r="F181" s="10">
        <v>1</v>
      </c>
      <c r="G181" s="10"/>
      <c r="H181" s="10">
        <v>1</v>
      </c>
      <c r="I181" s="10">
        <v>1</v>
      </c>
      <c r="J181" s="4">
        <v>1</v>
      </c>
      <c r="K181" s="4">
        <v>1</v>
      </c>
      <c r="L181" s="12">
        <v>44398</v>
      </c>
      <c r="M181" s="12">
        <v>44700</v>
      </c>
      <c r="N181" s="11">
        <v>78</v>
      </c>
      <c r="O181" s="36">
        <v>75</v>
      </c>
      <c r="P181" s="13">
        <v>0</v>
      </c>
      <c r="Q181" s="14">
        <f t="shared" si="16"/>
        <v>44716</v>
      </c>
      <c r="R181" s="15">
        <f t="shared" ca="1" si="21"/>
        <v>0</v>
      </c>
      <c r="S181" s="35">
        <f t="shared" si="17"/>
        <v>76</v>
      </c>
      <c r="T181" s="101">
        <f t="shared" ca="1" si="22"/>
        <v>76</v>
      </c>
      <c r="U181" s="90" t="s">
        <v>678</v>
      </c>
      <c r="V181" s="26">
        <v>27</v>
      </c>
      <c r="W181" s="25" t="str">
        <f t="shared" si="23"/>
        <v>المخازن</v>
      </c>
      <c r="X181" s="25" t="str">
        <f t="shared" ca="1" si="18"/>
        <v/>
      </c>
      <c r="Y181" s="25" t="str">
        <f t="shared" ca="1" si="19"/>
        <v/>
      </c>
      <c r="Z181" s="22" t="s">
        <v>24</v>
      </c>
      <c r="AA181" s="22"/>
      <c r="AB181" s="16">
        <v>44274</v>
      </c>
      <c r="AC181" s="17">
        <v>44335</v>
      </c>
      <c r="AD181" s="43"/>
      <c r="AE181" s="44"/>
      <c r="AF181" s="44"/>
      <c r="AG181" s="44"/>
      <c r="AH181" s="44"/>
      <c r="AI181" s="44"/>
      <c r="AJ181" s="44">
        <v>1994</v>
      </c>
      <c r="AK181" s="85" t="str">
        <f>IF(AND($M181&gt;='Renew Report'!$T$1,$M181&lt;='Renew Report'!$U$1),COUNT($AK$1:$AK180)+1,"")</f>
        <v/>
      </c>
      <c r="AT181" s="46">
        <f t="shared" ca="1" si="20"/>
        <v>0</v>
      </c>
    </row>
    <row r="182" spans="1:46" s="46" customFormat="1" ht="60" customHeight="1" thickBot="1">
      <c r="A182" s="8">
        <f>IF(C182="","",SUBTOTAL(3,$C$2:C182))</f>
        <v>181</v>
      </c>
      <c r="B182" s="9" t="s">
        <v>207</v>
      </c>
      <c r="C182" s="10">
        <v>1</v>
      </c>
      <c r="D182" s="10">
        <v>1</v>
      </c>
      <c r="E182" s="10">
        <v>1</v>
      </c>
      <c r="F182" s="10">
        <v>1</v>
      </c>
      <c r="G182" s="10"/>
      <c r="H182" s="10">
        <v>1</v>
      </c>
      <c r="I182" s="10">
        <v>1</v>
      </c>
      <c r="J182" s="4">
        <v>1</v>
      </c>
      <c r="K182" s="4">
        <v>1</v>
      </c>
      <c r="L182" s="12">
        <v>44058</v>
      </c>
      <c r="M182" s="12">
        <v>44463</v>
      </c>
      <c r="N182" s="11">
        <v>0</v>
      </c>
      <c r="O182" s="36">
        <v>0</v>
      </c>
      <c r="P182" s="13">
        <v>0</v>
      </c>
      <c r="Q182" s="14">
        <f t="shared" si="16"/>
        <v>44479</v>
      </c>
      <c r="R182" s="15">
        <f t="shared" ca="1" si="21"/>
        <v>0</v>
      </c>
      <c r="S182" s="35">
        <f t="shared" si="17"/>
        <v>1</v>
      </c>
      <c r="T182" s="101">
        <f t="shared" ca="1" si="22"/>
        <v>1</v>
      </c>
      <c r="U182" s="90" t="s">
        <v>678</v>
      </c>
      <c r="V182" s="26">
        <v>27</v>
      </c>
      <c r="W182" s="25">
        <f t="shared" si="23"/>
        <v>0</v>
      </c>
      <c r="X182" s="25" t="str">
        <f t="shared" ca="1" si="18"/>
        <v/>
      </c>
      <c r="Y182" s="25" t="str">
        <f t="shared" ca="1" si="19"/>
        <v/>
      </c>
      <c r="Z182" s="22" t="s">
        <v>24</v>
      </c>
      <c r="AA182" s="22"/>
      <c r="AB182" s="16">
        <v>44401</v>
      </c>
      <c r="AC182" s="17">
        <v>44463</v>
      </c>
      <c r="AD182" s="43"/>
      <c r="AE182" s="44"/>
      <c r="AF182" s="44"/>
      <c r="AG182" s="44"/>
      <c r="AH182" s="44"/>
      <c r="AI182" s="44"/>
      <c r="AJ182" s="44">
        <v>0</v>
      </c>
      <c r="AK182" s="85" t="str">
        <f>IF(AND($M182&gt;='Renew Report'!$T$1,$M182&lt;='Renew Report'!$U$1),COUNT($AK$1:$AK181)+1,"")</f>
        <v/>
      </c>
      <c r="AT182" s="46">
        <f t="shared" ca="1" si="20"/>
        <v>0</v>
      </c>
    </row>
    <row r="183" spans="1:46" s="46" customFormat="1" ht="60" customHeight="1" thickBot="1">
      <c r="A183" s="8">
        <f>IF(C183="","",SUBTOTAL(3,$C$2:C183))</f>
        <v>182</v>
      </c>
      <c r="B183" s="9" t="s">
        <v>208</v>
      </c>
      <c r="C183" s="10">
        <v>1</v>
      </c>
      <c r="D183" s="10">
        <v>1</v>
      </c>
      <c r="E183" s="10">
        <v>1</v>
      </c>
      <c r="F183" s="10">
        <v>1</v>
      </c>
      <c r="G183" s="10"/>
      <c r="H183" s="10">
        <v>1</v>
      </c>
      <c r="I183" s="10">
        <v>1</v>
      </c>
      <c r="J183" s="4">
        <v>1</v>
      </c>
      <c r="K183" s="4">
        <v>1</v>
      </c>
      <c r="L183" s="12">
        <v>44272</v>
      </c>
      <c r="M183" s="12">
        <v>44709</v>
      </c>
      <c r="N183" s="11">
        <v>0</v>
      </c>
      <c r="O183" s="36">
        <v>0</v>
      </c>
      <c r="P183" s="13">
        <v>0</v>
      </c>
      <c r="Q183" s="14">
        <f t="shared" si="16"/>
        <v>44725</v>
      </c>
      <c r="R183" s="15">
        <f t="shared" ca="1" si="21"/>
        <v>0</v>
      </c>
      <c r="S183" s="35">
        <f t="shared" si="17"/>
        <v>1</v>
      </c>
      <c r="T183" s="101">
        <f t="shared" ca="1" si="22"/>
        <v>1</v>
      </c>
      <c r="U183" s="90" t="s">
        <v>678</v>
      </c>
      <c r="V183" s="26">
        <v>27</v>
      </c>
      <c r="W183" s="25">
        <f t="shared" si="23"/>
        <v>0</v>
      </c>
      <c r="X183" s="25" t="str">
        <f t="shared" ca="1" si="18"/>
        <v/>
      </c>
      <c r="Y183" s="25" t="str">
        <f t="shared" ca="1" si="19"/>
        <v/>
      </c>
      <c r="Z183" s="22" t="s">
        <v>24</v>
      </c>
      <c r="AA183" s="22"/>
      <c r="AB183" s="16">
        <v>44283</v>
      </c>
      <c r="AC183" s="17">
        <v>44344</v>
      </c>
      <c r="AD183" s="43"/>
      <c r="AE183" s="44"/>
      <c r="AF183" s="44"/>
      <c r="AG183" s="44"/>
      <c r="AH183" s="44"/>
      <c r="AI183" s="44"/>
      <c r="AJ183" s="44">
        <v>2000</v>
      </c>
      <c r="AK183" s="85" t="str">
        <f>IF(AND($M183&gt;='Renew Report'!$T$1,$M183&lt;='Renew Report'!$U$1),COUNT($AK$1:$AK182)+1,"")</f>
        <v/>
      </c>
      <c r="AT183" s="46">
        <f t="shared" ca="1" si="20"/>
        <v>0</v>
      </c>
    </row>
    <row r="184" spans="1:46" s="46" customFormat="1" ht="60" customHeight="1" thickBot="1">
      <c r="A184" s="8">
        <f>IF(C184="","",SUBTOTAL(3,$C$2:C184))</f>
        <v>183</v>
      </c>
      <c r="B184" s="9" t="s">
        <v>209</v>
      </c>
      <c r="C184" s="10">
        <v>1</v>
      </c>
      <c r="D184" s="10">
        <v>1</v>
      </c>
      <c r="E184" s="10">
        <v>1</v>
      </c>
      <c r="F184" s="10">
        <v>1</v>
      </c>
      <c r="G184" s="10"/>
      <c r="H184" s="10">
        <v>1</v>
      </c>
      <c r="I184" s="10">
        <v>1</v>
      </c>
      <c r="J184" s="4">
        <v>1</v>
      </c>
      <c r="K184" s="4">
        <v>1</v>
      </c>
      <c r="L184" s="12">
        <v>44439</v>
      </c>
      <c r="M184" s="12">
        <v>44658</v>
      </c>
      <c r="N184" s="11">
        <v>0</v>
      </c>
      <c r="O184" s="36">
        <v>0</v>
      </c>
      <c r="P184" s="13">
        <v>0</v>
      </c>
      <c r="Q184" s="14">
        <f t="shared" si="16"/>
        <v>44674</v>
      </c>
      <c r="R184" s="15">
        <f t="shared" ca="1" si="21"/>
        <v>0</v>
      </c>
      <c r="S184" s="35">
        <f t="shared" si="17"/>
        <v>1</v>
      </c>
      <c r="T184" s="101">
        <f t="shared" ca="1" si="22"/>
        <v>1</v>
      </c>
      <c r="U184" s="90" t="s">
        <v>678</v>
      </c>
      <c r="V184" s="26">
        <v>27</v>
      </c>
      <c r="W184" s="25">
        <f t="shared" si="23"/>
        <v>0</v>
      </c>
      <c r="X184" s="25" t="str">
        <f t="shared" ca="1" si="18"/>
        <v/>
      </c>
      <c r="Y184" s="25" t="str">
        <f t="shared" ca="1" si="19"/>
        <v/>
      </c>
      <c r="Z184" s="22" t="s">
        <v>24</v>
      </c>
      <c r="AA184" s="22"/>
      <c r="AB184" s="16">
        <v>44234</v>
      </c>
      <c r="AC184" s="17">
        <v>44293</v>
      </c>
      <c r="AD184" s="43"/>
      <c r="AE184" s="44"/>
      <c r="AF184" s="44"/>
      <c r="AG184" s="44"/>
      <c r="AH184" s="44"/>
      <c r="AI184" s="44"/>
      <c r="AJ184" s="44">
        <v>0</v>
      </c>
      <c r="AK184" s="85" t="str">
        <f>IF(AND($M184&gt;='Renew Report'!$T$1,$M184&lt;='Renew Report'!$U$1),COUNT($AK$1:$AK183)+1,"")</f>
        <v/>
      </c>
      <c r="AT184" s="46">
        <f t="shared" ca="1" si="20"/>
        <v>0</v>
      </c>
    </row>
    <row r="185" spans="1:46" s="46" customFormat="1" ht="60" customHeight="1" thickBot="1">
      <c r="A185" s="8">
        <f>IF(C185="","",SUBTOTAL(3,$C$2:C185))</f>
        <v>184</v>
      </c>
      <c r="B185" s="9" t="s">
        <v>210</v>
      </c>
      <c r="C185" s="10">
        <v>1</v>
      </c>
      <c r="D185" s="10">
        <v>1</v>
      </c>
      <c r="E185" s="10">
        <v>1</v>
      </c>
      <c r="F185" s="10">
        <v>1</v>
      </c>
      <c r="G185" s="10"/>
      <c r="H185" s="10">
        <v>1</v>
      </c>
      <c r="I185" s="10">
        <v>1</v>
      </c>
      <c r="J185" s="4">
        <v>1</v>
      </c>
      <c r="K185" s="4">
        <v>1</v>
      </c>
      <c r="L185" s="12">
        <v>44448</v>
      </c>
      <c r="M185" s="12">
        <v>44507</v>
      </c>
      <c r="N185" s="11">
        <v>22</v>
      </c>
      <c r="O185" s="36">
        <v>75</v>
      </c>
      <c r="P185" s="13">
        <v>0</v>
      </c>
      <c r="Q185" s="14">
        <f t="shared" si="16"/>
        <v>44523</v>
      </c>
      <c r="R185" s="15">
        <f t="shared" ca="1" si="21"/>
        <v>0</v>
      </c>
      <c r="S185" s="35">
        <f t="shared" si="17"/>
        <v>76</v>
      </c>
      <c r="T185" s="101">
        <f t="shared" ca="1" si="22"/>
        <v>76</v>
      </c>
      <c r="U185" s="93" t="s">
        <v>678</v>
      </c>
      <c r="V185" s="29">
        <v>27</v>
      </c>
      <c r="W185" s="25" t="str">
        <f t="shared" si="23"/>
        <v>المخازن</v>
      </c>
      <c r="X185" s="25" t="str">
        <f t="shared" ca="1" si="18"/>
        <v/>
      </c>
      <c r="Y185" s="25" t="str">
        <f t="shared" ca="1" si="19"/>
        <v/>
      </c>
      <c r="Z185" s="22" t="s">
        <v>26</v>
      </c>
      <c r="AA185" s="22"/>
      <c r="AB185" s="17">
        <v>44142</v>
      </c>
      <c r="AC185" s="17">
        <v>44142</v>
      </c>
      <c r="AD185" s="43"/>
      <c r="AE185" s="44"/>
      <c r="AF185" s="44"/>
      <c r="AG185" s="44"/>
      <c r="AH185" s="44"/>
      <c r="AI185" s="44"/>
      <c r="AJ185" s="44">
        <v>0</v>
      </c>
      <c r="AK185" s="85" t="str">
        <f>IF(AND($M185&gt;='Renew Report'!$T$1,$M185&lt;='Renew Report'!$U$1),COUNT($AK$1:$AK184)+1,"")</f>
        <v/>
      </c>
      <c r="AT185" s="46">
        <f t="shared" ca="1" si="20"/>
        <v>0</v>
      </c>
    </row>
    <row r="186" spans="1:46" s="46" customFormat="1" ht="60" customHeight="1" thickBot="1">
      <c r="A186" s="8">
        <f>IF(C186="","",SUBTOTAL(3,$C$2:C186))</f>
        <v>185</v>
      </c>
      <c r="B186" s="9" t="s">
        <v>211</v>
      </c>
      <c r="C186" s="10">
        <v>1</v>
      </c>
      <c r="D186" s="10">
        <v>1</v>
      </c>
      <c r="E186" s="10">
        <v>1</v>
      </c>
      <c r="F186" s="10">
        <v>1</v>
      </c>
      <c r="G186" s="10"/>
      <c r="H186" s="10">
        <v>1</v>
      </c>
      <c r="I186" s="10">
        <v>1</v>
      </c>
      <c r="J186" s="4">
        <v>1</v>
      </c>
      <c r="K186" s="4">
        <v>1</v>
      </c>
      <c r="L186" s="12">
        <v>44403</v>
      </c>
      <c r="M186" s="12">
        <v>44686</v>
      </c>
      <c r="N186" s="11">
        <v>0</v>
      </c>
      <c r="O186" s="36">
        <v>0</v>
      </c>
      <c r="P186" s="13">
        <v>0</v>
      </c>
      <c r="Q186" s="14">
        <f t="shared" si="16"/>
        <v>44702</v>
      </c>
      <c r="R186" s="15">
        <f t="shared" ca="1" si="21"/>
        <v>0</v>
      </c>
      <c r="S186" s="35">
        <f t="shared" si="17"/>
        <v>1</v>
      </c>
      <c r="T186" s="101">
        <f t="shared" ca="1" si="22"/>
        <v>1</v>
      </c>
      <c r="U186" s="90" t="s">
        <v>678</v>
      </c>
      <c r="V186" s="26">
        <v>27</v>
      </c>
      <c r="W186" s="25">
        <f t="shared" si="23"/>
        <v>0</v>
      </c>
      <c r="X186" s="25" t="str">
        <f t="shared" ca="1" si="18"/>
        <v/>
      </c>
      <c r="Y186" s="25" t="str">
        <f t="shared" ca="1" si="19"/>
        <v/>
      </c>
      <c r="Z186" s="22" t="s">
        <v>24</v>
      </c>
      <c r="AA186" s="22"/>
      <c r="AB186" s="16">
        <v>44260</v>
      </c>
      <c r="AC186" s="17">
        <v>44321</v>
      </c>
      <c r="AD186" s="43"/>
      <c r="AE186" s="44"/>
      <c r="AF186" s="44"/>
      <c r="AG186" s="44"/>
      <c r="AH186" s="44"/>
      <c r="AI186" s="44"/>
      <c r="AJ186" s="44">
        <v>0</v>
      </c>
      <c r="AK186" s="85" t="str">
        <f>IF(AND($M186&gt;='Renew Report'!$T$1,$M186&lt;='Renew Report'!$U$1),COUNT($AK$1:$AK185)+1,"")</f>
        <v/>
      </c>
      <c r="AT186" s="46">
        <f t="shared" ca="1" si="20"/>
        <v>0</v>
      </c>
    </row>
    <row r="187" spans="1:46" s="46" customFormat="1" ht="60" customHeight="1" thickBot="1">
      <c r="A187" s="8">
        <f>IF(C187="","",SUBTOTAL(3,$C$2:C187))</f>
        <v>186</v>
      </c>
      <c r="B187" s="9" t="s">
        <v>212</v>
      </c>
      <c r="C187" s="10">
        <v>1</v>
      </c>
      <c r="D187" s="10">
        <v>1</v>
      </c>
      <c r="E187" s="10">
        <v>1</v>
      </c>
      <c r="F187" s="10">
        <v>1</v>
      </c>
      <c r="G187" s="10"/>
      <c r="H187" s="10">
        <v>1</v>
      </c>
      <c r="I187" s="10">
        <v>1</v>
      </c>
      <c r="J187" s="4">
        <v>1</v>
      </c>
      <c r="K187" s="4">
        <v>1</v>
      </c>
      <c r="L187" s="12">
        <v>44516</v>
      </c>
      <c r="M187" s="12">
        <v>44631</v>
      </c>
      <c r="N187" s="11">
        <v>0</v>
      </c>
      <c r="O187" s="36">
        <v>0</v>
      </c>
      <c r="P187" s="13">
        <v>0</v>
      </c>
      <c r="Q187" s="14">
        <f t="shared" si="16"/>
        <v>44647</v>
      </c>
      <c r="R187" s="15">
        <f t="shared" ca="1" si="21"/>
        <v>0</v>
      </c>
      <c r="S187" s="35">
        <f t="shared" si="17"/>
        <v>1</v>
      </c>
      <c r="T187" s="101">
        <f t="shared" ca="1" si="22"/>
        <v>1</v>
      </c>
      <c r="U187" s="90" t="s">
        <v>678</v>
      </c>
      <c r="V187" s="26">
        <v>27</v>
      </c>
      <c r="W187" s="25">
        <f t="shared" si="23"/>
        <v>0</v>
      </c>
      <c r="X187" s="25" t="str">
        <f t="shared" ca="1" si="18"/>
        <v/>
      </c>
      <c r="Y187" s="25" t="str">
        <f t="shared" ca="1" si="19"/>
        <v/>
      </c>
      <c r="Z187" s="22" t="s">
        <v>24</v>
      </c>
      <c r="AA187" s="22"/>
      <c r="AB187" s="16">
        <v>44207</v>
      </c>
      <c r="AC187" s="17">
        <v>44266</v>
      </c>
      <c r="AD187" s="43"/>
      <c r="AE187" s="44"/>
      <c r="AF187" s="44"/>
      <c r="AG187" s="44"/>
      <c r="AH187" s="44"/>
      <c r="AI187" s="44"/>
      <c r="AJ187" s="44">
        <v>0</v>
      </c>
      <c r="AK187" s="85" t="str">
        <f>IF(AND($M187&gt;='Renew Report'!$T$1,$M187&lt;='Renew Report'!$U$1),COUNT($AK$1:$AK186)+1,"")</f>
        <v/>
      </c>
      <c r="AT187" s="46">
        <f t="shared" ca="1" si="20"/>
        <v>0</v>
      </c>
    </row>
    <row r="188" spans="1:46" s="46" customFormat="1" ht="60" customHeight="1" thickBot="1">
      <c r="A188" s="8">
        <f>IF(C188="","",SUBTOTAL(3,$C$2:C188))</f>
        <v>187</v>
      </c>
      <c r="B188" s="9" t="s">
        <v>213</v>
      </c>
      <c r="C188" s="10">
        <v>1</v>
      </c>
      <c r="D188" s="10">
        <v>1</v>
      </c>
      <c r="E188" s="10">
        <v>1</v>
      </c>
      <c r="F188" s="10">
        <v>1</v>
      </c>
      <c r="G188" s="10"/>
      <c r="H188" s="10">
        <v>1</v>
      </c>
      <c r="I188" s="10">
        <v>1</v>
      </c>
      <c r="J188" s="4">
        <v>1</v>
      </c>
      <c r="K188" s="4">
        <v>1</v>
      </c>
      <c r="L188" s="12">
        <v>44179</v>
      </c>
      <c r="M188" s="12">
        <v>44705</v>
      </c>
      <c r="N188" s="11">
        <v>0</v>
      </c>
      <c r="O188" s="36">
        <v>0</v>
      </c>
      <c r="P188" s="13">
        <v>0</v>
      </c>
      <c r="Q188" s="14">
        <f t="shared" si="16"/>
        <v>44721</v>
      </c>
      <c r="R188" s="15">
        <f t="shared" ca="1" si="21"/>
        <v>0</v>
      </c>
      <c r="S188" s="35">
        <f t="shared" si="17"/>
        <v>1</v>
      </c>
      <c r="T188" s="101">
        <f t="shared" ca="1" si="22"/>
        <v>1</v>
      </c>
      <c r="U188" s="90" t="s">
        <v>678</v>
      </c>
      <c r="V188" s="26">
        <v>27</v>
      </c>
      <c r="W188" s="25">
        <f t="shared" si="23"/>
        <v>0</v>
      </c>
      <c r="X188" s="25" t="str">
        <f t="shared" ca="1" si="18"/>
        <v/>
      </c>
      <c r="Y188" s="25" t="str">
        <f t="shared" ca="1" si="19"/>
        <v/>
      </c>
      <c r="Z188" s="22" t="s">
        <v>24</v>
      </c>
      <c r="AA188" s="22"/>
      <c r="AB188" s="16">
        <v>44279</v>
      </c>
      <c r="AC188" s="17">
        <v>44340</v>
      </c>
      <c r="AD188" s="43"/>
      <c r="AE188" s="44"/>
      <c r="AF188" s="44"/>
      <c r="AG188" s="44"/>
      <c r="AH188" s="44"/>
      <c r="AI188" s="44"/>
      <c r="AJ188" s="44">
        <v>2015</v>
      </c>
      <c r="AK188" s="85" t="str">
        <f>IF(AND($M188&gt;='Renew Report'!$T$1,$M188&lt;='Renew Report'!$U$1),COUNT($AK$1:$AK187)+1,"")</f>
        <v/>
      </c>
      <c r="AT188" s="46">
        <f t="shared" ca="1" si="20"/>
        <v>0</v>
      </c>
    </row>
    <row r="189" spans="1:46" s="46" customFormat="1" ht="60" customHeight="1" thickBot="1">
      <c r="A189" s="8">
        <f>IF(C189="","",SUBTOTAL(3,$C$2:C189))</f>
        <v>188</v>
      </c>
      <c r="B189" s="9" t="s">
        <v>214</v>
      </c>
      <c r="C189" s="10">
        <v>1</v>
      </c>
      <c r="D189" s="10">
        <v>1</v>
      </c>
      <c r="E189" s="10">
        <v>1</v>
      </c>
      <c r="F189" s="10">
        <v>1</v>
      </c>
      <c r="G189" s="10"/>
      <c r="H189" s="10">
        <v>1</v>
      </c>
      <c r="I189" s="10">
        <v>1</v>
      </c>
      <c r="J189" s="4">
        <v>1</v>
      </c>
      <c r="K189" s="4">
        <v>1</v>
      </c>
      <c r="L189" s="12">
        <v>44362</v>
      </c>
      <c r="M189" s="12">
        <v>44626</v>
      </c>
      <c r="N189" s="11">
        <v>0</v>
      </c>
      <c r="O189" s="36">
        <v>0</v>
      </c>
      <c r="P189" s="13">
        <v>0</v>
      </c>
      <c r="Q189" s="14">
        <f t="shared" si="16"/>
        <v>44642</v>
      </c>
      <c r="R189" s="15">
        <f t="shared" ca="1" si="21"/>
        <v>0</v>
      </c>
      <c r="S189" s="35">
        <f t="shared" si="17"/>
        <v>1</v>
      </c>
      <c r="T189" s="101">
        <f t="shared" ca="1" si="22"/>
        <v>1</v>
      </c>
      <c r="U189" s="90" t="s">
        <v>678</v>
      </c>
      <c r="V189" s="26">
        <v>27</v>
      </c>
      <c r="W189" s="25">
        <f t="shared" si="23"/>
        <v>0</v>
      </c>
      <c r="X189" s="25" t="str">
        <f t="shared" ca="1" si="18"/>
        <v/>
      </c>
      <c r="Y189" s="25" t="str">
        <f t="shared" ca="1" si="19"/>
        <v/>
      </c>
      <c r="Z189" s="22" t="s">
        <v>24</v>
      </c>
      <c r="AA189" s="22"/>
      <c r="AB189" s="16">
        <v>44202</v>
      </c>
      <c r="AC189" s="17">
        <v>44261</v>
      </c>
      <c r="AD189" s="43"/>
      <c r="AE189" s="44"/>
      <c r="AF189" s="44"/>
      <c r="AG189" s="44"/>
      <c r="AH189" s="44"/>
      <c r="AI189" s="44"/>
      <c r="AJ189" s="44">
        <v>0</v>
      </c>
      <c r="AK189" s="85" t="str">
        <f>IF(AND($M189&gt;='Renew Report'!$T$1,$M189&lt;='Renew Report'!$U$1),COUNT($AK$1:$AK188)+1,"")</f>
        <v/>
      </c>
      <c r="AT189" s="46">
        <f t="shared" ca="1" si="20"/>
        <v>0</v>
      </c>
    </row>
    <row r="190" spans="1:46" s="46" customFormat="1" ht="60" customHeight="1" thickBot="1">
      <c r="A190" s="8">
        <f>IF(C190="","",SUBTOTAL(3,$C$2:C190))</f>
        <v>189</v>
      </c>
      <c r="B190" s="9" t="s">
        <v>215</v>
      </c>
      <c r="C190" s="10">
        <v>1</v>
      </c>
      <c r="D190" s="10">
        <v>1</v>
      </c>
      <c r="E190" s="10">
        <v>1</v>
      </c>
      <c r="F190" s="10">
        <v>1</v>
      </c>
      <c r="G190" s="10"/>
      <c r="H190" s="10">
        <v>1</v>
      </c>
      <c r="I190" s="10">
        <v>1</v>
      </c>
      <c r="J190" s="4">
        <v>1</v>
      </c>
      <c r="K190" s="4">
        <v>1</v>
      </c>
      <c r="L190" s="12">
        <v>44548</v>
      </c>
      <c r="M190" s="12">
        <v>44649</v>
      </c>
      <c r="N190" s="11" t="s">
        <v>216</v>
      </c>
      <c r="O190" s="36">
        <v>200</v>
      </c>
      <c r="P190" s="13">
        <v>0</v>
      </c>
      <c r="Q190" s="14">
        <f t="shared" si="16"/>
        <v>44665</v>
      </c>
      <c r="R190" s="15">
        <f t="shared" ca="1" si="21"/>
        <v>0</v>
      </c>
      <c r="S190" s="35">
        <f t="shared" si="17"/>
        <v>201</v>
      </c>
      <c r="T190" s="101">
        <f t="shared" ca="1" si="22"/>
        <v>201</v>
      </c>
      <c r="U190" s="90" t="s">
        <v>678</v>
      </c>
      <c r="V190" s="26">
        <v>27</v>
      </c>
      <c r="W190" s="25" t="str">
        <f t="shared" si="23"/>
        <v>المخازن</v>
      </c>
      <c r="X190" s="25" t="str">
        <f t="shared" ca="1" si="18"/>
        <v/>
      </c>
      <c r="Y190" s="25" t="str">
        <f t="shared" ca="1" si="19"/>
        <v/>
      </c>
      <c r="Z190" s="22" t="s">
        <v>24</v>
      </c>
      <c r="AA190" s="22"/>
      <c r="AB190" s="16">
        <v>44225</v>
      </c>
      <c r="AC190" s="17">
        <v>44284</v>
      </c>
      <c r="AD190" s="43"/>
      <c r="AE190" s="44"/>
      <c r="AF190" s="44"/>
      <c r="AG190" s="44"/>
      <c r="AH190" s="44"/>
      <c r="AI190" s="44"/>
      <c r="AJ190" s="44">
        <v>0</v>
      </c>
      <c r="AK190" s="85" t="str">
        <f>IF(AND($M190&gt;='Renew Report'!$T$1,$M190&lt;='Renew Report'!$U$1),COUNT($AK$1:$AK189)+1,"")</f>
        <v/>
      </c>
      <c r="AT190" s="46">
        <f t="shared" ca="1" si="20"/>
        <v>0</v>
      </c>
    </row>
    <row r="191" spans="1:46" s="46" customFormat="1" ht="60" customHeight="1" thickBot="1">
      <c r="A191" s="8">
        <f>IF(C191="","",SUBTOTAL(3,$C$2:C191))</f>
        <v>190</v>
      </c>
      <c r="B191" s="9" t="s">
        <v>217</v>
      </c>
      <c r="C191" s="10">
        <v>1</v>
      </c>
      <c r="D191" s="10">
        <v>1</v>
      </c>
      <c r="E191" s="10">
        <v>1</v>
      </c>
      <c r="F191" s="10">
        <v>1</v>
      </c>
      <c r="G191" s="10"/>
      <c r="H191" s="10">
        <v>1</v>
      </c>
      <c r="I191" s="10">
        <v>1</v>
      </c>
      <c r="J191" s="4">
        <v>1</v>
      </c>
      <c r="K191" s="4">
        <v>1</v>
      </c>
      <c r="L191" s="12">
        <v>44302</v>
      </c>
      <c r="M191" s="12">
        <v>44720</v>
      </c>
      <c r="N191" s="11">
        <v>0</v>
      </c>
      <c r="O191" s="36">
        <v>0</v>
      </c>
      <c r="P191" s="13">
        <v>0</v>
      </c>
      <c r="Q191" s="14">
        <f t="shared" si="16"/>
        <v>44736</v>
      </c>
      <c r="R191" s="15">
        <f t="shared" ca="1" si="21"/>
        <v>0</v>
      </c>
      <c r="S191" s="35">
        <f t="shared" si="17"/>
        <v>1</v>
      </c>
      <c r="T191" s="101">
        <f t="shared" ca="1" si="22"/>
        <v>1</v>
      </c>
      <c r="U191" s="90" t="s">
        <v>678</v>
      </c>
      <c r="V191" s="26">
        <v>27</v>
      </c>
      <c r="W191" s="25">
        <f t="shared" si="23"/>
        <v>0</v>
      </c>
      <c r="X191" s="25" t="str">
        <f t="shared" ca="1" si="18"/>
        <v/>
      </c>
      <c r="Y191" s="25" t="str">
        <f t="shared" ca="1" si="19"/>
        <v/>
      </c>
      <c r="Z191" s="22" t="s">
        <v>24</v>
      </c>
      <c r="AA191" s="22"/>
      <c r="AB191" s="16">
        <v>44294</v>
      </c>
      <c r="AC191" s="17">
        <v>44355</v>
      </c>
      <c r="AD191" s="43"/>
      <c r="AE191" s="44"/>
      <c r="AF191" s="44"/>
      <c r="AG191" s="44"/>
      <c r="AH191" s="44"/>
      <c r="AI191" s="44"/>
      <c r="AJ191" s="44">
        <v>2003</v>
      </c>
      <c r="AK191" s="85" t="str">
        <f>IF(AND($M191&gt;='Renew Report'!$T$1,$M191&lt;='Renew Report'!$U$1),COUNT($AK$1:$AK190)+1,"")</f>
        <v/>
      </c>
      <c r="AT191" s="46">
        <f t="shared" ca="1" si="20"/>
        <v>0</v>
      </c>
    </row>
    <row r="192" spans="1:46" s="46" customFormat="1" ht="60" customHeight="1" thickBot="1">
      <c r="A192" s="8">
        <f>IF(C192="","",SUBTOTAL(3,$C$2:C192))</f>
        <v>191</v>
      </c>
      <c r="B192" s="9" t="s">
        <v>218</v>
      </c>
      <c r="C192" s="10">
        <v>1</v>
      </c>
      <c r="D192" s="10">
        <v>1</v>
      </c>
      <c r="E192" s="10">
        <v>1</v>
      </c>
      <c r="F192" s="10">
        <v>1</v>
      </c>
      <c r="G192" s="10"/>
      <c r="H192" s="10">
        <v>1</v>
      </c>
      <c r="I192" s="10">
        <v>1</v>
      </c>
      <c r="J192" s="4">
        <v>1</v>
      </c>
      <c r="K192" s="4">
        <v>1</v>
      </c>
      <c r="L192" s="12">
        <v>44396</v>
      </c>
      <c r="M192" s="12">
        <v>44400</v>
      </c>
      <c r="N192" s="11">
        <v>0</v>
      </c>
      <c r="O192" s="36">
        <v>100</v>
      </c>
      <c r="P192" s="13">
        <v>0</v>
      </c>
      <c r="Q192" s="14">
        <f t="shared" si="16"/>
        <v>44416</v>
      </c>
      <c r="R192" s="15">
        <f t="shared" ca="1" si="21"/>
        <v>0</v>
      </c>
      <c r="S192" s="35">
        <f t="shared" si="17"/>
        <v>101</v>
      </c>
      <c r="T192" s="101">
        <f t="shared" ca="1" si="22"/>
        <v>101</v>
      </c>
      <c r="U192" s="90" t="s">
        <v>678</v>
      </c>
      <c r="V192" s="26">
        <v>27</v>
      </c>
      <c r="W192" s="25">
        <f t="shared" si="23"/>
        <v>0</v>
      </c>
      <c r="X192" s="25" t="str">
        <f t="shared" ca="1" si="18"/>
        <v/>
      </c>
      <c r="Y192" s="25" t="str">
        <f t="shared" ca="1" si="19"/>
        <v/>
      </c>
      <c r="Z192" s="22" t="s">
        <v>24</v>
      </c>
      <c r="AA192" s="22"/>
      <c r="AB192" s="16">
        <v>44339</v>
      </c>
      <c r="AC192" s="17">
        <v>44400</v>
      </c>
      <c r="AD192" s="43"/>
      <c r="AE192" s="44"/>
      <c r="AF192" s="44"/>
      <c r="AG192" s="44"/>
      <c r="AH192" s="44"/>
      <c r="AI192" s="44"/>
      <c r="AJ192" s="44">
        <v>2004</v>
      </c>
      <c r="AK192" s="85" t="str">
        <f>IF(AND($M192&gt;='Renew Report'!$T$1,$M192&lt;='Renew Report'!$U$1),COUNT($AK$1:$AK191)+1,"")</f>
        <v/>
      </c>
      <c r="AT192" s="46">
        <f t="shared" ca="1" si="20"/>
        <v>0</v>
      </c>
    </row>
    <row r="193" spans="1:46" s="46" customFormat="1" ht="60" customHeight="1" thickBot="1">
      <c r="A193" s="8">
        <f>IF(C193="","",SUBTOTAL(3,$C$2:C193))</f>
        <v>192</v>
      </c>
      <c r="B193" s="9" t="s">
        <v>219</v>
      </c>
      <c r="C193" s="10">
        <v>1</v>
      </c>
      <c r="D193" s="10">
        <v>1</v>
      </c>
      <c r="E193" s="10">
        <v>1</v>
      </c>
      <c r="F193" s="10">
        <v>1</v>
      </c>
      <c r="G193" s="10"/>
      <c r="H193" s="10">
        <v>1</v>
      </c>
      <c r="I193" s="10">
        <v>1</v>
      </c>
      <c r="J193" s="4">
        <v>1</v>
      </c>
      <c r="K193" s="4">
        <v>1</v>
      </c>
      <c r="L193" s="12">
        <v>44547</v>
      </c>
      <c r="M193" s="12">
        <v>44561</v>
      </c>
      <c r="N193" s="11">
        <v>16</v>
      </c>
      <c r="O193" s="36">
        <v>75</v>
      </c>
      <c r="P193" s="13">
        <v>405</v>
      </c>
      <c r="Q193" s="14">
        <f t="shared" si="16"/>
        <v>44577</v>
      </c>
      <c r="R193" s="15">
        <f t="shared" ca="1" si="21"/>
        <v>0</v>
      </c>
      <c r="S193" s="35">
        <f t="shared" si="17"/>
        <v>481</v>
      </c>
      <c r="T193" s="101">
        <f t="shared" ca="1" si="22"/>
        <v>481</v>
      </c>
      <c r="U193" s="90" t="s">
        <v>678</v>
      </c>
      <c r="V193" s="26">
        <v>27</v>
      </c>
      <c r="W193" s="25" t="str">
        <f t="shared" si="23"/>
        <v>المخازن</v>
      </c>
      <c r="X193" s="25" t="str">
        <f t="shared" ca="1" si="18"/>
        <v/>
      </c>
      <c r="Y193" s="25" t="str">
        <f t="shared" ca="1" si="19"/>
        <v/>
      </c>
      <c r="Z193" s="22" t="s">
        <v>26</v>
      </c>
      <c r="AA193" s="22"/>
      <c r="AB193" s="16">
        <v>44196</v>
      </c>
      <c r="AC193" s="17">
        <v>44196</v>
      </c>
      <c r="AD193" s="43"/>
      <c r="AE193" s="44"/>
      <c r="AF193" s="44"/>
      <c r="AG193" s="44"/>
      <c r="AH193" s="44"/>
      <c r="AI193" s="44"/>
      <c r="AJ193" s="44">
        <v>0</v>
      </c>
      <c r="AK193" s="85" t="str">
        <f>IF(AND($M193&gt;='Renew Report'!$T$1,$M193&lt;='Renew Report'!$U$1),COUNT($AK$1:$AK192)+1,"")</f>
        <v/>
      </c>
      <c r="AT193" s="46">
        <f t="shared" ca="1" si="20"/>
        <v>0</v>
      </c>
    </row>
    <row r="194" spans="1:46" s="46" customFormat="1" ht="60" customHeight="1" thickBot="1">
      <c r="A194" s="8">
        <f>IF(C194="","",SUBTOTAL(3,$C$2:C194))</f>
        <v>193</v>
      </c>
      <c r="B194" s="9" t="s">
        <v>220</v>
      </c>
      <c r="C194" s="10">
        <v>1</v>
      </c>
      <c r="D194" s="10">
        <v>1</v>
      </c>
      <c r="E194" s="10">
        <v>1</v>
      </c>
      <c r="F194" s="10">
        <v>1</v>
      </c>
      <c r="G194" s="10"/>
      <c r="H194" s="10">
        <v>1</v>
      </c>
      <c r="I194" s="10">
        <v>1</v>
      </c>
      <c r="J194" s="4">
        <v>1</v>
      </c>
      <c r="K194" s="4">
        <v>1</v>
      </c>
      <c r="L194" s="12">
        <v>44465</v>
      </c>
      <c r="M194" s="12">
        <v>44739</v>
      </c>
      <c r="N194" s="11">
        <v>0</v>
      </c>
      <c r="O194" s="36">
        <v>0</v>
      </c>
      <c r="P194" s="13">
        <v>0</v>
      </c>
      <c r="Q194" s="14">
        <f t="shared" ref="Q194:Q257" si="24">M194+16</f>
        <v>44755</v>
      </c>
      <c r="R194" s="15">
        <f t="shared" ca="1" si="21"/>
        <v>0</v>
      </c>
      <c r="S194" s="35">
        <f t="shared" ref="S194:S257" si="25">(K194*J194)+O194+P194</f>
        <v>1</v>
      </c>
      <c r="T194" s="101">
        <f t="shared" ca="1" si="22"/>
        <v>1</v>
      </c>
      <c r="U194" s="90" t="s">
        <v>678</v>
      </c>
      <c r="V194" s="26">
        <v>27</v>
      </c>
      <c r="W194" s="25">
        <f t="shared" si="23"/>
        <v>0</v>
      </c>
      <c r="X194" s="25" t="str">
        <f t="shared" ref="X194:X257" ca="1" si="26">IF(M194&lt;$AA$1,"مخالف","")</f>
        <v/>
      </c>
      <c r="Y194" s="25" t="str">
        <f t="shared" ref="Y194:Y257" ca="1" si="27">IF(M194&lt;$Z$1,"يحتاج للتجديد","")</f>
        <v/>
      </c>
      <c r="Z194" s="22" t="s">
        <v>24</v>
      </c>
      <c r="AA194" s="22"/>
      <c r="AB194" s="16">
        <v>44313</v>
      </c>
      <c r="AC194" s="17">
        <v>44374</v>
      </c>
      <c r="AD194" s="43"/>
      <c r="AE194" s="44"/>
      <c r="AF194" s="44"/>
      <c r="AG194" s="44"/>
      <c r="AH194" s="44"/>
      <c r="AI194" s="44"/>
      <c r="AJ194" s="44">
        <v>2008</v>
      </c>
      <c r="AK194" s="85" t="str">
        <f>IF(AND($M194&gt;='Renew Report'!$T$1,$M194&lt;='Renew Report'!$U$1),COUNT($AK$1:$AK193)+1,"")</f>
        <v/>
      </c>
      <c r="AT194" s="46">
        <f t="shared" ref="AT194:AT257" ca="1" si="28">IF($Z$1&gt;Q194,$Z$1-Q194,0)</f>
        <v>0</v>
      </c>
    </row>
    <row r="195" spans="1:46" s="46" customFormat="1" ht="60" customHeight="1" thickBot="1">
      <c r="A195" s="8">
        <f>IF(C195="","",SUBTOTAL(3,$C$2:C195))</f>
        <v>194</v>
      </c>
      <c r="B195" s="9" t="s">
        <v>221</v>
      </c>
      <c r="C195" s="10">
        <v>1</v>
      </c>
      <c r="D195" s="10">
        <v>1</v>
      </c>
      <c r="E195" s="10">
        <v>1</v>
      </c>
      <c r="F195" s="10">
        <v>1</v>
      </c>
      <c r="G195" s="10"/>
      <c r="H195" s="10">
        <v>1</v>
      </c>
      <c r="I195" s="10">
        <v>1</v>
      </c>
      <c r="J195" s="4">
        <v>1</v>
      </c>
      <c r="K195" s="4">
        <v>1</v>
      </c>
      <c r="L195" s="12">
        <v>44613</v>
      </c>
      <c r="M195" s="12">
        <v>44723</v>
      </c>
      <c r="N195" s="11">
        <v>0</v>
      </c>
      <c r="O195" s="36">
        <v>0</v>
      </c>
      <c r="P195" s="13">
        <v>0</v>
      </c>
      <c r="Q195" s="14">
        <f t="shared" si="24"/>
        <v>44739</v>
      </c>
      <c r="R195" s="15">
        <f t="shared" ref="R195:R258" ca="1" si="29">AT195*5</f>
        <v>0</v>
      </c>
      <c r="S195" s="35">
        <f t="shared" si="25"/>
        <v>1</v>
      </c>
      <c r="T195" s="101">
        <f t="shared" ca="1" si="22"/>
        <v>1</v>
      </c>
      <c r="U195" s="90" t="s">
        <v>678</v>
      </c>
      <c r="V195" s="26">
        <v>27</v>
      </c>
      <c r="W195" s="25">
        <f t="shared" si="23"/>
        <v>0</v>
      </c>
      <c r="X195" s="25" t="str">
        <f t="shared" ca="1" si="26"/>
        <v/>
      </c>
      <c r="Y195" s="25" t="str">
        <f t="shared" ca="1" si="27"/>
        <v/>
      </c>
      <c r="Z195" s="22" t="s">
        <v>24</v>
      </c>
      <c r="AA195" s="22"/>
      <c r="AB195" s="16">
        <v>44297</v>
      </c>
      <c r="AC195" s="17">
        <v>44358</v>
      </c>
      <c r="AD195" s="43"/>
      <c r="AE195" s="44"/>
      <c r="AF195" s="44"/>
      <c r="AG195" s="44"/>
      <c r="AH195" s="44"/>
      <c r="AI195" s="44"/>
      <c r="AJ195" s="44">
        <v>2012</v>
      </c>
      <c r="AK195" s="85" t="str">
        <f>IF(AND($M195&gt;='Renew Report'!$T$1,$M195&lt;='Renew Report'!$U$1),COUNT($AK$1:$AK194)+1,"")</f>
        <v/>
      </c>
      <c r="AT195" s="46">
        <f t="shared" ca="1" si="28"/>
        <v>0</v>
      </c>
    </row>
    <row r="196" spans="1:46" s="46" customFormat="1" ht="60" customHeight="1" thickBot="1">
      <c r="A196" s="8">
        <f>IF(C196="","",SUBTOTAL(3,$C$2:C196))</f>
        <v>195</v>
      </c>
      <c r="B196" s="9" t="s">
        <v>222</v>
      </c>
      <c r="C196" s="10">
        <v>1</v>
      </c>
      <c r="D196" s="10">
        <v>1</v>
      </c>
      <c r="E196" s="10">
        <v>1</v>
      </c>
      <c r="F196" s="10">
        <v>1</v>
      </c>
      <c r="G196" s="10"/>
      <c r="H196" s="10">
        <v>1</v>
      </c>
      <c r="I196" s="10">
        <v>1</v>
      </c>
      <c r="J196" s="4">
        <v>1</v>
      </c>
      <c r="K196" s="4">
        <v>1</v>
      </c>
      <c r="L196" s="12">
        <v>44415</v>
      </c>
      <c r="M196" s="12">
        <v>45008</v>
      </c>
      <c r="N196" s="11">
        <v>0</v>
      </c>
      <c r="O196" s="36">
        <v>0</v>
      </c>
      <c r="P196" s="13">
        <v>0</v>
      </c>
      <c r="Q196" s="14">
        <f t="shared" si="24"/>
        <v>45024</v>
      </c>
      <c r="R196" s="15">
        <f t="shared" ca="1" si="29"/>
        <v>0</v>
      </c>
      <c r="S196" s="35">
        <f t="shared" si="25"/>
        <v>1</v>
      </c>
      <c r="T196" s="101">
        <f t="shared" ref="T196:T259" ca="1" si="30">S196+R196</f>
        <v>1</v>
      </c>
      <c r="U196" s="90" t="s">
        <v>678</v>
      </c>
      <c r="V196" s="26">
        <v>27</v>
      </c>
      <c r="W196" s="25">
        <f t="shared" si="23"/>
        <v>0</v>
      </c>
      <c r="X196" s="25" t="str">
        <f t="shared" ca="1" si="26"/>
        <v/>
      </c>
      <c r="Y196" s="25" t="str">
        <f t="shared" ca="1" si="27"/>
        <v/>
      </c>
      <c r="Z196" s="22" t="s">
        <v>24</v>
      </c>
      <c r="AA196" s="22"/>
      <c r="AB196" s="16">
        <v>44219</v>
      </c>
      <c r="AC196" s="17">
        <v>44278</v>
      </c>
      <c r="AD196" s="43"/>
      <c r="AE196" s="44"/>
      <c r="AF196" s="44"/>
      <c r="AG196" s="44"/>
      <c r="AH196" s="44"/>
      <c r="AI196" s="44"/>
      <c r="AJ196" s="44">
        <v>0</v>
      </c>
      <c r="AK196" s="85" t="str">
        <f>IF(AND($M196&gt;='Renew Report'!$T$1,$M196&lt;='Renew Report'!$U$1),COUNT($AK$1:$AK195)+1,"")</f>
        <v/>
      </c>
      <c r="AT196" s="46">
        <f t="shared" ca="1" si="28"/>
        <v>0</v>
      </c>
    </row>
    <row r="197" spans="1:46" s="46" customFormat="1" ht="60" customHeight="1" thickBot="1">
      <c r="A197" s="8">
        <f>IF(C197="","",SUBTOTAL(3,$C$2:C197))</f>
        <v>196</v>
      </c>
      <c r="B197" s="9" t="s">
        <v>223</v>
      </c>
      <c r="C197" s="10">
        <v>1</v>
      </c>
      <c r="D197" s="10">
        <v>1</v>
      </c>
      <c r="E197" s="10">
        <v>1</v>
      </c>
      <c r="F197" s="10">
        <v>1</v>
      </c>
      <c r="G197" s="10"/>
      <c r="H197" s="10">
        <v>1</v>
      </c>
      <c r="I197" s="10">
        <v>1</v>
      </c>
      <c r="J197" s="4">
        <v>1</v>
      </c>
      <c r="K197" s="4">
        <v>1</v>
      </c>
      <c r="L197" s="12">
        <v>44390</v>
      </c>
      <c r="M197" s="12">
        <v>44506</v>
      </c>
      <c r="N197" s="11">
        <v>0</v>
      </c>
      <c r="O197" s="36">
        <v>0</v>
      </c>
      <c r="P197" s="13">
        <v>0</v>
      </c>
      <c r="Q197" s="14">
        <f t="shared" si="24"/>
        <v>44522</v>
      </c>
      <c r="R197" s="15">
        <f t="shared" ca="1" si="29"/>
        <v>0</v>
      </c>
      <c r="S197" s="35">
        <f t="shared" si="25"/>
        <v>1</v>
      </c>
      <c r="T197" s="101">
        <f t="shared" ca="1" si="30"/>
        <v>1</v>
      </c>
      <c r="U197" s="90" t="s">
        <v>678</v>
      </c>
      <c r="V197" s="26">
        <v>27</v>
      </c>
      <c r="W197" s="25">
        <f t="shared" ref="W197:W260" si="31">IF(N197&gt;0,"المخازن",0)</f>
        <v>0</v>
      </c>
      <c r="X197" s="25" t="str">
        <f t="shared" ca="1" si="26"/>
        <v/>
      </c>
      <c r="Y197" s="25" t="str">
        <f t="shared" ca="1" si="27"/>
        <v/>
      </c>
      <c r="Z197" s="22" t="s">
        <v>24</v>
      </c>
      <c r="AA197" s="22"/>
      <c r="AB197" s="16">
        <v>44445</v>
      </c>
      <c r="AC197" s="17">
        <v>44506</v>
      </c>
      <c r="AD197" s="43"/>
      <c r="AE197" s="44"/>
      <c r="AF197" s="44"/>
      <c r="AG197" s="44"/>
      <c r="AH197" s="44"/>
      <c r="AI197" s="44"/>
      <c r="AJ197" s="44">
        <v>0</v>
      </c>
      <c r="AK197" s="85" t="str">
        <f>IF(AND($M197&gt;='Renew Report'!$T$1,$M197&lt;='Renew Report'!$U$1),COUNT($AK$1:$AK196)+1,"")</f>
        <v/>
      </c>
      <c r="AT197" s="46">
        <f t="shared" ca="1" si="28"/>
        <v>0</v>
      </c>
    </row>
    <row r="198" spans="1:46" s="46" customFormat="1" ht="60" customHeight="1" thickBot="1">
      <c r="A198" s="8">
        <f>IF(C198="","",SUBTOTAL(3,$C$2:C198))</f>
        <v>197</v>
      </c>
      <c r="B198" s="9" t="s">
        <v>224</v>
      </c>
      <c r="C198" s="10">
        <v>1</v>
      </c>
      <c r="D198" s="10">
        <v>1</v>
      </c>
      <c r="E198" s="10">
        <v>1</v>
      </c>
      <c r="F198" s="10">
        <v>1</v>
      </c>
      <c r="G198" s="10"/>
      <c r="H198" s="10">
        <v>1</v>
      </c>
      <c r="I198" s="10">
        <v>1</v>
      </c>
      <c r="J198" s="4">
        <v>1</v>
      </c>
      <c r="K198" s="4">
        <v>1</v>
      </c>
      <c r="L198" s="12">
        <v>44412</v>
      </c>
      <c r="M198" s="12">
        <v>44926</v>
      </c>
      <c r="N198" s="11">
        <v>0</v>
      </c>
      <c r="O198" s="36">
        <v>0</v>
      </c>
      <c r="P198" s="13">
        <v>0</v>
      </c>
      <c r="Q198" s="14">
        <f t="shared" si="24"/>
        <v>44942</v>
      </c>
      <c r="R198" s="15">
        <f t="shared" ca="1" si="29"/>
        <v>0</v>
      </c>
      <c r="S198" s="35">
        <f t="shared" si="25"/>
        <v>1</v>
      </c>
      <c r="T198" s="101">
        <f t="shared" ca="1" si="30"/>
        <v>1</v>
      </c>
      <c r="U198" s="90" t="s">
        <v>678</v>
      </c>
      <c r="V198" s="26">
        <v>27</v>
      </c>
      <c r="W198" s="25">
        <f t="shared" si="31"/>
        <v>0</v>
      </c>
      <c r="X198" s="25" t="str">
        <f t="shared" ca="1" si="26"/>
        <v/>
      </c>
      <c r="Y198" s="25" t="str">
        <f t="shared" ca="1" si="27"/>
        <v/>
      </c>
      <c r="Z198" s="22" t="s">
        <v>26</v>
      </c>
      <c r="AA198" s="22"/>
      <c r="AB198" s="16">
        <v>44196</v>
      </c>
      <c r="AC198" s="17">
        <v>44196</v>
      </c>
      <c r="AD198" s="43"/>
      <c r="AE198" s="44"/>
      <c r="AF198" s="44"/>
      <c r="AG198" s="44"/>
      <c r="AH198" s="44"/>
      <c r="AI198" s="44"/>
      <c r="AJ198" s="44">
        <v>0</v>
      </c>
      <c r="AK198" s="85" t="str">
        <f>IF(AND($M198&gt;='Renew Report'!$T$1,$M198&lt;='Renew Report'!$U$1),COUNT($AK$1:$AK197)+1,"")</f>
        <v/>
      </c>
      <c r="AT198" s="46">
        <f t="shared" ca="1" si="28"/>
        <v>0</v>
      </c>
    </row>
    <row r="199" spans="1:46" s="46" customFormat="1" ht="60" customHeight="1" thickBot="1">
      <c r="A199" s="8">
        <f>IF(C199="","",SUBTOTAL(3,$C$2:C199))</f>
        <v>198</v>
      </c>
      <c r="B199" s="9" t="s">
        <v>225</v>
      </c>
      <c r="C199" s="10">
        <v>1</v>
      </c>
      <c r="D199" s="10">
        <v>1</v>
      </c>
      <c r="E199" s="10">
        <v>1</v>
      </c>
      <c r="F199" s="10">
        <v>1</v>
      </c>
      <c r="G199" s="10"/>
      <c r="H199" s="10">
        <v>1</v>
      </c>
      <c r="I199" s="10">
        <v>1</v>
      </c>
      <c r="J199" s="4">
        <v>1</v>
      </c>
      <c r="K199" s="4">
        <v>1</v>
      </c>
      <c r="L199" s="12">
        <v>44365</v>
      </c>
      <c r="M199" s="12">
        <v>44623</v>
      </c>
      <c r="N199" s="11">
        <v>0</v>
      </c>
      <c r="O199" s="36">
        <v>0</v>
      </c>
      <c r="P199" s="13">
        <v>0</v>
      </c>
      <c r="Q199" s="14">
        <f t="shared" si="24"/>
        <v>44639</v>
      </c>
      <c r="R199" s="15">
        <f t="shared" ca="1" si="29"/>
        <v>0</v>
      </c>
      <c r="S199" s="35">
        <f t="shared" si="25"/>
        <v>1</v>
      </c>
      <c r="T199" s="101">
        <f t="shared" ca="1" si="30"/>
        <v>1</v>
      </c>
      <c r="U199" s="90" t="s">
        <v>678</v>
      </c>
      <c r="V199" s="26">
        <v>27</v>
      </c>
      <c r="W199" s="25">
        <f t="shared" si="31"/>
        <v>0</v>
      </c>
      <c r="X199" s="25" t="str">
        <f t="shared" ca="1" si="26"/>
        <v/>
      </c>
      <c r="Y199" s="25" t="str">
        <f t="shared" ca="1" si="27"/>
        <v/>
      </c>
      <c r="Z199" s="22" t="s">
        <v>24</v>
      </c>
      <c r="AA199" s="22"/>
      <c r="AB199" s="16">
        <v>44199</v>
      </c>
      <c r="AC199" s="17">
        <v>44258</v>
      </c>
      <c r="AD199" s="43"/>
      <c r="AE199" s="44"/>
      <c r="AF199" s="44"/>
      <c r="AG199" s="44"/>
      <c r="AH199" s="44"/>
      <c r="AI199" s="44"/>
      <c r="AJ199" s="44">
        <v>0</v>
      </c>
      <c r="AK199" s="85" t="str">
        <f>IF(AND($M199&gt;='Renew Report'!$T$1,$M199&lt;='Renew Report'!$U$1),COUNT($AK$1:$AK198)+1,"")</f>
        <v/>
      </c>
      <c r="AT199" s="46">
        <f t="shared" ca="1" si="28"/>
        <v>0</v>
      </c>
    </row>
    <row r="200" spans="1:46" s="46" customFormat="1" ht="60" customHeight="1" thickBot="1">
      <c r="A200" s="8">
        <f>IF(C200="","",SUBTOTAL(3,$C$2:C200))</f>
        <v>199</v>
      </c>
      <c r="B200" s="9" t="s">
        <v>226</v>
      </c>
      <c r="C200" s="10">
        <v>1</v>
      </c>
      <c r="D200" s="10">
        <v>1</v>
      </c>
      <c r="E200" s="10">
        <v>1</v>
      </c>
      <c r="F200" s="10">
        <v>1</v>
      </c>
      <c r="G200" s="10"/>
      <c r="H200" s="10">
        <v>1</v>
      </c>
      <c r="I200" s="10">
        <v>1</v>
      </c>
      <c r="J200" s="4">
        <v>1</v>
      </c>
      <c r="K200" s="4">
        <v>1</v>
      </c>
      <c r="L200" s="12">
        <v>44459</v>
      </c>
      <c r="M200" s="12">
        <v>44516</v>
      </c>
      <c r="N200" s="11">
        <v>0</v>
      </c>
      <c r="O200" s="36">
        <v>0</v>
      </c>
      <c r="P200" s="13">
        <v>0</v>
      </c>
      <c r="Q200" s="14">
        <f t="shared" si="24"/>
        <v>44532</v>
      </c>
      <c r="R200" s="15">
        <f t="shared" ca="1" si="29"/>
        <v>0</v>
      </c>
      <c r="S200" s="35">
        <f t="shared" si="25"/>
        <v>1</v>
      </c>
      <c r="T200" s="101">
        <f t="shared" ca="1" si="30"/>
        <v>1</v>
      </c>
      <c r="U200" s="90" t="s">
        <v>678</v>
      </c>
      <c r="V200" s="26">
        <v>27</v>
      </c>
      <c r="W200" s="25">
        <f t="shared" si="31"/>
        <v>0</v>
      </c>
      <c r="X200" s="25" t="str">
        <f t="shared" ca="1" si="26"/>
        <v/>
      </c>
      <c r="Y200" s="25" t="str">
        <f t="shared" ca="1" si="27"/>
        <v/>
      </c>
      <c r="Z200" s="22" t="s">
        <v>24</v>
      </c>
      <c r="AA200" s="22"/>
      <c r="AB200" s="16">
        <v>44455</v>
      </c>
      <c r="AC200" s="17">
        <v>44516</v>
      </c>
      <c r="AD200" s="43"/>
      <c r="AE200" s="44"/>
      <c r="AF200" s="44"/>
      <c r="AG200" s="44"/>
      <c r="AH200" s="44"/>
      <c r="AI200" s="44"/>
      <c r="AJ200" s="44">
        <v>0</v>
      </c>
      <c r="AK200" s="85" t="str">
        <f>IF(AND($M200&gt;='Renew Report'!$T$1,$M200&lt;='Renew Report'!$U$1),COUNT($AK$1:$AK199)+1,"")</f>
        <v/>
      </c>
      <c r="AT200" s="46">
        <f t="shared" ca="1" si="28"/>
        <v>0</v>
      </c>
    </row>
    <row r="201" spans="1:46" s="46" customFormat="1" ht="60" customHeight="1" thickBot="1">
      <c r="A201" s="8">
        <f>IF(C201="","",SUBTOTAL(3,$C$2:C201))</f>
        <v>200</v>
      </c>
      <c r="B201" s="9" t="s">
        <v>227</v>
      </c>
      <c r="C201" s="10">
        <v>1</v>
      </c>
      <c r="D201" s="10">
        <v>1</v>
      </c>
      <c r="E201" s="10">
        <v>1</v>
      </c>
      <c r="F201" s="10">
        <v>1</v>
      </c>
      <c r="G201" s="10"/>
      <c r="H201" s="10">
        <v>1</v>
      </c>
      <c r="I201" s="10">
        <v>1</v>
      </c>
      <c r="J201" s="4">
        <v>1</v>
      </c>
      <c r="K201" s="4">
        <v>1</v>
      </c>
      <c r="L201" s="12">
        <v>44375</v>
      </c>
      <c r="M201" s="12">
        <v>44634</v>
      </c>
      <c r="N201" s="11">
        <v>25</v>
      </c>
      <c r="O201" s="36">
        <v>75</v>
      </c>
      <c r="P201" s="13">
        <v>0</v>
      </c>
      <c r="Q201" s="14">
        <f t="shared" si="24"/>
        <v>44650</v>
      </c>
      <c r="R201" s="15">
        <f t="shared" ca="1" si="29"/>
        <v>0</v>
      </c>
      <c r="S201" s="35">
        <f t="shared" si="25"/>
        <v>76</v>
      </c>
      <c r="T201" s="101">
        <f t="shared" ca="1" si="30"/>
        <v>76</v>
      </c>
      <c r="U201" s="90" t="s">
        <v>678</v>
      </c>
      <c r="V201" s="26">
        <v>27</v>
      </c>
      <c r="W201" s="25" t="str">
        <f t="shared" si="31"/>
        <v>المخازن</v>
      </c>
      <c r="X201" s="25" t="str">
        <f t="shared" ca="1" si="26"/>
        <v/>
      </c>
      <c r="Y201" s="25" t="str">
        <f t="shared" ca="1" si="27"/>
        <v/>
      </c>
      <c r="Z201" s="22"/>
      <c r="AA201" s="22"/>
      <c r="AB201" s="18"/>
      <c r="AC201" s="18"/>
      <c r="AD201" s="43"/>
      <c r="AE201" s="44"/>
      <c r="AF201" s="44"/>
      <c r="AG201" s="44"/>
      <c r="AH201" s="44"/>
      <c r="AI201" s="44"/>
      <c r="AJ201" s="44"/>
      <c r="AK201" s="85" t="str">
        <f>IF(AND($M201&gt;='Renew Report'!$T$1,$M201&lt;='Renew Report'!$U$1),COUNT($AK$1:$AK200)+1,"")</f>
        <v/>
      </c>
      <c r="AT201" s="46">
        <f t="shared" ca="1" si="28"/>
        <v>0</v>
      </c>
    </row>
    <row r="202" spans="1:46" s="46" customFormat="1" ht="60" customHeight="1" thickBot="1">
      <c r="A202" s="8">
        <f>IF(C202="","",SUBTOTAL(3,$C$2:C202))</f>
        <v>201</v>
      </c>
      <c r="B202" s="9" t="s">
        <v>228</v>
      </c>
      <c r="C202" s="10">
        <v>1</v>
      </c>
      <c r="D202" s="10">
        <v>1</v>
      </c>
      <c r="E202" s="10">
        <v>1</v>
      </c>
      <c r="F202" s="10">
        <v>1</v>
      </c>
      <c r="G202" s="10"/>
      <c r="H202" s="10">
        <v>1</v>
      </c>
      <c r="I202" s="10">
        <v>1</v>
      </c>
      <c r="J202" s="4">
        <v>1</v>
      </c>
      <c r="K202" s="4">
        <v>1</v>
      </c>
      <c r="L202" s="12">
        <v>44403</v>
      </c>
      <c r="M202" s="12">
        <v>44437</v>
      </c>
      <c r="N202" s="11">
        <v>0</v>
      </c>
      <c r="O202" s="36">
        <v>0</v>
      </c>
      <c r="P202" s="13">
        <v>0</v>
      </c>
      <c r="Q202" s="14">
        <f t="shared" si="24"/>
        <v>44453</v>
      </c>
      <c r="R202" s="15">
        <f t="shared" ca="1" si="29"/>
        <v>0</v>
      </c>
      <c r="S202" s="35">
        <f t="shared" si="25"/>
        <v>1</v>
      </c>
      <c r="T202" s="101">
        <f t="shared" ca="1" si="30"/>
        <v>1</v>
      </c>
      <c r="U202" s="90" t="s">
        <v>678</v>
      </c>
      <c r="V202" s="26">
        <v>27</v>
      </c>
      <c r="W202" s="25">
        <f t="shared" si="31"/>
        <v>0</v>
      </c>
      <c r="X202" s="25" t="str">
        <f t="shared" ca="1" si="26"/>
        <v/>
      </c>
      <c r="Y202" s="25" t="str">
        <f t="shared" ca="1" si="27"/>
        <v/>
      </c>
      <c r="Z202" s="22" t="s">
        <v>24</v>
      </c>
      <c r="AA202" s="22"/>
      <c r="AB202" s="16">
        <v>44376</v>
      </c>
      <c r="AC202" s="17">
        <v>44437</v>
      </c>
      <c r="AD202" s="43"/>
      <c r="AE202" s="44"/>
      <c r="AF202" s="44"/>
      <c r="AG202" s="44"/>
      <c r="AH202" s="44"/>
      <c r="AI202" s="44"/>
      <c r="AJ202" s="44">
        <v>0</v>
      </c>
      <c r="AK202" s="85" t="str">
        <f>IF(AND($M202&gt;='Renew Report'!$T$1,$M202&lt;='Renew Report'!$U$1),COUNT($AK$1:$AK201)+1,"")</f>
        <v/>
      </c>
      <c r="AT202" s="46">
        <f t="shared" ca="1" si="28"/>
        <v>0</v>
      </c>
    </row>
    <row r="203" spans="1:46" s="46" customFormat="1" ht="60" customHeight="1" thickBot="1">
      <c r="A203" s="8">
        <f>IF(C203="","",SUBTOTAL(3,$C$2:C203))</f>
        <v>202</v>
      </c>
      <c r="B203" s="9" t="s">
        <v>229</v>
      </c>
      <c r="C203" s="10">
        <v>1</v>
      </c>
      <c r="D203" s="10">
        <v>1</v>
      </c>
      <c r="E203" s="10">
        <v>1</v>
      </c>
      <c r="F203" s="10">
        <v>1</v>
      </c>
      <c r="G203" s="10"/>
      <c r="H203" s="10">
        <v>1</v>
      </c>
      <c r="I203" s="10">
        <v>1</v>
      </c>
      <c r="J203" s="4">
        <v>1</v>
      </c>
      <c r="K203" s="4">
        <v>1</v>
      </c>
      <c r="L203" s="12">
        <v>44533</v>
      </c>
      <c r="M203" s="12">
        <v>44527</v>
      </c>
      <c r="N203" s="11">
        <v>0</v>
      </c>
      <c r="O203" s="36">
        <v>0</v>
      </c>
      <c r="P203" s="13">
        <v>0</v>
      </c>
      <c r="Q203" s="14">
        <f t="shared" si="24"/>
        <v>44543</v>
      </c>
      <c r="R203" s="15">
        <f t="shared" ca="1" si="29"/>
        <v>0</v>
      </c>
      <c r="S203" s="35">
        <f t="shared" si="25"/>
        <v>1</v>
      </c>
      <c r="T203" s="101">
        <f t="shared" ca="1" si="30"/>
        <v>1</v>
      </c>
      <c r="U203" s="90" t="s">
        <v>678</v>
      </c>
      <c r="V203" s="26">
        <v>27</v>
      </c>
      <c r="W203" s="25">
        <f t="shared" si="31"/>
        <v>0</v>
      </c>
      <c r="X203" s="25" t="str">
        <f t="shared" ca="1" si="26"/>
        <v/>
      </c>
      <c r="Y203" s="25" t="str">
        <f t="shared" ca="1" si="27"/>
        <v/>
      </c>
      <c r="Z203" s="22" t="s">
        <v>24</v>
      </c>
      <c r="AA203" s="22"/>
      <c r="AB203" s="16">
        <v>44466</v>
      </c>
      <c r="AC203" s="17">
        <v>44527</v>
      </c>
      <c r="AD203" s="43"/>
      <c r="AE203" s="44"/>
      <c r="AF203" s="44"/>
      <c r="AG203" s="44"/>
      <c r="AH203" s="44"/>
      <c r="AI203" s="44"/>
      <c r="AJ203" s="44">
        <v>0</v>
      </c>
      <c r="AK203" s="85" t="str">
        <f>IF(AND($M203&gt;='Renew Report'!$T$1,$M203&lt;='Renew Report'!$U$1),COUNT($AK$1:$AK202)+1,"")</f>
        <v/>
      </c>
      <c r="AT203" s="46">
        <f t="shared" ca="1" si="28"/>
        <v>0</v>
      </c>
    </row>
    <row r="204" spans="1:46" s="46" customFormat="1" ht="60" customHeight="1" thickBot="1">
      <c r="A204" s="8">
        <f>IF(C204="","",SUBTOTAL(3,$C$2:C204))</f>
        <v>203</v>
      </c>
      <c r="B204" s="9" t="s">
        <v>230</v>
      </c>
      <c r="C204" s="10">
        <v>1</v>
      </c>
      <c r="D204" s="10">
        <v>1</v>
      </c>
      <c r="E204" s="10">
        <v>1</v>
      </c>
      <c r="F204" s="10">
        <v>1</v>
      </c>
      <c r="G204" s="10"/>
      <c r="H204" s="10">
        <v>1</v>
      </c>
      <c r="I204" s="10">
        <v>1</v>
      </c>
      <c r="J204" s="4">
        <v>1</v>
      </c>
      <c r="K204" s="4">
        <v>1</v>
      </c>
      <c r="L204" s="12">
        <v>44594</v>
      </c>
      <c r="M204" s="12">
        <v>44669</v>
      </c>
      <c r="N204" s="11">
        <v>0</v>
      </c>
      <c r="O204" s="36">
        <v>0</v>
      </c>
      <c r="P204" s="13">
        <v>0</v>
      </c>
      <c r="Q204" s="14">
        <f t="shared" si="24"/>
        <v>44685</v>
      </c>
      <c r="R204" s="15">
        <f t="shared" ca="1" si="29"/>
        <v>0</v>
      </c>
      <c r="S204" s="35">
        <f t="shared" si="25"/>
        <v>1</v>
      </c>
      <c r="T204" s="101">
        <f t="shared" ca="1" si="30"/>
        <v>1</v>
      </c>
      <c r="U204" s="90" t="s">
        <v>678</v>
      </c>
      <c r="V204" s="26">
        <v>27</v>
      </c>
      <c r="W204" s="25">
        <f t="shared" si="31"/>
        <v>0</v>
      </c>
      <c r="X204" s="25" t="str">
        <f t="shared" ca="1" si="26"/>
        <v/>
      </c>
      <c r="Y204" s="25" t="str">
        <f t="shared" ca="1" si="27"/>
        <v/>
      </c>
      <c r="Z204" s="22" t="s">
        <v>24</v>
      </c>
      <c r="AA204" s="22"/>
      <c r="AB204" s="16">
        <v>44245</v>
      </c>
      <c r="AC204" s="17">
        <v>44304</v>
      </c>
      <c r="AD204" s="43"/>
      <c r="AE204" s="44"/>
      <c r="AF204" s="44"/>
      <c r="AG204" s="44"/>
      <c r="AH204" s="44"/>
      <c r="AI204" s="44"/>
      <c r="AJ204" s="44">
        <v>1994</v>
      </c>
      <c r="AK204" s="85" t="str">
        <f>IF(AND($M204&gt;='Renew Report'!$T$1,$M204&lt;='Renew Report'!$U$1),COUNT($AK$1:$AK203)+1,"")</f>
        <v/>
      </c>
      <c r="AT204" s="46">
        <f t="shared" ca="1" si="28"/>
        <v>0</v>
      </c>
    </row>
    <row r="205" spans="1:46" s="46" customFormat="1" ht="60" customHeight="1" thickBot="1">
      <c r="A205" s="8">
        <f>IF(C205="","",SUBTOTAL(3,$C$2:C205))</f>
        <v>204</v>
      </c>
      <c r="B205" s="9" t="s">
        <v>231</v>
      </c>
      <c r="C205" s="10">
        <v>1</v>
      </c>
      <c r="D205" s="10">
        <v>1</v>
      </c>
      <c r="E205" s="10">
        <v>1</v>
      </c>
      <c r="F205" s="10">
        <v>1</v>
      </c>
      <c r="G205" s="10"/>
      <c r="H205" s="10">
        <v>1</v>
      </c>
      <c r="I205" s="10">
        <v>1</v>
      </c>
      <c r="J205" s="4">
        <v>1</v>
      </c>
      <c r="K205" s="4">
        <v>1</v>
      </c>
      <c r="L205" s="12">
        <v>44491</v>
      </c>
      <c r="M205" s="12">
        <v>44753</v>
      </c>
      <c r="N205" s="11">
        <v>0</v>
      </c>
      <c r="O205" s="36">
        <v>0</v>
      </c>
      <c r="P205" s="13">
        <v>0</v>
      </c>
      <c r="Q205" s="14">
        <f t="shared" si="24"/>
        <v>44769</v>
      </c>
      <c r="R205" s="15">
        <f t="shared" ca="1" si="29"/>
        <v>0</v>
      </c>
      <c r="S205" s="35">
        <f t="shared" si="25"/>
        <v>1</v>
      </c>
      <c r="T205" s="101">
        <f t="shared" ca="1" si="30"/>
        <v>1</v>
      </c>
      <c r="U205" s="90" t="s">
        <v>678</v>
      </c>
      <c r="V205" s="26">
        <v>27</v>
      </c>
      <c r="W205" s="25">
        <f t="shared" si="31"/>
        <v>0</v>
      </c>
      <c r="X205" s="25" t="str">
        <f t="shared" ca="1" si="26"/>
        <v/>
      </c>
      <c r="Y205" s="25" t="str">
        <f t="shared" ca="1" si="27"/>
        <v/>
      </c>
      <c r="Z205" s="22" t="s">
        <v>24</v>
      </c>
      <c r="AA205" s="22"/>
      <c r="AB205" s="16">
        <v>44327</v>
      </c>
      <c r="AC205" s="17">
        <v>44388</v>
      </c>
      <c r="AD205" s="43"/>
      <c r="AE205" s="44"/>
      <c r="AF205" s="44"/>
      <c r="AG205" s="44"/>
      <c r="AH205" s="44"/>
      <c r="AI205" s="44"/>
      <c r="AJ205" s="44">
        <v>1996</v>
      </c>
      <c r="AK205" s="85" t="str">
        <f>IF(AND($M205&gt;='Renew Report'!$T$1,$M205&lt;='Renew Report'!$U$1),COUNT($AK$1:$AK204)+1,"")</f>
        <v/>
      </c>
      <c r="AT205" s="46">
        <f t="shared" ca="1" si="28"/>
        <v>0</v>
      </c>
    </row>
    <row r="206" spans="1:46" s="46" customFormat="1" ht="60" customHeight="1" thickBot="1">
      <c r="A206" s="8">
        <f>IF(C206="","",SUBTOTAL(3,$C$2:C206))</f>
        <v>205</v>
      </c>
      <c r="B206" s="9" t="s">
        <v>232</v>
      </c>
      <c r="C206" s="10">
        <v>1</v>
      </c>
      <c r="D206" s="10">
        <v>1</v>
      </c>
      <c r="E206" s="10">
        <v>1</v>
      </c>
      <c r="F206" s="10">
        <v>1</v>
      </c>
      <c r="G206" s="10"/>
      <c r="H206" s="10">
        <v>1</v>
      </c>
      <c r="I206" s="10">
        <v>1</v>
      </c>
      <c r="J206" s="4">
        <v>1</v>
      </c>
      <c r="K206" s="4">
        <v>1</v>
      </c>
      <c r="L206" s="12">
        <v>44641</v>
      </c>
      <c r="M206" s="12">
        <v>44745</v>
      </c>
      <c r="N206" s="11">
        <v>0</v>
      </c>
      <c r="O206" s="36">
        <v>0</v>
      </c>
      <c r="P206" s="13">
        <v>0</v>
      </c>
      <c r="Q206" s="14">
        <f t="shared" si="24"/>
        <v>44761</v>
      </c>
      <c r="R206" s="15">
        <f t="shared" ca="1" si="29"/>
        <v>0</v>
      </c>
      <c r="S206" s="35">
        <f t="shared" si="25"/>
        <v>1</v>
      </c>
      <c r="T206" s="101">
        <f t="shared" ca="1" si="30"/>
        <v>1</v>
      </c>
      <c r="U206" s="90" t="s">
        <v>678</v>
      </c>
      <c r="V206" s="26">
        <v>27</v>
      </c>
      <c r="W206" s="25">
        <f t="shared" si="31"/>
        <v>0</v>
      </c>
      <c r="X206" s="25" t="str">
        <f t="shared" ca="1" si="26"/>
        <v/>
      </c>
      <c r="Y206" s="25" t="str">
        <f t="shared" ca="1" si="27"/>
        <v/>
      </c>
      <c r="Z206" s="22" t="s">
        <v>24</v>
      </c>
      <c r="AA206" s="22"/>
      <c r="AB206" s="16">
        <v>44319</v>
      </c>
      <c r="AC206" s="17">
        <v>44380</v>
      </c>
      <c r="AD206" s="43"/>
      <c r="AE206" s="44"/>
      <c r="AF206" s="44"/>
      <c r="AG206" s="44"/>
      <c r="AH206" s="44"/>
      <c r="AI206" s="44"/>
      <c r="AJ206" s="44">
        <v>1999</v>
      </c>
      <c r="AK206" s="85" t="str">
        <f>IF(AND($M206&gt;='Renew Report'!$T$1,$M206&lt;='Renew Report'!$U$1),COUNT($AK$1:$AK205)+1,"")</f>
        <v/>
      </c>
      <c r="AT206" s="46">
        <f t="shared" ca="1" si="28"/>
        <v>0</v>
      </c>
    </row>
    <row r="207" spans="1:46" s="46" customFormat="1" ht="60" customHeight="1" thickBot="1">
      <c r="A207" s="8">
        <f>IF(C207="","",SUBTOTAL(3,$C$2:C207))</f>
        <v>206</v>
      </c>
      <c r="B207" s="9" t="s">
        <v>233</v>
      </c>
      <c r="C207" s="10">
        <v>1</v>
      </c>
      <c r="D207" s="10">
        <v>1</v>
      </c>
      <c r="E207" s="10">
        <v>1</v>
      </c>
      <c r="F207" s="10">
        <v>1</v>
      </c>
      <c r="G207" s="10"/>
      <c r="H207" s="10">
        <v>1</v>
      </c>
      <c r="I207" s="10">
        <v>1</v>
      </c>
      <c r="J207" s="4">
        <v>1</v>
      </c>
      <c r="K207" s="4">
        <v>1</v>
      </c>
      <c r="L207" s="12">
        <v>44130</v>
      </c>
      <c r="M207" s="12">
        <v>44412</v>
      </c>
      <c r="N207" s="11">
        <v>122</v>
      </c>
      <c r="O207" s="36">
        <v>125</v>
      </c>
      <c r="P207" s="13">
        <v>0</v>
      </c>
      <c r="Q207" s="14">
        <f t="shared" si="24"/>
        <v>44428</v>
      </c>
      <c r="R207" s="15">
        <f t="shared" ca="1" si="29"/>
        <v>0</v>
      </c>
      <c r="S207" s="35">
        <f t="shared" si="25"/>
        <v>126</v>
      </c>
      <c r="T207" s="101">
        <f t="shared" ca="1" si="30"/>
        <v>126</v>
      </c>
      <c r="U207" s="90" t="s">
        <v>678</v>
      </c>
      <c r="V207" s="26">
        <v>27</v>
      </c>
      <c r="W207" s="25" t="str">
        <f t="shared" si="31"/>
        <v>المخازن</v>
      </c>
      <c r="X207" s="25" t="str">
        <f t="shared" ca="1" si="26"/>
        <v/>
      </c>
      <c r="Y207" s="25" t="str">
        <f t="shared" ca="1" si="27"/>
        <v/>
      </c>
      <c r="Z207" s="22" t="s">
        <v>24</v>
      </c>
      <c r="AA207" s="22"/>
      <c r="AB207" s="16">
        <v>44351</v>
      </c>
      <c r="AC207" s="17">
        <v>44412</v>
      </c>
      <c r="AD207" s="43"/>
      <c r="AE207" s="44"/>
      <c r="AF207" s="44"/>
      <c r="AG207" s="44"/>
      <c r="AH207" s="44"/>
      <c r="AI207" s="44"/>
      <c r="AJ207" s="44">
        <v>2005</v>
      </c>
      <c r="AK207" s="85" t="str">
        <f>IF(AND($M207&gt;='Renew Report'!$T$1,$M207&lt;='Renew Report'!$U$1),COUNT($AK$1:$AK206)+1,"")</f>
        <v/>
      </c>
      <c r="AT207" s="46">
        <f t="shared" ca="1" si="28"/>
        <v>0</v>
      </c>
    </row>
    <row r="208" spans="1:46" s="46" customFormat="1" ht="60" customHeight="1" thickBot="1">
      <c r="A208" s="8">
        <f>IF(C208="","",SUBTOTAL(3,$C$2:C208))</f>
        <v>207</v>
      </c>
      <c r="B208" s="9" t="s">
        <v>234</v>
      </c>
      <c r="C208" s="10">
        <v>1</v>
      </c>
      <c r="D208" s="10">
        <v>1</v>
      </c>
      <c r="E208" s="10">
        <v>1</v>
      </c>
      <c r="F208" s="10">
        <v>1</v>
      </c>
      <c r="G208" s="10"/>
      <c r="H208" s="10">
        <v>1</v>
      </c>
      <c r="I208" s="10">
        <v>1</v>
      </c>
      <c r="J208" s="4">
        <v>1</v>
      </c>
      <c r="K208" s="4">
        <v>1</v>
      </c>
      <c r="L208" s="12">
        <v>44391</v>
      </c>
      <c r="M208" s="12">
        <v>44736</v>
      </c>
      <c r="N208" s="11">
        <v>0</v>
      </c>
      <c r="O208" s="36">
        <v>0</v>
      </c>
      <c r="P208" s="13">
        <v>0</v>
      </c>
      <c r="Q208" s="14">
        <f t="shared" si="24"/>
        <v>44752</v>
      </c>
      <c r="R208" s="15">
        <f t="shared" ca="1" si="29"/>
        <v>0</v>
      </c>
      <c r="S208" s="35">
        <f t="shared" si="25"/>
        <v>1</v>
      </c>
      <c r="T208" s="101">
        <f t="shared" ca="1" si="30"/>
        <v>1</v>
      </c>
      <c r="U208" s="90" t="s">
        <v>678</v>
      </c>
      <c r="V208" s="26">
        <v>27</v>
      </c>
      <c r="W208" s="25">
        <f t="shared" si="31"/>
        <v>0</v>
      </c>
      <c r="X208" s="25" t="str">
        <f t="shared" ca="1" si="26"/>
        <v/>
      </c>
      <c r="Y208" s="25" t="str">
        <f t="shared" ca="1" si="27"/>
        <v/>
      </c>
      <c r="Z208" s="22" t="s">
        <v>24</v>
      </c>
      <c r="AA208" s="22"/>
      <c r="AB208" s="16">
        <v>44310</v>
      </c>
      <c r="AC208" s="17">
        <v>44371</v>
      </c>
      <c r="AD208" s="43"/>
      <c r="AE208" s="44"/>
      <c r="AF208" s="44"/>
      <c r="AG208" s="44"/>
      <c r="AH208" s="44"/>
      <c r="AI208" s="44"/>
      <c r="AJ208" s="44">
        <v>2005</v>
      </c>
      <c r="AK208" s="85" t="str">
        <f>IF(AND($M208&gt;='Renew Report'!$T$1,$M208&lt;='Renew Report'!$U$1),COUNT($AK$1:$AK207)+1,"")</f>
        <v/>
      </c>
      <c r="AT208" s="46">
        <f t="shared" ca="1" si="28"/>
        <v>0</v>
      </c>
    </row>
    <row r="209" spans="1:46" s="46" customFormat="1" ht="60" customHeight="1" thickBot="1">
      <c r="A209" s="8">
        <f>IF(C209="","",SUBTOTAL(3,$C$2:C209))</f>
        <v>208</v>
      </c>
      <c r="B209" s="9" t="s">
        <v>235</v>
      </c>
      <c r="C209" s="10">
        <v>1</v>
      </c>
      <c r="D209" s="10">
        <v>1</v>
      </c>
      <c r="E209" s="10">
        <v>1</v>
      </c>
      <c r="F209" s="10">
        <v>1</v>
      </c>
      <c r="G209" s="10"/>
      <c r="H209" s="10">
        <v>1</v>
      </c>
      <c r="I209" s="10">
        <v>1</v>
      </c>
      <c r="J209" s="4">
        <v>1</v>
      </c>
      <c r="K209" s="4">
        <v>1</v>
      </c>
      <c r="L209" s="12">
        <v>44440</v>
      </c>
      <c r="M209" s="12">
        <v>44513</v>
      </c>
      <c r="N209" s="11">
        <v>0</v>
      </c>
      <c r="O209" s="36">
        <v>0</v>
      </c>
      <c r="P209" s="13">
        <v>0</v>
      </c>
      <c r="Q209" s="14">
        <f t="shared" si="24"/>
        <v>44529</v>
      </c>
      <c r="R209" s="15">
        <f t="shared" ca="1" si="29"/>
        <v>0</v>
      </c>
      <c r="S209" s="35">
        <f t="shared" si="25"/>
        <v>1</v>
      </c>
      <c r="T209" s="101">
        <f t="shared" ca="1" si="30"/>
        <v>1</v>
      </c>
      <c r="U209" s="90" t="s">
        <v>678</v>
      </c>
      <c r="V209" s="26">
        <v>27</v>
      </c>
      <c r="W209" s="25">
        <f t="shared" si="31"/>
        <v>0</v>
      </c>
      <c r="X209" s="25" t="str">
        <f t="shared" ca="1" si="26"/>
        <v/>
      </c>
      <c r="Y209" s="25" t="str">
        <f t="shared" ca="1" si="27"/>
        <v/>
      </c>
      <c r="Z209" s="22" t="s">
        <v>24</v>
      </c>
      <c r="AA209" s="22"/>
      <c r="AB209" s="16">
        <v>44452</v>
      </c>
      <c r="AC209" s="17">
        <v>44513</v>
      </c>
      <c r="AD209" s="43"/>
      <c r="AE209" s="44"/>
      <c r="AF209" s="44"/>
      <c r="AG209" s="44"/>
      <c r="AH209" s="44"/>
      <c r="AI209" s="44"/>
      <c r="AJ209" s="44">
        <v>0</v>
      </c>
      <c r="AK209" s="85" t="str">
        <f>IF(AND($M209&gt;='Renew Report'!$T$1,$M209&lt;='Renew Report'!$U$1),COUNT($AK$1:$AK208)+1,"")</f>
        <v/>
      </c>
      <c r="AT209" s="46">
        <f t="shared" ca="1" si="28"/>
        <v>0</v>
      </c>
    </row>
    <row r="210" spans="1:46" s="46" customFormat="1" ht="60" customHeight="1" thickBot="1">
      <c r="A210" s="8">
        <f>IF(C210="","",SUBTOTAL(3,$C$2:C210))</f>
        <v>209</v>
      </c>
      <c r="B210" s="9" t="s">
        <v>236</v>
      </c>
      <c r="C210" s="10">
        <v>1</v>
      </c>
      <c r="D210" s="10">
        <v>1</v>
      </c>
      <c r="E210" s="10">
        <v>1</v>
      </c>
      <c r="F210" s="10">
        <v>1</v>
      </c>
      <c r="G210" s="10"/>
      <c r="H210" s="10">
        <v>1</v>
      </c>
      <c r="I210" s="10">
        <v>1</v>
      </c>
      <c r="J210" s="4">
        <v>1</v>
      </c>
      <c r="K210" s="4">
        <v>1</v>
      </c>
      <c r="L210" s="12">
        <v>43764</v>
      </c>
      <c r="M210" s="12">
        <v>44461</v>
      </c>
      <c r="N210" s="11">
        <v>0</v>
      </c>
      <c r="O210" s="36">
        <v>0</v>
      </c>
      <c r="P210" s="13">
        <v>0</v>
      </c>
      <c r="Q210" s="14">
        <f t="shared" si="24"/>
        <v>44477</v>
      </c>
      <c r="R210" s="15">
        <f t="shared" ca="1" si="29"/>
        <v>0</v>
      </c>
      <c r="S210" s="35">
        <f t="shared" si="25"/>
        <v>1</v>
      </c>
      <c r="T210" s="101">
        <f t="shared" ca="1" si="30"/>
        <v>1</v>
      </c>
      <c r="U210" s="90" t="s">
        <v>678</v>
      </c>
      <c r="V210" s="26">
        <v>27</v>
      </c>
      <c r="W210" s="25">
        <f t="shared" si="31"/>
        <v>0</v>
      </c>
      <c r="X210" s="25" t="str">
        <f t="shared" ca="1" si="26"/>
        <v/>
      </c>
      <c r="Y210" s="25" t="str">
        <f t="shared" ca="1" si="27"/>
        <v/>
      </c>
      <c r="Z210" s="22" t="s">
        <v>24</v>
      </c>
      <c r="AA210" s="22"/>
      <c r="AB210" s="16">
        <v>44399</v>
      </c>
      <c r="AC210" s="17">
        <v>44461</v>
      </c>
      <c r="AD210" s="43"/>
      <c r="AE210" s="44"/>
      <c r="AF210" s="44"/>
      <c r="AG210" s="44"/>
      <c r="AH210" s="44"/>
      <c r="AI210" s="44"/>
      <c r="AJ210" s="44">
        <v>0</v>
      </c>
      <c r="AK210" s="85" t="str">
        <f>IF(AND($M210&gt;='Renew Report'!$T$1,$M210&lt;='Renew Report'!$U$1),COUNT($AK$1:$AK209)+1,"")</f>
        <v/>
      </c>
      <c r="AT210" s="46">
        <f t="shared" ca="1" si="28"/>
        <v>0</v>
      </c>
    </row>
    <row r="211" spans="1:46" s="46" customFormat="1" ht="60" customHeight="1" thickBot="1">
      <c r="A211" s="8">
        <f>IF(C211="","",SUBTOTAL(3,$C$2:C211))</f>
        <v>210</v>
      </c>
      <c r="B211" s="9" t="s">
        <v>237</v>
      </c>
      <c r="C211" s="10">
        <v>1</v>
      </c>
      <c r="D211" s="10">
        <v>1</v>
      </c>
      <c r="E211" s="10">
        <v>1</v>
      </c>
      <c r="F211" s="10">
        <v>1</v>
      </c>
      <c r="G211" s="10"/>
      <c r="H211" s="10">
        <v>1</v>
      </c>
      <c r="I211" s="10">
        <v>1</v>
      </c>
      <c r="J211" s="4">
        <v>1</v>
      </c>
      <c r="K211" s="4">
        <v>1</v>
      </c>
      <c r="L211" s="12">
        <v>44516</v>
      </c>
      <c r="M211" s="12">
        <v>44742</v>
      </c>
      <c r="N211" s="11">
        <v>0</v>
      </c>
      <c r="O211" s="36">
        <v>0</v>
      </c>
      <c r="P211" s="13">
        <v>450</v>
      </c>
      <c r="Q211" s="14">
        <f t="shared" si="24"/>
        <v>44758</v>
      </c>
      <c r="R211" s="15">
        <f t="shared" ca="1" si="29"/>
        <v>0</v>
      </c>
      <c r="S211" s="35">
        <f t="shared" si="25"/>
        <v>451</v>
      </c>
      <c r="T211" s="101">
        <f t="shared" ca="1" si="30"/>
        <v>451</v>
      </c>
      <c r="U211" s="90" t="s">
        <v>678</v>
      </c>
      <c r="V211" s="26">
        <v>27</v>
      </c>
      <c r="W211" s="25">
        <f t="shared" si="31"/>
        <v>0</v>
      </c>
      <c r="X211" s="25" t="str">
        <f t="shared" ca="1" si="26"/>
        <v/>
      </c>
      <c r="Y211" s="25" t="str">
        <f t="shared" ca="1" si="27"/>
        <v/>
      </c>
      <c r="Z211" s="22" t="s">
        <v>24</v>
      </c>
      <c r="AA211" s="22"/>
      <c r="AB211" s="16">
        <v>44316</v>
      </c>
      <c r="AC211" s="17">
        <v>44377</v>
      </c>
      <c r="AD211" s="43"/>
      <c r="AE211" s="44"/>
      <c r="AF211" s="44"/>
      <c r="AG211" s="44"/>
      <c r="AH211" s="44"/>
      <c r="AI211" s="44"/>
      <c r="AJ211" s="44">
        <v>2001</v>
      </c>
      <c r="AK211" s="85" t="str">
        <f>IF(AND($M211&gt;='Renew Report'!$T$1,$M211&lt;='Renew Report'!$U$1),COUNT($AK$1:$AK210)+1,"")</f>
        <v/>
      </c>
      <c r="AT211" s="46">
        <f t="shared" ca="1" si="28"/>
        <v>0</v>
      </c>
    </row>
    <row r="212" spans="1:46" s="46" customFormat="1" ht="60" customHeight="1" thickBot="1">
      <c r="A212" s="8">
        <f>IF(C212="","",SUBTOTAL(3,$C$2:C212))</f>
        <v>211</v>
      </c>
      <c r="B212" s="9" t="s">
        <v>238</v>
      </c>
      <c r="C212" s="10">
        <v>1</v>
      </c>
      <c r="D212" s="10">
        <v>1</v>
      </c>
      <c r="E212" s="10">
        <v>1</v>
      </c>
      <c r="F212" s="10">
        <v>1</v>
      </c>
      <c r="G212" s="10"/>
      <c r="H212" s="10">
        <v>1</v>
      </c>
      <c r="I212" s="10">
        <v>1</v>
      </c>
      <c r="J212" s="4">
        <v>1</v>
      </c>
      <c r="K212" s="4">
        <v>1</v>
      </c>
      <c r="L212" s="12">
        <v>44463</v>
      </c>
      <c r="M212" s="12">
        <v>44544</v>
      </c>
      <c r="N212" s="11">
        <v>11</v>
      </c>
      <c r="O212" s="36">
        <v>75</v>
      </c>
      <c r="P212" s="13">
        <v>0</v>
      </c>
      <c r="Q212" s="14">
        <f t="shared" si="24"/>
        <v>44560</v>
      </c>
      <c r="R212" s="15">
        <f t="shared" ca="1" si="29"/>
        <v>0</v>
      </c>
      <c r="S212" s="35">
        <f t="shared" si="25"/>
        <v>76</v>
      </c>
      <c r="T212" s="101">
        <f t="shared" ca="1" si="30"/>
        <v>76</v>
      </c>
      <c r="U212" s="90" t="s">
        <v>678</v>
      </c>
      <c r="V212" s="26">
        <v>27</v>
      </c>
      <c r="W212" s="25" t="str">
        <f t="shared" si="31"/>
        <v>المخازن</v>
      </c>
      <c r="X212" s="25" t="str">
        <f t="shared" ca="1" si="26"/>
        <v/>
      </c>
      <c r="Y212" s="25" t="str">
        <f t="shared" ca="1" si="27"/>
        <v/>
      </c>
      <c r="Z212" s="22" t="s">
        <v>24</v>
      </c>
      <c r="AA212" s="22"/>
      <c r="AB212" s="16">
        <v>44483</v>
      </c>
      <c r="AC212" s="17">
        <v>44544</v>
      </c>
      <c r="AD212" s="43"/>
      <c r="AE212" s="44"/>
      <c r="AF212" s="44"/>
      <c r="AG212" s="44"/>
      <c r="AH212" s="44"/>
      <c r="AI212" s="44"/>
      <c r="AJ212" s="44">
        <v>0</v>
      </c>
      <c r="AK212" s="85" t="str">
        <f>IF(AND($M212&gt;='Renew Report'!$T$1,$M212&lt;='Renew Report'!$U$1),COUNT($AK$1:$AK211)+1,"")</f>
        <v/>
      </c>
      <c r="AT212" s="46">
        <f t="shared" ca="1" si="28"/>
        <v>0</v>
      </c>
    </row>
    <row r="213" spans="1:46" s="46" customFormat="1" ht="60" customHeight="1" thickBot="1">
      <c r="A213" s="8">
        <f>IF(C213="","",SUBTOTAL(3,$C$2:C213))</f>
        <v>212</v>
      </c>
      <c r="B213" s="9" t="s">
        <v>239</v>
      </c>
      <c r="C213" s="10">
        <v>1</v>
      </c>
      <c r="D213" s="10">
        <v>1</v>
      </c>
      <c r="E213" s="10">
        <v>1</v>
      </c>
      <c r="F213" s="10">
        <v>1</v>
      </c>
      <c r="G213" s="10"/>
      <c r="H213" s="10">
        <v>1</v>
      </c>
      <c r="I213" s="10">
        <v>1</v>
      </c>
      <c r="J213" s="4">
        <v>1</v>
      </c>
      <c r="K213" s="4">
        <v>1</v>
      </c>
      <c r="L213" s="12">
        <v>44201</v>
      </c>
      <c r="M213" s="12">
        <v>44541</v>
      </c>
      <c r="N213" s="11">
        <v>66</v>
      </c>
      <c r="O213" s="36">
        <v>75</v>
      </c>
      <c r="P213" s="13">
        <v>0</v>
      </c>
      <c r="Q213" s="14">
        <f t="shared" si="24"/>
        <v>44557</v>
      </c>
      <c r="R213" s="15">
        <f t="shared" ca="1" si="29"/>
        <v>0</v>
      </c>
      <c r="S213" s="35">
        <f t="shared" si="25"/>
        <v>76</v>
      </c>
      <c r="T213" s="101">
        <f t="shared" ca="1" si="30"/>
        <v>76</v>
      </c>
      <c r="U213" s="90" t="s">
        <v>678</v>
      </c>
      <c r="V213" s="26">
        <v>27</v>
      </c>
      <c r="W213" s="25" t="str">
        <f t="shared" si="31"/>
        <v>المخازن</v>
      </c>
      <c r="X213" s="25" t="str">
        <f t="shared" ca="1" si="26"/>
        <v/>
      </c>
      <c r="Y213" s="25" t="str">
        <f t="shared" ca="1" si="27"/>
        <v/>
      </c>
      <c r="Z213" s="22" t="s">
        <v>24</v>
      </c>
      <c r="AA213" s="22"/>
      <c r="AB213" s="16">
        <v>44480</v>
      </c>
      <c r="AC213" s="17">
        <v>44541</v>
      </c>
      <c r="AD213" s="43"/>
      <c r="AE213" s="44"/>
      <c r="AF213" s="44"/>
      <c r="AG213" s="44"/>
      <c r="AH213" s="44"/>
      <c r="AI213" s="44"/>
      <c r="AJ213" s="44">
        <v>0</v>
      </c>
      <c r="AK213" s="85" t="str">
        <f>IF(AND($M213&gt;='Renew Report'!$T$1,$M213&lt;='Renew Report'!$U$1),COUNT($AK$1:$AK212)+1,"")</f>
        <v/>
      </c>
      <c r="AT213" s="46">
        <f t="shared" ca="1" si="28"/>
        <v>0</v>
      </c>
    </row>
    <row r="214" spans="1:46" s="46" customFormat="1" ht="60" customHeight="1" thickBot="1">
      <c r="A214" s="8">
        <f>IF(C214="","",SUBTOTAL(3,$C$2:C214))</f>
        <v>213</v>
      </c>
      <c r="B214" s="9" t="s">
        <v>240</v>
      </c>
      <c r="C214" s="10">
        <v>1</v>
      </c>
      <c r="D214" s="10">
        <v>1</v>
      </c>
      <c r="E214" s="10">
        <v>1</v>
      </c>
      <c r="F214" s="10">
        <v>1</v>
      </c>
      <c r="G214" s="10"/>
      <c r="H214" s="10">
        <v>1</v>
      </c>
      <c r="I214" s="10">
        <v>1</v>
      </c>
      <c r="J214" s="4">
        <v>1</v>
      </c>
      <c r="K214" s="4">
        <v>1</v>
      </c>
      <c r="L214" s="12">
        <v>44397</v>
      </c>
      <c r="M214" s="12">
        <v>44487</v>
      </c>
      <c r="N214" s="11">
        <v>80</v>
      </c>
      <c r="O214" s="36">
        <v>75</v>
      </c>
      <c r="P214" s="13">
        <v>0</v>
      </c>
      <c r="Q214" s="14">
        <f t="shared" si="24"/>
        <v>44503</v>
      </c>
      <c r="R214" s="15">
        <f t="shared" ca="1" si="29"/>
        <v>0</v>
      </c>
      <c r="S214" s="35">
        <f t="shared" si="25"/>
        <v>76</v>
      </c>
      <c r="T214" s="101">
        <f t="shared" ca="1" si="30"/>
        <v>76</v>
      </c>
      <c r="U214" s="90" t="s">
        <v>678</v>
      </c>
      <c r="V214" s="26">
        <v>27</v>
      </c>
      <c r="W214" s="25" t="str">
        <f t="shared" si="31"/>
        <v>المخازن</v>
      </c>
      <c r="X214" s="25" t="str">
        <f t="shared" ca="1" si="26"/>
        <v/>
      </c>
      <c r="Y214" s="25" t="str">
        <f t="shared" ca="1" si="27"/>
        <v/>
      </c>
      <c r="Z214" s="22" t="s">
        <v>24</v>
      </c>
      <c r="AA214" s="22"/>
      <c r="AB214" s="16">
        <v>44426</v>
      </c>
      <c r="AC214" s="17">
        <v>44487</v>
      </c>
      <c r="AD214" s="43"/>
      <c r="AE214" s="44"/>
      <c r="AF214" s="44"/>
      <c r="AG214" s="44"/>
      <c r="AH214" s="44"/>
      <c r="AI214" s="44"/>
      <c r="AJ214" s="44">
        <v>0</v>
      </c>
      <c r="AK214" s="85" t="str">
        <f>IF(AND($M214&gt;='Renew Report'!$T$1,$M214&lt;='Renew Report'!$U$1),COUNT($AK$1:$AK213)+1,"")</f>
        <v/>
      </c>
      <c r="AT214" s="46">
        <f t="shared" ca="1" si="28"/>
        <v>0</v>
      </c>
    </row>
    <row r="215" spans="1:46" s="46" customFormat="1" ht="60" customHeight="1" thickBot="1">
      <c r="A215" s="8">
        <f>IF(C215="","",SUBTOTAL(3,$C$2:C215))</f>
        <v>214</v>
      </c>
      <c r="B215" s="9" t="s">
        <v>241</v>
      </c>
      <c r="C215" s="10">
        <v>1</v>
      </c>
      <c r="D215" s="10">
        <v>1</v>
      </c>
      <c r="E215" s="10">
        <v>1</v>
      </c>
      <c r="F215" s="10">
        <v>1</v>
      </c>
      <c r="G215" s="10"/>
      <c r="H215" s="10">
        <v>1</v>
      </c>
      <c r="I215" s="10">
        <v>1</v>
      </c>
      <c r="J215" s="4">
        <v>1</v>
      </c>
      <c r="K215" s="4">
        <v>1</v>
      </c>
      <c r="L215" s="12">
        <v>44422</v>
      </c>
      <c r="M215" s="12">
        <v>44488</v>
      </c>
      <c r="N215" s="11">
        <v>85</v>
      </c>
      <c r="O215" s="36">
        <v>75</v>
      </c>
      <c r="P215" s="13">
        <v>0</v>
      </c>
      <c r="Q215" s="14">
        <f t="shared" si="24"/>
        <v>44504</v>
      </c>
      <c r="R215" s="15">
        <f t="shared" ca="1" si="29"/>
        <v>0</v>
      </c>
      <c r="S215" s="35">
        <f t="shared" si="25"/>
        <v>76</v>
      </c>
      <c r="T215" s="101">
        <f t="shared" ca="1" si="30"/>
        <v>76</v>
      </c>
      <c r="U215" s="90" t="s">
        <v>678</v>
      </c>
      <c r="V215" s="26">
        <v>27</v>
      </c>
      <c r="W215" s="25" t="str">
        <f t="shared" si="31"/>
        <v>المخازن</v>
      </c>
      <c r="X215" s="25" t="str">
        <f t="shared" ca="1" si="26"/>
        <v/>
      </c>
      <c r="Y215" s="25" t="str">
        <f t="shared" ca="1" si="27"/>
        <v/>
      </c>
      <c r="Z215" s="22" t="s">
        <v>24</v>
      </c>
      <c r="AA215" s="22"/>
      <c r="AB215" s="16">
        <v>44427</v>
      </c>
      <c r="AC215" s="17">
        <v>44488</v>
      </c>
      <c r="AD215" s="43"/>
      <c r="AE215" s="44"/>
      <c r="AF215" s="44"/>
      <c r="AG215" s="44"/>
      <c r="AH215" s="44"/>
      <c r="AI215" s="44"/>
      <c r="AJ215" s="44">
        <v>0</v>
      </c>
      <c r="AK215" s="85" t="str">
        <f>IF(AND($M215&gt;='Renew Report'!$T$1,$M215&lt;='Renew Report'!$U$1),COUNT($AK$1:$AK214)+1,"")</f>
        <v/>
      </c>
      <c r="AT215" s="46">
        <f t="shared" ca="1" si="28"/>
        <v>0</v>
      </c>
    </row>
    <row r="216" spans="1:46" s="46" customFormat="1" ht="60" customHeight="1" thickBot="1">
      <c r="A216" s="8">
        <f>IF(C216="","",SUBTOTAL(3,$C$2:C216))</f>
        <v>215</v>
      </c>
      <c r="B216" s="9" t="s">
        <v>242</v>
      </c>
      <c r="C216" s="10">
        <v>1</v>
      </c>
      <c r="D216" s="10">
        <v>1</v>
      </c>
      <c r="E216" s="10">
        <v>1</v>
      </c>
      <c r="F216" s="10">
        <v>1</v>
      </c>
      <c r="G216" s="10"/>
      <c r="H216" s="10">
        <v>1</v>
      </c>
      <c r="I216" s="10">
        <v>1</v>
      </c>
      <c r="J216" s="4">
        <v>1</v>
      </c>
      <c r="K216" s="4">
        <v>1</v>
      </c>
      <c r="L216" s="12">
        <v>44546</v>
      </c>
      <c r="M216" s="12">
        <v>44684</v>
      </c>
      <c r="N216" s="11">
        <v>0</v>
      </c>
      <c r="O216" s="36">
        <v>0</v>
      </c>
      <c r="P216" s="13">
        <v>0</v>
      </c>
      <c r="Q216" s="14">
        <f t="shared" si="24"/>
        <v>44700</v>
      </c>
      <c r="R216" s="15">
        <f t="shared" ca="1" si="29"/>
        <v>0</v>
      </c>
      <c r="S216" s="35">
        <f t="shared" si="25"/>
        <v>1</v>
      </c>
      <c r="T216" s="101">
        <f t="shared" ca="1" si="30"/>
        <v>1</v>
      </c>
      <c r="U216" s="90" t="s">
        <v>678</v>
      </c>
      <c r="V216" s="26">
        <v>27</v>
      </c>
      <c r="W216" s="25">
        <f t="shared" si="31"/>
        <v>0</v>
      </c>
      <c r="X216" s="25" t="str">
        <f t="shared" ca="1" si="26"/>
        <v/>
      </c>
      <c r="Y216" s="25" t="str">
        <f t="shared" ca="1" si="27"/>
        <v/>
      </c>
      <c r="Z216" s="22" t="s">
        <v>24</v>
      </c>
      <c r="AA216" s="22"/>
      <c r="AB216" s="16">
        <v>44258</v>
      </c>
      <c r="AC216" s="17">
        <v>44319</v>
      </c>
      <c r="AD216" s="43"/>
      <c r="AE216" s="44"/>
      <c r="AF216" s="44"/>
      <c r="AG216" s="44"/>
      <c r="AH216" s="44"/>
      <c r="AI216" s="44"/>
      <c r="AJ216" s="44">
        <v>0</v>
      </c>
      <c r="AK216" s="85" t="str">
        <f>IF(AND($M216&gt;='Renew Report'!$T$1,$M216&lt;='Renew Report'!$U$1),COUNT($AK$1:$AK215)+1,"")</f>
        <v/>
      </c>
      <c r="AT216" s="46">
        <f t="shared" ca="1" si="28"/>
        <v>0</v>
      </c>
    </row>
    <row r="217" spans="1:46" s="46" customFormat="1" ht="60" customHeight="1" thickBot="1">
      <c r="A217" s="8">
        <f>IF(C217="","",SUBTOTAL(3,$C$2:C217))</f>
        <v>216</v>
      </c>
      <c r="B217" s="9" t="s">
        <v>243</v>
      </c>
      <c r="C217" s="10">
        <v>1</v>
      </c>
      <c r="D217" s="10">
        <v>1</v>
      </c>
      <c r="E217" s="10">
        <v>1</v>
      </c>
      <c r="F217" s="10">
        <v>1</v>
      </c>
      <c r="G217" s="10"/>
      <c r="H217" s="10">
        <v>1</v>
      </c>
      <c r="I217" s="10">
        <v>1</v>
      </c>
      <c r="J217" s="4">
        <v>1</v>
      </c>
      <c r="K217" s="4">
        <v>1</v>
      </c>
      <c r="L217" s="12">
        <v>44022</v>
      </c>
      <c r="M217" s="12">
        <v>44747</v>
      </c>
      <c r="N217" s="11">
        <v>204</v>
      </c>
      <c r="O217" s="36">
        <v>125</v>
      </c>
      <c r="P217" s="13">
        <v>0</v>
      </c>
      <c r="Q217" s="14">
        <f t="shared" si="24"/>
        <v>44763</v>
      </c>
      <c r="R217" s="15">
        <f t="shared" ca="1" si="29"/>
        <v>0</v>
      </c>
      <c r="S217" s="35">
        <f t="shared" si="25"/>
        <v>126</v>
      </c>
      <c r="T217" s="101">
        <f t="shared" ca="1" si="30"/>
        <v>126</v>
      </c>
      <c r="U217" s="90" t="s">
        <v>678</v>
      </c>
      <c r="V217" s="26">
        <v>27</v>
      </c>
      <c r="W217" s="25" t="str">
        <f t="shared" si="31"/>
        <v>المخازن</v>
      </c>
      <c r="X217" s="25" t="str">
        <f t="shared" ca="1" si="26"/>
        <v/>
      </c>
      <c r="Y217" s="25" t="str">
        <f t="shared" ca="1" si="27"/>
        <v/>
      </c>
      <c r="Z217" s="22" t="s">
        <v>75</v>
      </c>
      <c r="AA217" s="22"/>
      <c r="AB217" s="16">
        <v>44747</v>
      </c>
      <c r="AC217" s="17">
        <v>44747</v>
      </c>
      <c r="AD217" s="43"/>
      <c r="AE217" s="44"/>
      <c r="AF217" s="44"/>
      <c r="AG217" s="44"/>
      <c r="AH217" s="44"/>
      <c r="AI217" s="44"/>
      <c r="AJ217" s="44">
        <v>44022</v>
      </c>
      <c r="AK217" s="85" t="str">
        <f>IF(AND($M217&gt;='Renew Report'!$T$1,$M217&lt;='Renew Report'!$U$1),COUNT($AK$1:$AK216)+1,"")</f>
        <v/>
      </c>
      <c r="AT217" s="46">
        <f t="shared" ca="1" si="28"/>
        <v>0</v>
      </c>
    </row>
    <row r="218" spans="1:46" s="46" customFormat="1" ht="60" customHeight="1" thickBot="1">
      <c r="A218" s="8">
        <f>IF(C218="","",SUBTOTAL(3,$C$2:C218))</f>
        <v>217</v>
      </c>
      <c r="B218" s="9" t="s">
        <v>244</v>
      </c>
      <c r="C218" s="10">
        <v>1</v>
      </c>
      <c r="D218" s="10">
        <v>1</v>
      </c>
      <c r="E218" s="10">
        <v>1</v>
      </c>
      <c r="F218" s="10">
        <v>1</v>
      </c>
      <c r="G218" s="10"/>
      <c r="H218" s="10">
        <v>1</v>
      </c>
      <c r="I218" s="10">
        <v>1</v>
      </c>
      <c r="J218" s="4">
        <v>1</v>
      </c>
      <c r="K218" s="4">
        <v>1</v>
      </c>
      <c r="L218" s="12">
        <v>44010</v>
      </c>
      <c r="M218" s="12">
        <v>44421</v>
      </c>
      <c r="N218" s="11">
        <v>68</v>
      </c>
      <c r="O218" s="36">
        <v>75</v>
      </c>
      <c r="P218" s="13">
        <v>0</v>
      </c>
      <c r="Q218" s="14">
        <f t="shared" si="24"/>
        <v>44437</v>
      </c>
      <c r="R218" s="15">
        <f t="shared" ca="1" si="29"/>
        <v>0</v>
      </c>
      <c r="S218" s="35">
        <f t="shared" si="25"/>
        <v>76</v>
      </c>
      <c r="T218" s="101">
        <f t="shared" ca="1" si="30"/>
        <v>76</v>
      </c>
      <c r="U218" s="90" t="s">
        <v>678</v>
      </c>
      <c r="V218" s="26">
        <v>27</v>
      </c>
      <c r="W218" s="25" t="str">
        <f t="shared" si="31"/>
        <v>المخازن</v>
      </c>
      <c r="X218" s="25" t="str">
        <f t="shared" ca="1" si="26"/>
        <v/>
      </c>
      <c r="Y218" s="25" t="str">
        <f t="shared" ca="1" si="27"/>
        <v/>
      </c>
      <c r="Z218" s="22" t="s">
        <v>24</v>
      </c>
      <c r="AA218" s="22"/>
      <c r="AB218" s="16">
        <v>44360</v>
      </c>
      <c r="AC218" s="17">
        <v>44421</v>
      </c>
      <c r="AD218" s="43"/>
      <c r="AE218" s="44"/>
      <c r="AF218" s="44"/>
      <c r="AG218" s="44"/>
      <c r="AH218" s="44"/>
      <c r="AI218" s="44"/>
      <c r="AJ218" s="44">
        <v>0</v>
      </c>
      <c r="AK218" s="85" t="str">
        <f>IF(AND($M218&gt;='Renew Report'!$T$1,$M218&lt;='Renew Report'!$U$1),COUNT($AK$1:$AK217)+1,"")</f>
        <v/>
      </c>
      <c r="AT218" s="46">
        <f t="shared" ca="1" si="28"/>
        <v>0</v>
      </c>
    </row>
    <row r="219" spans="1:46" s="46" customFormat="1" ht="60" customHeight="1" thickBot="1">
      <c r="A219" s="8">
        <f>IF(C219="","",SUBTOTAL(3,$C$2:C219))</f>
        <v>218</v>
      </c>
      <c r="B219" s="9" t="s">
        <v>245</v>
      </c>
      <c r="C219" s="10">
        <v>1</v>
      </c>
      <c r="D219" s="10">
        <v>1</v>
      </c>
      <c r="E219" s="10">
        <v>1</v>
      </c>
      <c r="F219" s="10">
        <v>1</v>
      </c>
      <c r="G219" s="10"/>
      <c r="H219" s="10">
        <v>1</v>
      </c>
      <c r="I219" s="10">
        <v>1</v>
      </c>
      <c r="J219" s="4">
        <v>1</v>
      </c>
      <c r="K219" s="4">
        <v>1</v>
      </c>
      <c r="L219" s="12">
        <v>43970</v>
      </c>
      <c r="M219" s="12">
        <v>44385</v>
      </c>
      <c r="N219" s="11">
        <v>92</v>
      </c>
      <c r="O219" s="36">
        <v>75</v>
      </c>
      <c r="P219" s="13">
        <v>0</v>
      </c>
      <c r="Q219" s="14">
        <f t="shared" si="24"/>
        <v>44401</v>
      </c>
      <c r="R219" s="15">
        <f t="shared" ca="1" si="29"/>
        <v>0</v>
      </c>
      <c r="S219" s="35">
        <f t="shared" si="25"/>
        <v>76</v>
      </c>
      <c r="T219" s="101">
        <f t="shared" ca="1" si="30"/>
        <v>76</v>
      </c>
      <c r="U219" s="90" t="s">
        <v>678</v>
      </c>
      <c r="V219" s="26">
        <v>27</v>
      </c>
      <c r="W219" s="25" t="str">
        <f t="shared" si="31"/>
        <v>المخازن</v>
      </c>
      <c r="X219" s="25" t="str">
        <f t="shared" ca="1" si="26"/>
        <v/>
      </c>
      <c r="Y219" s="25" t="str">
        <f t="shared" ca="1" si="27"/>
        <v/>
      </c>
      <c r="Z219" s="22" t="s">
        <v>24</v>
      </c>
      <c r="AA219" s="22"/>
      <c r="AB219" s="16">
        <v>44324</v>
      </c>
      <c r="AC219" s="17">
        <v>44385</v>
      </c>
      <c r="AD219" s="43"/>
      <c r="AE219" s="44"/>
      <c r="AF219" s="44"/>
      <c r="AG219" s="44"/>
      <c r="AH219" s="44"/>
      <c r="AI219" s="44"/>
      <c r="AJ219" s="44">
        <v>2012</v>
      </c>
      <c r="AK219" s="85" t="str">
        <f>IF(AND($M219&gt;='Renew Report'!$T$1,$M219&lt;='Renew Report'!$U$1),COUNT($AK$1:$AK218)+1,"")</f>
        <v/>
      </c>
      <c r="AT219" s="46">
        <f t="shared" ca="1" si="28"/>
        <v>0</v>
      </c>
    </row>
    <row r="220" spans="1:46" s="46" customFormat="1" ht="60" customHeight="1" thickBot="1">
      <c r="A220" s="8">
        <f>IF(C220="","",SUBTOTAL(3,$C$2:C220))</f>
        <v>219</v>
      </c>
      <c r="B220" s="181" t="s">
        <v>691</v>
      </c>
      <c r="C220" s="10">
        <v>1</v>
      </c>
      <c r="D220" s="10">
        <v>1</v>
      </c>
      <c r="E220" s="10">
        <v>1</v>
      </c>
      <c r="F220" s="10">
        <v>1</v>
      </c>
      <c r="G220" s="10"/>
      <c r="H220" s="10">
        <v>1</v>
      </c>
      <c r="I220" s="10">
        <v>1</v>
      </c>
      <c r="J220" s="4">
        <v>1</v>
      </c>
      <c r="K220" s="4">
        <v>1</v>
      </c>
      <c r="L220" s="12">
        <v>44109</v>
      </c>
      <c r="M220" s="12">
        <v>44393</v>
      </c>
      <c r="N220" s="11">
        <v>0</v>
      </c>
      <c r="O220" s="36">
        <v>100</v>
      </c>
      <c r="P220" s="13">
        <v>570</v>
      </c>
      <c r="Q220" s="14">
        <f t="shared" si="24"/>
        <v>44409</v>
      </c>
      <c r="R220" s="15">
        <f t="shared" ca="1" si="29"/>
        <v>0</v>
      </c>
      <c r="S220" s="35">
        <f t="shared" si="25"/>
        <v>671</v>
      </c>
      <c r="T220" s="101">
        <f t="shared" ca="1" si="30"/>
        <v>671</v>
      </c>
      <c r="U220" s="90" t="s">
        <v>678</v>
      </c>
      <c r="V220" s="26">
        <v>27</v>
      </c>
      <c r="W220" s="25">
        <f t="shared" si="31"/>
        <v>0</v>
      </c>
      <c r="X220" s="25" t="str">
        <f t="shared" ca="1" si="26"/>
        <v/>
      </c>
      <c r="Y220" s="25" t="str">
        <f t="shared" ca="1" si="27"/>
        <v/>
      </c>
      <c r="Z220" s="22" t="s">
        <v>24</v>
      </c>
      <c r="AA220" s="22"/>
      <c r="AB220" s="16">
        <v>44332</v>
      </c>
      <c r="AC220" s="17">
        <v>44393</v>
      </c>
      <c r="AD220" s="43"/>
      <c r="AE220" s="44"/>
      <c r="AF220" s="44"/>
      <c r="AG220" s="44"/>
      <c r="AH220" s="44"/>
      <c r="AI220" s="44"/>
      <c r="AJ220" s="44">
        <v>2001</v>
      </c>
      <c r="AK220" s="85" t="str">
        <f>IF(AND($M220&gt;='Renew Report'!$T$1,$M220&lt;='Renew Report'!$U$1),COUNT($AK$1:$AK219)+1,"")</f>
        <v/>
      </c>
      <c r="AT220" s="46">
        <f t="shared" ca="1" si="28"/>
        <v>0</v>
      </c>
    </row>
    <row r="221" spans="1:46" s="46" customFormat="1" ht="60" customHeight="1" thickBot="1">
      <c r="A221" s="8">
        <f>IF(C221="","",SUBTOTAL(3,$C$2:C221))</f>
        <v>220</v>
      </c>
      <c r="B221" s="9" t="s">
        <v>246</v>
      </c>
      <c r="C221" s="10">
        <v>1</v>
      </c>
      <c r="D221" s="10">
        <v>1</v>
      </c>
      <c r="E221" s="10">
        <v>1</v>
      </c>
      <c r="F221" s="10">
        <v>1</v>
      </c>
      <c r="G221" s="10"/>
      <c r="H221" s="10">
        <v>1</v>
      </c>
      <c r="I221" s="10">
        <v>1</v>
      </c>
      <c r="J221" s="4">
        <v>1</v>
      </c>
      <c r="K221" s="4">
        <v>1</v>
      </c>
      <c r="L221" s="12">
        <v>44614</v>
      </c>
      <c r="M221" s="12">
        <v>44689</v>
      </c>
      <c r="N221" s="11">
        <v>0</v>
      </c>
      <c r="O221" s="36">
        <v>0</v>
      </c>
      <c r="P221" s="13">
        <v>0</v>
      </c>
      <c r="Q221" s="14">
        <f t="shared" si="24"/>
        <v>44705</v>
      </c>
      <c r="R221" s="15">
        <f t="shared" ca="1" si="29"/>
        <v>0</v>
      </c>
      <c r="S221" s="35">
        <f t="shared" si="25"/>
        <v>1</v>
      </c>
      <c r="T221" s="101">
        <f t="shared" ca="1" si="30"/>
        <v>1</v>
      </c>
      <c r="U221" s="90" t="s">
        <v>678</v>
      </c>
      <c r="V221" s="26">
        <v>27</v>
      </c>
      <c r="W221" s="25">
        <f t="shared" si="31"/>
        <v>0</v>
      </c>
      <c r="X221" s="25" t="str">
        <f t="shared" ca="1" si="26"/>
        <v/>
      </c>
      <c r="Y221" s="25" t="str">
        <f t="shared" ca="1" si="27"/>
        <v/>
      </c>
      <c r="Z221" s="22" t="s">
        <v>24</v>
      </c>
      <c r="AA221" s="22"/>
      <c r="AB221" s="16">
        <v>44263</v>
      </c>
      <c r="AC221" s="17">
        <v>44324</v>
      </c>
      <c r="AD221" s="43"/>
      <c r="AE221" s="44"/>
      <c r="AF221" s="44"/>
      <c r="AG221" s="44"/>
      <c r="AH221" s="44"/>
      <c r="AI221" s="44"/>
      <c r="AJ221" s="44">
        <v>2006</v>
      </c>
      <c r="AK221" s="85" t="str">
        <f>IF(AND($M221&gt;='Renew Report'!$T$1,$M221&lt;='Renew Report'!$U$1),COUNT($AK$1:$AK220)+1,"")</f>
        <v/>
      </c>
      <c r="AT221" s="46">
        <f t="shared" ca="1" si="28"/>
        <v>0</v>
      </c>
    </row>
    <row r="222" spans="1:46" s="46" customFormat="1" ht="60" customHeight="1" thickBot="1">
      <c r="A222" s="8">
        <f>IF(C222="","",SUBTOTAL(3,$C$2:C222))</f>
        <v>221</v>
      </c>
      <c r="B222" s="9" t="s">
        <v>247</v>
      </c>
      <c r="C222" s="10">
        <v>1</v>
      </c>
      <c r="D222" s="10">
        <v>1</v>
      </c>
      <c r="E222" s="10">
        <v>1</v>
      </c>
      <c r="F222" s="10">
        <v>1</v>
      </c>
      <c r="G222" s="10"/>
      <c r="H222" s="10">
        <v>1</v>
      </c>
      <c r="I222" s="10">
        <v>1</v>
      </c>
      <c r="J222" s="4">
        <v>1</v>
      </c>
      <c r="K222" s="4">
        <v>1</v>
      </c>
      <c r="L222" s="12">
        <v>44450</v>
      </c>
      <c r="M222" s="12">
        <v>44518</v>
      </c>
      <c r="N222" s="11">
        <v>0</v>
      </c>
      <c r="O222" s="36">
        <v>0</v>
      </c>
      <c r="P222" s="13">
        <v>0</v>
      </c>
      <c r="Q222" s="14">
        <f t="shared" si="24"/>
        <v>44534</v>
      </c>
      <c r="R222" s="15">
        <f t="shared" ca="1" si="29"/>
        <v>0</v>
      </c>
      <c r="S222" s="35">
        <f t="shared" si="25"/>
        <v>1</v>
      </c>
      <c r="T222" s="101">
        <f t="shared" ca="1" si="30"/>
        <v>1</v>
      </c>
      <c r="U222" s="90" t="s">
        <v>678</v>
      </c>
      <c r="V222" s="26">
        <v>27</v>
      </c>
      <c r="W222" s="25">
        <f t="shared" si="31"/>
        <v>0</v>
      </c>
      <c r="X222" s="25" t="str">
        <f t="shared" ca="1" si="26"/>
        <v/>
      </c>
      <c r="Y222" s="25" t="str">
        <f t="shared" ca="1" si="27"/>
        <v/>
      </c>
      <c r="Z222" s="22" t="s">
        <v>24</v>
      </c>
      <c r="AA222" s="22"/>
      <c r="AB222" s="16">
        <v>44457</v>
      </c>
      <c r="AC222" s="17">
        <v>44518</v>
      </c>
      <c r="AD222" s="43"/>
      <c r="AE222" s="44"/>
      <c r="AF222" s="44"/>
      <c r="AG222" s="44"/>
      <c r="AH222" s="44"/>
      <c r="AI222" s="44"/>
      <c r="AJ222" s="44">
        <v>0</v>
      </c>
      <c r="AK222" s="85" t="str">
        <f>IF(AND($M222&gt;='Renew Report'!$T$1,$M222&lt;='Renew Report'!$U$1),COUNT($AK$1:$AK221)+1,"")</f>
        <v/>
      </c>
      <c r="AT222" s="46">
        <f t="shared" ca="1" si="28"/>
        <v>0</v>
      </c>
    </row>
    <row r="223" spans="1:46" s="46" customFormat="1" ht="60" customHeight="1" thickBot="1">
      <c r="A223" s="8">
        <f>IF(C223="","",SUBTOTAL(3,$C$2:C223))</f>
        <v>222</v>
      </c>
      <c r="B223" s="9" t="s">
        <v>248</v>
      </c>
      <c r="C223" s="10">
        <v>1</v>
      </c>
      <c r="D223" s="10">
        <v>1</v>
      </c>
      <c r="E223" s="10">
        <v>1</v>
      </c>
      <c r="F223" s="10">
        <v>1</v>
      </c>
      <c r="G223" s="10"/>
      <c r="H223" s="10">
        <v>1</v>
      </c>
      <c r="I223" s="10">
        <v>1</v>
      </c>
      <c r="J223" s="4">
        <v>1</v>
      </c>
      <c r="K223" s="4">
        <v>1</v>
      </c>
      <c r="L223" s="12">
        <v>44079</v>
      </c>
      <c r="M223" s="12">
        <v>44387</v>
      </c>
      <c r="N223" s="11">
        <v>0</v>
      </c>
      <c r="O223" s="36">
        <v>0</v>
      </c>
      <c r="P223" s="13">
        <v>0</v>
      </c>
      <c r="Q223" s="14">
        <f t="shared" si="24"/>
        <v>44403</v>
      </c>
      <c r="R223" s="15">
        <f t="shared" ca="1" si="29"/>
        <v>0</v>
      </c>
      <c r="S223" s="35">
        <f t="shared" si="25"/>
        <v>1</v>
      </c>
      <c r="T223" s="101">
        <f t="shared" ca="1" si="30"/>
        <v>1</v>
      </c>
      <c r="U223" s="90" t="s">
        <v>678</v>
      </c>
      <c r="V223" s="26">
        <v>27</v>
      </c>
      <c r="W223" s="25">
        <f t="shared" si="31"/>
        <v>0</v>
      </c>
      <c r="X223" s="25" t="str">
        <f t="shared" ca="1" si="26"/>
        <v/>
      </c>
      <c r="Y223" s="25" t="str">
        <f t="shared" ca="1" si="27"/>
        <v/>
      </c>
      <c r="Z223" s="22" t="s">
        <v>24</v>
      </c>
      <c r="AA223" s="22"/>
      <c r="AB223" s="16">
        <v>44326</v>
      </c>
      <c r="AC223" s="17">
        <v>44387</v>
      </c>
      <c r="AD223" s="43"/>
      <c r="AE223" s="44"/>
      <c r="AF223" s="44"/>
      <c r="AG223" s="44"/>
      <c r="AH223" s="44"/>
      <c r="AI223" s="44"/>
      <c r="AJ223" s="44">
        <v>2000</v>
      </c>
      <c r="AK223" s="85" t="str">
        <f>IF(AND($M223&gt;='Renew Report'!$T$1,$M223&lt;='Renew Report'!$U$1),COUNT($AK$1:$AK222)+1,"")</f>
        <v/>
      </c>
      <c r="AT223" s="46">
        <f t="shared" ca="1" si="28"/>
        <v>0</v>
      </c>
    </row>
    <row r="224" spans="1:46" s="46" customFormat="1" ht="60" customHeight="1" thickBot="1">
      <c r="A224" s="8">
        <f>IF(C224="","",SUBTOTAL(3,$C$2:C224))</f>
        <v>223</v>
      </c>
      <c r="B224" s="9" t="s">
        <v>249</v>
      </c>
      <c r="C224" s="10">
        <v>1</v>
      </c>
      <c r="D224" s="10">
        <v>1</v>
      </c>
      <c r="E224" s="10">
        <v>1</v>
      </c>
      <c r="F224" s="10">
        <v>1</v>
      </c>
      <c r="G224" s="10"/>
      <c r="H224" s="10">
        <v>1</v>
      </c>
      <c r="I224" s="10">
        <v>1</v>
      </c>
      <c r="J224" s="4">
        <v>1</v>
      </c>
      <c r="K224" s="4">
        <v>1</v>
      </c>
      <c r="L224" s="12" t="s">
        <v>31</v>
      </c>
      <c r="M224" s="12">
        <v>44529</v>
      </c>
      <c r="N224" s="11">
        <v>129</v>
      </c>
      <c r="O224" s="36">
        <v>125</v>
      </c>
      <c r="P224" s="13">
        <v>0</v>
      </c>
      <c r="Q224" s="14">
        <f t="shared" si="24"/>
        <v>44545</v>
      </c>
      <c r="R224" s="15">
        <f t="shared" ca="1" si="29"/>
        <v>0</v>
      </c>
      <c r="S224" s="35">
        <f t="shared" si="25"/>
        <v>126</v>
      </c>
      <c r="T224" s="101">
        <f t="shared" ca="1" si="30"/>
        <v>126</v>
      </c>
      <c r="U224" s="90" t="s">
        <v>688</v>
      </c>
      <c r="V224" s="26">
        <v>27</v>
      </c>
      <c r="W224" s="25" t="str">
        <f t="shared" si="31"/>
        <v>المخازن</v>
      </c>
      <c r="X224" s="25" t="str">
        <f t="shared" ca="1" si="26"/>
        <v/>
      </c>
      <c r="Y224" s="25" t="str">
        <f t="shared" ca="1" si="27"/>
        <v/>
      </c>
      <c r="Z224" s="22" t="s">
        <v>26</v>
      </c>
      <c r="AA224" s="22"/>
      <c r="AB224" s="16">
        <v>44164</v>
      </c>
      <c r="AC224" s="17">
        <v>44164</v>
      </c>
      <c r="AD224" s="43"/>
      <c r="AE224" s="44"/>
      <c r="AF224" s="44"/>
      <c r="AG224" s="44"/>
      <c r="AH224" s="44"/>
      <c r="AI224" s="44"/>
      <c r="AJ224" s="44">
        <v>0</v>
      </c>
      <c r="AK224" s="85" t="str">
        <f>IF(AND($M224&gt;='Renew Report'!$T$1,$M224&lt;='Renew Report'!$U$1),COUNT($AK$1:$AK223)+1,"")</f>
        <v/>
      </c>
      <c r="AT224" s="46">
        <f t="shared" ca="1" si="28"/>
        <v>0</v>
      </c>
    </row>
    <row r="225" spans="1:46" s="46" customFormat="1" ht="60" customHeight="1" thickBot="1">
      <c r="A225" s="8">
        <f>IF(C225="","",SUBTOTAL(3,$C$2:C225))</f>
        <v>224</v>
      </c>
      <c r="B225" s="9" t="s">
        <v>250</v>
      </c>
      <c r="C225" s="10">
        <v>1</v>
      </c>
      <c r="D225" s="10">
        <v>1</v>
      </c>
      <c r="E225" s="10">
        <v>1</v>
      </c>
      <c r="F225" s="10">
        <v>1</v>
      </c>
      <c r="G225" s="10"/>
      <c r="H225" s="10">
        <v>1</v>
      </c>
      <c r="I225" s="10">
        <v>1</v>
      </c>
      <c r="J225" s="4">
        <v>1</v>
      </c>
      <c r="K225" s="4">
        <v>1</v>
      </c>
      <c r="L225" s="12">
        <v>44319</v>
      </c>
      <c r="M225" s="12">
        <v>44789</v>
      </c>
      <c r="N225" s="11">
        <v>44</v>
      </c>
      <c r="O225" s="36">
        <v>100</v>
      </c>
      <c r="P225" s="13">
        <v>0</v>
      </c>
      <c r="Q225" s="14">
        <f t="shared" si="24"/>
        <v>44805</v>
      </c>
      <c r="R225" s="15">
        <f t="shared" ca="1" si="29"/>
        <v>0</v>
      </c>
      <c r="S225" s="35">
        <f t="shared" si="25"/>
        <v>101</v>
      </c>
      <c r="T225" s="101">
        <f t="shared" ca="1" si="30"/>
        <v>101</v>
      </c>
      <c r="U225" s="90" t="s">
        <v>688</v>
      </c>
      <c r="V225" s="26">
        <v>27</v>
      </c>
      <c r="W225" s="25" t="str">
        <f t="shared" si="31"/>
        <v>المخازن</v>
      </c>
      <c r="X225" s="25" t="str">
        <f t="shared" ca="1" si="26"/>
        <v/>
      </c>
      <c r="Y225" s="25" t="str">
        <f t="shared" ca="1" si="27"/>
        <v/>
      </c>
      <c r="Z225" s="22" t="s">
        <v>75</v>
      </c>
      <c r="AA225" s="22"/>
      <c r="AB225" s="16">
        <v>44789</v>
      </c>
      <c r="AC225" s="17">
        <v>44789</v>
      </c>
      <c r="AD225" s="43"/>
      <c r="AE225" s="44"/>
      <c r="AF225" s="44"/>
      <c r="AG225" s="44"/>
      <c r="AH225" s="44"/>
      <c r="AI225" s="44"/>
      <c r="AJ225" s="44">
        <v>44088</v>
      </c>
      <c r="AK225" s="85" t="str">
        <f>IF(AND($M225&gt;='Renew Report'!$T$1,$M225&lt;='Renew Report'!$U$1),COUNT($AK$1:$AK224)+1,"")</f>
        <v/>
      </c>
      <c r="AT225" s="46">
        <f t="shared" ca="1" si="28"/>
        <v>0</v>
      </c>
    </row>
    <row r="226" spans="1:46" s="46" customFormat="1" ht="60" customHeight="1" thickBot="1">
      <c r="A226" s="8">
        <f>IF(C226="","",SUBTOTAL(3,$C$2:C226))</f>
        <v>225</v>
      </c>
      <c r="B226" s="9" t="s">
        <v>251</v>
      </c>
      <c r="C226" s="10">
        <v>1</v>
      </c>
      <c r="D226" s="10">
        <v>1</v>
      </c>
      <c r="E226" s="10">
        <v>1</v>
      </c>
      <c r="F226" s="10">
        <v>1</v>
      </c>
      <c r="G226" s="10"/>
      <c r="H226" s="10">
        <v>1</v>
      </c>
      <c r="I226" s="10">
        <v>1</v>
      </c>
      <c r="J226" s="4">
        <v>1</v>
      </c>
      <c r="K226" s="4">
        <v>1</v>
      </c>
      <c r="L226" s="12">
        <v>43934</v>
      </c>
      <c r="M226" s="12">
        <v>44720</v>
      </c>
      <c r="N226" s="11">
        <v>0</v>
      </c>
      <c r="O226" s="36">
        <v>0</v>
      </c>
      <c r="P226" s="13">
        <v>555</v>
      </c>
      <c r="Q226" s="14">
        <f t="shared" si="24"/>
        <v>44736</v>
      </c>
      <c r="R226" s="15">
        <f t="shared" ca="1" si="29"/>
        <v>0</v>
      </c>
      <c r="S226" s="35">
        <f t="shared" si="25"/>
        <v>556</v>
      </c>
      <c r="T226" s="101">
        <f t="shared" ca="1" si="30"/>
        <v>556</v>
      </c>
      <c r="U226" s="90" t="s">
        <v>688</v>
      </c>
      <c r="V226" s="26">
        <v>27</v>
      </c>
      <c r="W226" s="25">
        <f t="shared" si="31"/>
        <v>0</v>
      </c>
      <c r="X226" s="25" t="str">
        <f t="shared" ca="1" si="26"/>
        <v/>
      </c>
      <c r="Y226" s="25" t="str">
        <f t="shared" ca="1" si="27"/>
        <v/>
      </c>
      <c r="Z226" s="22" t="s">
        <v>24</v>
      </c>
      <c r="AA226" s="22"/>
      <c r="AB226" s="16">
        <v>44294</v>
      </c>
      <c r="AC226" s="17">
        <v>44355</v>
      </c>
      <c r="AD226" s="43"/>
      <c r="AE226" s="44"/>
      <c r="AF226" s="44"/>
      <c r="AG226" s="44"/>
      <c r="AH226" s="44"/>
      <c r="AI226" s="44"/>
      <c r="AJ226" s="44">
        <v>2014</v>
      </c>
      <c r="AK226" s="85" t="str">
        <f>IF(AND($M226&gt;='Renew Report'!$T$1,$M226&lt;='Renew Report'!$U$1),COUNT($AK$1:$AK225)+1,"")</f>
        <v/>
      </c>
      <c r="AT226" s="46">
        <f t="shared" ca="1" si="28"/>
        <v>0</v>
      </c>
    </row>
    <row r="227" spans="1:46" s="46" customFormat="1" ht="60" customHeight="1" thickBot="1">
      <c r="A227" s="8">
        <f>IF(C227="","",SUBTOTAL(3,$C$2:C227))</f>
        <v>226</v>
      </c>
      <c r="B227" s="9" t="s">
        <v>252</v>
      </c>
      <c r="C227" s="10">
        <v>1</v>
      </c>
      <c r="D227" s="10">
        <v>1</v>
      </c>
      <c r="E227" s="10">
        <v>1</v>
      </c>
      <c r="F227" s="10">
        <v>1</v>
      </c>
      <c r="G227" s="10"/>
      <c r="H227" s="10">
        <v>1</v>
      </c>
      <c r="I227" s="10">
        <v>1</v>
      </c>
      <c r="J227" s="4">
        <v>1</v>
      </c>
      <c r="K227" s="4">
        <v>1</v>
      </c>
      <c r="L227" s="12">
        <v>43937</v>
      </c>
      <c r="M227" s="12">
        <v>44736</v>
      </c>
      <c r="N227" s="11">
        <v>0</v>
      </c>
      <c r="O227" s="36">
        <v>0</v>
      </c>
      <c r="P227" s="13">
        <v>0</v>
      </c>
      <c r="Q227" s="14">
        <f t="shared" si="24"/>
        <v>44752</v>
      </c>
      <c r="R227" s="15">
        <f t="shared" ca="1" si="29"/>
        <v>0</v>
      </c>
      <c r="S227" s="35">
        <f t="shared" si="25"/>
        <v>1</v>
      </c>
      <c r="T227" s="101">
        <f t="shared" ca="1" si="30"/>
        <v>1</v>
      </c>
      <c r="U227" s="90" t="s">
        <v>688</v>
      </c>
      <c r="V227" s="26">
        <v>27</v>
      </c>
      <c r="W227" s="25">
        <f t="shared" si="31"/>
        <v>0</v>
      </c>
      <c r="X227" s="25" t="str">
        <f t="shared" ca="1" si="26"/>
        <v/>
      </c>
      <c r="Y227" s="25" t="str">
        <f t="shared" ca="1" si="27"/>
        <v/>
      </c>
      <c r="Z227" s="22" t="s">
        <v>24</v>
      </c>
      <c r="AA227" s="22"/>
      <c r="AB227" s="16">
        <v>44310</v>
      </c>
      <c r="AC227" s="17">
        <v>44371</v>
      </c>
      <c r="AD227" s="43"/>
      <c r="AE227" s="44"/>
      <c r="AF227" s="44"/>
      <c r="AG227" s="44"/>
      <c r="AH227" s="44"/>
      <c r="AI227" s="44"/>
      <c r="AJ227" s="44">
        <v>1994</v>
      </c>
      <c r="AK227" s="85" t="str">
        <f>IF(AND($M227&gt;='Renew Report'!$T$1,$M227&lt;='Renew Report'!$U$1),COUNT($AK$1:$AK226)+1,"")</f>
        <v/>
      </c>
      <c r="AT227" s="46">
        <f t="shared" ca="1" si="28"/>
        <v>0</v>
      </c>
    </row>
    <row r="228" spans="1:46" s="46" customFormat="1" ht="60" customHeight="1" thickBot="1">
      <c r="A228" s="8">
        <f>IF(C228="","",SUBTOTAL(3,$C$2:C228))</f>
        <v>227</v>
      </c>
      <c r="B228" s="9" t="s">
        <v>253</v>
      </c>
      <c r="C228" s="10">
        <v>1</v>
      </c>
      <c r="D228" s="10">
        <v>1</v>
      </c>
      <c r="E228" s="10">
        <v>1</v>
      </c>
      <c r="F228" s="10">
        <v>1</v>
      </c>
      <c r="G228" s="10"/>
      <c r="H228" s="10">
        <v>1</v>
      </c>
      <c r="I228" s="10">
        <v>1</v>
      </c>
      <c r="J228" s="4">
        <v>1</v>
      </c>
      <c r="K228" s="4">
        <v>1</v>
      </c>
      <c r="L228" s="12">
        <v>44339</v>
      </c>
      <c r="M228" s="12">
        <v>44755</v>
      </c>
      <c r="N228" s="11">
        <v>0</v>
      </c>
      <c r="O228" s="36">
        <v>0</v>
      </c>
      <c r="P228" s="13">
        <v>405</v>
      </c>
      <c r="Q228" s="14">
        <f t="shared" si="24"/>
        <v>44771</v>
      </c>
      <c r="R228" s="15">
        <f t="shared" ca="1" si="29"/>
        <v>0</v>
      </c>
      <c r="S228" s="35">
        <f t="shared" si="25"/>
        <v>406</v>
      </c>
      <c r="T228" s="101">
        <f t="shared" ca="1" si="30"/>
        <v>406</v>
      </c>
      <c r="U228" s="90" t="s">
        <v>688</v>
      </c>
      <c r="V228" s="26">
        <v>27</v>
      </c>
      <c r="W228" s="25">
        <f t="shared" si="31"/>
        <v>0</v>
      </c>
      <c r="X228" s="25" t="str">
        <f t="shared" ca="1" si="26"/>
        <v/>
      </c>
      <c r="Y228" s="25" t="str">
        <f t="shared" ca="1" si="27"/>
        <v/>
      </c>
      <c r="Z228" s="22" t="s">
        <v>24</v>
      </c>
      <c r="AA228" s="22"/>
      <c r="AB228" s="16">
        <v>44329</v>
      </c>
      <c r="AC228" s="17">
        <v>44390</v>
      </c>
      <c r="AD228" s="43"/>
      <c r="AE228" s="44"/>
      <c r="AF228" s="44"/>
      <c r="AG228" s="44"/>
      <c r="AH228" s="44"/>
      <c r="AI228" s="44"/>
      <c r="AJ228" s="44">
        <v>1998</v>
      </c>
      <c r="AK228" s="85" t="str">
        <f>IF(AND($M228&gt;='Renew Report'!$T$1,$M228&lt;='Renew Report'!$U$1),COUNT($AK$1:$AK227)+1,"")</f>
        <v/>
      </c>
      <c r="AT228" s="46">
        <f t="shared" ca="1" si="28"/>
        <v>0</v>
      </c>
    </row>
    <row r="229" spans="1:46" s="46" customFormat="1" ht="60" customHeight="1" thickBot="1">
      <c r="A229" s="8">
        <f>IF(C229="","",SUBTOTAL(3,$C$2:C229))</f>
        <v>228</v>
      </c>
      <c r="B229" s="9" t="s">
        <v>254</v>
      </c>
      <c r="C229" s="10">
        <v>1</v>
      </c>
      <c r="D229" s="10">
        <v>1</v>
      </c>
      <c r="E229" s="10">
        <v>1</v>
      </c>
      <c r="F229" s="10">
        <v>1</v>
      </c>
      <c r="G229" s="10"/>
      <c r="H229" s="10">
        <v>1</v>
      </c>
      <c r="I229" s="10">
        <v>1</v>
      </c>
      <c r="J229" s="4">
        <v>1</v>
      </c>
      <c r="K229" s="4">
        <v>1</v>
      </c>
      <c r="L229" s="12">
        <v>44550</v>
      </c>
      <c r="M229" s="12">
        <v>44535</v>
      </c>
      <c r="N229" s="11">
        <v>105</v>
      </c>
      <c r="O229" s="36">
        <v>75</v>
      </c>
      <c r="P229" s="13">
        <v>0</v>
      </c>
      <c r="Q229" s="14">
        <f t="shared" si="24"/>
        <v>44551</v>
      </c>
      <c r="R229" s="15">
        <f t="shared" ca="1" si="29"/>
        <v>0</v>
      </c>
      <c r="S229" s="35">
        <f t="shared" si="25"/>
        <v>76</v>
      </c>
      <c r="T229" s="101">
        <f t="shared" ca="1" si="30"/>
        <v>76</v>
      </c>
      <c r="U229" s="90" t="s">
        <v>688</v>
      </c>
      <c r="V229" s="26">
        <v>27</v>
      </c>
      <c r="W229" s="25" t="str">
        <f t="shared" si="31"/>
        <v>المخازن</v>
      </c>
      <c r="X229" s="25" t="str">
        <f t="shared" ca="1" si="26"/>
        <v/>
      </c>
      <c r="Y229" s="25" t="str">
        <f t="shared" ca="1" si="27"/>
        <v/>
      </c>
      <c r="Z229" s="22" t="s">
        <v>24</v>
      </c>
      <c r="AA229" s="22"/>
      <c r="AB229" s="16">
        <v>44474</v>
      </c>
      <c r="AC229" s="17">
        <v>44535</v>
      </c>
      <c r="AD229" s="43"/>
      <c r="AE229" s="44"/>
      <c r="AF229" s="44"/>
      <c r="AG229" s="44"/>
      <c r="AH229" s="44"/>
      <c r="AI229" s="44"/>
      <c r="AJ229" s="44">
        <v>0</v>
      </c>
      <c r="AK229" s="85" t="str">
        <f>IF(AND($M229&gt;='Renew Report'!$T$1,$M229&lt;='Renew Report'!$U$1),COUNT($AK$1:$AK228)+1,"")</f>
        <v/>
      </c>
      <c r="AT229" s="46">
        <f t="shared" ca="1" si="28"/>
        <v>0</v>
      </c>
    </row>
    <row r="230" spans="1:46" s="46" customFormat="1" ht="60" customHeight="1" thickBot="1">
      <c r="A230" s="8">
        <f>IF(C230="","",SUBTOTAL(3,$C$2:C230))</f>
        <v>229</v>
      </c>
      <c r="B230" s="9" t="s">
        <v>255</v>
      </c>
      <c r="C230" s="10">
        <v>1</v>
      </c>
      <c r="D230" s="10">
        <v>1</v>
      </c>
      <c r="E230" s="10">
        <v>1</v>
      </c>
      <c r="F230" s="10">
        <v>1</v>
      </c>
      <c r="G230" s="10"/>
      <c r="H230" s="10">
        <v>1</v>
      </c>
      <c r="I230" s="10">
        <v>1</v>
      </c>
      <c r="J230" s="4">
        <v>1</v>
      </c>
      <c r="K230" s="4">
        <v>1</v>
      </c>
      <c r="L230" s="12">
        <v>44568</v>
      </c>
      <c r="M230" s="12">
        <v>44555</v>
      </c>
      <c r="N230" s="11">
        <v>107</v>
      </c>
      <c r="O230" s="36">
        <v>75</v>
      </c>
      <c r="P230" s="13">
        <v>0</v>
      </c>
      <c r="Q230" s="14">
        <f t="shared" si="24"/>
        <v>44571</v>
      </c>
      <c r="R230" s="15">
        <f t="shared" ca="1" si="29"/>
        <v>0</v>
      </c>
      <c r="S230" s="35">
        <f t="shared" si="25"/>
        <v>76</v>
      </c>
      <c r="T230" s="101">
        <f t="shared" ca="1" si="30"/>
        <v>76</v>
      </c>
      <c r="U230" s="90" t="s">
        <v>688</v>
      </c>
      <c r="V230" s="26">
        <v>27</v>
      </c>
      <c r="W230" s="25" t="str">
        <f t="shared" si="31"/>
        <v>المخازن</v>
      </c>
      <c r="X230" s="25" t="str">
        <f t="shared" ca="1" si="26"/>
        <v/>
      </c>
      <c r="Y230" s="25" t="str">
        <f t="shared" ca="1" si="27"/>
        <v/>
      </c>
      <c r="Z230" s="22" t="s">
        <v>26</v>
      </c>
      <c r="AA230" s="22"/>
      <c r="AB230" s="16">
        <v>44190</v>
      </c>
      <c r="AC230" s="17">
        <v>44190</v>
      </c>
      <c r="AD230" s="43"/>
      <c r="AE230" s="44"/>
      <c r="AF230" s="44"/>
      <c r="AG230" s="44"/>
      <c r="AH230" s="44"/>
      <c r="AI230" s="44"/>
      <c r="AJ230" s="44">
        <v>0</v>
      </c>
      <c r="AK230" s="85" t="str">
        <f>IF(AND($M230&gt;='Renew Report'!$T$1,$M230&lt;='Renew Report'!$U$1),COUNT($AK$1:$AK229)+1,"")</f>
        <v/>
      </c>
      <c r="AT230" s="46">
        <f t="shared" ca="1" si="28"/>
        <v>0</v>
      </c>
    </row>
    <row r="231" spans="1:46" s="46" customFormat="1" ht="60" customHeight="1" thickBot="1">
      <c r="A231" s="8">
        <f>IF(C231="","",SUBTOTAL(3,$C$2:C231))</f>
        <v>230</v>
      </c>
      <c r="B231" s="9" t="s">
        <v>256</v>
      </c>
      <c r="C231" s="10">
        <v>1</v>
      </c>
      <c r="D231" s="10">
        <v>1</v>
      </c>
      <c r="E231" s="10">
        <v>1</v>
      </c>
      <c r="F231" s="10">
        <v>1</v>
      </c>
      <c r="G231" s="10"/>
      <c r="H231" s="10">
        <v>1</v>
      </c>
      <c r="I231" s="10">
        <v>1</v>
      </c>
      <c r="J231" s="4">
        <v>1</v>
      </c>
      <c r="K231" s="4">
        <v>1</v>
      </c>
      <c r="L231" s="12">
        <v>44372</v>
      </c>
      <c r="M231" s="12">
        <v>44443</v>
      </c>
      <c r="N231" s="11">
        <v>205</v>
      </c>
      <c r="O231" s="36">
        <v>125</v>
      </c>
      <c r="P231" s="13">
        <v>0</v>
      </c>
      <c r="Q231" s="14">
        <f t="shared" si="24"/>
        <v>44459</v>
      </c>
      <c r="R231" s="15">
        <f t="shared" ca="1" si="29"/>
        <v>0</v>
      </c>
      <c r="S231" s="35">
        <f t="shared" si="25"/>
        <v>126</v>
      </c>
      <c r="T231" s="101">
        <f t="shared" ca="1" si="30"/>
        <v>126</v>
      </c>
      <c r="U231" s="90" t="s">
        <v>688</v>
      </c>
      <c r="V231" s="26">
        <v>27</v>
      </c>
      <c r="W231" s="25" t="str">
        <f t="shared" si="31"/>
        <v>المخازن</v>
      </c>
      <c r="X231" s="25" t="str">
        <f t="shared" ca="1" si="26"/>
        <v/>
      </c>
      <c r="Y231" s="25" t="str">
        <f t="shared" ca="1" si="27"/>
        <v/>
      </c>
      <c r="Z231" s="22" t="s">
        <v>75</v>
      </c>
      <c r="AA231" s="22"/>
      <c r="AB231" s="16">
        <v>44381</v>
      </c>
      <c r="AC231" s="17">
        <v>44381</v>
      </c>
      <c r="AD231" s="43"/>
      <c r="AE231" s="44"/>
      <c r="AF231" s="44"/>
      <c r="AG231" s="44"/>
      <c r="AH231" s="44"/>
      <c r="AI231" s="44"/>
      <c r="AJ231" s="44">
        <v>0</v>
      </c>
      <c r="AK231" s="85" t="str">
        <f>IF(AND($M231&gt;='Renew Report'!$T$1,$M231&lt;='Renew Report'!$U$1),COUNT($AK$1:$AK230)+1,"")</f>
        <v/>
      </c>
      <c r="AT231" s="46">
        <f t="shared" ca="1" si="28"/>
        <v>0</v>
      </c>
    </row>
    <row r="232" spans="1:46" s="46" customFormat="1" ht="60" customHeight="1" thickBot="1">
      <c r="A232" s="8">
        <f>IF(C232="","",SUBTOTAL(3,$C$2:C232))</f>
        <v>231</v>
      </c>
      <c r="B232" s="9" t="s">
        <v>257</v>
      </c>
      <c r="C232" s="10">
        <v>1</v>
      </c>
      <c r="D232" s="10">
        <v>1</v>
      </c>
      <c r="E232" s="10">
        <v>1</v>
      </c>
      <c r="F232" s="10">
        <v>1</v>
      </c>
      <c r="G232" s="10"/>
      <c r="H232" s="10">
        <v>1</v>
      </c>
      <c r="I232" s="10">
        <v>1</v>
      </c>
      <c r="J232" s="4">
        <v>1</v>
      </c>
      <c r="K232" s="4">
        <v>1</v>
      </c>
      <c r="L232" s="12">
        <v>44720</v>
      </c>
      <c r="M232" s="12">
        <v>44798</v>
      </c>
      <c r="N232" s="11">
        <v>108</v>
      </c>
      <c r="O232" s="36">
        <v>75</v>
      </c>
      <c r="P232" s="13">
        <v>0</v>
      </c>
      <c r="Q232" s="14">
        <f t="shared" si="24"/>
        <v>44814</v>
      </c>
      <c r="R232" s="15">
        <f t="shared" ca="1" si="29"/>
        <v>0</v>
      </c>
      <c r="S232" s="35">
        <f t="shared" si="25"/>
        <v>76</v>
      </c>
      <c r="T232" s="101">
        <f t="shared" ca="1" si="30"/>
        <v>76</v>
      </c>
      <c r="U232" s="90" t="s">
        <v>688</v>
      </c>
      <c r="V232" s="26">
        <v>27</v>
      </c>
      <c r="W232" s="25" t="str">
        <f t="shared" si="31"/>
        <v>المخازن</v>
      </c>
      <c r="X232" s="25" t="str">
        <f t="shared" ca="1" si="26"/>
        <v/>
      </c>
      <c r="Y232" s="25" t="str">
        <f t="shared" ca="1" si="27"/>
        <v/>
      </c>
      <c r="Z232" s="22" t="s">
        <v>24</v>
      </c>
      <c r="AA232" s="22"/>
      <c r="AB232" s="16">
        <v>44372</v>
      </c>
      <c r="AC232" s="17">
        <v>44433</v>
      </c>
      <c r="AD232" s="43"/>
      <c r="AE232" s="44"/>
      <c r="AF232" s="44"/>
      <c r="AG232" s="44"/>
      <c r="AH232" s="44"/>
      <c r="AI232" s="44"/>
      <c r="AJ232" s="44">
        <v>0</v>
      </c>
      <c r="AK232" s="85" t="str">
        <f>IF(AND($M232&gt;='Renew Report'!$T$1,$M232&lt;='Renew Report'!$U$1),COUNT($AK$1:$AK231)+1,"")</f>
        <v/>
      </c>
      <c r="AT232" s="46">
        <f t="shared" ca="1" si="28"/>
        <v>0</v>
      </c>
    </row>
    <row r="233" spans="1:46" s="46" customFormat="1" ht="60" customHeight="1" thickBot="1">
      <c r="A233" s="8">
        <f>IF(C233="","",SUBTOTAL(3,$C$2:C233))</f>
        <v>232</v>
      </c>
      <c r="B233" s="9" t="s">
        <v>258</v>
      </c>
      <c r="C233" s="10">
        <v>1</v>
      </c>
      <c r="D233" s="10">
        <v>1</v>
      </c>
      <c r="E233" s="10">
        <v>1</v>
      </c>
      <c r="F233" s="10">
        <v>1</v>
      </c>
      <c r="G233" s="10"/>
      <c r="H233" s="10">
        <v>1</v>
      </c>
      <c r="I233" s="10">
        <v>1</v>
      </c>
      <c r="J233" s="4">
        <v>1</v>
      </c>
      <c r="K233" s="4">
        <v>1</v>
      </c>
      <c r="L233" s="12">
        <v>43967</v>
      </c>
      <c r="M233" s="12">
        <v>44431</v>
      </c>
      <c r="N233" s="11">
        <v>0</v>
      </c>
      <c r="O233" s="36">
        <v>0</v>
      </c>
      <c r="P233" s="13">
        <v>0</v>
      </c>
      <c r="Q233" s="14">
        <f t="shared" si="24"/>
        <v>44447</v>
      </c>
      <c r="R233" s="15">
        <f t="shared" ca="1" si="29"/>
        <v>0</v>
      </c>
      <c r="S233" s="35">
        <f t="shared" si="25"/>
        <v>1</v>
      </c>
      <c r="T233" s="101">
        <f t="shared" ca="1" si="30"/>
        <v>1</v>
      </c>
      <c r="U233" s="90" t="s">
        <v>688</v>
      </c>
      <c r="V233" s="26">
        <v>27</v>
      </c>
      <c r="W233" s="25">
        <f t="shared" si="31"/>
        <v>0</v>
      </c>
      <c r="X233" s="25" t="str">
        <f t="shared" ca="1" si="26"/>
        <v/>
      </c>
      <c r="Y233" s="25" t="str">
        <f t="shared" ca="1" si="27"/>
        <v/>
      </c>
      <c r="Z233" s="22" t="s">
        <v>24</v>
      </c>
      <c r="AA233" s="22"/>
      <c r="AB233" s="16">
        <v>44370</v>
      </c>
      <c r="AC233" s="17">
        <v>44431</v>
      </c>
      <c r="AD233" s="43"/>
      <c r="AE233" s="44"/>
      <c r="AF233" s="44"/>
      <c r="AG233" s="44"/>
      <c r="AH233" s="44"/>
      <c r="AI233" s="44"/>
      <c r="AJ233" s="44">
        <v>0</v>
      </c>
      <c r="AK233" s="85" t="str">
        <f>IF(AND($M233&gt;='Renew Report'!$T$1,$M233&lt;='Renew Report'!$U$1),COUNT($AK$1:$AK232)+1,"")</f>
        <v/>
      </c>
      <c r="AT233" s="46">
        <f t="shared" ca="1" si="28"/>
        <v>0</v>
      </c>
    </row>
    <row r="234" spans="1:46" s="46" customFormat="1" ht="60" customHeight="1" thickBot="1">
      <c r="A234" s="8">
        <f>IF(C234="","",SUBTOTAL(3,$C$2:C234))</f>
        <v>233</v>
      </c>
      <c r="B234" s="9" t="s">
        <v>259</v>
      </c>
      <c r="C234" s="10">
        <v>1</v>
      </c>
      <c r="D234" s="10">
        <v>1</v>
      </c>
      <c r="E234" s="10">
        <v>1</v>
      </c>
      <c r="F234" s="10">
        <v>1</v>
      </c>
      <c r="G234" s="10"/>
      <c r="H234" s="10">
        <v>1</v>
      </c>
      <c r="I234" s="10">
        <v>1</v>
      </c>
      <c r="J234" s="4">
        <v>1</v>
      </c>
      <c r="K234" s="4">
        <v>1</v>
      </c>
      <c r="L234" s="12" t="s">
        <v>260</v>
      </c>
      <c r="M234" s="12">
        <v>44574</v>
      </c>
      <c r="N234" s="11">
        <v>0</v>
      </c>
      <c r="O234" s="36">
        <v>0</v>
      </c>
      <c r="P234" s="13">
        <v>0</v>
      </c>
      <c r="Q234" s="14">
        <f t="shared" si="24"/>
        <v>44590</v>
      </c>
      <c r="R234" s="15">
        <f t="shared" ca="1" si="29"/>
        <v>0</v>
      </c>
      <c r="S234" s="35">
        <f t="shared" si="25"/>
        <v>1</v>
      </c>
      <c r="T234" s="101">
        <f t="shared" ca="1" si="30"/>
        <v>1</v>
      </c>
      <c r="U234" s="90" t="s">
        <v>688</v>
      </c>
      <c r="V234" s="26">
        <v>27</v>
      </c>
      <c r="W234" s="25">
        <f t="shared" si="31"/>
        <v>0</v>
      </c>
      <c r="X234" s="25" t="str">
        <f t="shared" ca="1" si="26"/>
        <v/>
      </c>
      <c r="Y234" s="25" t="str">
        <f t="shared" ca="1" si="27"/>
        <v/>
      </c>
      <c r="Z234" s="22" t="s">
        <v>24</v>
      </c>
      <c r="AA234" s="22"/>
      <c r="AB234" s="16">
        <v>44513</v>
      </c>
      <c r="AC234" s="17">
        <v>44574</v>
      </c>
      <c r="AD234" s="43"/>
      <c r="AE234" s="44"/>
      <c r="AF234" s="44"/>
      <c r="AG234" s="44"/>
      <c r="AH234" s="44"/>
      <c r="AI234" s="44"/>
      <c r="AJ234" s="44">
        <v>0</v>
      </c>
      <c r="AK234" s="85" t="str">
        <f>IF(AND($M234&gt;='Renew Report'!$T$1,$M234&lt;='Renew Report'!$U$1),COUNT($AK$1:$AK233)+1,"")</f>
        <v/>
      </c>
      <c r="AT234" s="46">
        <f t="shared" ca="1" si="28"/>
        <v>0</v>
      </c>
    </row>
    <row r="235" spans="1:46" s="46" customFormat="1" ht="60" customHeight="1" thickBot="1">
      <c r="A235" s="8">
        <f>IF(C235="","",SUBTOTAL(3,$C$2:C235))</f>
        <v>234</v>
      </c>
      <c r="B235" s="9" t="s">
        <v>261</v>
      </c>
      <c r="C235" s="10">
        <v>1</v>
      </c>
      <c r="D235" s="10">
        <v>1</v>
      </c>
      <c r="E235" s="10">
        <v>1</v>
      </c>
      <c r="F235" s="10">
        <v>1</v>
      </c>
      <c r="G235" s="10"/>
      <c r="H235" s="10">
        <v>1</v>
      </c>
      <c r="I235" s="10">
        <v>1</v>
      </c>
      <c r="J235" s="4">
        <v>1</v>
      </c>
      <c r="K235" s="4">
        <v>1</v>
      </c>
      <c r="L235" s="12">
        <v>44482</v>
      </c>
      <c r="M235" s="12">
        <v>44553</v>
      </c>
      <c r="N235" s="11">
        <v>101</v>
      </c>
      <c r="O235" s="36">
        <v>75</v>
      </c>
      <c r="P235" s="13">
        <v>0</v>
      </c>
      <c r="Q235" s="14">
        <f t="shared" si="24"/>
        <v>44569</v>
      </c>
      <c r="R235" s="15">
        <f t="shared" ca="1" si="29"/>
        <v>0</v>
      </c>
      <c r="S235" s="35">
        <f t="shared" si="25"/>
        <v>76</v>
      </c>
      <c r="T235" s="101">
        <f t="shared" ca="1" si="30"/>
        <v>76</v>
      </c>
      <c r="U235" s="90" t="s">
        <v>688</v>
      </c>
      <c r="V235" s="26">
        <v>27</v>
      </c>
      <c r="W235" s="25" t="str">
        <f t="shared" si="31"/>
        <v>المخازن</v>
      </c>
      <c r="X235" s="25" t="str">
        <f t="shared" ca="1" si="26"/>
        <v/>
      </c>
      <c r="Y235" s="25" t="str">
        <f t="shared" ca="1" si="27"/>
        <v/>
      </c>
      <c r="Z235" s="22" t="s">
        <v>24</v>
      </c>
      <c r="AA235" s="22"/>
      <c r="AB235" s="16">
        <v>44492</v>
      </c>
      <c r="AC235" s="17">
        <v>44553</v>
      </c>
      <c r="AD235" s="43"/>
      <c r="AE235" s="44"/>
      <c r="AF235" s="44"/>
      <c r="AG235" s="44"/>
      <c r="AH235" s="44"/>
      <c r="AI235" s="44"/>
      <c r="AJ235" s="44">
        <v>0</v>
      </c>
      <c r="AK235" s="85" t="str">
        <f>IF(AND($M235&gt;='Renew Report'!$T$1,$M235&lt;='Renew Report'!$U$1),COUNT($AK$1:$AK234)+1,"")</f>
        <v/>
      </c>
      <c r="AT235" s="46">
        <f t="shared" ca="1" si="28"/>
        <v>0</v>
      </c>
    </row>
    <row r="236" spans="1:46" s="46" customFormat="1" ht="60" customHeight="1" thickBot="1">
      <c r="A236" s="8">
        <f>IF(C236="","",SUBTOTAL(3,$C$2:C236))</f>
        <v>235</v>
      </c>
      <c r="B236" s="9" t="s">
        <v>262</v>
      </c>
      <c r="C236" s="10">
        <v>1</v>
      </c>
      <c r="D236" s="10">
        <v>1</v>
      </c>
      <c r="E236" s="10">
        <v>1</v>
      </c>
      <c r="F236" s="10">
        <v>1</v>
      </c>
      <c r="G236" s="10"/>
      <c r="H236" s="10">
        <v>1</v>
      </c>
      <c r="I236" s="10">
        <v>1</v>
      </c>
      <c r="J236" s="4">
        <v>1</v>
      </c>
      <c r="K236" s="4">
        <v>1</v>
      </c>
      <c r="L236" s="12">
        <v>44426</v>
      </c>
      <c r="M236" s="12">
        <v>44599</v>
      </c>
      <c r="N236" s="11">
        <v>0</v>
      </c>
      <c r="O236" s="36">
        <v>0</v>
      </c>
      <c r="P236" s="13">
        <v>0</v>
      </c>
      <c r="Q236" s="14">
        <f t="shared" si="24"/>
        <v>44615</v>
      </c>
      <c r="R236" s="15">
        <f t="shared" ca="1" si="29"/>
        <v>0</v>
      </c>
      <c r="S236" s="35">
        <f t="shared" si="25"/>
        <v>1</v>
      </c>
      <c r="T236" s="101">
        <f t="shared" ca="1" si="30"/>
        <v>1</v>
      </c>
      <c r="U236" s="90" t="s">
        <v>688</v>
      </c>
      <c r="V236" s="26">
        <v>27</v>
      </c>
      <c r="W236" s="25">
        <f t="shared" si="31"/>
        <v>0</v>
      </c>
      <c r="X236" s="25" t="str">
        <f t="shared" ca="1" si="26"/>
        <v/>
      </c>
      <c r="Y236" s="25" t="str">
        <f t="shared" ca="1" si="27"/>
        <v/>
      </c>
      <c r="Z236" s="22" t="s">
        <v>24</v>
      </c>
      <c r="AA236" s="22"/>
      <c r="AB236" s="16">
        <v>44537</v>
      </c>
      <c r="AC236" s="17">
        <v>44599</v>
      </c>
      <c r="AD236" s="43"/>
      <c r="AE236" s="44"/>
      <c r="AF236" s="44"/>
      <c r="AG236" s="44"/>
      <c r="AH236" s="44"/>
      <c r="AI236" s="44"/>
      <c r="AJ236" s="44">
        <v>0</v>
      </c>
      <c r="AK236" s="85" t="str">
        <f>IF(AND($M236&gt;='Renew Report'!$T$1,$M236&lt;='Renew Report'!$U$1),COUNT($AK$1:$AK235)+1,"")</f>
        <v/>
      </c>
      <c r="AT236" s="46">
        <f t="shared" ca="1" si="28"/>
        <v>0</v>
      </c>
    </row>
    <row r="237" spans="1:46" s="46" customFormat="1" ht="60" customHeight="1" thickBot="1">
      <c r="A237" s="8">
        <f>IF(C237="","",SUBTOTAL(3,$C$2:C237))</f>
        <v>236</v>
      </c>
      <c r="B237" s="9" t="s">
        <v>263</v>
      </c>
      <c r="C237" s="10">
        <v>1</v>
      </c>
      <c r="D237" s="10">
        <v>1</v>
      </c>
      <c r="E237" s="10">
        <v>1</v>
      </c>
      <c r="F237" s="10">
        <v>1</v>
      </c>
      <c r="G237" s="10"/>
      <c r="H237" s="10">
        <v>1</v>
      </c>
      <c r="I237" s="10">
        <v>1</v>
      </c>
      <c r="J237" s="4">
        <v>1</v>
      </c>
      <c r="K237" s="4">
        <v>1</v>
      </c>
      <c r="L237" s="12">
        <v>44225</v>
      </c>
      <c r="M237" s="12">
        <v>44482</v>
      </c>
      <c r="N237" s="11">
        <v>0</v>
      </c>
      <c r="O237" s="36">
        <v>0</v>
      </c>
      <c r="P237" s="13">
        <v>0</v>
      </c>
      <c r="Q237" s="14">
        <f t="shared" si="24"/>
        <v>44498</v>
      </c>
      <c r="R237" s="15">
        <f t="shared" ca="1" si="29"/>
        <v>0</v>
      </c>
      <c r="S237" s="35">
        <f t="shared" si="25"/>
        <v>1</v>
      </c>
      <c r="T237" s="101">
        <f t="shared" ca="1" si="30"/>
        <v>1</v>
      </c>
      <c r="U237" s="90" t="s">
        <v>688</v>
      </c>
      <c r="V237" s="26">
        <v>27</v>
      </c>
      <c r="W237" s="25">
        <f t="shared" si="31"/>
        <v>0</v>
      </c>
      <c r="X237" s="25" t="str">
        <f t="shared" ca="1" si="26"/>
        <v/>
      </c>
      <c r="Y237" s="25" t="str">
        <f t="shared" ca="1" si="27"/>
        <v/>
      </c>
      <c r="Z237" s="22" t="s">
        <v>24</v>
      </c>
      <c r="AA237" s="22"/>
      <c r="AB237" s="16">
        <v>44421</v>
      </c>
      <c r="AC237" s="17">
        <v>44482</v>
      </c>
      <c r="AD237" s="43"/>
      <c r="AE237" s="44"/>
      <c r="AF237" s="44"/>
      <c r="AG237" s="44"/>
      <c r="AH237" s="44"/>
      <c r="AI237" s="44"/>
      <c r="AJ237" s="44">
        <v>0</v>
      </c>
      <c r="AK237" s="85" t="str">
        <f>IF(AND($M237&gt;='Renew Report'!$T$1,$M237&lt;='Renew Report'!$U$1),COUNT($AK$1:$AK236)+1,"")</f>
        <v/>
      </c>
      <c r="AT237" s="46">
        <f t="shared" ca="1" si="28"/>
        <v>0</v>
      </c>
    </row>
    <row r="238" spans="1:46" s="46" customFormat="1" ht="60" customHeight="1" thickBot="1">
      <c r="A238" s="8">
        <f>IF(C238="","",SUBTOTAL(3,$C$2:C238))</f>
        <v>237</v>
      </c>
      <c r="B238" s="9" t="s">
        <v>264</v>
      </c>
      <c r="C238" s="10">
        <v>1</v>
      </c>
      <c r="D238" s="10">
        <v>1</v>
      </c>
      <c r="E238" s="10">
        <v>1</v>
      </c>
      <c r="F238" s="10">
        <v>1</v>
      </c>
      <c r="G238" s="10"/>
      <c r="H238" s="10">
        <v>1</v>
      </c>
      <c r="I238" s="10">
        <v>1</v>
      </c>
      <c r="J238" s="4">
        <v>1</v>
      </c>
      <c r="K238" s="4">
        <v>1</v>
      </c>
      <c r="L238" s="12">
        <v>44454</v>
      </c>
      <c r="M238" s="12">
        <v>44506</v>
      </c>
      <c r="N238" s="11">
        <v>0</v>
      </c>
      <c r="O238" s="36">
        <v>0</v>
      </c>
      <c r="P238" s="13">
        <v>0</v>
      </c>
      <c r="Q238" s="14">
        <f t="shared" si="24"/>
        <v>44522</v>
      </c>
      <c r="R238" s="15">
        <f t="shared" ca="1" si="29"/>
        <v>0</v>
      </c>
      <c r="S238" s="35">
        <f t="shared" si="25"/>
        <v>1</v>
      </c>
      <c r="T238" s="101">
        <f t="shared" ca="1" si="30"/>
        <v>1</v>
      </c>
      <c r="U238" s="90" t="s">
        <v>688</v>
      </c>
      <c r="V238" s="26">
        <v>27</v>
      </c>
      <c r="W238" s="25">
        <f t="shared" si="31"/>
        <v>0</v>
      </c>
      <c r="X238" s="25" t="str">
        <f t="shared" ca="1" si="26"/>
        <v/>
      </c>
      <c r="Y238" s="25" t="str">
        <f t="shared" ca="1" si="27"/>
        <v/>
      </c>
      <c r="Z238" s="22" t="s">
        <v>24</v>
      </c>
      <c r="AA238" s="22"/>
      <c r="AB238" s="16">
        <v>44445</v>
      </c>
      <c r="AC238" s="17">
        <v>44506</v>
      </c>
      <c r="AD238" s="43"/>
      <c r="AE238" s="44"/>
      <c r="AF238" s="44"/>
      <c r="AG238" s="44"/>
      <c r="AH238" s="44"/>
      <c r="AI238" s="44"/>
      <c r="AJ238" s="44">
        <v>0</v>
      </c>
      <c r="AK238" s="85" t="str">
        <f>IF(AND($M238&gt;='Renew Report'!$T$1,$M238&lt;='Renew Report'!$U$1),COUNT($AK$1:$AK237)+1,"")</f>
        <v/>
      </c>
      <c r="AT238" s="46">
        <f t="shared" ca="1" si="28"/>
        <v>0</v>
      </c>
    </row>
    <row r="239" spans="1:46" s="46" customFormat="1" ht="60" customHeight="1" thickBot="1">
      <c r="A239" s="8">
        <f>IF(C239="","",SUBTOTAL(3,$C$2:C239))</f>
        <v>238</v>
      </c>
      <c r="B239" s="9" t="s">
        <v>265</v>
      </c>
      <c r="C239" s="10">
        <v>1</v>
      </c>
      <c r="D239" s="10">
        <v>1</v>
      </c>
      <c r="E239" s="10">
        <v>1</v>
      </c>
      <c r="F239" s="10">
        <v>1</v>
      </c>
      <c r="G239" s="10"/>
      <c r="H239" s="10">
        <v>1</v>
      </c>
      <c r="I239" s="10">
        <v>1</v>
      </c>
      <c r="J239" s="4">
        <v>1</v>
      </c>
      <c r="K239" s="4">
        <v>1</v>
      </c>
      <c r="L239" s="12">
        <v>44593</v>
      </c>
      <c r="M239" s="12">
        <v>44727</v>
      </c>
      <c r="N239" s="11">
        <v>124</v>
      </c>
      <c r="O239" s="36">
        <v>125</v>
      </c>
      <c r="P239" s="13">
        <v>405</v>
      </c>
      <c r="Q239" s="14">
        <f t="shared" si="24"/>
        <v>44743</v>
      </c>
      <c r="R239" s="15">
        <f t="shared" ca="1" si="29"/>
        <v>0</v>
      </c>
      <c r="S239" s="35">
        <f t="shared" si="25"/>
        <v>531</v>
      </c>
      <c r="T239" s="101">
        <f t="shared" ca="1" si="30"/>
        <v>531</v>
      </c>
      <c r="U239" s="90" t="s">
        <v>688</v>
      </c>
      <c r="V239" s="26">
        <v>27</v>
      </c>
      <c r="W239" s="25" t="str">
        <f t="shared" si="31"/>
        <v>المخازن</v>
      </c>
      <c r="X239" s="25" t="str">
        <f t="shared" ca="1" si="26"/>
        <v/>
      </c>
      <c r="Y239" s="25" t="str">
        <f t="shared" ca="1" si="27"/>
        <v/>
      </c>
      <c r="Z239" s="22" t="s">
        <v>24</v>
      </c>
      <c r="AA239" s="22"/>
      <c r="AB239" s="16">
        <v>44301</v>
      </c>
      <c r="AC239" s="17">
        <v>44362</v>
      </c>
      <c r="AD239" s="43"/>
      <c r="AE239" s="44"/>
      <c r="AF239" s="44"/>
      <c r="AG239" s="44"/>
      <c r="AH239" s="44"/>
      <c r="AI239" s="44"/>
      <c r="AJ239" s="44">
        <v>2013</v>
      </c>
      <c r="AK239" s="85" t="str">
        <f>IF(AND($M239&gt;='Renew Report'!$T$1,$M239&lt;='Renew Report'!$U$1),COUNT($AK$1:$AK238)+1,"")</f>
        <v/>
      </c>
      <c r="AT239" s="46">
        <f t="shared" ca="1" si="28"/>
        <v>0</v>
      </c>
    </row>
    <row r="240" spans="1:46" s="46" customFormat="1" ht="60" customHeight="1" thickBot="1">
      <c r="A240" s="8">
        <f>IF(C240="","",SUBTOTAL(3,$C$2:C240))</f>
        <v>239</v>
      </c>
      <c r="B240" s="9" t="s">
        <v>266</v>
      </c>
      <c r="C240" s="10">
        <v>1</v>
      </c>
      <c r="D240" s="10">
        <v>1</v>
      </c>
      <c r="E240" s="10">
        <v>1</v>
      </c>
      <c r="F240" s="10">
        <v>1</v>
      </c>
      <c r="G240" s="10"/>
      <c r="H240" s="10">
        <v>1</v>
      </c>
      <c r="I240" s="10">
        <v>1</v>
      </c>
      <c r="J240" s="4">
        <v>1</v>
      </c>
      <c r="K240" s="4">
        <v>1</v>
      </c>
      <c r="L240" s="12">
        <v>44531</v>
      </c>
      <c r="M240" s="12">
        <v>44642</v>
      </c>
      <c r="N240" s="11">
        <v>0</v>
      </c>
      <c r="O240" s="36">
        <v>0</v>
      </c>
      <c r="P240" s="13">
        <v>0</v>
      </c>
      <c r="Q240" s="14">
        <f t="shared" si="24"/>
        <v>44658</v>
      </c>
      <c r="R240" s="15">
        <f t="shared" ca="1" si="29"/>
        <v>0</v>
      </c>
      <c r="S240" s="35">
        <f t="shared" si="25"/>
        <v>1</v>
      </c>
      <c r="T240" s="101">
        <f t="shared" ca="1" si="30"/>
        <v>1</v>
      </c>
      <c r="U240" s="90" t="s">
        <v>688</v>
      </c>
      <c r="V240" s="26">
        <v>27</v>
      </c>
      <c r="W240" s="25">
        <f t="shared" si="31"/>
        <v>0</v>
      </c>
      <c r="X240" s="25" t="str">
        <f t="shared" ca="1" si="26"/>
        <v/>
      </c>
      <c r="Y240" s="25" t="str">
        <f t="shared" ca="1" si="27"/>
        <v/>
      </c>
      <c r="Z240" s="22" t="s">
        <v>75</v>
      </c>
      <c r="AA240" s="22"/>
      <c r="AB240" s="16">
        <v>44642</v>
      </c>
      <c r="AC240" s="17">
        <v>44642</v>
      </c>
      <c r="AD240" s="43"/>
      <c r="AE240" s="44"/>
      <c r="AF240" s="44"/>
      <c r="AG240" s="44"/>
      <c r="AH240" s="44"/>
      <c r="AI240" s="44"/>
      <c r="AJ240" s="44">
        <v>44107</v>
      </c>
      <c r="AK240" s="85" t="str">
        <f>IF(AND($M240&gt;='Renew Report'!$T$1,$M240&lt;='Renew Report'!$U$1),COUNT($AK$1:$AK239)+1,"")</f>
        <v/>
      </c>
      <c r="AT240" s="46">
        <f t="shared" ca="1" si="28"/>
        <v>0</v>
      </c>
    </row>
    <row r="241" spans="1:46" s="46" customFormat="1" ht="60" customHeight="1" thickBot="1">
      <c r="A241" s="8">
        <f>IF(C241="","",SUBTOTAL(3,$C$2:C241))</f>
        <v>240</v>
      </c>
      <c r="B241" s="9" t="s">
        <v>267</v>
      </c>
      <c r="C241" s="10">
        <v>1</v>
      </c>
      <c r="D241" s="10">
        <v>1</v>
      </c>
      <c r="E241" s="10">
        <v>1</v>
      </c>
      <c r="F241" s="10">
        <v>1</v>
      </c>
      <c r="G241" s="10"/>
      <c r="H241" s="10">
        <v>1</v>
      </c>
      <c r="I241" s="10">
        <v>1</v>
      </c>
      <c r="J241" s="4">
        <v>1</v>
      </c>
      <c r="K241" s="4">
        <v>1</v>
      </c>
      <c r="L241" s="12">
        <v>0</v>
      </c>
      <c r="M241" s="12">
        <v>44632</v>
      </c>
      <c r="N241" s="11">
        <v>0</v>
      </c>
      <c r="O241" s="36" t="s">
        <v>22</v>
      </c>
      <c r="P241" s="13">
        <v>0</v>
      </c>
      <c r="Q241" s="14">
        <f t="shared" si="24"/>
        <v>44648</v>
      </c>
      <c r="R241" s="15">
        <f t="shared" ca="1" si="29"/>
        <v>0</v>
      </c>
      <c r="S241" s="35" t="e">
        <f t="shared" si="25"/>
        <v>#VALUE!</v>
      </c>
      <c r="T241" s="101" t="e">
        <f t="shared" ca="1" si="30"/>
        <v>#VALUE!</v>
      </c>
      <c r="U241" s="90" t="s">
        <v>688</v>
      </c>
      <c r="V241" s="26">
        <v>27</v>
      </c>
      <c r="W241" s="25">
        <f t="shared" si="31"/>
        <v>0</v>
      </c>
      <c r="X241" s="25" t="str">
        <f t="shared" ca="1" si="26"/>
        <v/>
      </c>
      <c r="Y241" s="25" t="str">
        <f t="shared" ca="1" si="27"/>
        <v/>
      </c>
      <c r="Z241" s="22" t="s">
        <v>24</v>
      </c>
      <c r="AA241" s="22"/>
      <c r="AB241" s="16">
        <v>44208</v>
      </c>
      <c r="AC241" s="17">
        <v>44267</v>
      </c>
      <c r="AD241" s="43"/>
      <c r="AE241" s="44"/>
      <c r="AF241" s="44"/>
      <c r="AG241" s="44"/>
      <c r="AH241" s="44"/>
      <c r="AI241" s="44"/>
      <c r="AJ241" s="44">
        <v>0</v>
      </c>
      <c r="AK241" s="85" t="str">
        <f>IF(AND($M241&gt;='Renew Report'!$T$1,$M241&lt;='Renew Report'!$U$1),COUNT($AK$1:$AK240)+1,"")</f>
        <v/>
      </c>
      <c r="AT241" s="46">
        <f t="shared" ca="1" si="28"/>
        <v>0</v>
      </c>
    </row>
    <row r="242" spans="1:46" s="46" customFormat="1" ht="60" customHeight="1" thickBot="1">
      <c r="A242" s="8">
        <f>IF(C242="","",SUBTOTAL(3,$C$2:C242))</f>
        <v>241</v>
      </c>
      <c r="B242" s="9" t="s">
        <v>268</v>
      </c>
      <c r="C242" s="10">
        <v>1</v>
      </c>
      <c r="D242" s="10">
        <v>1</v>
      </c>
      <c r="E242" s="10">
        <v>1</v>
      </c>
      <c r="F242" s="10">
        <v>1</v>
      </c>
      <c r="G242" s="10"/>
      <c r="H242" s="10">
        <v>1</v>
      </c>
      <c r="I242" s="10">
        <v>1</v>
      </c>
      <c r="J242" s="4">
        <v>1</v>
      </c>
      <c r="K242" s="4">
        <v>1</v>
      </c>
      <c r="L242" s="12">
        <v>44675</v>
      </c>
      <c r="M242" s="12">
        <v>44724</v>
      </c>
      <c r="N242" s="11">
        <v>0</v>
      </c>
      <c r="O242" s="36">
        <v>0</v>
      </c>
      <c r="P242" s="13">
        <v>0</v>
      </c>
      <c r="Q242" s="14">
        <f t="shared" si="24"/>
        <v>44740</v>
      </c>
      <c r="R242" s="15">
        <f t="shared" ca="1" si="29"/>
        <v>0</v>
      </c>
      <c r="S242" s="35">
        <f t="shared" si="25"/>
        <v>1</v>
      </c>
      <c r="T242" s="101">
        <f t="shared" ca="1" si="30"/>
        <v>1</v>
      </c>
      <c r="U242" s="90" t="s">
        <v>688</v>
      </c>
      <c r="V242" s="26">
        <v>27</v>
      </c>
      <c r="W242" s="25">
        <f t="shared" si="31"/>
        <v>0</v>
      </c>
      <c r="X242" s="25" t="str">
        <f t="shared" ca="1" si="26"/>
        <v/>
      </c>
      <c r="Y242" s="25" t="str">
        <f t="shared" ca="1" si="27"/>
        <v/>
      </c>
      <c r="Z242" s="22" t="s">
        <v>24</v>
      </c>
      <c r="AA242" s="22"/>
      <c r="AB242" s="16">
        <v>44298</v>
      </c>
      <c r="AC242" s="17">
        <v>44359</v>
      </c>
      <c r="AD242" s="43"/>
      <c r="AE242" s="44"/>
      <c r="AF242" s="44"/>
      <c r="AG242" s="44"/>
      <c r="AH242" s="44"/>
      <c r="AI242" s="44"/>
      <c r="AJ242" s="44">
        <v>2007</v>
      </c>
      <c r="AK242" s="85" t="str">
        <f>IF(AND($M242&gt;='Renew Report'!$T$1,$M242&lt;='Renew Report'!$U$1),COUNT($AK$1:$AK241)+1,"")</f>
        <v/>
      </c>
      <c r="AT242" s="46">
        <f t="shared" ca="1" si="28"/>
        <v>0</v>
      </c>
    </row>
    <row r="243" spans="1:46" s="46" customFormat="1" ht="60" customHeight="1" thickBot="1">
      <c r="A243" s="8">
        <f>IF(C243="","",SUBTOTAL(3,$C$2:C243))</f>
        <v>242</v>
      </c>
      <c r="B243" s="9" t="s">
        <v>269</v>
      </c>
      <c r="C243" s="10">
        <v>1</v>
      </c>
      <c r="D243" s="10">
        <v>1</v>
      </c>
      <c r="E243" s="10">
        <v>1</v>
      </c>
      <c r="F243" s="10">
        <v>1</v>
      </c>
      <c r="G243" s="10"/>
      <c r="H243" s="10">
        <v>1</v>
      </c>
      <c r="I243" s="10">
        <v>1</v>
      </c>
      <c r="J243" s="4">
        <v>1</v>
      </c>
      <c r="K243" s="4">
        <v>1</v>
      </c>
      <c r="L243" s="12">
        <v>44511</v>
      </c>
      <c r="M243" s="12">
        <v>44661</v>
      </c>
      <c r="N243" s="11">
        <v>0</v>
      </c>
      <c r="O243" s="36">
        <v>0</v>
      </c>
      <c r="P243" s="13">
        <v>0</v>
      </c>
      <c r="Q243" s="14">
        <f t="shared" si="24"/>
        <v>44677</v>
      </c>
      <c r="R243" s="15">
        <f t="shared" ca="1" si="29"/>
        <v>0</v>
      </c>
      <c r="S243" s="35">
        <f t="shared" si="25"/>
        <v>1</v>
      </c>
      <c r="T243" s="101">
        <f t="shared" ca="1" si="30"/>
        <v>1</v>
      </c>
      <c r="U243" s="90" t="s">
        <v>688</v>
      </c>
      <c r="V243" s="26">
        <v>27</v>
      </c>
      <c r="W243" s="25">
        <f t="shared" si="31"/>
        <v>0</v>
      </c>
      <c r="X243" s="25" t="str">
        <f t="shared" ca="1" si="26"/>
        <v/>
      </c>
      <c r="Y243" s="25" t="str">
        <f t="shared" ca="1" si="27"/>
        <v/>
      </c>
      <c r="Z243" s="22" t="s">
        <v>24</v>
      </c>
      <c r="AA243" s="22"/>
      <c r="AB243" s="16">
        <v>44237</v>
      </c>
      <c r="AC243" s="17">
        <v>44296</v>
      </c>
      <c r="AD243" s="43"/>
      <c r="AE243" s="44"/>
      <c r="AF243" s="44"/>
      <c r="AG243" s="44"/>
      <c r="AH243" s="44"/>
      <c r="AI243" s="44"/>
      <c r="AJ243" s="44">
        <v>0</v>
      </c>
      <c r="AK243" s="85" t="str">
        <f>IF(AND($M243&gt;='Renew Report'!$T$1,$M243&lt;='Renew Report'!$U$1),COUNT($AK$1:$AK242)+1,"")</f>
        <v/>
      </c>
      <c r="AT243" s="46">
        <f t="shared" ca="1" si="28"/>
        <v>0</v>
      </c>
    </row>
    <row r="244" spans="1:46" s="46" customFormat="1" ht="60" customHeight="1" thickBot="1">
      <c r="A244" s="8">
        <f>IF(C244="","",SUBTOTAL(3,$C$2:C244))</f>
        <v>243</v>
      </c>
      <c r="B244" s="9" t="s">
        <v>270</v>
      </c>
      <c r="C244" s="10">
        <v>1</v>
      </c>
      <c r="D244" s="10">
        <v>1</v>
      </c>
      <c r="E244" s="10">
        <v>1</v>
      </c>
      <c r="F244" s="10">
        <v>1</v>
      </c>
      <c r="G244" s="10"/>
      <c r="H244" s="10">
        <v>1</v>
      </c>
      <c r="I244" s="10">
        <v>1</v>
      </c>
      <c r="J244" s="4">
        <v>1</v>
      </c>
      <c r="K244" s="4">
        <v>1</v>
      </c>
      <c r="L244" s="12">
        <v>44390</v>
      </c>
      <c r="M244" s="12">
        <v>44581</v>
      </c>
      <c r="N244" s="11">
        <v>0</v>
      </c>
      <c r="O244" s="36">
        <v>0</v>
      </c>
      <c r="P244" s="13">
        <v>0</v>
      </c>
      <c r="Q244" s="14">
        <f t="shared" si="24"/>
        <v>44597</v>
      </c>
      <c r="R244" s="15">
        <f t="shared" ca="1" si="29"/>
        <v>0</v>
      </c>
      <c r="S244" s="35">
        <f t="shared" si="25"/>
        <v>1</v>
      </c>
      <c r="T244" s="101">
        <f t="shared" ca="1" si="30"/>
        <v>1</v>
      </c>
      <c r="U244" s="90" t="s">
        <v>688</v>
      </c>
      <c r="V244" s="26">
        <v>27</v>
      </c>
      <c r="W244" s="25">
        <f t="shared" si="31"/>
        <v>0</v>
      </c>
      <c r="X244" s="25" t="str">
        <f t="shared" ca="1" si="26"/>
        <v/>
      </c>
      <c r="Y244" s="25" t="str">
        <f t="shared" ca="1" si="27"/>
        <v/>
      </c>
      <c r="Z244" s="22" t="s">
        <v>24</v>
      </c>
      <c r="AA244" s="22"/>
      <c r="AB244" s="16">
        <v>44520</v>
      </c>
      <c r="AC244" s="17">
        <v>44581</v>
      </c>
      <c r="AD244" s="43"/>
      <c r="AE244" s="44"/>
      <c r="AF244" s="44"/>
      <c r="AG244" s="44"/>
      <c r="AH244" s="44"/>
      <c r="AI244" s="44"/>
      <c r="AJ244" s="44">
        <v>0</v>
      </c>
      <c r="AK244" s="85" t="str">
        <f>IF(AND($M244&gt;='Renew Report'!$T$1,$M244&lt;='Renew Report'!$U$1),COUNT($AK$1:$AK243)+1,"")</f>
        <v/>
      </c>
      <c r="AT244" s="46">
        <f t="shared" ca="1" si="28"/>
        <v>0</v>
      </c>
    </row>
    <row r="245" spans="1:46" s="46" customFormat="1" ht="60" customHeight="1" thickBot="1">
      <c r="A245" s="8">
        <f>IF(C245="","",SUBTOTAL(3,$C$2:C245))</f>
        <v>244</v>
      </c>
      <c r="B245" s="9" t="s">
        <v>271</v>
      </c>
      <c r="C245" s="10">
        <v>1</v>
      </c>
      <c r="D245" s="10">
        <v>1</v>
      </c>
      <c r="E245" s="10">
        <v>1</v>
      </c>
      <c r="F245" s="10">
        <v>1</v>
      </c>
      <c r="G245" s="10"/>
      <c r="H245" s="10">
        <v>1</v>
      </c>
      <c r="I245" s="10">
        <v>1</v>
      </c>
      <c r="J245" s="4">
        <v>1</v>
      </c>
      <c r="K245" s="4">
        <v>1</v>
      </c>
      <c r="L245" s="12">
        <v>44134</v>
      </c>
      <c r="M245" s="12">
        <v>44662</v>
      </c>
      <c r="N245" s="11">
        <v>0</v>
      </c>
      <c r="O245" s="36">
        <v>0</v>
      </c>
      <c r="P245" s="13">
        <v>0</v>
      </c>
      <c r="Q245" s="14">
        <f t="shared" si="24"/>
        <v>44678</v>
      </c>
      <c r="R245" s="15">
        <f t="shared" ca="1" si="29"/>
        <v>0</v>
      </c>
      <c r="S245" s="35">
        <f t="shared" si="25"/>
        <v>1</v>
      </c>
      <c r="T245" s="101">
        <f t="shared" ca="1" si="30"/>
        <v>1</v>
      </c>
      <c r="U245" s="90" t="s">
        <v>688</v>
      </c>
      <c r="V245" s="26">
        <v>27</v>
      </c>
      <c r="W245" s="25">
        <f t="shared" si="31"/>
        <v>0</v>
      </c>
      <c r="X245" s="25" t="str">
        <f t="shared" ca="1" si="26"/>
        <v/>
      </c>
      <c r="Y245" s="25" t="str">
        <f t="shared" ca="1" si="27"/>
        <v/>
      </c>
      <c r="Z245" s="22" t="s">
        <v>75</v>
      </c>
      <c r="AA245" s="22"/>
      <c r="AB245" s="16">
        <v>44662</v>
      </c>
      <c r="AC245" s="17">
        <v>44662</v>
      </c>
      <c r="AD245" s="43"/>
      <c r="AE245" s="44"/>
      <c r="AF245" s="44"/>
      <c r="AG245" s="44"/>
      <c r="AH245" s="44"/>
      <c r="AI245" s="44"/>
      <c r="AJ245" s="44">
        <v>44051</v>
      </c>
      <c r="AK245" s="85" t="str">
        <f>IF(AND($M245&gt;='Renew Report'!$T$1,$M245&lt;='Renew Report'!$U$1),COUNT($AK$1:$AK244)+1,"")</f>
        <v/>
      </c>
      <c r="AT245" s="46">
        <f t="shared" ca="1" si="28"/>
        <v>0</v>
      </c>
    </row>
    <row r="246" spans="1:46" s="46" customFormat="1" ht="60" customHeight="1" thickBot="1">
      <c r="A246" s="8">
        <f>IF(C246="","",SUBTOTAL(3,$C$2:C246))</f>
        <v>245</v>
      </c>
      <c r="B246" s="9" t="s">
        <v>272</v>
      </c>
      <c r="C246" s="10">
        <v>1</v>
      </c>
      <c r="D246" s="10">
        <v>1</v>
      </c>
      <c r="E246" s="10">
        <v>1</v>
      </c>
      <c r="F246" s="10">
        <v>1</v>
      </c>
      <c r="G246" s="10"/>
      <c r="H246" s="10">
        <v>1</v>
      </c>
      <c r="I246" s="10">
        <v>1</v>
      </c>
      <c r="J246" s="4">
        <v>1</v>
      </c>
      <c r="K246" s="4">
        <v>1</v>
      </c>
      <c r="L246" s="12">
        <v>44551</v>
      </c>
      <c r="M246" s="12">
        <v>44725</v>
      </c>
      <c r="N246" s="11">
        <v>0</v>
      </c>
      <c r="O246" s="36">
        <v>0</v>
      </c>
      <c r="P246" s="13">
        <v>0</v>
      </c>
      <c r="Q246" s="14">
        <f t="shared" si="24"/>
        <v>44741</v>
      </c>
      <c r="R246" s="15">
        <f t="shared" ca="1" si="29"/>
        <v>0</v>
      </c>
      <c r="S246" s="35">
        <f t="shared" si="25"/>
        <v>1</v>
      </c>
      <c r="T246" s="101">
        <f t="shared" ca="1" si="30"/>
        <v>1</v>
      </c>
      <c r="U246" s="90" t="s">
        <v>688</v>
      </c>
      <c r="V246" s="26">
        <v>27</v>
      </c>
      <c r="W246" s="25">
        <f t="shared" si="31"/>
        <v>0</v>
      </c>
      <c r="X246" s="25" t="str">
        <f t="shared" ca="1" si="26"/>
        <v/>
      </c>
      <c r="Y246" s="25" t="str">
        <f t="shared" ca="1" si="27"/>
        <v/>
      </c>
      <c r="Z246" s="22" t="s">
        <v>24</v>
      </c>
      <c r="AA246" s="22"/>
      <c r="AB246" s="16">
        <v>44299</v>
      </c>
      <c r="AC246" s="17">
        <v>44360</v>
      </c>
      <c r="AD246" s="43"/>
      <c r="AE246" s="44"/>
      <c r="AF246" s="44"/>
      <c r="AG246" s="44"/>
      <c r="AH246" s="44"/>
      <c r="AI246" s="44"/>
      <c r="AJ246" s="44">
        <v>2004</v>
      </c>
      <c r="AK246" s="85" t="str">
        <f>IF(AND($M246&gt;='Renew Report'!$T$1,$M246&lt;='Renew Report'!$U$1),COUNT($AK$1:$AK245)+1,"")</f>
        <v/>
      </c>
      <c r="AT246" s="46">
        <f t="shared" ca="1" si="28"/>
        <v>0</v>
      </c>
    </row>
    <row r="247" spans="1:46" s="46" customFormat="1" ht="60" customHeight="1" thickBot="1">
      <c r="A247" s="8">
        <f>IF(C247="","",SUBTOTAL(3,$C$2:C247))</f>
        <v>246</v>
      </c>
      <c r="B247" s="9" t="s">
        <v>273</v>
      </c>
      <c r="C247" s="10">
        <v>1</v>
      </c>
      <c r="D247" s="10">
        <v>1</v>
      </c>
      <c r="E247" s="10">
        <v>1</v>
      </c>
      <c r="F247" s="10">
        <v>1</v>
      </c>
      <c r="G247" s="10"/>
      <c r="H247" s="10">
        <v>1</v>
      </c>
      <c r="I247" s="10">
        <v>1</v>
      </c>
      <c r="J247" s="4">
        <v>1</v>
      </c>
      <c r="K247" s="4">
        <v>1</v>
      </c>
      <c r="L247" s="12">
        <v>44493</v>
      </c>
      <c r="M247" s="12">
        <v>44782</v>
      </c>
      <c r="N247" s="11">
        <v>102</v>
      </c>
      <c r="O247" s="36">
        <v>75</v>
      </c>
      <c r="P247" s="13">
        <v>0</v>
      </c>
      <c r="Q247" s="14">
        <f t="shared" si="24"/>
        <v>44798</v>
      </c>
      <c r="R247" s="15">
        <f t="shared" ca="1" si="29"/>
        <v>0</v>
      </c>
      <c r="S247" s="35">
        <f t="shared" si="25"/>
        <v>76</v>
      </c>
      <c r="T247" s="101">
        <f t="shared" ca="1" si="30"/>
        <v>76</v>
      </c>
      <c r="U247" s="90" t="s">
        <v>688</v>
      </c>
      <c r="V247" s="26">
        <v>27</v>
      </c>
      <c r="W247" s="25" t="str">
        <f t="shared" si="31"/>
        <v>المخازن</v>
      </c>
      <c r="X247" s="25" t="str">
        <f t="shared" ca="1" si="26"/>
        <v/>
      </c>
      <c r="Y247" s="25" t="str">
        <f t="shared" ca="1" si="27"/>
        <v/>
      </c>
      <c r="Z247" s="22" t="s">
        <v>24</v>
      </c>
      <c r="AA247" s="22"/>
      <c r="AB247" s="16">
        <v>44721</v>
      </c>
      <c r="AC247" s="17">
        <v>44782</v>
      </c>
      <c r="AD247" s="43"/>
      <c r="AE247" s="44"/>
      <c r="AF247" s="44"/>
      <c r="AG247" s="44"/>
      <c r="AH247" s="44"/>
      <c r="AI247" s="44"/>
      <c r="AJ247" s="44">
        <v>0</v>
      </c>
      <c r="AK247" s="85" t="str">
        <f>IF(AND($M247&gt;='Renew Report'!$T$1,$M247&lt;='Renew Report'!$U$1),COUNT($AK$1:$AK246)+1,"")</f>
        <v/>
      </c>
      <c r="AT247" s="46">
        <f t="shared" ca="1" si="28"/>
        <v>0</v>
      </c>
    </row>
    <row r="248" spans="1:46" s="46" customFormat="1" ht="60" customHeight="1" thickBot="1">
      <c r="A248" s="8">
        <f>IF(C248="","",SUBTOTAL(3,$C$2:C248))</f>
        <v>247</v>
      </c>
      <c r="B248" s="9" t="s">
        <v>274</v>
      </c>
      <c r="C248" s="10">
        <v>1</v>
      </c>
      <c r="D248" s="10">
        <v>1</v>
      </c>
      <c r="E248" s="10">
        <v>1</v>
      </c>
      <c r="F248" s="10">
        <v>1</v>
      </c>
      <c r="G248" s="10"/>
      <c r="H248" s="10">
        <v>1</v>
      </c>
      <c r="I248" s="10">
        <v>1</v>
      </c>
      <c r="J248" s="4">
        <v>1</v>
      </c>
      <c r="K248" s="4">
        <v>1</v>
      </c>
      <c r="L248" s="12">
        <v>44492</v>
      </c>
      <c r="M248" s="12">
        <v>44580</v>
      </c>
      <c r="N248" s="11">
        <v>0</v>
      </c>
      <c r="O248" s="36">
        <v>0</v>
      </c>
      <c r="P248" s="13">
        <v>0</v>
      </c>
      <c r="Q248" s="14">
        <f t="shared" si="24"/>
        <v>44596</v>
      </c>
      <c r="R248" s="15">
        <f t="shared" ca="1" si="29"/>
        <v>0</v>
      </c>
      <c r="S248" s="35">
        <f t="shared" si="25"/>
        <v>1</v>
      </c>
      <c r="T248" s="101">
        <f t="shared" ca="1" si="30"/>
        <v>1</v>
      </c>
      <c r="U248" s="90" t="s">
        <v>688</v>
      </c>
      <c r="V248" s="26">
        <v>27</v>
      </c>
      <c r="W248" s="25">
        <f t="shared" si="31"/>
        <v>0</v>
      </c>
      <c r="X248" s="25" t="str">
        <f t="shared" ca="1" si="26"/>
        <v/>
      </c>
      <c r="Y248" s="25" t="str">
        <f t="shared" ca="1" si="27"/>
        <v/>
      </c>
      <c r="Z248" s="22" t="s">
        <v>24</v>
      </c>
      <c r="AA248" s="22"/>
      <c r="AB248" s="16">
        <v>44519</v>
      </c>
      <c r="AC248" s="17">
        <v>44580</v>
      </c>
      <c r="AD248" s="43"/>
      <c r="AE248" s="44"/>
      <c r="AF248" s="44"/>
      <c r="AG248" s="44"/>
      <c r="AH248" s="44"/>
      <c r="AI248" s="44"/>
      <c r="AJ248" s="44">
        <v>0</v>
      </c>
      <c r="AK248" s="85" t="str">
        <f>IF(AND($M248&gt;='Renew Report'!$T$1,$M248&lt;='Renew Report'!$U$1),COUNT($AK$1:$AK247)+1,"")</f>
        <v/>
      </c>
      <c r="AT248" s="46">
        <f t="shared" ca="1" si="28"/>
        <v>0</v>
      </c>
    </row>
    <row r="249" spans="1:46" s="46" customFormat="1" ht="60" customHeight="1" thickBot="1">
      <c r="A249" s="8">
        <f>IF(C249="","",SUBTOTAL(3,$C$2:C249))</f>
        <v>248</v>
      </c>
      <c r="B249" s="9" t="s">
        <v>275</v>
      </c>
      <c r="C249" s="10">
        <v>1</v>
      </c>
      <c r="D249" s="10">
        <v>1</v>
      </c>
      <c r="E249" s="10">
        <v>1</v>
      </c>
      <c r="F249" s="10">
        <v>1</v>
      </c>
      <c r="G249" s="10"/>
      <c r="H249" s="10">
        <v>1</v>
      </c>
      <c r="I249" s="10">
        <v>1</v>
      </c>
      <c r="J249" s="4">
        <v>1</v>
      </c>
      <c r="K249" s="4">
        <v>1</v>
      </c>
      <c r="L249" s="12">
        <v>44154</v>
      </c>
      <c r="M249" s="12">
        <v>44396</v>
      </c>
      <c r="N249" s="11">
        <v>0</v>
      </c>
      <c r="O249" s="36">
        <v>0</v>
      </c>
      <c r="P249" s="13">
        <v>540</v>
      </c>
      <c r="Q249" s="14">
        <f t="shared" si="24"/>
        <v>44412</v>
      </c>
      <c r="R249" s="15">
        <f t="shared" ca="1" si="29"/>
        <v>0</v>
      </c>
      <c r="S249" s="35">
        <f t="shared" si="25"/>
        <v>541</v>
      </c>
      <c r="T249" s="101">
        <f t="shared" ca="1" si="30"/>
        <v>541</v>
      </c>
      <c r="U249" s="90" t="s">
        <v>688</v>
      </c>
      <c r="V249" s="26">
        <v>27</v>
      </c>
      <c r="W249" s="25">
        <f t="shared" si="31"/>
        <v>0</v>
      </c>
      <c r="X249" s="25" t="str">
        <f t="shared" ca="1" si="26"/>
        <v/>
      </c>
      <c r="Y249" s="25" t="str">
        <f t="shared" ca="1" si="27"/>
        <v/>
      </c>
      <c r="Z249" s="22" t="s">
        <v>24</v>
      </c>
      <c r="AA249" s="22"/>
      <c r="AB249" s="16">
        <v>44335</v>
      </c>
      <c r="AC249" s="17">
        <v>44396</v>
      </c>
      <c r="AD249" s="43"/>
      <c r="AE249" s="44"/>
      <c r="AF249" s="44"/>
      <c r="AG249" s="44"/>
      <c r="AH249" s="44"/>
      <c r="AI249" s="44"/>
      <c r="AJ249" s="44">
        <v>2008</v>
      </c>
      <c r="AK249" s="85" t="str">
        <f>IF(AND($M249&gt;='Renew Report'!$T$1,$M249&lt;='Renew Report'!$U$1),COUNT($AK$1:$AK248)+1,"")</f>
        <v/>
      </c>
      <c r="AT249" s="46">
        <f t="shared" ca="1" si="28"/>
        <v>0</v>
      </c>
    </row>
    <row r="250" spans="1:46" s="46" customFormat="1" ht="60" customHeight="1" thickBot="1">
      <c r="A250" s="8">
        <f>IF(C250="","",SUBTOTAL(3,$C$2:C250))</f>
        <v>249</v>
      </c>
      <c r="B250" s="9" t="s">
        <v>276</v>
      </c>
      <c r="C250" s="10">
        <v>1</v>
      </c>
      <c r="D250" s="10">
        <v>1</v>
      </c>
      <c r="E250" s="10">
        <v>1</v>
      </c>
      <c r="F250" s="10">
        <v>1</v>
      </c>
      <c r="G250" s="10"/>
      <c r="H250" s="10">
        <v>1</v>
      </c>
      <c r="I250" s="10">
        <v>1</v>
      </c>
      <c r="J250" s="4">
        <v>1</v>
      </c>
      <c r="K250" s="4">
        <v>1</v>
      </c>
      <c r="L250" s="12">
        <v>44431</v>
      </c>
      <c r="M250" s="12">
        <v>44480</v>
      </c>
      <c r="N250" s="11">
        <v>100</v>
      </c>
      <c r="O250" s="36">
        <v>75</v>
      </c>
      <c r="P250" s="13">
        <v>0</v>
      </c>
      <c r="Q250" s="14">
        <f t="shared" si="24"/>
        <v>44496</v>
      </c>
      <c r="R250" s="15">
        <f t="shared" ca="1" si="29"/>
        <v>0</v>
      </c>
      <c r="S250" s="35">
        <f t="shared" si="25"/>
        <v>76</v>
      </c>
      <c r="T250" s="101">
        <f t="shared" ca="1" si="30"/>
        <v>76</v>
      </c>
      <c r="U250" s="90" t="s">
        <v>688</v>
      </c>
      <c r="V250" s="26">
        <v>27</v>
      </c>
      <c r="W250" s="25" t="str">
        <f t="shared" si="31"/>
        <v>المخازن</v>
      </c>
      <c r="X250" s="25" t="str">
        <f t="shared" ca="1" si="26"/>
        <v/>
      </c>
      <c r="Y250" s="25" t="str">
        <f t="shared" ca="1" si="27"/>
        <v/>
      </c>
      <c r="Z250" s="22" t="s">
        <v>24</v>
      </c>
      <c r="AA250" s="22"/>
      <c r="AB250" s="16">
        <v>44419</v>
      </c>
      <c r="AC250" s="17">
        <v>44480</v>
      </c>
      <c r="AD250" s="43"/>
      <c r="AE250" s="44"/>
      <c r="AF250" s="44"/>
      <c r="AG250" s="44"/>
      <c r="AH250" s="44"/>
      <c r="AI250" s="44"/>
      <c r="AJ250" s="44">
        <v>0</v>
      </c>
      <c r="AK250" s="85" t="str">
        <f>IF(AND($M250&gt;='Renew Report'!$T$1,$M250&lt;='Renew Report'!$U$1),COUNT($AK$1:$AK249)+1,"")</f>
        <v/>
      </c>
      <c r="AT250" s="46">
        <f t="shared" ca="1" si="28"/>
        <v>0</v>
      </c>
    </row>
    <row r="251" spans="1:46" s="46" customFormat="1" ht="60" customHeight="1" thickBot="1">
      <c r="A251" s="8">
        <f>IF(C251="","",SUBTOTAL(3,$C$2:C251))</f>
        <v>250</v>
      </c>
      <c r="B251" s="9" t="s">
        <v>277</v>
      </c>
      <c r="C251" s="10">
        <v>1</v>
      </c>
      <c r="D251" s="10">
        <v>1</v>
      </c>
      <c r="E251" s="10">
        <v>1</v>
      </c>
      <c r="F251" s="10">
        <v>1</v>
      </c>
      <c r="G251" s="10"/>
      <c r="H251" s="10">
        <v>1</v>
      </c>
      <c r="I251" s="10">
        <v>1</v>
      </c>
      <c r="J251" s="4">
        <v>1</v>
      </c>
      <c r="K251" s="4">
        <v>1</v>
      </c>
      <c r="L251" s="12">
        <v>44601</v>
      </c>
      <c r="M251" s="12">
        <v>44660</v>
      </c>
      <c r="N251" s="11">
        <v>0</v>
      </c>
      <c r="O251" s="36">
        <v>0</v>
      </c>
      <c r="P251" s="13">
        <v>0</v>
      </c>
      <c r="Q251" s="14">
        <f t="shared" si="24"/>
        <v>44676</v>
      </c>
      <c r="R251" s="15">
        <f t="shared" ca="1" si="29"/>
        <v>0</v>
      </c>
      <c r="S251" s="35">
        <f t="shared" si="25"/>
        <v>1</v>
      </c>
      <c r="T251" s="101">
        <f t="shared" ca="1" si="30"/>
        <v>1</v>
      </c>
      <c r="U251" s="90" t="s">
        <v>688</v>
      </c>
      <c r="V251" s="26">
        <v>27</v>
      </c>
      <c r="W251" s="25">
        <f t="shared" si="31"/>
        <v>0</v>
      </c>
      <c r="X251" s="25" t="str">
        <f t="shared" ca="1" si="26"/>
        <v/>
      </c>
      <c r="Y251" s="25" t="str">
        <f t="shared" ca="1" si="27"/>
        <v/>
      </c>
      <c r="Z251" s="22" t="s">
        <v>24</v>
      </c>
      <c r="AA251" s="22"/>
      <c r="AB251" s="16">
        <v>44236</v>
      </c>
      <c r="AC251" s="17">
        <v>44295</v>
      </c>
      <c r="AD251" s="43"/>
      <c r="AE251" s="44"/>
      <c r="AF251" s="44"/>
      <c r="AG251" s="44"/>
      <c r="AH251" s="44"/>
      <c r="AI251" s="44"/>
      <c r="AJ251" s="44">
        <v>0</v>
      </c>
      <c r="AK251" s="85" t="str">
        <f>IF(AND($M251&gt;='Renew Report'!$T$1,$M251&lt;='Renew Report'!$U$1),COUNT($AK$1:$AK250)+1,"")</f>
        <v/>
      </c>
      <c r="AT251" s="46">
        <f t="shared" ca="1" si="28"/>
        <v>0</v>
      </c>
    </row>
    <row r="252" spans="1:46" s="46" customFormat="1" ht="60" customHeight="1" thickBot="1">
      <c r="A252" s="8">
        <f>IF(C252="","",SUBTOTAL(3,$C$2:C252))</f>
        <v>251</v>
      </c>
      <c r="B252" s="9" t="s">
        <v>278</v>
      </c>
      <c r="C252" s="10">
        <v>1</v>
      </c>
      <c r="D252" s="10">
        <v>1</v>
      </c>
      <c r="E252" s="10">
        <v>1</v>
      </c>
      <c r="F252" s="10">
        <v>1</v>
      </c>
      <c r="G252" s="10"/>
      <c r="H252" s="10">
        <v>1</v>
      </c>
      <c r="I252" s="10">
        <v>1</v>
      </c>
      <c r="J252" s="4">
        <v>1</v>
      </c>
      <c r="K252" s="4">
        <v>1</v>
      </c>
      <c r="L252" s="12">
        <v>44586</v>
      </c>
      <c r="M252" s="12">
        <v>44815</v>
      </c>
      <c r="N252" s="11">
        <v>135</v>
      </c>
      <c r="O252" s="36">
        <v>125</v>
      </c>
      <c r="P252" s="13">
        <v>0</v>
      </c>
      <c r="Q252" s="14">
        <f t="shared" si="24"/>
        <v>44831</v>
      </c>
      <c r="R252" s="15">
        <f t="shared" ca="1" si="29"/>
        <v>0</v>
      </c>
      <c r="S252" s="35">
        <f t="shared" si="25"/>
        <v>126</v>
      </c>
      <c r="T252" s="101">
        <f t="shared" ca="1" si="30"/>
        <v>126</v>
      </c>
      <c r="U252" s="90" t="s">
        <v>688</v>
      </c>
      <c r="V252" s="26">
        <v>27</v>
      </c>
      <c r="W252" s="25" t="str">
        <f t="shared" si="31"/>
        <v>المخازن</v>
      </c>
      <c r="X252" s="25" t="str">
        <f t="shared" ca="1" si="26"/>
        <v/>
      </c>
      <c r="Y252" s="25" t="str">
        <f t="shared" ca="1" si="27"/>
        <v/>
      </c>
      <c r="Z252" s="22" t="s">
        <v>24</v>
      </c>
      <c r="AA252" s="22"/>
      <c r="AB252" s="16">
        <v>44388</v>
      </c>
      <c r="AC252" s="17">
        <v>44450</v>
      </c>
      <c r="AD252" s="43"/>
      <c r="AE252" s="44"/>
      <c r="AF252" s="44"/>
      <c r="AG252" s="44"/>
      <c r="AH252" s="44"/>
      <c r="AI252" s="44"/>
      <c r="AJ252" s="44">
        <v>0</v>
      </c>
      <c r="AK252" s="85" t="str">
        <f>IF(AND($M252&gt;='Renew Report'!$T$1,$M252&lt;='Renew Report'!$U$1),COUNT($AK$1:$AK251)+1,"")</f>
        <v/>
      </c>
      <c r="AT252" s="46">
        <f t="shared" ca="1" si="28"/>
        <v>0</v>
      </c>
    </row>
    <row r="253" spans="1:46" s="46" customFormat="1" ht="60" customHeight="1" thickBot="1">
      <c r="A253" s="8">
        <f>IF(C253="","",SUBTOTAL(3,$C$2:C253))</f>
        <v>252</v>
      </c>
      <c r="B253" s="9" t="s">
        <v>279</v>
      </c>
      <c r="C253" s="10">
        <v>1</v>
      </c>
      <c r="D253" s="10">
        <v>1</v>
      </c>
      <c r="E253" s="10">
        <v>1</v>
      </c>
      <c r="F253" s="10">
        <v>1</v>
      </c>
      <c r="G253" s="10"/>
      <c r="H253" s="10">
        <v>1</v>
      </c>
      <c r="I253" s="10">
        <v>1</v>
      </c>
      <c r="J253" s="4">
        <v>1</v>
      </c>
      <c r="K253" s="4">
        <v>1</v>
      </c>
      <c r="L253" s="12">
        <v>44072</v>
      </c>
      <c r="M253" s="12">
        <v>44424</v>
      </c>
      <c r="N253" s="11">
        <v>0</v>
      </c>
      <c r="O253" s="36">
        <v>0</v>
      </c>
      <c r="P253" s="13">
        <v>405</v>
      </c>
      <c r="Q253" s="14">
        <f t="shared" si="24"/>
        <v>44440</v>
      </c>
      <c r="R253" s="15">
        <f t="shared" ca="1" si="29"/>
        <v>0</v>
      </c>
      <c r="S253" s="35">
        <f t="shared" si="25"/>
        <v>406</v>
      </c>
      <c r="T253" s="101">
        <f t="shared" ca="1" si="30"/>
        <v>406</v>
      </c>
      <c r="U253" s="90" t="s">
        <v>688</v>
      </c>
      <c r="V253" s="26">
        <v>27</v>
      </c>
      <c r="W253" s="25">
        <f t="shared" si="31"/>
        <v>0</v>
      </c>
      <c r="X253" s="25" t="str">
        <f t="shared" ca="1" si="26"/>
        <v/>
      </c>
      <c r="Y253" s="25" t="str">
        <f t="shared" ca="1" si="27"/>
        <v/>
      </c>
      <c r="Z253" s="22" t="s">
        <v>24</v>
      </c>
      <c r="AA253" s="22"/>
      <c r="AB253" s="16">
        <v>44363</v>
      </c>
      <c r="AC253" s="17">
        <v>44424</v>
      </c>
      <c r="AD253" s="43"/>
      <c r="AE253" s="44"/>
      <c r="AF253" s="44"/>
      <c r="AG253" s="44"/>
      <c r="AH253" s="44"/>
      <c r="AI253" s="44"/>
      <c r="AJ253" s="44">
        <v>0</v>
      </c>
      <c r="AK253" s="85" t="str">
        <f>IF(AND($M253&gt;='Renew Report'!$T$1,$M253&lt;='Renew Report'!$U$1),COUNT($AK$1:$AK252)+1,"")</f>
        <v/>
      </c>
      <c r="AT253" s="46">
        <f t="shared" ca="1" si="28"/>
        <v>0</v>
      </c>
    </row>
    <row r="254" spans="1:46" s="46" customFormat="1" ht="60" customHeight="1" thickBot="1">
      <c r="A254" s="8">
        <f>IF(C254="","",SUBTOTAL(3,$C$2:C254))</f>
        <v>253</v>
      </c>
      <c r="B254" s="9" t="s">
        <v>280</v>
      </c>
      <c r="C254" s="10">
        <v>1</v>
      </c>
      <c r="D254" s="10">
        <v>1</v>
      </c>
      <c r="E254" s="10">
        <v>1</v>
      </c>
      <c r="F254" s="10">
        <v>1</v>
      </c>
      <c r="G254" s="10"/>
      <c r="H254" s="10">
        <v>1</v>
      </c>
      <c r="I254" s="10">
        <v>1</v>
      </c>
      <c r="J254" s="4">
        <v>1</v>
      </c>
      <c r="K254" s="4">
        <v>1</v>
      </c>
      <c r="L254" s="12">
        <v>44775</v>
      </c>
      <c r="M254" s="12">
        <v>44692</v>
      </c>
      <c r="N254" s="11">
        <v>0</v>
      </c>
      <c r="O254" s="36">
        <v>0</v>
      </c>
      <c r="P254" s="13">
        <v>0</v>
      </c>
      <c r="Q254" s="14">
        <f t="shared" si="24"/>
        <v>44708</v>
      </c>
      <c r="R254" s="15">
        <f t="shared" ca="1" si="29"/>
        <v>0</v>
      </c>
      <c r="S254" s="35">
        <f t="shared" si="25"/>
        <v>1</v>
      </c>
      <c r="T254" s="101">
        <f t="shared" ca="1" si="30"/>
        <v>1</v>
      </c>
      <c r="U254" s="90" t="s">
        <v>688</v>
      </c>
      <c r="V254" s="26">
        <v>27</v>
      </c>
      <c r="W254" s="25">
        <f t="shared" si="31"/>
        <v>0</v>
      </c>
      <c r="X254" s="25" t="str">
        <f t="shared" ca="1" si="26"/>
        <v/>
      </c>
      <c r="Y254" s="25" t="str">
        <f t="shared" ca="1" si="27"/>
        <v/>
      </c>
      <c r="Z254" s="22" t="s">
        <v>24</v>
      </c>
      <c r="AA254" s="22"/>
      <c r="AB254" s="16">
        <v>44266</v>
      </c>
      <c r="AC254" s="17">
        <v>44327</v>
      </c>
      <c r="AD254" s="43"/>
      <c r="AE254" s="44"/>
      <c r="AF254" s="44"/>
      <c r="AG254" s="44"/>
      <c r="AH254" s="44"/>
      <c r="AI254" s="44"/>
      <c r="AJ254" s="44">
        <v>2006</v>
      </c>
      <c r="AK254" s="85" t="str">
        <f>IF(AND($M254&gt;='Renew Report'!$T$1,$M254&lt;='Renew Report'!$U$1),COUNT($AK$1:$AK253)+1,"")</f>
        <v/>
      </c>
      <c r="AT254" s="46">
        <f t="shared" ca="1" si="28"/>
        <v>0</v>
      </c>
    </row>
    <row r="255" spans="1:46" s="46" customFormat="1" ht="60" customHeight="1" thickBot="1">
      <c r="A255" s="8">
        <f>IF(C255="","",SUBTOTAL(3,$C$2:C255))</f>
        <v>254</v>
      </c>
      <c r="B255" s="9" t="s">
        <v>281</v>
      </c>
      <c r="C255" s="10">
        <v>1</v>
      </c>
      <c r="D255" s="10">
        <v>1</v>
      </c>
      <c r="E255" s="10">
        <v>1</v>
      </c>
      <c r="F255" s="10">
        <v>1</v>
      </c>
      <c r="G255" s="10"/>
      <c r="H255" s="10">
        <v>1</v>
      </c>
      <c r="I255" s="10">
        <v>1</v>
      </c>
      <c r="J255" s="4">
        <v>1</v>
      </c>
      <c r="K255" s="4">
        <v>1</v>
      </c>
      <c r="L255" s="12">
        <v>43958</v>
      </c>
      <c r="M255" s="12">
        <v>44388</v>
      </c>
      <c r="N255" s="11">
        <v>0</v>
      </c>
      <c r="O255" s="36">
        <v>0</v>
      </c>
      <c r="P255" s="13">
        <v>0</v>
      </c>
      <c r="Q255" s="14">
        <f t="shared" si="24"/>
        <v>44404</v>
      </c>
      <c r="R255" s="15">
        <f t="shared" ca="1" si="29"/>
        <v>0</v>
      </c>
      <c r="S255" s="35">
        <f t="shared" si="25"/>
        <v>1</v>
      </c>
      <c r="T255" s="101">
        <f t="shared" ca="1" si="30"/>
        <v>1</v>
      </c>
      <c r="U255" s="90" t="s">
        <v>688</v>
      </c>
      <c r="V255" s="26">
        <v>27</v>
      </c>
      <c r="W255" s="25">
        <f t="shared" si="31"/>
        <v>0</v>
      </c>
      <c r="X255" s="25" t="str">
        <f t="shared" ca="1" si="26"/>
        <v/>
      </c>
      <c r="Y255" s="25" t="str">
        <f t="shared" ca="1" si="27"/>
        <v/>
      </c>
      <c r="Z255" s="22" t="s">
        <v>24</v>
      </c>
      <c r="AA255" s="22"/>
      <c r="AB255" s="16">
        <v>44327</v>
      </c>
      <c r="AC255" s="17">
        <v>44388</v>
      </c>
      <c r="AD255" s="43"/>
      <c r="AE255" s="44"/>
      <c r="AF255" s="44"/>
      <c r="AG255" s="44"/>
      <c r="AH255" s="44"/>
      <c r="AI255" s="44"/>
      <c r="AJ255" s="44">
        <v>2004</v>
      </c>
      <c r="AK255" s="85" t="str">
        <f>IF(AND($M255&gt;='Renew Report'!$T$1,$M255&lt;='Renew Report'!$U$1),COUNT($AK$1:$AK254)+1,"")</f>
        <v/>
      </c>
      <c r="AT255" s="46">
        <f t="shared" ca="1" si="28"/>
        <v>0</v>
      </c>
    </row>
    <row r="256" spans="1:46" s="46" customFormat="1" ht="60" customHeight="1" thickBot="1">
      <c r="A256" s="8">
        <f>IF(C256="","",SUBTOTAL(3,$C$2:C256))</f>
        <v>255</v>
      </c>
      <c r="B256" s="9" t="s">
        <v>282</v>
      </c>
      <c r="C256" s="10">
        <v>1</v>
      </c>
      <c r="D256" s="10">
        <v>1</v>
      </c>
      <c r="E256" s="10">
        <v>1</v>
      </c>
      <c r="F256" s="10">
        <v>1</v>
      </c>
      <c r="G256" s="10"/>
      <c r="H256" s="10">
        <v>1</v>
      </c>
      <c r="I256" s="10">
        <v>1</v>
      </c>
      <c r="J256" s="4">
        <v>1</v>
      </c>
      <c r="K256" s="4">
        <v>1</v>
      </c>
      <c r="L256" s="12">
        <v>43757</v>
      </c>
      <c r="M256" s="12">
        <v>44570</v>
      </c>
      <c r="N256" s="11">
        <v>109</v>
      </c>
      <c r="O256" s="36">
        <v>75</v>
      </c>
      <c r="P256" s="13">
        <v>0</v>
      </c>
      <c r="Q256" s="14">
        <f t="shared" si="24"/>
        <v>44586</v>
      </c>
      <c r="R256" s="15">
        <f t="shared" ca="1" si="29"/>
        <v>0</v>
      </c>
      <c r="S256" s="35">
        <f t="shared" si="25"/>
        <v>76</v>
      </c>
      <c r="T256" s="101">
        <f t="shared" ca="1" si="30"/>
        <v>76</v>
      </c>
      <c r="U256" s="90" t="s">
        <v>688</v>
      </c>
      <c r="V256" s="26">
        <v>27</v>
      </c>
      <c r="W256" s="25" t="str">
        <f t="shared" si="31"/>
        <v>المخازن</v>
      </c>
      <c r="X256" s="25" t="str">
        <f t="shared" ca="1" si="26"/>
        <v/>
      </c>
      <c r="Y256" s="25" t="str">
        <f t="shared" ca="1" si="27"/>
        <v/>
      </c>
      <c r="Z256" s="22" t="s">
        <v>24</v>
      </c>
      <c r="AA256" s="22"/>
      <c r="AB256" s="16">
        <v>44144</v>
      </c>
      <c r="AC256" s="17">
        <v>44205</v>
      </c>
      <c r="AD256" s="43"/>
      <c r="AE256" s="44"/>
      <c r="AF256" s="44"/>
      <c r="AG256" s="44"/>
      <c r="AH256" s="44"/>
      <c r="AI256" s="44"/>
      <c r="AJ256" s="44">
        <v>0</v>
      </c>
      <c r="AK256" s="85" t="str">
        <f>IF(AND($M256&gt;='Renew Report'!$T$1,$M256&lt;='Renew Report'!$U$1),COUNT($AK$1:$AK255)+1,"")</f>
        <v/>
      </c>
      <c r="AT256" s="46">
        <f t="shared" ca="1" si="28"/>
        <v>0</v>
      </c>
    </row>
    <row r="257" spans="1:46" s="46" customFormat="1" ht="60" customHeight="1" thickBot="1">
      <c r="A257" s="8">
        <f>IF(C257="","",SUBTOTAL(3,$C$2:C257))</f>
        <v>256</v>
      </c>
      <c r="B257" s="9" t="s">
        <v>283</v>
      </c>
      <c r="C257" s="10">
        <v>1</v>
      </c>
      <c r="D257" s="10">
        <v>1</v>
      </c>
      <c r="E257" s="10">
        <v>1</v>
      </c>
      <c r="F257" s="10">
        <v>1</v>
      </c>
      <c r="G257" s="10"/>
      <c r="H257" s="10">
        <v>1</v>
      </c>
      <c r="I257" s="10">
        <v>1</v>
      </c>
      <c r="J257" s="4">
        <v>1</v>
      </c>
      <c r="K257" s="4">
        <v>1</v>
      </c>
      <c r="L257" s="12">
        <v>37020</v>
      </c>
      <c r="M257" s="12">
        <v>44732</v>
      </c>
      <c r="N257" s="11">
        <v>0</v>
      </c>
      <c r="O257" s="36">
        <v>0</v>
      </c>
      <c r="P257" s="13">
        <v>405</v>
      </c>
      <c r="Q257" s="14">
        <f t="shared" si="24"/>
        <v>44748</v>
      </c>
      <c r="R257" s="15">
        <f t="shared" ca="1" si="29"/>
        <v>0</v>
      </c>
      <c r="S257" s="35">
        <f t="shared" si="25"/>
        <v>406</v>
      </c>
      <c r="T257" s="101">
        <f t="shared" ca="1" si="30"/>
        <v>406</v>
      </c>
      <c r="U257" s="90" t="s">
        <v>688</v>
      </c>
      <c r="V257" s="26">
        <v>27</v>
      </c>
      <c r="W257" s="25">
        <f t="shared" si="31"/>
        <v>0</v>
      </c>
      <c r="X257" s="25" t="str">
        <f t="shared" ca="1" si="26"/>
        <v/>
      </c>
      <c r="Y257" s="25" t="str">
        <f t="shared" ca="1" si="27"/>
        <v/>
      </c>
      <c r="Z257" s="22" t="s">
        <v>24</v>
      </c>
      <c r="AA257" s="22"/>
      <c r="AB257" s="16">
        <v>44306</v>
      </c>
      <c r="AC257" s="17">
        <v>44367</v>
      </c>
      <c r="AD257" s="43"/>
      <c r="AE257" s="44"/>
      <c r="AF257" s="44"/>
      <c r="AG257" s="44"/>
      <c r="AH257" s="44"/>
      <c r="AI257" s="44"/>
      <c r="AJ257" s="44">
        <v>2004</v>
      </c>
      <c r="AK257" s="85" t="str">
        <f>IF(AND($M257&gt;='Renew Report'!$T$1,$M257&lt;='Renew Report'!$U$1),COUNT($AK$1:$AK256)+1,"")</f>
        <v/>
      </c>
      <c r="AT257" s="46">
        <f t="shared" ca="1" si="28"/>
        <v>0</v>
      </c>
    </row>
    <row r="258" spans="1:46" s="46" customFormat="1" ht="60" customHeight="1" thickBot="1">
      <c r="A258" s="8">
        <f>IF(C258="","",SUBTOTAL(3,$C$2:C258))</f>
        <v>257</v>
      </c>
      <c r="B258" s="9" t="s">
        <v>284</v>
      </c>
      <c r="C258" s="10">
        <v>1</v>
      </c>
      <c r="D258" s="10">
        <v>1</v>
      </c>
      <c r="E258" s="10">
        <v>1</v>
      </c>
      <c r="F258" s="10">
        <v>1</v>
      </c>
      <c r="G258" s="10"/>
      <c r="H258" s="10">
        <v>1</v>
      </c>
      <c r="I258" s="10">
        <v>1</v>
      </c>
      <c r="J258" s="4">
        <v>1</v>
      </c>
      <c r="K258" s="4">
        <v>1</v>
      </c>
      <c r="L258" s="12">
        <v>44705</v>
      </c>
      <c r="M258" s="12">
        <v>44732</v>
      </c>
      <c r="N258" s="11">
        <v>0</v>
      </c>
      <c r="O258" s="36">
        <v>0</v>
      </c>
      <c r="P258" s="13">
        <v>0</v>
      </c>
      <c r="Q258" s="14">
        <f t="shared" ref="Q258:Q321" si="32">M258+16</f>
        <v>44748</v>
      </c>
      <c r="R258" s="15">
        <f t="shared" ca="1" si="29"/>
        <v>0</v>
      </c>
      <c r="S258" s="35">
        <f t="shared" ref="S258:S321" si="33">(K258*J258)+O258+P258</f>
        <v>1</v>
      </c>
      <c r="T258" s="101">
        <f t="shared" ca="1" si="30"/>
        <v>1</v>
      </c>
      <c r="U258" s="90" t="s">
        <v>688</v>
      </c>
      <c r="V258" s="26">
        <v>27</v>
      </c>
      <c r="W258" s="25">
        <f t="shared" si="31"/>
        <v>0</v>
      </c>
      <c r="X258" s="25" t="str">
        <f t="shared" ref="X258:X321" ca="1" si="34">IF(M258&lt;$AA$1,"مخالف","")</f>
        <v/>
      </c>
      <c r="Y258" s="25" t="str">
        <f t="shared" ref="Y258:Y321" ca="1" si="35">IF(M258&lt;$Z$1,"يحتاج للتجديد","")</f>
        <v/>
      </c>
      <c r="Z258" s="22" t="s">
        <v>24</v>
      </c>
      <c r="AA258" s="22"/>
      <c r="AB258" s="16">
        <v>44306</v>
      </c>
      <c r="AC258" s="17">
        <v>44367</v>
      </c>
      <c r="AD258" s="43"/>
      <c r="AE258" s="44"/>
      <c r="AF258" s="44"/>
      <c r="AG258" s="44"/>
      <c r="AH258" s="44"/>
      <c r="AI258" s="44"/>
      <c r="AJ258" s="44">
        <v>2014</v>
      </c>
      <c r="AK258" s="85" t="str">
        <f>IF(AND($M258&gt;='Renew Report'!$T$1,$M258&lt;='Renew Report'!$U$1),COUNT($AK$1:$AK257)+1,"")</f>
        <v/>
      </c>
      <c r="AT258" s="46">
        <f t="shared" ref="AT258:AT321" ca="1" si="36">IF($Z$1&gt;Q258,$Z$1-Q258,0)</f>
        <v>0</v>
      </c>
    </row>
    <row r="259" spans="1:46" s="46" customFormat="1" ht="60" customHeight="1" thickBot="1">
      <c r="A259" s="8">
        <f>IF(C259="","",SUBTOTAL(3,$C$2:C259))</f>
        <v>258</v>
      </c>
      <c r="B259" s="9" t="s">
        <v>285</v>
      </c>
      <c r="C259" s="10">
        <v>1</v>
      </c>
      <c r="D259" s="10">
        <v>1</v>
      </c>
      <c r="E259" s="10">
        <v>1</v>
      </c>
      <c r="F259" s="10">
        <v>1</v>
      </c>
      <c r="G259" s="10"/>
      <c r="H259" s="10">
        <v>1</v>
      </c>
      <c r="I259" s="10">
        <v>1</v>
      </c>
      <c r="J259" s="4">
        <v>1</v>
      </c>
      <c r="K259" s="4">
        <v>1</v>
      </c>
      <c r="L259" s="12">
        <v>43796</v>
      </c>
      <c r="M259" s="12">
        <v>44460</v>
      </c>
      <c r="N259" s="11">
        <v>202</v>
      </c>
      <c r="O259" s="36">
        <v>125</v>
      </c>
      <c r="P259" s="13">
        <v>0</v>
      </c>
      <c r="Q259" s="14">
        <f t="shared" si="32"/>
        <v>44476</v>
      </c>
      <c r="R259" s="15">
        <f t="shared" ref="R259:R322" ca="1" si="37">AT259*5</f>
        <v>0</v>
      </c>
      <c r="S259" s="35">
        <f t="shared" si="33"/>
        <v>126</v>
      </c>
      <c r="T259" s="101">
        <f t="shared" ca="1" si="30"/>
        <v>126</v>
      </c>
      <c r="U259" s="90" t="s">
        <v>688</v>
      </c>
      <c r="V259" s="26">
        <v>27</v>
      </c>
      <c r="W259" s="25" t="str">
        <f t="shared" si="31"/>
        <v>المخازن</v>
      </c>
      <c r="X259" s="25" t="str">
        <f t="shared" ca="1" si="34"/>
        <v/>
      </c>
      <c r="Y259" s="25" t="str">
        <f t="shared" ca="1" si="35"/>
        <v/>
      </c>
      <c r="Z259" s="22" t="s">
        <v>24</v>
      </c>
      <c r="AA259" s="22"/>
      <c r="AB259" s="16">
        <v>44398</v>
      </c>
      <c r="AC259" s="17">
        <v>44460</v>
      </c>
      <c r="AD259" s="43"/>
      <c r="AE259" s="44"/>
      <c r="AF259" s="44"/>
      <c r="AG259" s="44"/>
      <c r="AH259" s="44"/>
      <c r="AI259" s="44"/>
      <c r="AJ259" s="44">
        <v>0</v>
      </c>
      <c r="AK259" s="85" t="str">
        <f>IF(AND($M259&gt;='Renew Report'!$T$1,$M259&lt;='Renew Report'!$U$1),COUNT($AK$1:$AK258)+1,"")</f>
        <v/>
      </c>
      <c r="AT259" s="46">
        <f t="shared" ca="1" si="36"/>
        <v>0</v>
      </c>
    </row>
    <row r="260" spans="1:46" s="46" customFormat="1" ht="60" customHeight="1" thickBot="1">
      <c r="A260" s="8">
        <f>IF(C260="","",SUBTOTAL(3,$C$2:C260))</f>
        <v>259</v>
      </c>
      <c r="B260" s="9" t="s">
        <v>286</v>
      </c>
      <c r="C260" s="10">
        <v>1</v>
      </c>
      <c r="D260" s="10">
        <v>1</v>
      </c>
      <c r="E260" s="10">
        <v>1</v>
      </c>
      <c r="F260" s="10">
        <v>1</v>
      </c>
      <c r="G260" s="10"/>
      <c r="H260" s="10">
        <v>1</v>
      </c>
      <c r="I260" s="10">
        <v>1</v>
      </c>
      <c r="J260" s="4">
        <v>1</v>
      </c>
      <c r="K260" s="4">
        <v>1</v>
      </c>
      <c r="L260" s="12">
        <v>44386</v>
      </c>
      <c r="M260" s="12">
        <v>44453</v>
      </c>
      <c r="N260" s="11">
        <v>0</v>
      </c>
      <c r="O260" s="36">
        <v>0</v>
      </c>
      <c r="P260" s="13">
        <v>0</v>
      </c>
      <c r="Q260" s="14">
        <f t="shared" si="32"/>
        <v>44469</v>
      </c>
      <c r="R260" s="15">
        <f t="shared" ca="1" si="37"/>
        <v>0</v>
      </c>
      <c r="S260" s="35">
        <f t="shared" si="33"/>
        <v>1</v>
      </c>
      <c r="T260" s="101">
        <f t="shared" ref="T260:T323" ca="1" si="38">S260+R260</f>
        <v>1</v>
      </c>
      <c r="U260" s="90" t="s">
        <v>688</v>
      </c>
      <c r="V260" s="26">
        <v>27</v>
      </c>
      <c r="W260" s="25">
        <f t="shared" si="31"/>
        <v>0</v>
      </c>
      <c r="X260" s="25" t="str">
        <f t="shared" ca="1" si="34"/>
        <v/>
      </c>
      <c r="Y260" s="25" t="str">
        <f t="shared" ca="1" si="35"/>
        <v/>
      </c>
      <c r="Z260" s="22" t="s">
        <v>24</v>
      </c>
      <c r="AA260" s="22"/>
      <c r="AB260" s="16">
        <v>44391</v>
      </c>
      <c r="AC260" s="17">
        <v>44453</v>
      </c>
      <c r="AD260" s="43"/>
      <c r="AE260" s="44"/>
      <c r="AF260" s="44"/>
      <c r="AG260" s="44"/>
      <c r="AH260" s="44"/>
      <c r="AI260" s="44"/>
      <c r="AJ260" s="44">
        <v>0</v>
      </c>
      <c r="AK260" s="85" t="str">
        <f>IF(AND($M260&gt;='Renew Report'!$T$1,$M260&lt;='Renew Report'!$U$1),COUNT($AK$1:$AK259)+1,"")</f>
        <v/>
      </c>
      <c r="AT260" s="46">
        <f t="shared" ca="1" si="36"/>
        <v>0</v>
      </c>
    </row>
    <row r="261" spans="1:46" s="46" customFormat="1" ht="60" customHeight="1" thickBot="1">
      <c r="A261" s="8">
        <f>IF(C261="","",SUBTOTAL(3,$C$2:C261))</f>
        <v>260</v>
      </c>
      <c r="B261" s="9" t="s">
        <v>287</v>
      </c>
      <c r="C261" s="10">
        <v>1</v>
      </c>
      <c r="D261" s="10">
        <v>1</v>
      </c>
      <c r="E261" s="10">
        <v>1</v>
      </c>
      <c r="F261" s="10">
        <v>1</v>
      </c>
      <c r="G261" s="10"/>
      <c r="H261" s="10">
        <v>1</v>
      </c>
      <c r="I261" s="10">
        <v>1</v>
      </c>
      <c r="J261" s="4">
        <v>1</v>
      </c>
      <c r="K261" s="4">
        <v>1</v>
      </c>
      <c r="L261" s="12">
        <v>43882</v>
      </c>
      <c r="M261" s="12">
        <v>44674</v>
      </c>
      <c r="N261" s="11">
        <v>0</v>
      </c>
      <c r="O261" s="36">
        <v>0</v>
      </c>
      <c r="P261" s="13">
        <v>525</v>
      </c>
      <c r="Q261" s="14">
        <f t="shared" si="32"/>
        <v>44690</v>
      </c>
      <c r="R261" s="15">
        <f t="shared" ca="1" si="37"/>
        <v>0</v>
      </c>
      <c r="S261" s="35">
        <f t="shared" si="33"/>
        <v>526</v>
      </c>
      <c r="T261" s="101">
        <f t="shared" ca="1" si="38"/>
        <v>526</v>
      </c>
      <c r="U261" s="90" t="s">
        <v>688</v>
      </c>
      <c r="V261" s="26">
        <v>27</v>
      </c>
      <c r="W261" s="25">
        <f t="shared" ref="W261:W324" si="39">IF(N261&gt;0,"المخازن",0)</f>
        <v>0</v>
      </c>
      <c r="X261" s="25" t="str">
        <f t="shared" ca="1" si="34"/>
        <v/>
      </c>
      <c r="Y261" s="25" t="str">
        <f t="shared" ca="1" si="35"/>
        <v/>
      </c>
      <c r="Z261" s="22" t="s">
        <v>24</v>
      </c>
      <c r="AA261" s="22"/>
      <c r="AB261" s="16">
        <v>44250</v>
      </c>
      <c r="AC261" s="17">
        <v>44309</v>
      </c>
      <c r="AD261" s="43"/>
      <c r="AE261" s="44"/>
      <c r="AF261" s="44"/>
      <c r="AG261" s="44"/>
      <c r="AH261" s="44"/>
      <c r="AI261" s="44"/>
      <c r="AJ261" s="44">
        <v>0</v>
      </c>
      <c r="AK261" s="85" t="str">
        <f>IF(AND($M261&gt;='Renew Report'!$T$1,$M261&lt;='Renew Report'!$U$1),COUNT($AK$1:$AK260)+1,"")</f>
        <v/>
      </c>
      <c r="AT261" s="46">
        <f t="shared" ca="1" si="36"/>
        <v>0</v>
      </c>
    </row>
    <row r="262" spans="1:46" s="46" customFormat="1" ht="60" customHeight="1" thickBot="1">
      <c r="A262" s="8">
        <f>IF(C262="","",SUBTOTAL(3,$C$2:C262))</f>
        <v>261</v>
      </c>
      <c r="B262" s="9" t="s">
        <v>288</v>
      </c>
      <c r="C262" s="10">
        <v>1</v>
      </c>
      <c r="D262" s="10">
        <v>1</v>
      </c>
      <c r="E262" s="10">
        <v>1</v>
      </c>
      <c r="F262" s="10">
        <v>1</v>
      </c>
      <c r="G262" s="10"/>
      <c r="H262" s="10">
        <v>1</v>
      </c>
      <c r="I262" s="10">
        <v>1</v>
      </c>
      <c r="J262" s="4">
        <v>1</v>
      </c>
      <c r="K262" s="4">
        <v>1</v>
      </c>
      <c r="L262" s="12">
        <v>44096</v>
      </c>
      <c r="M262" s="12">
        <v>44400</v>
      </c>
      <c r="N262" s="11">
        <v>127</v>
      </c>
      <c r="O262" s="36">
        <v>125</v>
      </c>
      <c r="P262" s="13">
        <v>0</v>
      </c>
      <c r="Q262" s="14">
        <f t="shared" si="32"/>
        <v>44416</v>
      </c>
      <c r="R262" s="15">
        <f t="shared" ca="1" si="37"/>
        <v>0</v>
      </c>
      <c r="S262" s="35">
        <f t="shared" si="33"/>
        <v>126</v>
      </c>
      <c r="T262" s="101">
        <f t="shared" ca="1" si="38"/>
        <v>126</v>
      </c>
      <c r="U262" s="90" t="s">
        <v>679</v>
      </c>
      <c r="V262" s="26">
        <v>42</v>
      </c>
      <c r="W262" s="25" t="str">
        <f t="shared" si="39"/>
        <v>المخازن</v>
      </c>
      <c r="X262" s="25" t="str">
        <f t="shared" ca="1" si="34"/>
        <v/>
      </c>
      <c r="Y262" s="25" t="str">
        <f t="shared" ca="1" si="35"/>
        <v/>
      </c>
      <c r="Z262" s="22" t="s">
        <v>24</v>
      </c>
      <c r="AA262" s="22"/>
      <c r="AB262" s="16">
        <v>44339</v>
      </c>
      <c r="AC262" s="17">
        <v>44400</v>
      </c>
      <c r="AD262" s="43"/>
      <c r="AE262" s="44"/>
      <c r="AF262" s="44"/>
      <c r="AG262" s="44"/>
      <c r="AH262" s="44"/>
      <c r="AI262" s="44"/>
      <c r="AJ262" s="44">
        <v>2004</v>
      </c>
      <c r="AK262" s="85" t="str">
        <f>IF(AND($M262&gt;='Renew Report'!$T$1,$M262&lt;='Renew Report'!$U$1),COUNT($AK$1:$AK261)+1,"")</f>
        <v/>
      </c>
      <c r="AT262" s="46">
        <f t="shared" ca="1" si="36"/>
        <v>0</v>
      </c>
    </row>
    <row r="263" spans="1:46" s="46" customFormat="1" ht="60" customHeight="1" thickBot="1">
      <c r="A263" s="8">
        <f>IF(C263="","",SUBTOTAL(3,$C$2:C263))</f>
        <v>262</v>
      </c>
      <c r="B263" s="9" t="s">
        <v>289</v>
      </c>
      <c r="C263" s="10">
        <v>1</v>
      </c>
      <c r="D263" s="10">
        <v>1</v>
      </c>
      <c r="E263" s="10">
        <v>1</v>
      </c>
      <c r="F263" s="10">
        <v>1</v>
      </c>
      <c r="G263" s="10"/>
      <c r="H263" s="10">
        <v>1</v>
      </c>
      <c r="I263" s="10">
        <v>1</v>
      </c>
      <c r="J263" s="4">
        <v>1</v>
      </c>
      <c r="K263" s="4">
        <v>1</v>
      </c>
      <c r="L263" s="12">
        <v>44480</v>
      </c>
      <c r="M263" s="12">
        <v>44515</v>
      </c>
      <c r="N263" s="11">
        <v>0</v>
      </c>
      <c r="O263" s="36">
        <v>0</v>
      </c>
      <c r="P263" s="13">
        <v>0</v>
      </c>
      <c r="Q263" s="14">
        <f t="shared" si="32"/>
        <v>44531</v>
      </c>
      <c r="R263" s="15">
        <f t="shared" ca="1" si="37"/>
        <v>0</v>
      </c>
      <c r="S263" s="35">
        <f t="shared" si="33"/>
        <v>1</v>
      </c>
      <c r="T263" s="101">
        <f t="shared" ca="1" si="38"/>
        <v>1</v>
      </c>
      <c r="U263" s="90" t="s">
        <v>679</v>
      </c>
      <c r="V263" s="26">
        <v>42</v>
      </c>
      <c r="W263" s="25">
        <f t="shared" si="39"/>
        <v>0</v>
      </c>
      <c r="X263" s="25" t="str">
        <f t="shared" ca="1" si="34"/>
        <v/>
      </c>
      <c r="Y263" s="25" t="str">
        <f t="shared" ca="1" si="35"/>
        <v/>
      </c>
      <c r="Z263" s="22" t="s">
        <v>26</v>
      </c>
      <c r="AA263" s="22"/>
      <c r="AB263" s="16">
        <v>44515</v>
      </c>
      <c r="AC263" s="17">
        <v>44515</v>
      </c>
      <c r="AD263" s="43"/>
      <c r="AE263" s="44"/>
      <c r="AF263" s="44"/>
      <c r="AG263" s="44"/>
      <c r="AH263" s="44"/>
      <c r="AI263" s="44"/>
      <c r="AJ263" s="44">
        <v>0</v>
      </c>
      <c r="AK263" s="85" t="str">
        <f>IF(AND($M263&gt;='Renew Report'!$T$1,$M263&lt;='Renew Report'!$U$1),COUNT($AK$1:$AK262)+1,"")</f>
        <v/>
      </c>
      <c r="AT263" s="46">
        <f t="shared" ca="1" si="36"/>
        <v>0</v>
      </c>
    </row>
    <row r="264" spans="1:46" s="46" customFormat="1" ht="60" customHeight="1" thickBot="1">
      <c r="A264" s="8">
        <f>IF(C264="","",SUBTOTAL(3,$C$2:C264))</f>
        <v>263</v>
      </c>
      <c r="B264" s="9" t="s">
        <v>290</v>
      </c>
      <c r="C264" s="10">
        <v>1</v>
      </c>
      <c r="D264" s="10">
        <v>1</v>
      </c>
      <c r="E264" s="10">
        <v>1</v>
      </c>
      <c r="F264" s="10">
        <v>1</v>
      </c>
      <c r="G264" s="10"/>
      <c r="H264" s="10">
        <v>1</v>
      </c>
      <c r="I264" s="10">
        <v>1</v>
      </c>
      <c r="J264" s="4">
        <v>1</v>
      </c>
      <c r="K264" s="4">
        <v>1</v>
      </c>
      <c r="L264" s="12">
        <v>43776</v>
      </c>
      <c r="M264" s="12">
        <v>44482</v>
      </c>
      <c r="N264" s="11">
        <v>155</v>
      </c>
      <c r="O264" s="36">
        <v>125</v>
      </c>
      <c r="P264" s="13">
        <v>0</v>
      </c>
      <c r="Q264" s="14">
        <f t="shared" si="32"/>
        <v>44498</v>
      </c>
      <c r="R264" s="15">
        <f t="shared" ca="1" si="37"/>
        <v>0</v>
      </c>
      <c r="S264" s="35">
        <f t="shared" si="33"/>
        <v>126</v>
      </c>
      <c r="T264" s="101">
        <f t="shared" ca="1" si="38"/>
        <v>126</v>
      </c>
      <c r="U264" s="90" t="s">
        <v>679</v>
      </c>
      <c r="V264" s="26">
        <v>42</v>
      </c>
      <c r="W264" s="25" t="str">
        <f t="shared" si="39"/>
        <v>المخازن</v>
      </c>
      <c r="X264" s="25" t="str">
        <f t="shared" ca="1" si="34"/>
        <v/>
      </c>
      <c r="Y264" s="25" t="str">
        <f t="shared" ca="1" si="35"/>
        <v/>
      </c>
      <c r="Z264" s="22" t="s">
        <v>24</v>
      </c>
      <c r="AA264" s="22"/>
      <c r="AB264" s="16">
        <v>44421</v>
      </c>
      <c r="AC264" s="17">
        <v>44482</v>
      </c>
      <c r="AD264" s="43"/>
      <c r="AE264" s="44"/>
      <c r="AF264" s="44"/>
      <c r="AG264" s="44"/>
      <c r="AH264" s="44"/>
      <c r="AI264" s="44"/>
      <c r="AJ264" s="44">
        <v>0</v>
      </c>
      <c r="AK264" s="85" t="str">
        <f>IF(AND($M264&gt;='Renew Report'!$T$1,$M264&lt;='Renew Report'!$U$1),COUNT($AK$1:$AK263)+1,"")</f>
        <v/>
      </c>
      <c r="AT264" s="46">
        <f t="shared" ca="1" si="36"/>
        <v>0</v>
      </c>
    </row>
    <row r="265" spans="1:46" s="46" customFormat="1" ht="60" customHeight="1" thickBot="1">
      <c r="A265" s="8">
        <f>IF(C265="","",SUBTOTAL(3,$C$2:C265))</f>
        <v>264</v>
      </c>
      <c r="B265" s="9" t="s">
        <v>291</v>
      </c>
      <c r="C265" s="10">
        <v>1</v>
      </c>
      <c r="D265" s="10">
        <v>1</v>
      </c>
      <c r="E265" s="10">
        <v>1</v>
      </c>
      <c r="F265" s="10">
        <v>1</v>
      </c>
      <c r="G265" s="10"/>
      <c r="H265" s="10">
        <v>1</v>
      </c>
      <c r="I265" s="10">
        <v>1</v>
      </c>
      <c r="J265" s="4">
        <v>1</v>
      </c>
      <c r="K265" s="4">
        <v>1</v>
      </c>
      <c r="L265" s="12">
        <v>44575</v>
      </c>
      <c r="M265" s="12">
        <v>44689</v>
      </c>
      <c r="N265" s="11">
        <v>176</v>
      </c>
      <c r="O265" s="36">
        <v>125</v>
      </c>
      <c r="P265" s="13">
        <v>0</v>
      </c>
      <c r="Q265" s="14">
        <f t="shared" si="32"/>
        <v>44705</v>
      </c>
      <c r="R265" s="15">
        <f t="shared" ca="1" si="37"/>
        <v>0</v>
      </c>
      <c r="S265" s="35">
        <f t="shared" si="33"/>
        <v>126</v>
      </c>
      <c r="T265" s="101">
        <f t="shared" ca="1" si="38"/>
        <v>126</v>
      </c>
      <c r="U265" s="90" t="s">
        <v>679</v>
      </c>
      <c r="V265" s="26">
        <v>42</v>
      </c>
      <c r="W265" s="25" t="str">
        <f t="shared" si="39"/>
        <v>المخازن</v>
      </c>
      <c r="X265" s="25" t="str">
        <f t="shared" ca="1" si="34"/>
        <v/>
      </c>
      <c r="Y265" s="25" t="str">
        <f t="shared" ca="1" si="35"/>
        <v/>
      </c>
      <c r="Z265" s="22" t="s">
        <v>24</v>
      </c>
      <c r="AA265" s="22"/>
      <c r="AB265" s="16">
        <v>44263</v>
      </c>
      <c r="AC265" s="17">
        <v>44324</v>
      </c>
      <c r="AD265" s="43"/>
      <c r="AE265" s="44"/>
      <c r="AF265" s="44"/>
      <c r="AG265" s="44"/>
      <c r="AH265" s="44"/>
      <c r="AI265" s="44"/>
      <c r="AJ265" s="44">
        <v>1998</v>
      </c>
      <c r="AK265" s="85" t="str">
        <f>IF(AND($M265&gt;='Renew Report'!$T$1,$M265&lt;='Renew Report'!$U$1),COUNT($AK$1:$AK264)+1,"")</f>
        <v/>
      </c>
      <c r="AT265" s="46">
        <f t="shared" ca="1" si="36"/>
        <v>0</v>
      </c>
    </row>
    <row r="266" spans="1:46" s="46" customFormat="1" ht="60" customHeight="1" thickBot="1">
      <c r="A266" s="8">
        <f>IF(C266="","",SUBTOTAL(3,$C$2:C266))</f>
        <v>265</v>
      </c>
      <c r="B266" s="9" t="s">
        <v>292</v>
      </c>
      <c r="C266" s="10">
        <v>1</v>
      </c>
      <c r="D266" s="10">
        <v>1</v>
      </c>
      <c r="E266" s="10">
        <v>1</v>
      </c>
      <c r="F266" s="10">
        <v>1</v>
      </c>
      <c r="G266" s="10"/>
      <c r="H266" s="10">
        <v>1</v>
      </c>
      <c r="I266" s="10">
        <v>1</v>
      </c>
      <c r="J266" s="4">
        <v>1</v>
      </c>
      <c r="K266" s="4">
        <v>1</v>
      </c>
      <c r="L266" s="12">
        <v>43937</v>
      </c>
      <c r="M266" s="12">
        <v>44662</v>
      </c>
      <c r="N266" s="11">
        <v>145</v>
      </c>
      <c r="O266" s="36">
        <v>125</v>
      </c>
      <c r="P266" s="13">
        <v>0</v>
      </c>
      <c r="Q266" s="14">
        <f t="shared" si="32"/>
        <v>44678</v>
      </c>
      <c r="R266" s="15">
        <f t="shared" ca="1" si="37"/>
        <v>0</v>
      </c>
      <c r="S266" s="35">
        <f t="shared" si="33"/>
        <v>126</v>
      </c>
      <c r="T266" s="101">
        <f t="shared" ca="1" si="38"/>
        <v>126</v>
      </c>
      <c r="U266" s="90" t="s">
        <v>679</v>
      </c>
      <c r="V266" s="26">
        <v>42</v>
      </c>
      <c r="W266" s="25" t="str">
        <f t="shared" si="39"/>
        <v>المخازن</v>
      </c>
      <c r="X266" s="25" t="str">
        <f t="shared" ca="1" si="34"/>
        <v/>
      </c>
      <c r="Y266" s="25" t="str">
        <f t="shared" ca="1" si="35"/>
        <v/>
      </c>
      <c r="Z266" s="22" t="s">
        <v>24</v>
      </c>
      <c r="AA266" s="22"/>
      <c r="AB266" s="16">
        <v>44239</v>
      </c>
      <c r="AC266" s="17">
        <v>44298</v>
      </c>
      <c r="AD266" s="43"/>
      <c r="AE266" s="44"/>
      <c r="AF266" s="44"/>
      <c r="AG266" s="44"/>
      <c r="AH266" s="44"/>
      <c r="AI266" s="44"/>
      <c r="AJ266" s="44">
        <v>2002</v>
      </c>
      <c r="AK266" s="85" t="str">
        <f>IF(AND($M266&gt;='Renew Report'!$T$1,$M266&lt;='Renew Report'!$U$1),COUNT($AK$1:$AK265)+1,"")</f>
        <v/>
      </c>
      <c r="AT266" s="46">
        <f t="shared" ca="1" si="36"/>
        <v>0</v>
      </c>
    </row>
    <row r="267" spans="1:46" s="46" customFormat="1" ht="60" customHeight="1" thickBot="1">
      <c r="A267" s="8">
        <f>IF(C267="","",SUBTOTAL(3,$C$2:C267))</f>
        <v>266</v>
      </c>
      <c r="B267" s="9" t="s">
        <v>293</v>
      </c>
      <c r="C267" s="10">
        <v>1</v>
      </c>
      <c r="D267" s="10">
        <v>1</v>
      </c>
      <c r="E267" s="10">
        <v>1</v>
      </c>
      <c r="F267" s="10">
        <v>1</v>
      </c>
      <c r="G267" s="10"/>
      <c r="H267" s="10">
        <v>1</v>
      </c>
      <c r="I267" s="10">
        <v>1</v>
      </c>
      <c r="J267" s="4">
        <v>1</v>
      </c>
      <c r="K267" s="4">
        <v>1</v>
      </c>
      <c r="L267" s="12">
        <v>44210</v>
      </c>
      <c r="M267" s="12">
        <v>44621</v>
      </c>
      <c r="N267" s="11">
        <v>128</v>
      </c>
      <c r="O267" s="36">
        <v>125</v>
      </c>
      <c r="P267" s="13">
        <v>630</v>
      </c>
      <c r="Q267" s="14">
        <f t="shared" si="32"/>
        <v>44637</v>
      </c>
      <c r="R267" s="15">
        <f t="shared" ca="1" si="37"/>
        <v>0</v>
      </c>
      <c r="S267" s="35">
        <f t="shared" si="33"/>
        <v>756</v>
      </c>
      <c r="T267" s="101">
        <f t="shared" ca="1" si="38"/>
        <v>756</v>
      </c>
      <c r="U267" s="90" t="s">
        <v>679</v>
      </c>
      <c r="V267" s="26">
        <v>42</v>
      </c>
      <c r="W267" s="25" t="str">
        <f t="shared" si="39"/>
        <v>المخازن</v>
      </c>
      <c r="X267" s="25" t="str">
        <f t="shared" ca="1" si="34"/>
        <v/>
      </c>
      <c r="Y267" s="25" t="str">
        <f t="shared" ca="1" si="35"/>
        <v/>
      </c>
      <c r="Z267" s="22" t="s">
        <v>24</v>
      </c>
      <c r="AA267" s="22"/>
      <c r="AB267" s="16">
        <v>44197</v>
      </c>
      <c r="AC267" s="17">
        <v>44256</v>
      </c>
      <c r="AD267" s="43"/>
      <c r="AE267" s="44"/>
      <c r="AF267" s="44"/>
      <c r="AG267" s="44"/>
      <c r="AH267" s="44"/>
      <c r="AI267" s="44"/>
      <c r="AJ267" s="44">
        <v>0</v>
      </c>
      <c r="AK267" s="85" t="str">
        <f>IF(AND($M267&gt;='Renew Report'!$T$1,$M267&lt;='Renew Report'!$U$1),COUNT($AK$1:$AK266)+1,"")</f>
        <v/>
      </c>
      <c r="AT267" s="46">
        <f t="shared" ca="1" si="36"/>
        <v>0</v>
      </c>
    </row>
    <row r="268" spans="1:46" s="46" customFormat="1" ht="60" customHeight="1" thickBot="1">
      <c r="A268" s="8">
        <f>IF(C268="","",SUBTOTAL(3,$C$2:C268))</f>
        <v>267</v>
      </c>
      <c r="B268" s="9" t="s">
        <v>294</v>
      </c>
      <c r="C268" s="10">
        <v>1</v>
      </c>
      <c r="D268" s="10">
        <v>1</v>
      </c>
      <c r="E268" s="10">
        <v>1</v>
      </c>
      <c r="F268" s="10">
        <v>1</v>
      </c>
      <c r="G268" s="10"/>
      <c r="H268" s="10">
        <v>1</v>
      </c>
      <c r="I268" s="10">
        <v>1</v>
      </c>
      <c r="J268" s="4">
        <v>1</v>
      </c>
      <c r="K268" s="4">
        <v>1</v>
      </c>
      <c r="L268" s="12">
        <v>43984</v>
      </c>
      <c r="M268" s="12">
        <v>44690</v>
      </c>
      <c r="N268" s="11">
        <v>154</v>
      </c>
      <c r="O268" s="36">
        <v>125</v>
      </c>
      <c r="P268" s="13">
        <v>0</v>
      </c>
      <c r="Q268" s="14">
        <f t="shared" si="32"/>
        <v>44706</v>
      </c>
      <c r="R268" s="15">
        <f t="shared" ca="1" si="37"/>
        <v>0</v>
      </c>
      <c r="S268" s="35">
        <f t="shared" si="33"/>
        <v>126</v>
      </c>
      <c r="T268" s="101">
        <f t="shared" ca="1" si="38"/>
        <v>126</v>
      </c>
      <c r="U268" s="90" t="s">
        <v>679</v>
      </c>
      <c r="V268" s="26">
        <v>42</v>
      </c>
      <c r="W268" s="25" t="str">
        <f t="shared" si="39"/>
        <v>المخازن</v>
      </c>
      <c r="X268" s="25" t="str">
        <f t="shared" ca="1" si="34"/>
        <v/>
      </c>
      <c r="Y268" s="25" t="str">
        <f t="shared" ca="1" si="35"/>
        <v/>
      </c>
      <c r="Z268" s="22" t="s">
        <v>24</v>
      </c>
      <c r="AA268" s="22"/>
      <c r="AB268" s="16">
        <v>44264</v>
      </c>
      <c r="AC268" s="17">
        <v>44325</v>
      </c>
      <c r="AD268" s="43"/>
      <c r="AE268" s="44"/>
      <c r="AF268" s="44"/>
      <c r="AG268" s="44"/>
      <c r="AH268" s="44"/>
      <c r="AI268" s="44"/>
      <c r="AJ268" s="44">
        <v>1996</v>
      </c>
      <c r="AK268" s="85" t="str">
        <f>IF(AND($M268&gt;='Renew Report'!$T$1,$M268&lt;='Renew Report'!$U$1),COUNT($AK$1:$AK267)+1,"")</f>
        <v/>
      </c>
      <c r="AT268" s="46">
        <f t="shared" ca="1" si="36"/>
        <v>0</v>
      </c>
    </row>
    <row r="269" spans="1:46" s="46" customFormat="1" ht="60" customHeight="1" thickBot="1">
      <c r="A269" s="8">
        <f>IF(C269="","",SUBTOTAL(3,$C$2:C269))</f>
        <v>268</v>
      </c>
      <c r="B269" s="9" t="s">
        <v>295</v>
      </c>
      <c r="C269" s="10">
        <v>1</v>
      </c>
      <c r="D269" s="10">
        <v>1</v>
      </c>
      <c r="E269" s="10">
        <v>1</v>
      </c>
      <c r="F269" s="10">
        <v>1</v>
      </c>
      <c r="G269" s="10"/>
      <c r="H269" s="10">
        <v>1</v>
      </c>
      <c r="I269" s="10">
        <v>1</v>
      </c>
      <c r="J269" s="4">
        <v>1</v>
      </c>
      <c r="K269" s="4">
        <v>1</v>
      </c>
      <c r="L269" s="12">
        <v>44425</v>
      </c>
      <c r="M269" s="12">
        <v>44489</v>
      </c>
      <c r="N269" s="11">
        <v>160</v>
      </c>
      <c r="O269" s="36">
        <v>125</v>
      </c>
      <c r="P269" s="13">
        <v>0</v>
      </c>
      <c r="Q269" s="14">
        <f t="shared" si="32"/>
        <v>44505</v>
      </c>
      <c r="R269" s="15">
        <f t="shared" ca="1" si="37"/>
        <v>0</v>
      </c>
      <c r="S269" s="35">
        <f t="shared" si="33"/>
        <v>126</v>
      </c>
      <c r="T269" s="101">
        <f t="shared" ca="1" si="38"/>
        <v>126</v>
      </c>
      <c r="U269" s="90" t="s">
        <v>679</v>
      </c>
      <c r="V269" s="26">
        <v>42</v>
      </c>
      <c r="W269" s="25" t="str">
        <f t="shared" si="39"/>
        <v>المخازن</v>
      </c>
      <c r="X269" s="25" t="str">
        <f t="shared" ca="1" si="34"/>
        <v/>
      </c>
      <c r="Y269" s="25" t="str">
        <f t="shared" ca="1" si="35"/>
        <v/>
      </c>
      <c r="Z269" s="22" t="s">
        <v>24</v>
      </c>
      <c r="AA269" s="22"/>
      <c r="AB269" s="16">
        <v>44428</v>
      </c>
      <c r="AC269" s="17">
        <v>44489</v>
      </c>
      <c r="AD269" s="43"/>
      <c r="AE269" s="44"/>
      <c r="AF269" s="44"/>
      <c r="AG269" s="44"/>
      <c r="AH269" s="44"/>
      <c r="AI269" s="44"/>
      <c r="AJ269" s="44">
        <v>0</v>
      </c>
      <c r="AK269" s="85" t="str">
        <f>IF(AND($M269&gt;='Renew Report'!$T$1,$M269&lt;='Renew Report'!$U$1),COUNT($AK$1:$AK268)+1,"")</f>
        <v/>
      </c>
      <c r="AT269" s="46">
        <f t="shared" ca="1" si="36"/>
        <v>0</v>
      </c>
    </row>
    <row r="270" spans="1:46" s="46" customFormat="1" ht="60" customHeight="1" thickBot="1">
      <c r="A270" s="8">
        <f>IF(C270="","",SUBTOTAL(3,$C$2:C270))</f>
        <v>269</v>
      </c>
      <c r="B270" s="9" t="s">
        <v>296</v>
      </c>
      <c r="C270" s="10">
        <v>1</v>
      </c>
      <c r="D270" s="10">
        <v>1</v>
      </c>
      <c r="E270" s="10">
        <v>1</v>
      </c>
      <c r="F270" s="10">
        <v>1</v>
      </c>
      <c r="G270" s="10"/>
      <c r="H270" s="10">
        <v>1</v>
      </c>
      <c r="I270" s="10">
        <v>1</v>
      </c>
      <c r="J270" s="4">
        <v>1</v>
      </c>
      <c r="K270" s="4">
        <v>1</v>
      </c>
      <c r="L270" s="12">
        <v>44417</v>
      </c>
      <c r="M270" s="12">
        <v>44652</v>
      </c>
      <c r="N270" s="11">
        <v>144</v>
      </c>
      <c r="O270" s="36">
        <v>125</v>
      </c>
      <c r="P270" s="13">
        <v>0</v>
      </c>
      <c r="Q270" s="14">
        <f t="shared" si="32"/>
        <v>44668</v>
      </c>
      <c r="R270" s="15">
        <f t="shared" ca="1" si="37"/>
        <v>0</v>
      </c>
      <c r="S270" s="35">
        <f t="shared" si="33"/>
        <v>126</v>
      </c>
      <c r="T270" s="101">
        <f t="shared" ca="1" si="38"/>
        <v>126</v>
      </c>
      <c r="U270" s="90" t="s">
        <v>679</v>
      </c>
      <c r="V270" s="26">
        <v>42</v>
      </c>
      <c r="W270" s="25" t="str">
        <f t="shared" si="39"/>
        <v>المخازن</v>
      </c>
      <c r="X270" s="25" t="str">
        <f t="shared" ca="1" si="34"/>
        <v/>
      </c>
      <c r="Y270" s="25" t="str">
        <f t="shared" ca="1" si="35"/>
        <v/>
      </c>
      <c r="Z270" s="22" t="s">
        <v>24</v>
      </c>
      <c r="AA270" s="22"/>
      <c r="AB270" s="16">
        <v>44228</v>
      </c>
      <c r="AC270" s="17">
        <v>44287</v>
      </c>
      <c r="AD270" s="43"/>
      <c r="AE270" s="44"/>
      <c r="AF270" s="44"/>
      <c r="AG270" s="44"/>
      <c r="AH270" s="44"/>
      <c r="AI270" s="44"/>
      <c r="AJ270" s="44">
        <v>2016</v>
      </c>
      <c r="AK270" s="85" t="str">
        <f>IF(AND($M270&gt;='Renew Report'!$T$1,$M270&lt;='Renew Report'!$U$1),COUNT($AK$1:$AK269)+1,"")</f>
        <v/>
      </c>
      <c r="AT270" s="46">
        <f t="shared" ca="1" si="36"/>
        <v>0</v>
      </c>
    </row>
    <row r="271" spans="1:46" s="46" customFormat="1" ht="60" customHeight="1" thickBot="1">
      <c r="A271" s="8">
        <f>IF(C271="","",SUBTOTAL(3,$C$2:C271))</f>
        <v>270</v>
      </c>
      <c r="B271" s="9" t="s">
        <v>297</v>
      </c>
      <c r="C271" s="10">
        <v>1</v>
      </c>
      <c r="D271" s="10">
        <v>1</v>
      </c>
      <c r="E271" s="10">
        <v>1</v>
      </c>
      <c r="F271" s="10">
        <v>1</v>
      </c>
      <c r="G271" s="10"/>
      <c r="H271" s="10">
        <v>1</v>
      </c>
      <c r="I271" s="10">
        <v>1</v>
      </c>
      <c r="J271" s="4">
        <v>1</v>
      </c>
      <c r="K271" s="4">
        <v>1</v>
      </c>
      <c r="L271" s="12">
        <v>44376</v>
      </c>
      <c r="M271" s="12">
        <v>44486</v>
      </c>
      <c r="N271" s="11">
        <v>159</v>
      </c>
      <c r="O271" s="36">
        <v>125</v>
      </c>
      <c r="P271" s="13">
        <v>630</v>
      </c>
      <c r="Q271" s="14">
        <f t="shared" si="32"/>
        <v>44502</v>
      </c>
      <c r="R271" s="15">
        <f t="shared" ca="1" si="37"/>
        <v>0</v>
      </c>
      <c r="S271" s="35">
        <f t="shared" si="33"/>
        <v>756</v>
      </c>
      <c r="T271" s="101">
        <f t="shared" ca="1" si="38"/>
        <v>756</v>
      </c>
      <c r="U271" s="90" t="s">
        <v>679</v>
      </c>
      <c r="V271" s="26">
        <v>42</v>
      </c>
      <c r="W271" s="25" t="str">
        <f t="shared" si="39"/>
        <v>المخازن</v>
      </c>
      <c r="X271" s="25" t="str">
        <f t="shared" ca="1" si="34"/>
        <v/>
      </c>
      <c r="Y271" s="25" t="str">
        <f t="shared" ca="1" si="35"/>
        <v/>
      </c>
      <c r="Z271" s="22" t="s">
        <v>24</v>
      </c>
      <c r="AA271" s="22"/>
      <c r="AB271" s="16">
        <v>44425</v>
      </c>
      <c r="AC271" s="17">
        <v>44486</v>
      </c>
      <c r="AD271" s="43"/>
      <c r="AE271" s="44"/>
      <c r="AF271" s="44"/>
      <c r="AG271" s="44"/>
      <c r="AH271" s="44"/>
      <c r="AI271" s="44"/>
      <c r="AJ271" s="44">
        <v>0</v>
      </c>
      <c r="AK271" s="85" t="str">
        <f>IF(AND($M271&gt;='Renew Report'!$T$1,$M271&lt;='Renew Report'!$U$1),COUNT($AK$1:$AK270)+1,"")</f>
        <v/>
      </c>
      <c r="AT271" s="46">
        <f t="shared" ca="1" si="36"/>
        <v>0</v>
      </c>
    </row>
    <row r="272" spans="1:46" s="46" customFormat="1" ht="60" customHeight="1" thickBot="1">
      <c r="A272" s="8">
        <f>IF(C272="","",SUBTOTAL(3,$C$2:C272))</f>
        <v>271</v>
      </c>
      <c r="B272" s="9" t="s">
        <v>298</v>
      </c>
      <c r="C272" s="10">
        <v>1</v>
      </c>
      <c r="D272" s="10">
        <v>1</v>
      </c>
      <c r="E272" s="10">
        <v>1</v>
      </c>
      <c r="F272" s="10">
        <v>1</v>
      </c>
      <c r="G272" s="10"/>
      <c r="H272" s="10">
        <v>1</v>
      </c>
      <c r="I272" s="10">
        <v>1</v>
      </c>
      <c r="J272" s="4">
        <v>1</v>
      </c>
      <c r="K272" s="4">
        <v>1</v>
      </c>
      <c r="L272" s="12">
        <v>44412</v>
      </c>
      <c r="M272" s="12">
        <v>44658</v>
      </c>
      <c r="N272" s="11">
        <v>162</v>
      </c>
      <c r="O272" s="36">
        <v>125</v>
      </c>
      <c r="P272" s="13">
        <v>0</v>
      </c>
      <c r="Q272" s="14">
        <f t="shared" si="32"/>
        <v>44674</v>
      </c>
      <c r="R272" s="15">
        <f t="shared" ca="1" si="37"/>
        <v>0</v>
      </c>
      <c r="S272" s="35">
        <f t="shared" si="33"/>
        <v>126</v>
      </c>
      <c r="T272" s="101">
        <f t="shared" ca="1" si="38"/>
        <v>126</v>
      </c>
      <c r="U272" s="90" t="s">
        <v>679</v>
      </c>
      <c r="V272" s="26">
        <v>42</v>
      </c>
      <c r="W272" s="25" t="str">
        <f t="shared" si="39"/>
        <v>المخازن</v>
      </c>
      <c r="X272" s="25" t="str">
        <f t="shared" ca="1" si="34"/>
        <v/>
      </c>
      <c r="Y272" s="25" t="str">
        <f t="shared" ca="1" si="35"/>
        <v/>
      </c>
      <c r="Z272" s="22" t="s">
        <v>24</v>
      </c>
      <c r="AA272" s="22"/>
      <c r="AB272" s="16">
        <v>44234</v>
      </c>
      <c r="AC272" s="17">
        <v>44293</v>
      </c>
      <c r="AD272" s="43"/>
      <c r="AE272" s="44"/>
      <c r="AF272" s="44"/>
      <c r="AG272" s="44"/>
      <c r="AH272" s="44"/>
      <c r="AI272" s="44"/>
      <c r="AJ272" s="44">
        <v>1993</v>
      </c>
      <c r="AK272" s="85" t="str">
        <f>IF(AND($M272&gt;='Renew Report'!$T$1,$M272&lt;='Renew Report'!$U$1),COUNT($AK$1:$AK271)+1,"")</f>
        <v/>
      </c>
      <c r="AT272" s="46">
        <f t="shared" ca="1" si="36"/>
        <v>0</v>
      </c>
    </row>
    <row r="273" spans="1:46" s="46" customFormat="1" ht="60" customHeight="1" thickBot="1">
      <c r="A273" s="8">
        <f>IF(C273="","",SUBTOTAL(3,$C$2:C273))</f>
        <v>272</v>
      </c>
      <c r="B273" s="9" t="s">
        <v>299</v>
      </c>
      <c r="C273" s="10">
        <v>1</v>
      </c>
      <c r="D273" s="10">
        <v>1</v>
      </c>
      <c r="E273" s="10">
        <v>1</v>
      </c>
      <c r="F273" s="10">
        <v>1</v>
      </c>
      <c r="G273" s="10"/>
      <c r="H273" s="10">
        <v>1</v>
      </c>
      <c r="I273" s="10">
        <v>1</v>
      </c>
      <c r="J273" s="4">
        <v>1</v>
      </c>
      <c r="K273" s="4">
        <v>1</v>
      </c>
      <c r="L273" s="12">
        <v>44195</v>
      </c>
      <c r="M273" s="12">
        <v>44513</v>
      </c>
      <c r="N273" s="11">
        <v>143</v>
      </c>
      <c r="O273" s="36">
        <v>125</v>
      </c>
      <c r="P273" s="13">
        <v>0</v>
      </c>
      <c r="Q273" s="14">
        <f t="shared" si="32"/>
        <v>44529</v>
      </c>
      <c r="R273" s="15">
        <f t="shared" ca="1" si="37"/>
        <v>0</v>
      </c>
      <c r="S273" s="35">
        <f t="shared" si="33"/>
        <v>126</v>
      </c>
      <c r="T273" s="101">
        <f t="shared" ca="1" si="38"/>
        <v>126</v>
      </c>
      <c r="U273" s="90" t="s">
        <v>679</v>
      </c>
      <c r="V273" s="26">
        <v>42</v>
      </c>
      <c r="W273" s="25" t="str">
        <f t="shared" si="39"/>
        <v>المخازن</v>
      </c>
      <c r="X273" s="25" t="str">
        <f t="shared" ca="1" si="34"/>
        <v/>
      </c>
      <c r="Y273" s="25" t="str">
        <f t="shared" ca="1" si="35"/>
        <v/>
      </c>
      <c r="Z273" s="22" t="s">
        <v>24</v>
      </c>
      <c r="AA273" s="22"/>
      <c r="AB273" s="16">
        <v>44452</v>
      </c>
      <c r="AC273" s="17">
        <v>44513</v>
      </c>
      <c r="AD273" s="43"/>
      <c r="AE273" s="44"/>
      <c r="AF273" s="44"/>
      <c r="AG273" s="44"/>
      <c r="AH273" s="44"/>
      <c r="AI273" s="44"/>
      <c r="AJ273" s="44">
        <v>0</v>
      </c>
      <c r="AK273" s="85" t="str">
        <f>IF(AND($M273&gt;='Renew Report'!$T$1,$M273&lt;='Renew Report'!$U$1),COUNT($AK$1:$AK272)+1,"")</f>
        <v/>
      </c>
      <c r="AT273" s="46">
        <f t="shared" ca="1" si="36"/>
        <v>0</v>
      </c>
    </row>
    <row r="274" spans="1:46" s="46" customFormat="1" ht="60" customHeight="1" thickBot="1">
      <c r="A274" s="8">
        <f>IF(C274="","",SUBTOTAL(3,$C$2:C274))</f>
        <v>273</v>
      </c>
      <c r="B274" s="9" t="s">
        <v>300</v>
      </c>
      <c r="C274" s="10">
        <v>1</v>
      </c>
      <c r="D274" s="10">
        <v>1</v>
      </c>
      <c r="E274" s="10">
        <v>1</v>
      </c>
      <c r="F274" s="10">
        <v>1</v>
      </c>
      <c r="G274" s="10"/>
      <c r="H274" s="10">
        <v>1</v>
      </c>
      <c r="I274" s="10">
        <v>1</v>
      </c>
      <c r="J274" s="4">
        <v>1</v>
      </c>
      <c r="K274" s="4">
        <v>1</v>
      </c>
      <c r="L274" s="12">
        <v>43775</v>
      </c>
      <c r="M274" s="12">
        <v>44524</v>
      </c>
      <c r="N274" s="11">
        <v>0</v>
      </c>
      <c r="O274" s="36">
        <v>0</v>
      </c>
      <c r="P274" s="13">
        <v>0</v>
      </c>
      <c r="Q274" s="14">
        <f t="shared" si="32"/>
        <v>44540</v>
      </c>
      <c r="R274" s="15">
        <f t="shared" ca="1" si="37"/>
        <v>0</v>
      </c>
      <c r="S274" s="35">
        <f t="shared" si="33"/>
        <v>1</v>
      </c>
      <c r="T274" s="101">
        <f t="shared" ca="1" si="38"/>
        <v>1</v>
      </c>
      <c r="U274" s="90" t="s">
        <v>679</v>
      </c>
      <c r="V274" s="26">
        <v>42</v>
      </c>
      <c r="W274" s="25">
        <f t="shared" si="39"/>
        <v>0</v>
      </c>
      <c r="X274" s="25" t="str">
        <f t="shared" ca="1" si="34"/>
        <v/>
      </c>
      <c r="Y274" s="25" t="str">
        <f t="shared" ca="1" si="35"/>
        <v/>
      </c>
      <c r="Z274" s="22" t="s">
        <v>24</v>
      </c>
      <c r="AA274" s="22"/>
      <c r="AB274" s="16">
        <v>44463</v>
      </c>
      <c r="AC274" s="17">
        <v>44524</v>
      </c>
      <c r="AD274" s="43"/>
      <c r="AE274" s="44"/>
      <c r="AF274" s="44"/>
      <c r="AG274" s="44"/>
      <c r="AH274" s="44"/>
      <c r="AI274" s="44"/>
      <c r="AJ274" s="44">
        <v>0</v>
      </c>
      <c r="AK274" s="85" t="str">
        <f>IF(AND($M274&gt;='Renew Report'!$T$1,$M274&lt;='Renew Report'!$U$1),COUNT($AK$1:$AK273)+1,"")</f>
        <v/>
      </c>
      <c r="AT274" s="46">
        <f t="shared" ca="1" si="36"/>
        <v>0</v>
      </c>
    </row>
    <row r="275" spans="1:46" s="46" customFormat="1" ht="60" customHeight="1" thickBot="1">
      <c r="A275" s="8">
        <f>IF(C275="","",SUBTOTAL(3,$C$2:C275))</f>
        <v>274</v>
      </c>
      <c r="B275" s="9" t="s">
        <v>301</v>
      </c>
      <c r="C275" s="10">
        <v>1</v>
      </c>
      <c r="D275" s="10">
        <v>1</v>
      </c>
      <c r="E275" s="10">
        <v>1</v>
      </c>
      <c r="F275" s="10">
        <v>1</v>
      </c>
      <c r="G275" s="10"/>
      <c r="H275" s="10">
        <v>1</v>
      </c>
      <c r="I275" s="10">
        <v>1</v>
      </c>
      <c r="J275" s="4">
        <v>1</v>
      </c>
      <c r="K275" s="4">
        <v>1</v>
      </c>
      <c r="L275" s="12">
        <v>44465</v>
      </c>
      <c r="M275" s="12">
        <v>44507</v>
      </c>
      <c r="N275" s="11">
        <v>0</v>
      </c>
      <c r="O275" s="36">
        <v>0</v>
      </c>
      <c r="P275" s="13">
        <v>0</v>
      </c>
      <c r="Q275" s="14">
        <f t="shared" si="32"/>
        <v>44523</v>
      </c>
      <c r="R275" s="15">
        <f t="shared" ca="1" si="37"/>
        <v>0</v>
      </c>
      <c r="S275" s="35">
        <f t="shared" si="33"/>
        <v>1</v>
      </c>
      <c r="T275" s="101">
        <f t="shared" ca="1" si="38"/>
        <v>1</v>
      </c>
      <c r="U275" s="90" t="s">
        <v>679</v>
      </c>
      <c r="V275" s="26">
        <v>42</v>
      </c>
      <c r="W275" s="25">
        <f t="shared" si="39"/>
        <v>0</v>
      </c>
      <c r="X275" s="25" t="str">
        <f t="shared" ca="1" si="34"/>
        <v/>
      </c>
      <c r="Y275" s="25" t="str">
        <f t="shared" ca="1" si="35"/>
        <v/>
      </c>
      <c r="Z275" s="22" t="s">
        <v>24</v>
      </c>
      <c r="AA275" s="22"/>
      <c r="AB275" s="16">
        <v>44446</v>
      </c>
      <c r="AC275" s="17">
        <v>44507</v>
      </c>
      <c r="AD275" s="43"/>
      <c r="AE275" s="44"/>
      <c r="AF275" s="44"/>
      <c r="AG275" s="44"/>
      <c r="AH275" s="44"/>
      <c r="AI275" s="44"/>
      <c r="AJ275" s="44">
        <v>0</v>
      </c>
      <c r="AK275" s="85" t="str">
        <f>IF(AND($M275&gt;='Renew Report'!$T$1,$M275&lt;='Renew Report'!$U$1),COUNT($AK$1:$AK274)+1,"")</f>
        <v/>
      </c>
      <c r="AT275" s="46">
        <f t="shared" ca="1" si="36"/>
        <v>0</v>
      </c>
    </row>
    <row r="276" spans="1:46" s="46" customFormat="1" ht="60" customHeight="1" thickBot="1">
      <c r="A276" s="8">
        <f>IF(C276="","",SUBTOTAL(3,$C$2:C276))</f>
        <v>275</v>
      </c>
      <c r="B276" s="9" t="s">
        <v>302</v>
      </c>
      <c r="C276" s="10">
        <v>1</v>
      </c>
      <c r="D276" s="10">
        <v>1</v>
      </c>
      <c r="E276" s="10">
        <v>1</v>
      </c>
      <c r="F276" s="10">
        <v>1</v>
      </c>
      <c r="G276" s="10"/>
      <c r="H276" s="10">
        <v>1</v>
      </c>
      <c r="I276" s="10">
        <v>1</v>
      </c>
      <c r="J276" s="4">
        <v>1</v>
      </c>
      <c r="K276" s="4">
        <v>1</v>
      </c>
      <c r="L276" s="12">
        <v>44398</v>
      </c>
      <c r="M276" s="12">
        <v>44694</v>
      </c>
      <c r="N276" s="11">
        <v>156</v>
      </c>
      <c r="O276" s="36">
        <v>125</v>
      </c>
      <c r="P276" s="13">
        <v>0</v>
      </c>
      <c r="Q276" s="14">
        <f t="shared" si="32"/>
        <v>44710</v>
      </c>
      <c r="R276" s="15">
        <f t="shared" ca="1" si="37"/>
        <v>0</v>
      </c>
      <c r="S276" s="35">
        <f t="shared" si="33"/>
        <v>126</v>
      </c>
      <c r="T276" s="101">
        <f t="shared" ca="1" si="38"/>
        <v>126</v>
      </c>
      <c r="U276" s="90" t="s">
        <v>679</v>
      </c>
      <c r="V276" s="26">
        <v>42</v>
      </c>
      <c r="W276" s="25" t="str">
        <f t="shared" si="39"/>
        <v>المخازن</v>
      </c>
      <c r="X276" s="25" t="str">
        <f t="shared" ca="1" si="34"/>
        <v/>
      </c>
      <c r="Y276" s="25" t="str">
        <f t="shared" ca="1" si="35"/>
        <v/>
      </c>
      <c r="Z276" s="22" t="s">
        <v>24</v>
      </c>
      <c r="AA276" s="22"/>
      <c r="AB276" s="16">
        <v>44268</v>
      </c>
      <c r="AC276" s="17">
        <v>44329</v>
      </c>
      <c r="AD276" s="43"/>
      <c r="AE276" s="44"/>
      <c r="AF276" s="44"/>
      <c r="AG276" s="44"/>
      <c r="AH276" s="44"/>
      <c r="AI276" s="44"/>
      <c r="AJ276" s="44">
        <v>2015</v>
      </c>
      <c r="AK276" s="85" t="str">
        <f>IF(AND($M276&gt;='Renew Report'!$T$1,$M276&lt;='Renew Report'!$U$1),COUNT($AK$1:$AK275)+1,"")</f>
        <v/>
      </c>
      <c r="AT276" s="46">
        <f t="shared" ca="1" si="36"/>
        <v>0</v>
      </c>
    </row>
    <row r="277" spans="1:46" s="46" customFormat="1" ht="60" customHeight="1" thickBot="1">
      <c r="A277" s="8">
        <f>IF(C277="","",SUBTOTAL(3,$C$2:C277))</f>
        <v>276</v>
      </c>
      <c r="B277" s="9" t="s">
        <v>303</v>
      </c>
      <c r="C277" s="10">
        <v>1</v>
      </c>
      <c r="D277" s="10">
        <v>1</v>
      </c>
      <c r="E277" s="10">
        <v>1</v>
      </c>
      <c r="F277" s="10">
        <v>1</v>
      </c>
      <c r="G277" s="10"/>
      <c r="H277" s="10">
        <v>1</v>
      </c>
      <c r="I277" s="10">
        <v>1</v>
      </c>
      <c r="J277" s="4">
        <v>1</v>
      </c>
      <c r="K277" s="4">
        <v>1</v>
      </c>
      <c r="L277" s="12">
        <v>44381</v>
      </c>
      <c r="M277" s="12">
        <v>44513</v>
      </c>
      <c r="N277" s="11">
        <v>138</v>
      </c>
      <c r="O277" s="36">
        <v>125</v>
      </c>
      <c r="P277" s="13">
        <v>0</v>
      </c>
      <c r="Q277" s="14">
        <f t="shared" si="32"/>
        <v>44529</v>
      </c>
      <c r="R277" s="15">
        <f t="shared" ca="1" si="37"/>
        <v>0</v>
      </c>
      <c r="S277" s="35">
        <f t="shared" si="33"/>
        <v>126</v>
      </c>
      <c r="T277" s="101">
        <f t="shared" ca="1" si="38"/>
        <v>126</v>
      </c>
      <c r="U277" s="90" t="s">
        <v>679</v>
      </c>
      <c r="V277" s="26">
        <v>42</v>
      </c>
      <c r="W277" s="25" t="str">
        <f t="shared" si="39"/>
        <v>المخازن</v>
      </c>
      <c r="X277" s="25" t="str">
        <f t="shared" ca="1" si="34"/>
        <v/>
      </c>
      <c r="Y277" s="25" t="str">
        <f t="shared" ca="1" si="35"/>
        <v/>
      </c>
      <c r="Z277" s="22" t="s">
        <v>24</v>
      </c>
      <c r="AA277" s="22"/>
      <c r="AB277" s="16">
        <v>44452</v>
      </c>
      <c r="AC277" s="17">
        <v>44513</v>
      </c>
      <c r="AD277" s="43"/>
      <c r="AE277" s="44"/>
      <c r="AF277" s="44"/>
      <c r="AG277" s="44"/>
      <c r="AH277" s="44"/>
      <c r="AI277" s="44"/>
      <c r="AJ277" s="44">
        <v>0</v>
      </c>
      <c r="AK277" s="85" t="str">
        <f>IF(AND($M277&gt;='Renew Report'!$T$1,$M277&lt;='Renew Report'!$U$1),COUNT($AK$1:$AK276)+1,"")</f>
        <v/>
      </c>
      <c r="AT277" s="46">
        <f t="shared" ca="1" si="36"/>
        <v>0</v>
      </c>
    </row>
    <row r="278" spans="1:46" s="46" customFormat="1" ht="60" customHeight="1" thickBot="1">
      <c r="A278" s="8">
        <f>IF(C278="","",SUBTOTAL(3,$C$2:C278))</f>
        <v>277</v>
      </c>
      <c r="B278" s="9" t="s">
        <v>304</v>
      </c>
      <c r="C278" s="10">
        <v>1</v>
      </c>
      <c r="D278" s="10">
        <v>1</v>
      </c>
      <c r="E278" s="10">
        <v>1</v>
      </c>
      <c r="F278" s="10">
        <v>1</v>
      </c>
      <c r="G278" s="10"/>
      <c r="H278" s="10">
        <v>1</v>
      </c>
      <c r="I278" s="10">
        <v>1</v>
      </c>
      <c r="J278" s="4">
        <v>1</v>
      </c>
      <c r="K278" s="4">
        <v>1</v>
      </c>
      <c r="L278" s="12">
        <v>44448</v>
      </c>
      <c r="M278" s="12">
        <v>44525</v>
      </c>
      <c r="N278" s="11">
        <v>0</v>
      </c>
      <c r="O278" s="36">
        <v>0</v>
      </c>
      <c r="P278" s="13">
        <v>0</v>
      </c>
      <c r="Q278" s="14">
        <f t="shared" si="32"/>
        <v>44541</v>
      </c>
      <c r="R278" s="15">
        <f t="shared" ca="1" si="37"/>
        <v>0</v>
      </c>
      <c r="S278" s="35">
        <f t="shared" si="33"/>
        <v>1</v>
      </c>
      <c r="T278" s="101">
        <f t="shared" ca="1" si="38"/>
        <v>1</v>
      </c>
      <c r="U278" s="90" t="s">
        <v>679</v>
      </c>
      <c r="V278" s="26">
        <v>42</v>
      </c>
      <c r="W278" s="25">
        <f t="shared" si="39"/>
        <v>0</v>
      </c>
      <c r="X278" s="25" t="str">
        <f t="shared" ca="1" si="34"/>
        <v/>
      </c>
      <c r="Y278" s="25" t="str">
        <f t="shared" ca="1" si="35"/>
        <v/>
      </c>
      <c r="Z278" s="22" t="s">
        <v>26</v>
      </c>
      <c r="AA278" s="22"/>
      <c r="AB278" s="16">
        <v>44160</v>
      </c>
      <c r="AC278" s="17">
        <v>44160</v>
      </c>
      <c r="AD278" s="43"/>
      <c r="AE278" s="44"/>
      <c r="AF278" s="44"/>
      <c r="AG278" s="44"/>
      <c r="AH278" s="44"/>
      <c r="AI278" s="44"/>
      <c r="AJ278" s="44">
        <v>0</v>
      </c>
      <c r="AK278" s="85" t="str">
        <f>IF(AND($M278&gt;='Renew Report'!$T$1,$M278&lt;='Renew Report'!$U$1),COUNT($AK$1:$AK277)+1,"")</f>
        <v/>
      </c>
      <c r="AT278" s="46">
        <f t="shared" ca="1" si="36"/>
        <v>0</v>
      </c>
    </row>
    <row r="279" spans="1:46" s="46" customFormat="1" ht="60" customHeight="1" thickBot="1">
      <c r="A279" s="8">
        <f>IF(C279="","",SUBTOTAL(3,$C$2:C279))</f>
        <v>278</v>
      </c>
      <c r="B279" s="9" t="s">
        <v>305</v>
      </c>
      <c r="C279" s="10">
        <v>1</v>
      </c>
      <c r="D279" s="10">
        <v>1</v>
      </c>
      <c r="E279" s="10">
        <v>1</v>
      </c>
      <c r="F279" s="10">
        <v>1</v>
      </c>
      <c r="G279" s="10"/>
      <c r="H279" s="10">
        <v>1</v>
      </c>
      <c r="I279" s="10">
        <v>1</v>
      </c>
      <c r="J279" s="4">
        <v>1</v>
      </c>
      <c r="K279" s="4">
        <v>1</v>
      </c>
      <c r="L279" s="12">
        <v>43703</v>
      </c>
      <c r="M279" s="12">
        <v>44513</v>
      </c>
      <c r="N279" s="11">
        <v>147</v>
      </c>
      <c r="O279" s="36">
        <v>125</v>
      </c>
      <c r="P279" s="13">
        <v>0</v>
      </c>
      <c r="Q279" s="14">
        <f t="shared" si="32"/>
        <v>44529</v>
      </c>
      <c r="R279" s="15">
        <f t="shared" ca="1" si="37"/>
        <v>0</v>
      </c>
      <c r="S279" s="35">
        <f t="shared" si="33"/>
        <v>126</v>
      </c>
      <c r="T279" s="101">
        <f t="shared" ca="1" si="38"/>
        <v>126</v>
      </c>
      <c r="U279" s="90" t="s">
        <v>679</v>
      </c>
      <c r="V279" s="26">
        <v>42</v>
      </c>
      <c r="W279" s="25" t="str">
        <f t="shared" si="39"/>
        <v>المخازن</v>
      </c>
      <c r="X279" s="25" t="str">
        <f t="shared" ca="1" si="34"/>
        <v/>
      </c>
      <c r="Y279" s="25" t="str">
        <f t="shared" ca="1" si="35"/>
        <v/>
      </c>
      <c r="Z279" s="22" t="s">
        <v>24</v>
      </c>
      <c r="AA279" s="22"/>
      <c r="AB279" s="16">
        <v>44452</v>
      </c>
      <c r="AC279" s="17">
        <v>44513</v>
      </c>
      <c r="AD279" s="43"/>
      <c r="AE279" s="44"/>
      <c r="AF279" s="44"/>
      <c r="AG279" s="44"/>
      <c r="AH279" s="44"/>
      <c r="AI279" s="44"/>
      <c r="AJ279" s="44">
        <v>0</v>
      </c>
      <c r="AK279" s="85" t="str">
        <f>IF(AND($M279&gt;='Renew Report'!$T$1,$M279&lt;='Renew Report'!$U$1),COUNT($AK$1:$AK278)+1,"")</f>
        <v/>
      </c>
      <c r="AT279" s="46">
        <f t="shared" ca="1" si="36"/>
        <v>0</v>
      </c>
    </row>
    <row r="280" spans="1:46" s="46" customFormat="1" ht="60" customHeight="1" thickBot="1">
      <c r="A280" s="8">
        <f>IF(C280="","",SUBTOTAL(3,$C$2:C280))</f>
        <v>279</v>
      </c>
      <c r="B280" s="9" t="s">
        <v>306</v>
      </c>
      <c r="C280" s="10">
        <v>1</v>
      </c>
      <c r="D280" s="10">
        <v>1</v>
      </c>
      <c r="E280" s="10">
        <v>1</v>
      </c>
      <c r="F280" s="10">
        <v>1</v>
      </c>
      <c r="G280" s="10"/>
      <c r="H280" s="10">
        <v>1</v>
      </c>
      <c r="I280" s="10">
        <v>1</v>
      </c>
      <c r="J280" s="4">
        <v>1</v>
      </c>
      <c r="K280" s="4">
        <v>1</v>
      </c>
      <c r="L280" s="12">
        <v>43599</v>
      </c>
      <c r="M280" s="12">
        <v>44689</v>
      </c>
      <c r="N280" s="11">
        <v>0</v>
      </c>
      <c r="O280" s="36">
        <v>0</v>
      </c>
      <c r="P280" s="13">
        <v>0</v>
      </c>
      <c r="Q280" s="14">
        <f t="shared" si="32"/>
        <v>44705</v>
      </c>
      <c r="R280" s="15">
        <f t="shared" ca="1" si="37"/>
        <v>0</v>
      </c>
      <c r="S280" s="35">
        <f t="shared" si="33"/>
        <v>1</v>
      </c>
      <c r="T280" s="101">
        <f t="shared" ca="1" si="38"/>
        <v>1</v>
      </c>
      <c r="U280" s="90" t="s">
        <v>679</v>
      </c>
      <c r="V280" s="26">
        <v>42</v>
      </c>
      <c r="W280" s="25">
        <f t="shared" si="39"/>
        <v>0</v>
      </c>
      <c r="X280" s="25" t="str">
        <f t="shared" ca="1" si="34"/>
        <v/>
      </c>
      <c r="Y280" s="25" t="str">
        <f t="shared" ca="1" si="35"/>
        <v/>
      </c>
      <c r="Z280" s="22" t="s">
        <v>24</v>
      </c>
      <c r="AA280" s="22"/>
      <c r="AB280" s="16">
        <v>44263</v>
      </c>
      <c r="AC280" s="17">
        <v>44324</v>
      </c>
      <c r="AD280" s="43"/>
      <c r="AE280" s="44"/>
      <c r="AF280" s="44"/>
      <c r="AG280" s="44"/>
      <c r="AH280" s="44"/>
      <c r="AI280" s="44"/>
      <c r="AJ280" s="44">
        <v>2013</v>
      </c>
      <c r="AK280" s="85" t="str">
        <f>IF(AND($M280&gt;='Renew Report'!$T$1,$M280&lt;='Renew Report'!$U$1),COUNT($AK$1:$AK279)+1,"")</f>
        <v/>
      </c>
      <c r="AT280" s="46">
        <f t="shared" ca="1" si="36"/>
        <v>0</v>
      </c>
    </row>
    <row r="281" spans="1:46" s="46" customFormat="1" ht="60" customHeight="1" thickBot="1">
      <c r="A281" s="8">
        <f>IF(C281="","",SUBTOTAL(3,$C$2:C281))</f>
        <v>280</v>
      </c>
      <c r="B281" s="9" t="s">
        <v>307</v>
      </c>
      <c r="C281" s="10">
        <v>1</v>
      </c>
      <c r="D281" s="10">
        <v>1</v>
      </c>
      <c r="E281" s="10">
        <v>1</v>
      </c>
      <c r="F281" s="10">
        <v>1</v>
      </c>
      <c r="G281" s="10"/>
      <c r="H281" s="10">
        <v>1</v>
      </c>
      <c r="I281" s="10">
        <v>1</v>
      </c>
      <c r="J281" s="4">
        <v>1</v>
      </c>
      <c r="K281" s="4">
        <v>1</v>
      </c>
      <c r="L281" s="12">
        <v>44549</v>
      </c>
      <c r="M281" s="12">
        <v>44530</v>
      </c>
      <c r="N281" s="11">
        <v>0</v>
      </c>
      <c r="O281" s="36">
        <v>0</v>
      </c>
      <c r="P281" s="13">
        <v>0</v>
      </c>
      <c r="Q281" s="14">
        <f t="shared" si="32"/>
        <v>44546</v>
      </c>
      <c r="R281" s="15">
        <f t="shared" ca="1" si="37"/>
        <v>0</v>
      </c>
      <c r="S281" s="35">
        <f t="shared" si="33"/>
        <v>1</v>
      </c>
      <c r="T281" s="101">
        <f t="shared" ca="1" si="38"/>
        <v>1</v>
      </c>
      <c r="U281" s="90" t="s">
        <v>679</v>
      </c>
      <c r="V281" s="26">
        <v>42</v>
      </c>
      <c r="W281" s="25">
        <f t="shared" si="39"/>
        <v>0</v>
      </c>
      <c r="X281" s="25" t="str">
        <f t="shared" ca="1" si="34"/>
        <v/>
      </c>
      <c r="Y281" s="25" t="str">
        <f t="shared" ca="1" si="35"/>
        <v/>
      </c>
      <c r="Z281" s="22" t="s">
        <v>26</v>
      </c>
      <c r="AA281" s="22"/>
      <c r="AB281" s="16">
        <v>44165</v>
      </c>
      <c r="AC281" s="17">
        <v>44165</v>
      </c>
      <c r="AD281" s="43"/>
      <c r="AE281" s="44"/>
      <c r="AF281" s="44"/>
      <c r="AG281" s="44"/>
      <c r="AH281" s="44"/>
      <c r="AI281" s="44"/>
      <c r="AJ281" s="44">
        <v>0</v>
      </c>
      <c r="AK281" s="85" t="str">
        <f>IF(AND($M281&gt;='Renew Report'!$T$1,$M281&lt;='Renew Report'!$U$1),COUNT($AK$1:$AK280)+1,"")</f>
        <v/>
      </c>
      <c r="AT281" s="46">
        <f t="shared" ca="1" si="36"/>
        <v>0</v>
      </c>
    </row>
    <row r="282" spans="1:46" s="46" customFormat="1" ht="60" customHeight="1" thickBot="1">
      <c r="A282" s="8">
        <f>IF(C282="","",SUBTOTAL(3,$C$2:C282))</f>
        <v>281</v>
      </c>
      <c r="B282" s="9" t="s">
        <v>308</v>
      </c>
      <c r="C282" s="10">
        <v>1</v>
      </c>
      <c r="D282" s="10">
        <v>1</v>
      </c>
      <c r="E282" s="10">
        <v>1</v>
      </c>
      <c r="F282" s="10">
        <v>1</v>
      </c>
      <c r="G282" s="10"/>
      <c r="H282" s="10">
        <v>1</v>
      </c>
      <c r="I282" s="10">
        <v>1</v>
      </c>
      <c r="J282" s="4">
        <v>1</v>
      </c>
      <c r="K282" s="4">
        <v>1</v>
      </c>
      <c r="L282" s="12">
        <v>44369</v>
      </c>
      <c r="M282" s="12">
        <v>44513</v>
      </c>
      <c r="N282" s="11">
        <v>123</v>
      </c>
      <c r="O282" s="36">
        <v>125</v>
      </c>
      <c r="P282" s="13">
        <v>0</v>
      </c>
      <c r="Q282" s="14">
        <f t="shared" si="32"/>
        <v>44529</v>
      </c>
      <c r="R282" s="15">
        <f t="shared" ca="1" si="37"/>
        <v>0</v>
      </c>
      <c r="S282" s="35">
        <f t="shared" si="33"/>
        <v>126</v>
      </c>
      <c r="T282" s="101">
        <f t="shared" ca="1" si="38"/>
        <v>126</v>
      </c>
      <c r="U282" s="90" t="s">
        <v>679</v>
      </c>
      <c r="V282" s="26">
        <v>42</v>
      </c>
      <c r="W282" s="25" t="str">
        <f t="shared" si="39"/>
        <v>المخازن</v>
      </c>
      <c r="X282" s="25" t="str">
        <f t="shared" ca="1" si="34"/>
        <v/>
      </c>
      <c r="Y282" s="25" t="str">
        <f t="shared" ca="1" si="35"/>
        <v/>
      </c>
      <c r="Z282" s="22" t="s">
        <v>26</v>
      </c>
      <c r="AA282" s="22"/>
      <c r="AB282" s="16">
        <v>44148</v>
      </c>
      <c r="AC282" s="17">
        <v>44148</v>
      </c>
      <c r="AD282" s="43"/>
      <c r="AE282" s="44"/>
      <c r="AF282" s="44"/>
      <c r="AG282" s="44"/>
      <c r="AH282" s="44"/>
      <c r="AI282" s="44"/>
      <c r="AJ282" s="44">
        <v>0</v>
      </c>
      <c r="AK282" s="85" t="str">
        <f>IF(AND($M282&gt;='Renew Report'!$T$1,$M282&lt;='Renew Report'!$U$1),COUNT($AK$1:$AK281)+1,"")</f>
        <v/>
      </c>
      <c r="AT282" s="46">
        <f t="shared" ca="1" si="36"/>
        <v>0</v>
      </c>
    </row>
    <row r="283" spans="1:46" s="46" customFormat="1" ht="60" customHeight="1" thickBot="1">
      <c r="A283" s="8">
        <f>IF(C283="","",SUBTOTAL(3,$C$2:C283))</f>
        <v>282</v>
      </c>
      <c r="B283" s="9" t="s">
        <v>309</v>
      </c>
      <c r="C283" s="10">
        <v>1</v>
      </c>
      <c r="D283" s="10">
        <v>1</v>
      </c>
      <c r="E283" s="10">
        <v>1</v>
      </c>
      <c r="F283" s="10">
        <v>1</v>
      </c>
      <c r="G283" s="10"/>
      <c r="H283" s="10">
        <v>1</v>
      </c>
      <c r="I283" s="10">
        <v>1</v>
      </c>
      <c r="J283" s="4">
        <v>1</v>
      </c>
      <c r="K283" s="4">
        <v>1</v>
      </c>
      <c r="L283" s="12">
        <v>44623</v>
      </c>
      <c r="M283" s="12">
        <v>44498</v>
      </c>
      <c r="N283" s="11">
        <v>126</v>
      </c>
      <c r="O283" s="36">
        <v>125</v>
      </c>
      <c r="P283" s="13">
        <v>0</v>
      </c>
      <c r="Q283" s="14">
        <f t="shared" si="32"/>
        <v>44514</v>
      </c>
      <c r="R283" s="15">
        <f t="shared" ca="1" si="37"/>
        <v>0</v>
      </c>
      <c r="S283" s="35">
        <f t="shared" si="33"/>
        <v>126</v>
      </c>
      <c r="T283" s="101">
        <f t="shared" ca="1" si="38"/>
        <v>126</v>
      </c>
      <c r="U283" s="90" t="s">
        <v>679</v>
      </c>
      <c r="V283" s="26">
        <v>42</v>
      </c>
      <c r="W283" s="25" t="str">
        <f t="shared" si="39"/>
        <v>المخازن</v>
      </c>
      <c r="X283" s="25" t="str">
        <f t="shared" ca="1" si="34"/>
        <v/>
      </c>
      <c r="Y283" s="25" t="str">
        <f t="shared" ca="1" si="35"/>
        <v/>
      </c>
      <c r="Z283" s="22" t="s">
        <v>24</v>
      </c>
      <c r="AA283" s="22"/>
      <c r="AB283" s="16">
        <v>44437</v>
      </c>
      <c r="AC283" s="17">
        <v>44498</v>
      </c>
      <c r="AD283" s="43"/>
      <c r="AE283" s="44"/>
      <c r="AF283" s="44"/>
      <c r="AG283" s="44"/>
      <c r="AH283" s="44"/>
      <c r="AI283" s="44"/>
      <c r="AJ283" s="44">
        <v>0</v>
      </c>
      <c r="AK283" s="85" t="str">
        <f>IF(AND($M283&gt;='Renew Report'!$T$1,$M283&lt;='Renew Report'!$U$1),COUNT($AK$1:$AK282)+1,"")</f>
        <v/>
      </c>
      <c r="AT283" s="46">
        <f t="shared" ca="1" si="36"/>
        <v>0</v>
      </c>
    </row>
    <row r="284" spans="1:46" s="46" customFormat="1" ht="60" customHeight="1" thickBot="1">
      <c r="A284" s="8">
        <f>IF(C284="","",SUBTOTAL(3,$C$2:C284))</f>
        <v>283</v>
      </c>
      <c r="B284" s="9" t="s">
        <v>310</v>
      </c>
      <c r="C284" s="10">
        <v>1</v>
      </c>
      <c r="D284" s="10">
        <v>1</v>
      </c>
      <c r="E284" s="10">
        <v>1</v>
      </c>
      <c r="F284" s="10">
        <v>1</v>
      </c>
      <c r="G284" s="10"/>
      <c r="H284" s="10">
        <v>1</v>
      </c>
      <c r="I284" s="10">
        <v>1</v>
      </c>
      <c r="J284" s="4">
        <v>1</v>
      </c>
      <c r="K284" s="4">
        <v>1</v>
      </c>
      <c r="L284" s="12">
        <v>44371</v>
      </c>
      <c r="M284" s="12">
        <v>44689</v>
      </c>
      <c r="N284" s="11">
        <v>0</v>
      </c>
      <c r="O284" s="36">
        <v>0</v>
      </c>
      <c r="P284" s="13">
        <v>0</v>
      </c>
      <c r="Q284" s="14">
        <f t="shared" si="32"/>
        <v>44705</v>
      </c>
      <c r="R284" s="15">
        <f t="shared" ca="1" si="37"/>
        <v>0</v>
      </c>
      <c r="S284" s="35">
        <f t="shared" si="33"/>
        <v>1</v>
      </c>
      <c r="T284" s="101">
        <f t="shared" ca="1" si="38"/>
        <v>1</v>
      </c>
      <c r="U284" s="90" t="s">
        <v>679</v>
      </c>
      <c r="V284" s="26">
        <v>42</v>
      </c>
      <c r="W284" s="25">
        <f t="shared" si="39"/>
        <v>0</v>
      </c>
      <c r="X284" s="25" t="str">
        <f t="shared" ca="1" si="34"/>
        <v/>
      </c>
      <c r="Y284" s="25" t="str">
        <f t="shared" ca="1" si="35"/>
        <v/>
      </c>
      <c r="Z284" s="22" t="s">
        <v>24</v>
      </c>
      <c r="AA284" s="22"/>
      <c r="AB284" s="16">
        <v>44263</v>
      </c>
      <c r="AC284" s="17">
        <v>44324</v>
      </c>
      <c r="AD284" s="43"/>
      <c r="AE284" s="44"/>
      <c r="AF284" s="44"/>
      <c r="AG284" s="44"/>
      <c r="AH284" s="44"/>
      <c r="AI284" s="44"/>
      <c r="AJ284" s="44">
        <v>2005</v>
      </c>
      <c r="AK284" s="85" t="str">
        <f>IF(AND($M284&gt;='Renew Report'!$T$1,$M284&lt;='Renew Report'!$U$1),COUNT($AK$1:$AK283)+1,"")</f>
        <v/>
      </c>
      <c r="AT284" s="46">
        <f t="shared" ca="1" si="36"/>
        <v>0</v>
      </c>
    </row>
    <row r="285" spans="1:46" s="46" customFormat="1" ht="60" customHeight="1" thickBot="1">
      <c r="A285" s="8">
        <f>IF(C285="","",SUBTOTAL(3,$C$2:C285))</f>
        <v>284</v>
      </c>
      <c r="B285" s="9" t="s">
        <v>311</v>
      </c>
      <c r="C285" s="10">
        <v>1</v>
      </c>
      <c r="D285" s="10">
        <v>1</v>
      </c>
      <c r="E285" s="10">
        <v>1</v>
      </c>
      <c r="F285" s="10">
        <v>1</v>
      </c>
      <c r="G285" s="10"/>
      <c r="H285" s="10">
        <v>1</v>
      </c>
      <c r="I285" s="10">
        <v>1</v>
      </c>
      <c r="J285" s="4">
        <v>1</v>
      </c>
      <c r="K285" s="4">
        <v>1</v>
      </c>
      <c r="L285" s="12">
        <v>44647</v>
      </c>
      <c r="M285" s="12">
        <v>44658</v>
      </c>
      <c r="N285" s="11">
        <v>134</v>
      </c>
      <c r="O285" s="36">
        <v>125</v>
      </c>
      <c r="P285" s="13">
        <v>0</v>
      </c>
      <c r="Q285" s="14">
        <f t="shared" si="32"/>
        <v>44674</v>
      </c>
      <c r="R285" s="15">
        <f t="shared" ca="1" si="37"/>
        <v>0</v>
      </c>
      <c r="S285" s="35">
        <f t="shared" si="33"/>
        <v>126</v>
      </c>
      <c r="T285" s="101">
        <f t="shared" ca="1" si="38"/>
        <v>126</v>
      </c>
      <c r="U285" s="90" t="s">
        <v>679</v>
      </c>
      <c r="V285" s="26">
        <v>42</v>
      </c>
      <c r="W285" s="25" t="str">
        <f t="shared" si="39"/>
        <v>المخازن</v>
      </c>
      <c r="X285" s="25" t="str">
        <f t="shared" ca="1" si="34"/>
        <v/>
      </c>
      <c r="Y285" s="25" t="str">
        <f t="shared" ca="1" si="35"/>
        <v/>
      </c>
      <c r="Z285" s="22" t="s">
        <v>24</v>
      </c>
      <c r="AA285" s="22"/>
      <c r="AB285" s="16">
        <v>44234</v>
      </c>
      <c r="AC285" s="17">
        <v>44293</v>
      </c>
      <c r="AD285" s="43"/>
      <c r="AE285" s="44"/>
      <c r="AF285" s="44"/>
      <c r="AG285" s="44"/>
      <c r="AH285" s="44"/>
      <c r="AI285" s="44"/>
      <c r="AJ285" s="44">
        <v>2007</v>
      </c>
      <c r="AK285" s="85" t="str">
        <f>IF(AND($M285&gt;='Renew Report'!$T$1,$M285&lt;='Renew Report'!$U$1),COUNT($AK$1:$AK284)+1,"")</f>
        <v/>
      </c>
      <c r="AT285" s="46">
        <f t="shared" ca="1" si="36"/>
        <v>0</v>
      </c>
    </row>
    <row r="286" spans="1:46" s="46" customFormat="1" ht="60" customHeight="1" thickBot="1">
      <c r="A286" s="8">
        <f>IF(C286="","",SUBTOTAL(3,$C$2:C286))</f>
        <v>285</v>
      </c>
      <c r="B286" s="9" t="s">
        <v>312</v>
      </c>
      <c r="C286" s="10">
        <v>1</v>
      </c>
      <c r="D286" s="10">
        <v>1</v>
      </c>
      <c r="E286" s="10">
        <v>1</v>
      </c>
      <c r="F286" s="10">
        <v>1</v>
      </c>
      <c r="G286" s="10"/>
      <c r="H286" s="10">
        <v>1</v>
      </c>
      <c r="I286" s="10">
        <v>1</v>
      </c>
      <c r="J286" s="4">
        <v>1</v>
      </c>
      <c r="K286" s="4">
        <v>1</v>
      </c>
      <c r="L286" s="12">
        <v>44211</v>
      </c>
      <c r="M286" s="12">
        <v>44460</v>
      </c>
      <c r="N286" s="11">
        <v>151</v>
      </c>
      <c r="O286" s="36">
        <v>125</v>
      </c>
      <c r="P286" s="13">
        <v>0</v>
      </c>
      <c r="Q286" s="14">
        <f t="shared" si="32"/>
        <v>44476</v>
      </c>
      <c r="R286" s="15">
        <f t="shared" ca="1" si="37"/>
        <v>0</v>
      </c>
      <c r="S286" s="35">
        <f t="shared" si="33"/>
        <v>126</v>
      </c>
      <c r="T286" s="101">
        <f t="shared" ca="1" si="38"/>
        <v>126</v>
      </c>
      <c r="U286" s="90" t="s">
        <v>679</v>
      </c>
      <c r="V286" s="26">
        <v>42</v>
      </c>
      <c r="W286" s="25" t="str">
        <f t="shared" si="39"/>
        <v>المخازن</v>
      </c>
      <c r="X286" s="25" t="str">
        <f t="shared" ca="1" si="34"/>
        <v/>
      </c>
      <c r="Y286" s="25" t="str">
        <f t="shared" ca="1" si="35"/>
        <v/>
      </c>
      <c r="Z286" s="22" t="s">
        <v>24</v>
      </c>
      <c r="AA286" s="22"/>
      <c r="AB286" s="16">
        <v>44398</v>
      </c>
      <c r="AC286" s="17">
        <v>44460</v>
      </c>
      <c r="AD286" s="43"/>
      <c r="AE286" s="44"/>
      <c r="AF286" s="44"/>
      <c r="AG286" s="44"/>
      <c r="AH286" s="44"/>
      <c r="AI286" s="44"/>
      <c r="AJ286" s="44">
        <v>0</v>
      </c>
      <c r="AK286" s="85" t="str">
        <f>IF(AND($M286&gt;='Renew Report'!$T$1,$M286&lt;='Renew Report'!$U$1),COUNT($AK$1:$AK285)+1,"")</f>
        <v/>
      </c>
      <c r="AT286" s="46">
        <f t="shared" ca="1" si="36"/>
        <v>0</v>
      </c>
    </row>
    <row r="287" spans="1:46" s="46" customFormat="1" ht="60" customHeight="1" thickBot="1">
      <c r="A287" s="8">
        <f>IF(C287="","",SUBTOTAL(3,$C$2:C287))</f>
        <v>286</v>
      </c>
      <c r="B287" s="9" t="s">
        <v>313</v>
      </c>
      <c r="C287" s="10">
        <v>1</v>
      </c>
      <c r="D287" s="10">
        <v>1</v>
      </c>
      <c r="E287" s="10">
        <v>1</v>
      </c>
      <c r="F287" s="10">
        <v>1</v>
      </c>
      <c r="G287" s="10"/>
      <c r="H287" s="10">
        <v>1</v>
      </c>
      <c r="I287" s="10">
        <v>1</v>
      </c>
      <c r="J287" s="4">
        <v>1</v>
      </c>
      <c r="K287" s="4">
        <v>1</v>
      </c>
      <c r="L287" s="12">
        <v>44392</v>
      </c>
      <c r="M287" s="12">
        <v>44678</v>
      </c>
      <c r="N287" s="11">
        <v>133</v>
      </c>
      <c r="O287" s="36">
        <v>125</v>
      </c>
      <c r="P287" s="13">
        <v>0</v>
      </c>
      <c r="Q287" s="14">
        <f t="shared" si="32"/>
        <v>44694</v>
      </c>
      <c r="R287" s="15">
        <f t="shared" ca="1" si="37"/>
        <v>0</v>
      </c>
      <c r="S287" s="35">
        <f t="shared" si="33"/>
        <v>126</v>
      </c>
      <c r="T287" s="101">
        <f t="shared" ca="1" si="38"/>
        <v>126</v>
      </c>
      <c r="U287" s="90" t="s">
        <v>681</v>
      </c>
      <c r="V287" s="26">
        <v>62</v>
      </c>
      <c r="W287" s="25" t="str">
        <f t="shared" si="39"/>
        <v>المخازن</v>
      </c>
      <c r="X287" s="25" t="str">
        <f t="shared" ca="1" si="34"/>
        <v/>
      </c>
      <c r="Y287" s="25" t="str">
        <f t="shared" ca="1" si="35"/>
        <v/>
      </c>
      <c r="Z287" s="22" t="s">
        <v>24</v>
      </c>
      <c r="AA287" s="22"/>
      <c r="AB287" s="16">
        <v>44254</v>
      </c>
      <c r="AC287" s="17">
        <v>44313</v>
      </c>
      <c r="AD287" s="43"/>
      <c r="AE287" s="44"/>
      <c r="AF287" s="44"/>
      <c r="AG287" s="44"/>
      <c r="AH287" s="44"/>
      <c r="AI287" s="44"/>
      <c r="AJ287" s="44">
        <v>43997</v>
      </c>
      <c r="AK287" s="85" t="str">
        <f>IF(AND($M287&gt;='Renew Report'!$T$1,$M287&lt;='Renew Report'!$U$1),COUNT($AK$1:$AK286)+1,"")</f>
        <v/>
      </c>
      <c r="AT287" s="46">
        <f t="shared" ca="1" si="36"/>
        <v>0</v>
      </c>
    </row>
    <row r="288" spans="1:46" s="46" customFormat="1" ht="60" customHeight="1" thickBot="1">
      <c r="A288" s="8">
        <f>IF(C288="","",SUBTOTAL(3,$C$2:C288))</f>
        <v>287</v>
      </c>
      <c r="B288" s="9" t="s">
        <v>314</v>
      </c>
      <c r="C288" s="10">
        <v>1</v>
      </c>
      <c r="D288" s="10">
        <v>1</v>
      </c>
      <c r="E288" s="10">
        <v>1</v>
      </c>
      <c r="F288" s="10">
        <v>1</v>
      </c>
      <c r="G288" s="10"/>
      <c r="H288" s="10">
        <v>1</v>
      </c>
      <c r="I288" s="10">
        <v>1</v>
      </c>
      <c r="J288" s="4">
        <v>1</v>
      </c>
      <c r="K288" s="4">
        <v>1</v>
      </c>
      <c r="L288" s="12">
        <v>44232</v>
      </c>
      <c r="M288" s="12">
        <v>44431</v>
      </c>
      <c r="N288" s="11">
        <v>180</v>
      </c>
      <c r="O288" s="36">
        <v>125</v>
      </c>
      <c r="P288" s="13">
        <v>0</v>
      </c>
      <c r="Q288" s="14">
        <f t="shared" si="32"/>
        <v>44447</v>
      </c>
      <c r="R288" s="15">
        <f t="shared" ca="1" si="37"/>
        <v>0</v>
      </c>
      <c r="S288" s="35">
        <f t="shared" si="33"/>
        <v>126</v>
      </c>
      <c r="T288" s="101">
        <f t="shared" ca="1" si="38"/>
        <v>126</v>
      </c>
      <c r="U288" s="90" t="s">
        <v>681</v>
      </c>
      <c r="V288" s="26">
        <v>62</v>
      </c>
      <c r="W288" s="25" t="str">
        <f t="shared" si="39"/>
        <v>المخازن</v>
      </c>
      <c r="X288" s="25" t="str">
        <f t="shared" ca="1" si="34"/>
        <v/>
      </c>
      <c r="Y288" s="25" t="str">
        <f t="shared" ca="1" si="35"/>
        <v/>
      </c>
      <c r="Z288" s="22" t="s">
        <v>24</v>
      </c>
      <c r="AA288" s="22"/>
      <c r="AB288" s="16">
        <v>44373</v>
      </c>
      <c r="AC288" s="17">
        <v>44434</v>
      </c>
      <c r="AD288" s="43"/>
      <c r="AE288" s="44"/>
      <c r="AF288" s="44"/>
      <c r="AG288" s="44"/>
      <c r="AH288" s="44"/>
      <c r="AI288" s="44"/>
      <c r="AJ288" s="44">
        <v>0</v>
      </c>
      <c r="AK288" s="85" t="str">
        <f>IF(AND($M288&gt;='Renew Report'!$T$1,$M288&lt;='Renew Report'!$U$1),COUNT($AK$1:$AK287)+1,"")</f>
        <v/>
      </c>
      <c r="AT288" s="46">
        <f t="shared" ca="1" si="36"/>
        <v>0</v>
      </c>
    </row>
    <row r="289" spans="1:46" s="46" customFormat="1" ht="60" customHeight="1" thickBot="1">
      <c r="A289" s="8">
        <f>IF(C289="","",SUBTOTAL(3,$C$2:C289))</f>
        <v>288</v>
      </c>
      <c r="B289" s="9" t="s">
        <v>315</v>
      </c>
      <c r="C289" s="10">
        <v>1</v>
      </c>
      <c r="D289" s="10">
        <v>1</v>
      </c>
      <c r="E289" s="10">
        <v>1</v>
      </c>
      <c r="F289" s="10">
        <v>1</v>
      </c>
      <c r="G289" s="10"/>
      <c r="H289" s="10">
        <v>1</v>
      </c>
      <c r="I289" s="10">
        <v>1</v>
      </c>
      <c r="J289" s="4">
        <v>1</v>
      </c>
      <c r="K289" s="4">
        <v>1</v>
      </c>
      <c r="L289" s="12">
        <v>0</v>
      </c>
      <c r="M289" s="12">
        <v>44738</v>
      </c>
      <c r="N289" s="11">
        <v>153</v>
      </c>
      <c r="O289" s="36">
        <v>125</v>
      </c>
      <c r="P289" s="13">
        <v>0</v>
      </c>
      <c r="Q289" s="14">
        <f t="shared" si="32"/>
        <v>44754</v>
      </c>
      <c r="R289" s="15">
        <f t="shared" ca="1" si="37"/>
        <v>0</v>
      </c>
      <c r="S289" s="35">
        <f t="shared" si="33"/>
        <v>126</v>
      </c>
      <c r="T289" s="101">
        <f t="shared" ca="1" si="38"/>
        <v>126</v>
      </c>
      <c r="U289" s="90" t="s">
        <v>681</v>
      </c>
      <c r="V289" s="26">
        <v>62</v>
      </c>
      <c r="W289" s="25" t="str">
        <f t="shared" si="39"/>
        <v>المخازن</v>
      </c>
      <c r="X289" s="25" t="str">
        <f t="shared" ca="1" si="34"/>
        <v/>
      </c>
      <c r="Y289" s="25" t="str">
        <f t="shared" ca="1" si="35"/>
        <v/>
      </c>
      <c r="Z289" s="22" t="e">
        <v>#REF!</v>
      </c>
      <c r="AA289" s="22"/>
      <c r="AB289" s="16" t="e">
        <v>#REF!</v>
      </c>
      <c r="AC289" s="17" t="e">
        <v>#REF!</v>
      </c>
      <c r="AD289" s="43"/>
      <c r="AE289" s="44"/>
      <c r="AF289" s="44"/>
      <c r="AG289" s="44"/>
      <c r="AH289" s="44"/>
      <c r="AI289" s="44"/>
      <c r="AJ289" s="44">
        <v>0</v>
      </c>
      <c r="AK289" s="85" t="str">
        <f>IF(AND($M289&gt;='Renew Report'!$T$1,$M289&lt;='Renew Report'!$U$1),COUNT($AK$1:$AK288)+1,"")</f>
        <v/>
      </c>
      <c r="AT289" s="46">
        <f t="shared" ca="1" si="36"/>
        <v>0</v>
      </c>
    </row>
    <row r="290" spans="1:46" s="46" customFormat="1" ht="60" customHeight="1" thickBot="1">
      <c r="A290" s="8">
        <f>IF(C290="","",SUBTOTAL(3,$C$2:C290))</f>
        <v>289</v>
      </c>
      <c r="B290" s="9" t="s">
        <v>316</v>
      </c>
      <c r="C290" s="10">
        <v>1</v>
      </c>
      <c r="D290" s="10">
        <v>1</v>
      </c>
      <c r="E290" s="10">
        <v>1</v>
      </c>
      <c r="F290" s="10">
        <v>1</v>
      </c>
      <c r="G290" s="10"/>
      <c r="H290" s="10">
        <v>1</v>
      </c>
      <c r="I290" s="10">
        <v>1</v>
      </c>
      <c r="J290" s="4">
        <v>1</v>
      </c>
      <c r="K290" s="4">
        <v>1</v>
      </c>
      <c r="L290" s="12">
        <v>44377</v>
      </c>
      <c r="M290" s="12">
        <v>44436</v>
      </c>
      <c r="N290" s="11">
        <v>169</v>
      </c>
      <c r="O290" s="36">
        <v>125</v>
      </c>
      <c r="P290" s="13">
        <v>0</v>
      </c>
      <c r="Q290" s="14">
        <f t="shared" si="32"/>
        <v>44452</v>
      </c>
      <c r="R290" s="15">
        <f t="shared" ca="1" si="37"/>
        <v>0</v>
      </c>
      <c r="S290" s="35">
        <f t="shared" si="33"/>
        <v>126</v>
      </c>
      <c r="T290" s="101">
        <f t="shared" ca="1" si="38"/>
        <v>126</v>
      </c>
      <c r="U290" s="90" t="s">
        <v>681</v>
      </c>
      <c r="V290" s="26">
        <v>62</v>
      </c>
      <c r="W290" s="25" t="str">
        <f t="shared" si="39"/>
        <v>المخازن</v>
      </c>
      <c r="X290" s="25" t="str">
        <f t="shared" ca="1" si="34"/>
        <v/>
      </c>
      <c r="Y290" s="25" t="str">
        <f t="shared" ca="1" si="35"/>
        <v/>
      </c>
      <c r="Z290" s="22" t="s">
        <v>24</v>
      </c>
      <c r="AA290" s="22"/>
      <c r="AB290" s="16">
        <v>44375</v>
      </c>
      <c r="AC290" s="17">
        <v>44436</v>
      </c>
      <c r="AD290" s="43"/>
      <c r="AE290" s="44"/>
      <c r="AF290" s="44"/>
      <c r="AG290" s="44"/>
      <c r="AH290" s="44"/>
      <c r="AI290" s="44"/>
      <c r="AJ290" s="44">
        <v>0</v>
      </c>
      <c r="AK290" s="85" t="str">
        <f>IF(AND($M290&gt;='Renew Report'!$T$1,$M290&lt;='Renew Report'!$U$1),COUNT($AK$1:$AK289)+1,"")</f>
        <v/>
      </c>
      <c r="AT290" s="46">
        <f t="shared" ca="1" si="36"/>
        <v>0</v>
      </c>
    </row>
    <row r="291" spans="1:46" s="46" customFormat="1" ht="60" customHeight="1" thickBot="1">
      <c r="A291" s="8">
        <f>IF(C291="","",SUBTOTAL(3,$C$2:C291))</f>
        <v>290</v>
      </c>
      <c r="B291" s="9" t="s">
        <v>317</v>
      </c>
      <c r="C291" s="10">
        <v>1</v>
      </c>
      <c r="D291" s="10">
        <v>1</v>
      </c>
      <c r="E291" s="10">
        <v>1</v>
      </c>
      <c r="F291" s="10">
        <v>1</v>
      </c>
      <c r="G291" s="10"/>
      <c r="H291" s="10">
        <v>1</v>
      </c>
      <c r="I291" s="10">
        <v>1</v>
      </c>
      <c r="J291" s="4">
        <v>1</v>
      </c>
      <c r="K291" s="4">
        <v>1</v>
      </c>
      <c r="L291" s="12">
        <v>43569</v>
      </c>
      <c r="M291" s="12">
        <v>44496</v>
      </c>
      <c r="N291" s="11">
        <v>142</v>
      </c>
      <c r="O291" s="36">
        <v>125</v>
      </c>
      <c r="P291" s="13">
        <v>0</v>
      </c>
      <c r="Q291" s="14">
        <f t="shared" si="32"/>
        <v>44512</v>
      </c>
      <c r="R291" s="15">
        <f t="shared" ca="1" si="37"/>
        <v>0</v>
      </c>
      <c r="S291" s="35">
        <f t="shared" si="33"/>
        <v>126</v>
      </c>
      <c r="T291" s="101">
        <f t="shared" ca="1" si="38"/>
        <v>126</v>
      </c>
      <c r="U291" s="90" t="s">
        <v>681</v>
      </c>
      <c r="V291" s="26">
        <v>62</v>
      </c>
      <c r="W291" s="25" t="str">
        <f t="shared" si="39"/>
        <v>المخازن</v>
      </c>
      <c r="X291" s="25" t="str">
        <f t="shared" ca="1" si="34"/>
        <v/>
      </c>
      <c r="Y291" s="25" t="str">
        <f t="shared" ca="1" si="35"/>
        <v/>
      </c>
      <c r="Z291" s="22" t="s">
        <v>26</v>
      </c>
      <c r="AA291" s="22"/>
      <c r="AB291" s="16">
        <v>44131</v>
      </c>
      <c r="AC291" s="17">
        <v>44131</v>
      </c>
      <c r="AD291" s="43"/>
      <c r="AE291" s="44"/>
      <c r="AF291" s="44"/>
      <c r="AG291" s="44"/>
      <c r="AH291" s="44"/>
      <c r="AI291" s="44"/>
      <c r="AJ291" s="44">
        <v>0</v>
      </c>
      <c r="AK291" s="85" t="str">
        <f>IF(AND($M291&gt;='Renew Report'!$T$1,$M291&lt;='Renew Report'!$U$1),COUNT($AK$1:$AK290)+1,"")</f>
        <v/>
      </c>
      <c r="AT291" s="46">
        <f t="shared" ca="1" si="36"/>
        <v>0</v>
      </c>
    </row>
    <row r="292" spans="1:46" s="46" customFormat="1" ht="60" customHeight="1" thickBot="1">
      <c r="A292" s="8">
        <f>IF(C292="","",SUBTOTAL(3,$C$2:C292))</f>
        <v>291</v>
      </c>
      <c r="B292" s="9" t="s">
        <v>318</v>
      </c>
      <c r="C292" s="10">
        <v>1</v>
      </c>
      <c r="D292" s="10">
        <v>1</v>
      </c>
      <c r="E292" s="10">
        <v>1</v>
      </c>
      <c r="F292" s="10">
        <v>1</v>
      </c>
      <c r="G292" s="10"/>
      <c r="H292" s="10">
        <v>1</v>
      </c>
      <c r="I292" s="10">
        <v>1</v>
      </c>
      <c r="J292" s="4">
        <v>1</v>
      </c>
      <c r="K292" s="4">
        <v>1</v>
      </c>
      <c r="L292" s="12">
        <v>43398</v>
      </c>
      <c r="M292" s="12">
        <v>44537</v>
      </c>
      <c r="N292" s="11" t="s">
        <v>319</v>
      </c>
      <c r="O292" s="36">
        <v>250</v>
      </c>
      <c r="P292" s="13">
        <v>0</v>
      </c>
      <c r="Q292" s="14">
        <f t="shared" si="32"/>
        <v>44553</v>
      </c>
      <c r="R292" s="15">
        <f t="shared" ca="1" si="37"/>
        <v>0</v>
      </c>
      <c r="S292" s="35">
        <f t="shared" si="33"/>
        <v>251</v>
      </c>
      <c r="T292" s="101">
        <f t="shared" ca="1" si="38"/>
        <v>251</v>
      </c>
      <c r="U292" s="90" t="s">
        <v>681</v>
      </c>
      <c r="V292" s="26">
        <v>62</v>
      </c>
      <c r="W292" s="25" t="str">
        <f t="shared" si="39"/>
        <v>المخازن</v>
      </c>
      <c r="X292" s="25" t="str">
        <f t="shared" ca="1" si="34"/>
        <v/>
      </c>
      <c r="Y292" s="25" t="str">
        <f t="shared" ca="1" si="35"/>
        <v/>
      </c>
      <c r="Z292" s="22" t="s">
        <v>26</v>
      </c>
      <c r="AA292" s="22"/>
      <c r="AB292" s="16">
        <v>44172</v>
      </c>
      <c r="AC292" s="17">
        <v>44172</v>
      </c>
      <c r="AD292" s="43"/>
      <c r="AE292" s="44"/>
      <c r="AF292" s="44"/>
      <c r="AG292" s="44"/>
      <c r="AH292" s="44"/>
      <c r="AI292" s="44"/>
      <c r="AJ292" s="44">
        <v>0</v>
      </c>
      <c r="AK292" s="85" t="str">
        <f>IF(AND($M292&gt;='Renew Report'!$T$1,$M292&lt;='Renew Report'!$U$1),COUNT($AK$1:$AK291)+1,"")</f>
        <v/>
      </c>
      <c r="AT292" s="46">
        <f t="shared" ca="1" si="36"/>
        <v>0</v>
      </c>
    </row>
    <row r="293" spans="1:46" s="46" customFormat="1" ht="60" customHeight="1" thickBot="1">
      <c r="A293" s="8">
        <f>IF(C293="","",SUBTOTAL(3,$C$2:C293))</f>
        <v>292</v>
      </c>
      <c r="B293" s="9" t="s">
        <v>320</v>
      </c>
      <c r="C293" s="10">
        <v>1</v>
      </c>
      <c r="D293" s="10">
        <v>1</v>
      </c>
      <c r="E293" s="10">
        <v>1</v>
      </c>
      <c r="F293" s="10">
        <v>1</v>
      </c>
      <c r="G293" s="10"/>
      <c r="H293" s="10">
        <v>1</v>
      </c>
      <c r="I293" s="10">
        <v>1</v>
      </c>
      <c r="J293" s="4">
        <v>1</v>
      </c>
      <c r="K293" s="4">
        <v>1</v>
      </c>
      <c r="L293" s="12" t="s">
        <v>31</v>
      </c>
      <c r="M293" s="12">
        <v>44448</v>
      </c>
      <c r="N293" s="11">
        <v>0</v>
      </c>
      <c r="O293" s="36">
        <v>0</v>
      </c>
      <c r="P293" s="13">
        <v>0</v>
      </c>
      <c r="Q293" s="14">
        <f t="shared" si="32"/>
        <v>44464</v>
      </c>
      <c r="R293" s="15">
        <f t="shared" ca="1" si="37"/>
        <v>0</v>
      </c>
      <c r="S293" s="35">
        <f t="shared" si="33"/>
        <v>1</v>
      </c>
      <c r="T293" s="101">
        <f t="shared" ca="1" si="38"/>
        <v>1</v>
      </c>
      <c r="U293" s="90" t="s">
        <v>681</v>
      </c>
      <c r="V293" s="26">
        <v>62</v>
      </c>
      <c r="W293" s="25">
        <f t="shared" si="39"/>
        <v>0</v>
      </c>
      <c r="X293" s="25" t="str">
        <f t="shared" ca="1" si="34"/>
        <v/>
      </c>
      <c r="Y293" s="25" t="str">
        <f t="shared" ca="1" si="35"/>
        <v/>
      </c>
      <c r="Z293" s="22" t="s">
        <v>24</v>
      </c>
      <c r="AA293" s="22"/>
      <c r="AB293" s="16">
        <v>44386</v>
      </c>
      <c r="AC293" s="17">
        <v>44448</v>
      </c>
      <c r="AD293" s="43"/>
      <c r="AE293" s="44"/>
      <c r="AF293" s="44"/>
      <c r="AG293" s="44"/>
      <c r="AH293" s="44"/>
      <c r="AI293" s="44"/>
      <c r="AJ293" s="44">
        <v>0</v>
      </c>
      <c r="AK293" s="85" t="str">
        <f>IF(AND($M293&gt;='Renew Report'!$T$1,$M293&lt;='Renew Report'!$U$1),COUNT($AK$1:$AK292)+1,"")</f>
        <v/>
      </c>
      <c r="AT293" s="46">
        <f t="shared" ca="1" si="36"/>
        <v>0</v>
      </c>
    </row>
    <row r="294" spans="1:46" s="46" customFormat="1" ht="60" customHeight="1" thickBot="1">
      <c r="A294" s="8">
        <f>IF(C294="","",SUBTOTAL(3,$C$2:C294))</f>
        <v>293</v>
      </c>
      <c r="B294" s="9" t="s">
        <v>321</v>
      </c>
      <c r="C294" s="10">
        <v>1</v>
      </c>
      <c r="D294" s="10">
        <v>1</v>
      </c>
      <c r="E294" s="10">
        <v>1</v>
      </c>
      <c r="F294" s="10">
        <v>1</v>
      </c>
      <c r="G294" s="10"/>
      <c r="H294" s="10">
        <v>1</v>
      </c>
      <c r="I294" s="10">
        <v>1</v>
      </c>
      <c r="J294" s="4">
        <v>1</v>
      </c>
      <c r="K294" s="4">
        <v>1</v>
      </c>
      <c r="L294" s="12" t="s">
        <v>31</v>
      </c>
      <c r="M294" s="12">
        <v>44712</v>
      </c>
      <c r="N294" s="11">
        <v>148</v>
      </c>
      <c r="O294" s="36">
        <v>125</v>
      </c>
      <c r="P294" s="13">
        <v>0</v>
      </c>
      <c r="Q294" s="14">
        <f t="shared" si="32"/>
        <v>44728</v>
      </c>
      <c r="R294" s="15">
        <f t="shared" ca="1" si="37"/>
        <v>0</v>
      </c>
      <c r="S294" s="35">
        <f t="shared" si="33"/>
        <v>126</v>
      </c>
      <c r="T294" s="101">
        <f t="shared" ca="1" si="38"/>
        <v>126</v>
      </c>
      <c r="U294" s="90" t="s">
        <v>681</v>
      </c>
      <c r="V294" s="26">
        <v>62</v>
      </c>
      <c r="W294" s="25" t="str">
        <f t="shared" si="39"/>
        <v>المخازن</v>
      </c>
      <c r="X294" s="25" t="str">
        <f t="shared" ca="1" si="34"/>
        <v/>
      </c>
      <c r="Y294" s="25" t="str">
        <f t="shared" ca="1" si="35"/>
        <v/>
      </c>
      <c r="Z294" s="22" t="s">
        <v>24</v>
      </c>
      <c r="AA294" s="22"/>
      <c r="AB294" s="16">
        <v>44286</v>
      </c>
      <c r="AC294" s="17">
        <v>44347</v>
      </c>
      <c r="AD294" s="43"/>
      <c r="AE294" s="44"/>
      <c r="AF294" s="44"/>
      <c r="AG294" s="44"/>
      <c r="AH294" s="44"/>
      <c r="AI294" s="44"/>
      <c r="AJ294" s="44">
        <v>2007</v>
      </c>
      <c r="AK294" s="85" t="str">
        <f>IF(AND($M294&gt;='Renew Report'!$T$1,$M294&lt;='Renew Report'!$U$1),COUNT($AK$1:$AK293)+1,"")</f>
        <v/>
      </c>
      <c r="AT294" s="46">
        <f t="shared" ca="1" si="36"/>
        <v>0</v>
      </c>
    </row>
    <row r="295" spans="1:46" s="46" customFormat="1" ht="60" customHeight="1" thickBot="1">
      <c r="A295" s="8">
        <f>IF(C295="","",SUBTOTAL(3,$C$2:C295))</f>
        <v>294</v>
      </c>
      <c r="B295" s="9" t="s">
        <v>322</v>
      </c>
      <c r="C295" s="10">
        <v>1</v>
      </c>
      <c r="D295" s="10">
        <v>1</v>
      </c>
      <c r="E295" s="10">
        <v>1</v>
      </c>
      <c r="F295" s="10">
        <v>1</v>
      </c>
      <c r="G295" s="10"/>
      <c r="H295" s="10">
        <v>1</v>
      </c>
      <c r="I295" s="10">
        <v>1</v>
      </c>
      <c r="J295" s="4">
        <v>1</v>
      </c>
      <c r="K295" s="4">
        <v>1</v>
      </c>
      <c r="L295" s="12">
        <v>43765</v>
      </c>
      <c r="M295" s="12">
        <v>44401</v>
      </c>
      <c r="N295" s="11">
        <v>199</v>
      </c>
      <c r="O295" s="36">
        <v>125</v>
      </c>
      <c r="P295" s="13">
        <v>0</v>
      </c>
      <c r="Q295" s="14">
        <f t="shared" si="32"/>
        <v>44417</v>
      </c>
      <c r="R295" s="15">
        <f t="shared" ca="1" si="37"/>
        <v>0</v>
      </c>
      <c r="S295" s="35">
        <f t="shared" si="33"/>
        <v>126</v>
      </c>
      <c r="T295" s="101">
        <f t="shared" ca="1" si="38"/>
        <v>126</v>
      </c>
      <c r="U295" s="90" t="s">
        <v>681</v>
      </c>
      <c r="V295" s="26">
        <v>62</v>
      </c>
      <c r="W295" s="25" t="str">
        <f t="shared" si="39"/>
        <v>المخازن</v>
      </c>
      <c r="X295" s="25" t="str">
        <f t="shared" ca="1" si="34"/>
        <v/>
      </c>
      <c r="Y295" s="25" t="str">
        <f t="shared" ca="1" si="35"/>
        <v/>
      </c>
      <c r="Z295" s="22" t="s">
        <v>24</v>
      </c>
      <c r="AA295" s="22"/>
      <c r="AB295" s="16">
        <v>44340</v>
      </c>
      <c r="AC295" s="17">
        <v>44401</v>
      </c>
      <c r="AD295" s="43"/>
      <c r="AE295" s="44"/>
      <c r="AF295" s="44"/>
      <c r="AG295" s="44"/>
      <c r="AH295" s="44"/>
      <c r="AI295" s="44"/>
      <c r="AJ295" s="44">
        <v>2007</v>
      </c>
      <c r="AK295" s="85" t="str">
        <f>IF(AND($M295&gt;='Renew Report'!$T$1,$M295&lt;='Renew Report'!$U$1),COUNT($AK$1:$AK294)+1,"")</f>
        <v/>
      </c>
      <c r="AT295" s="46">
        <f t="shared" ca="1" si="36"/>
        <v>0</v>
      </c>
    </row>
    <row r="296" spans="1:46" s="46" customFormat="1" ht="60" customHeight="1" thickBot="1">
      <c r="A296" s="8">
        <f>IF(C296="","",SUBTOTAL(3,$C$2:C296))</f>
        <v>295</v>
      </c>
      <c r="B296" s="9" t="s">
        <v>323</v>
      </c>
      <c r="C296" s="10">
        <v>1</v>
      </c>
      <c r="D296" s="10">
        <v>1</v>
      </c>
      <c r="E296" s="10">
        <v>1</v>
      </c>
      <c r="F296" s="10">
        <v>1</v>
      </c>
      <c r="G296" s="10"/>
      <c r="H296" s="10">
        <v>1</v>
      </c>
      <c r="I296" s="10">
        <v>1</v>
      </c>
      <c r="J296" s="4">
        <v>1</v>
      </c>
      <c r="K296" s="4">
        <v>1</v>
      </c>
      <c r="L296" s="12">
        <v>44245</v>
      </c>
      <c r="M296" s="12">
        <v>44561</v>
      </c>
      <c r="N296" s="11">
        <v>137</v>
      </c>
      <c r="O296" s="36">
        <v>125</v>
      </c>
      <c r="P296" s="13">
        <v>0</v>
      </c>
      <c r="Q296" s="14">
        <f t="shared" si="32"/>
        <v>44577</v>
      </c>
      <c r="R296" s="15">
        <f t="shared" ca="1" si="37"/>
        <v>0</v>
      </c>
      <c r="S296" s="35">
        <f t="shared" si="33"/>
        <v>126</v>
      </c>
      <c r="T296" s="101">
        <f t="shared" ca="1" si="38"/>
        <v>126</v>
      </c>
      <c r="U296" s="90" t="s">
        <v>681</v>
      </c>
      <c r="V296" s="26">
        <v>62</v>
      </c>
      <c r="W296" s="25" t="str">
        <f t="shared" si="39"/>
        <v>المخازن</v>
      </c>
      <c r="X296" s="25" t="str">
        <f t="shared" ca="1" si="34"/>
        <v/>
      </c>
      <c r="Y296" s="25" t="str">
        <f t="shared" ca="1" si="35"/>
        <v/>
      </c>
      <c r="Z296" s="22" t="s">
        <v>24</v>
      </c>
      <c r="AA296" s="22"/>
      <c r="AB296" s="16">
        <v>44500</v>
      </c>
      <c r="AC296" s="17">
        <v>44561</v>
      </c>
      <c r="AD296" s="43"/>
      <c r="AE296" s="44"/>
      <c r="AF296" s="44"/>
      <c r="AG296" s="44"/>
      <c r="AH296" s="44"/>
      <c r="AI296" s="44"/>
      <c r="AJ296" s="44">
        <v>0</v>
      </c>
      <c r="AK296" s="85" t="str">
        <f>IF(AND($M296&gt;='Renew Report'!$T$1,$M296&lt;='Renew Report'!$U$1),COUNT($AK$1:$AK295)+1,"")</f>
        <v/>
      </c>
      <c r="AT296" s="46">
        <f t="shared" ca="1" si="36"/>
        <v>0</v>
      </c>
    </row>
    <row r="297" spans="1:46" s="46" customFormat="1" ht="60" customHeight="1" thickBot="1">
      <c r="A297" s="8">
        <f>IF(C297="","",SUBTOTAL(3,$C$2:C297))</f>
        <v>296</v>
      </c>
      <c r="B297" s="9" t="s">
        <v>324</v>
      </c>
      <c r="C297" s="10">
        <v>1</v>
      </c>
      <c r="D297" s="10">
        <v>1</v>
      </c>
      <c r="E297" s="10">
        <v>1</v>
      </c>
      <c r="F297" s="10">
        <v>1</v>
      </c>
      <c r="G297" s="10"/>
      <c r="H297" s="10">
        <v>1</v>
      </c>
      <c r="I297" s="10">
        <v>1</v>
      </c>
      <c r="J297" s="4">
        <v>1</v>
      </c>
      <c r="K297" s="4">
        <v>1</v>
      </c>
      <c r="L297" s="12">
        <v>44546</v>
      </c>
      <c r="M297" s="12">
        <v>44515</v>
      </c>
      <c r="N297" s="11">
        <v>132</v>
      </c>
      <c r="O297" s="36">
        <v>125</v>
      </c>
      <c r="P297" s="13">
        <v>0</v>
      </c>
      <c r="Q297" s="14">
        <f t="shared" si="32"/>
        <v>44531</v>
      </c>
      <c r="R297" s="15">
        <f t="shared" ca="1" si="37"/>
        <v>0</v>
      </c>
      <c r="S297" s="35">
        <f t="shared" si="33"/>
        <v>126</v>
      </c>
      <c r="T297" s="101">
        <f t="shared" ca="1" si="38"/>
        <v>126</v>
      </c>
      <c r="U297" s="90" t="s">
        <v>681</v>
      </c>
      <c r="V297" s="26">
        <v>62</v>
      </c>
      <c r="W297" s="25" t="str">
        <f t="shared" si="39"/>
        <v>المخازن</v>
      </c>
      <c r="X297" s="25" t="str">
        <f t="shared" ca="1" si="34"/>
        <v/>
      </c>
      <c r="Y297" s="25" t="str">
        <f t="shared" ca="1" si="35"/>
        <v/>
      </c>
      <c r="Z297" s="22" t="s">
        <v>26</v>
      </c>
      <c r="AA297" s="22"/>
      <c r="AB297" s="16">
        <v>44150</v>
      </c>
      <c r="AC297" s="17">
        <v>44150</v>
      </c>
      <c r="AD297" s="43"/>
      <c r="AE297" s="44"/>
      <c r="AF297" s="44"/>
      <c r="AG297" s="44"/>
      <c r="AH297" s="44"/>
      <c r="AI297" s="44"/>
      <c r="AJ297" s="44">
        <v>0</v>
      </c>
      <c r="AK297" s="85" t="str">
        <f>IF(AND($M297&gt;='Renew Report'!$T$1,$M297&lt;='Renew Report'!$U$1),COUNT($AK$1:$AK296)+1,"")</f>
        <v/>
      </c>
      <c r="AT297" s="46">
        <f t="shared" ca="1" si="36"/>
        <v>0</v>
      </c>
    </row>
    <row r="298" spans="1:46" s="46" customFormat="1" ht="60" customHeight="1" thickBot="1">
      <c r="A298" s="8">
        <f>IF(C298="","",SUBTOTAL(3,$C$2:C298))</f>
        <v>297</v>
      </c>
      <c r="B298" s="9" t="s">
        <v>325</v>
      </c>
      <c r="C298" s="10">
        <v>1</v>
      </c>
      <c r="D298" s="10">
        <v>1</v>
      </c>
      <c r="E298" s="10">
        <v>1</v>
      </c>
      <c r="F298" s="10">
        <v>1</v>
      </c>
      <c r="G298" s="10"/>
      <c r="H298" s="10">
        <v>1</v>
      </c>
      <c r="I298" s="10">
        <v>1</v>
      </c>
      <c r="J298" s="4">
        <v>1</v>
      </c>
      <c r="K298" s="4">
        <v>1</v>
      </c>
      <c r="L298" s="12">
        <v>44301</v>
      </c>
      <c r="M298" s="12">
        <v>44530</v>
      </c>
      <c r="N298" s="11">
        <v>0</v>
      </c>
      <c r="O298" s="36">
        <v>0</v>
      </c>
      <c r="P298" s="13">
        <v>0</v>
      </c>
      <c r="Q298" s="14">
        <f t="shared" si="32"/>
        <v>44546</v>
      </c>
      <c r="R298" s="15">
        <f t="shared" ca="1" si="37"/>
        <v>0</v>
      </c>
      <c r="S298" s="35">
        <f t="shared" si="33"/>
        <v>1</v>
      </c>
      <c r="T298" s="101">
        <f t="shared" ca="1" si="38"/>
        <v>1</v>
      </c>
      <c r="U298" s="90" t="s">
        <v>681</v>
      </c>
      <c r="V298" s="26">
        <v>62</v>
      </c>
      <c r="W298" s="25">
        <f t="shared" si="39"/>
        <v>0</v>
      </c>
      <c r="X298" s="25" t="str">
        <f t="shared" ca="1" si="34"/>
        <v/>
      </c>
      <c r="Y298" s="25" t="str">
        <f t="shared" ca="1" si="35"/>
        <v/>
      </c>
      <c r="Z298" s="22" t="s">
        <v>24</v>
      </c>
      <c r="AA298" s="22"/>
      <c r="AB298" s="16">
        <v>44469</v>
      </c>
      <c r="AC298" s="17">
        <v>44530</v>
      </c>
      <c r="AD298" s="43"/>
      <c r="AE298" s="44"/>
      <c r="AF298" s="44"/>
      <c r="AG298" s="44"/>
      <c r="AH298" s="44"/>
      <c r="AI298" s="44"/>
      <c r="AJ298" s="44">
        <v>0</v>
      </c>
      <c r="AK298" s="85" t="str">
        <f>IF(AND($M298&gt;='Renew Report'!$T$1,$M298&lt;='Renew Report'!$U$1),COUNT($AK$1:$AK297)+1,"")</f>
        <v/>
      </c>
      <c r="AT298" s="46">
        <f t="shared" ca="1" si="36"/>
        <v>0</v>
      </c>
    </row>
    <row r="299" spans="1:46" s="46" customFormat="1" ht="60" customHeight="1" thickBot="1">
      <c r="A299" s="8">
        <f>IF(C299="","",SUBTOTAL(3,$C$2:C299))</f>
        <v>298</v>
      </c>
      <c r="B299" s="9" t="s">
        <v>326</v>
      </c>
      <c r="C299" s="10">
        <v>1</v>
      </c>
      <c r="D299" s="10">
        <v>1</v>
      </c>
      <c r="E299" s="10">
        <v>1</v>
      </c>
      <c r="F299" s="10">
        <v>1</v>
      </c>
      <c r="G299" s="10"/>
      <c r="H299" s="10">
        <v>1</v>
      </c>
      <c r="I299" s="10">
        <v>1</v>
      </c>
      <c r="J299" s="4">
        <v>1</v>
      </c>
      <c r="K299" s="4">
        <v>1</v>
      </c>
      <c r="L299" s="12">
        <v>43760</v>
      </c>
      <c r="M299" s="12">
        <v>44440</v>
      </c>
      <c r="N299" s="11">
        <v>130</v>
      </c>
      <c r="O299" s="36">
        <v>125</v>
      </c>
      <c r="P299" s="13">
        <v>0</v>
      </c>
      <c r="Q299" s="14">
        <f t="shared" si="32"/>
        <v>44456</v>
      </c>
      <c r="R299" s="15">
        <f t="shared" ca="1" si="37"/>
        <v>0</v>
      </c>
      <c r="S299" s="35">
        <f t="shared" si="33"/>
        <v>126</v>
      </c>
      <c r="T299" s="101">
        <f t="shared" ca="1" si="38"/>
        <v>126</v>
      </c>
      <c r="U299" s="90" t="s">
        <v>681</v>
      </c>
      <c r="V299" s="26">
        <v>62</v>
      </c>
      <c r="W299" s="25" t="str">
        <f t="shared" si="39"/>
        <v>المخازن</v>
      </c>
      <c r="X299" s="25" t="str">
        <f t="shared" ca="1" si="34"/>
        <v/>
      </c>
      <c r="Y299" s="25" t="str">
        <f t="shared" ca="1" si="35"/>
        <v/>
      </c>
      <c r="Z299" s="22" t="s">
        <v>24</v>
      </c>
      <c r="AA299" s="22"/>
      <c r="AB299" s="16">
        <v>44378</v>
      </c>
      <c r="AC299" s="17">
        <v>44440</v>
      </c>
      <c r="AD299" s="43"/>
      <c r="AE299" s="44"/>
      <c r="AF299" s="44"/>
      <c r="AG299" s="44"/>
      <c r="AH299" s="44"/>
      <c r="AI299" s="44"/>
      <c r="AJ299" s="44">
        <v>0</v>
      </c>
      <c r="AK299" s="85" t="str">
        <f>IF(AND($M299&gt;='Renew Report'!$T$1,$M299&lt;='Renew Report'!$U$1),COUNT($AK$1:$AK298)+1,"")</f>
        <v/>
      </c>
      <c r="AT299" s="46">
        <f t="shared" ca="1" si="36"/>
        <v>0</v>
      </c>
    </row>
    <row r="300" spans="1:46" s="46" customFormat="1" ht="60" customHeight="1" thickBot="1">
      <c r="A300" s="8">
        <f>IF(C300="","",SUBTOTAL(3,$C$2:C300))</f>
        <v>299</v>
      </c>
      <c r="B300" s="9" t="s">
        <v>327</v>
      </c>
      <c r="C300" s="10">
        <v>1</v>
      </c>
      <c r="D300" s="10">
        <v>1</v>
      </c>
      <c r="E300" s="10">
        <v>1</v>
      </c>
      <c r="F300" s="10">
        <v>1</v>
      </c>
      <c r="G300" s="10"/>
      <c r="H300" s="10">
        <v>1</v>
      </c>
      <c r="I300" s="10">
        <v>1</v>
      </c>
      <c r="J300" s="4">
        <v>1</v>
      </c>
      <c r="K300" s="4">
        <v>1</v>
      </c>
      <c r="L300" s="12">
        <v>44354</v>
      </c>
      <c r="M300" s="12">
        <v>44701</v>
      </c>
      <c r="N300" s="11">
        <v>158</v>
      </c>
      <c r="O300" s="36">
        <v>125</v>
      </c>
      <c r="P300" s="13">
        <v>0</v>
      </c>
      <c r="Q300" s="14">
        <f t="shared" si="32"/>
        <v>44717</v>
      </c>
      <c r="R300" s="15">
        <f t="shared" ca="1" si="37"/>
        <v>0</v>
      </c>
      <c r="S300" s="35">
        <f t="shared" si="33"/>
        <v>126</v>
      </c>
      <c r="T300" s="101">
        <f t="shared" ca="1" si="38"/>
        <v>126</v>
      </c>
      <c r="U300" s="90" t="s">
        <v>681</v>
      </c>
      <c r="V300" s="26">
        <v>62</v>
      </c>
      <c r="W300" s="25" t="str">
        <f t="shared" si="39"/>
        <v>المخازن</v>
      </c>
      <c r="X300" s="25" t="str">
        <f t="shared" ca="1" si="34"/>
        <v/>
      </c>
      <c r="Y300" s="25" t="str">
        <f t="shared" ca="1" si="35"/>
        <v/>
      </c>
      <c r="Z300" s="22" t="s">
        <v>24</v>
      </c>
      <c r="AA300" s="22"/>
      <c r="AB300" s="16">
        <v>44275</v>
      </c>
      <c r="AC300" s="17">
        <v>44336</v>
      </c>
      <c r="AD300" s="43"/>
      <c r="AE300" s="44"/>
      <c r="AF300" s="44"/>
      <c r="AG300" s="44"/>
      <c r="AH300" s="44"/>
      <c r="AI300" s="44"/>
      <c r="AJ300" s="44">
        <v>2007</v>
      </c>
      <c r="AK300" s="85" t="str">
        <f>IF(AND($M300&gt;='Renew Report'!$T$1,$M300&lt;='Renew Report'!$U$1),COUNT($AK$1:$AK299)+1,"")</f>
        <v/>
      </c>
      <c r="AT300" s="46">
        <f t="shared" ca="1" si="36"/>
        <v>0</v>
      </c>
    </row>
    <row r="301" spans="1:46" s="46" customFormat="1" ht="60" customHeight="1" thickBot="1">
      <c r="A301" s="8">
        <f>IF(C301="","",SUBTOTAL(3,$C$2:C301))</f>
        <v>300</v>
      </c>
      <c r="B301" s="9" t="s">
        <v>328</v>
      </c>
      <c r="C301" s="10">
        <v>1</v>
      </c>
      <c r="D301" s="10">
        <v>1</v>
      </c>
      <c r="E301" s="10">
        <v>1</v>
      </c>
      <c r="F301" s="10">
        <v>1</v>
      </c>
      <c r="G301" s="10"/>
      <c r="H301" s="10">
        <v>1</v>
      </c>
      <c r="I301" s="10">
        <v>1</v>
      </c>
      <c r="J301" s="4">
        <v>1</v>
      </c>
      <c r="K301" s="4">
        <v>1</v>
      </c>
      <c r="L301" s="12">
        <v>44577</v>
      </c>
      <c r="M301" s="12">
        <v>44637</v>
      </c>
      <c r="N301" s="11">
        <v>136</v>
      </c>
      <c r="O301" s="36">
        <v>125</v>
      </c>
      <c r="P301" s="13">
        <v>0</v>
      </c>
      <c r="Q301" s="14">
        <f t="shared" si="32"/>
        <v>44653</v>
      </c>
      <c r="R301" s="15">
        <f t="shared" ca="1" si="37"/>
        <v>0</v>
      </c>
      <c r="S301" s="35">
        <f t="shared" si="33"/>
        <v>126</v>
      </c>
      <c r="T301" s="101">
        <f t="shared" ca="1" si="38"/>
        <v>126</v>
      </c>
      <c r="U301" s="90" t="s">
        <v>681</v>
      </c>
      <c r="V301" s="26">
        <v>62</v>
      </c>
      <c r="W301" s="25" t="str">
        <f t="shared" si="39"/>
        <v>المخازن</v>
      </c>
      <c r="X301" s="25" t="str">
        <f t="shared" ca="1" si="34"/>
        <v/>
      </c>
      <c r="Y301" s="25" t="str">
        <f t="shared" ca="1" si="35"/>
        <v/>
      </c>
      <c r="Z301" s="22" t="s">
        <v>24</v>
      </c>
      <c r="AA301" s="22"/>
      <c r="AB301" s="16">
        <v>44213</v>
      </c>
      <c r="AC301" s="17">
        <v>44272</v>
      </c>
      <c r="AD301" s="43"/>
      <c r="AE301" s="44"/>
      <c r="AF301" s="44"/>
      <c r="AG301" s="44"/>
      <c r="AH301" s="44"/>
      <c r="AI301" s="44"/>
      <c r="AJ301" s="44">
        <v>0</v>
      </c>
      <c r="AK301" s="85" t="str">
        <f>IF(AND($M301&gt;='Renew Report'!$T$1,$M301&lt;='Renew Report'!$U$1),COUNT($AK$1:$AK300)+1,"")</f>
        <v/>
      </c>
      <c r="AT301" s="46">
        <f t="shared" ca="1" si="36"/>
        <v>0</v>
      </c>
    </row>
    <row r="302" spans="1:46" s="46" customFormat="1" ht="60" customHeight="1" thickBot="1">
      <c r="A302" s="8">
        <f>IF(C302="","",SUBTOTAL(3,$C$2:C302))</f>
        <v>301</v>
      </c>
      <c r="B302" s="9" t="s">
        <v>329</v>
      </c>
      <c r="C302" s="10">
        <v>1</v>
      </c>
      <c r="D302" s="10">
        <v>1</v>
      </c>
      <c r="E302" s="10">
        <v>1</v>
      </c>
      <c r="F302" s="10">
        <v>1</v>
      </c>
      <c r="G302" s="10"/>
      <c r="H302" s="10">
        <v>1</v>
      </c>
      <c r="I302" s="10">
        <v>1</v>
      </c>
      <c r="J302" s="4">
        <v>1</v>
      </c>
      <c r="K302" s="4">
        <v>1</v>
      </c>
      <c r="L302" s="12">
        <v>44255</v>
      </c>
      <c r="M302" s="12">
        <v>44486</v>
      </c>
      <c r="N302" s="11">
        <v>150</v>
      </c>
      <c r="O302" s="36">
        <v>125</v>
      </c>
      <c r="P302" s="13">
        <v>0</v>
      </c>
      <c r="Q302" s="14">
        <f t="shared" si="32"/>
        <v>44502</v>
      </c>
      <c r="R302" s="15">
        <f t="shared" ca="1" si="37"/>
        <v>0</v>
      </c>
      <c r="S302" s="35">
        <f t="shared" si="33"/>
        <v>126</v>
      </c>
      <c r="T302" s="101">
        <f t="shared" ca="1" si="38"/>
        <v>126</v>
      </c>
      <c r="U302" s="90" t="s">
        <v>681</v>
      </c>
      <c r="V302" s="26">
        <v>62</v>
      </c>
      <c r="W302" s="25" t="str">
        <f t="shared" si="39"/>
        <v>المخازن</v>
      </c>
      <c r="X302" s="25" t="str">
        <f t="shared" ca="1" si="34"/>
        <v/>
      </c>
      <c r="Y302" s="25" t="str">
        <f t="shared" ca="1" si="35"/>
        <v/>
      </c>
      <c r="Z302" s="22" t="s">
        <v>24</v>
      </c>
      <c r="AA302" s="22"/>
      <c r="AB302" s="16">
        <v>44425</v>
      </c>
      <c r="AC302" s="17">
        <v>44486</v>
      </c>
      <c r="AD302" s="43"/>
      <c r="AE302" s="44"/>
      <c r="AF302" s="44"/>
      <c r="AG302" s="44"/>
      <c r="AH302" s="44"/>
      <c r="AI302" s="44"/>
      <c r="AJ302" s="44">
        <v>0</v>
      </c>
      <c r="AK302" s="85" t="str">
        <f>IF(AND($M302&gt;='Renew Report'!$T$1,$M302&lt;='Renew Report'!$U$1),COUNT($AK$1:$AK301)+1,"")</f>
        <v/>
      </c>
      <c r="AT302" s="46">
        <f t="shared" ca="1" si="36"/>
        <v>0</v>
      </c>
    </row>
    <row r="303" spans="1:46" s="46" customFormat="1" ht="60" customHeight="1" thickBot="1">
      <c r="A303" s="8">
        <f>IF(C303="","",SUBTOTAL(3,$C$2:C303))</f>
        <v>302</v>
      </c>
      <c r="B303" s="181" t="s">
        <v>685</v>
      </c>
      <c r="C303" s="10">
        <v>1</v>
      </c>
      <c r="D303" s="10">
        <v>1</v>
      </c>
      <c r="E303" s="10">
        <v>1</v>
      </c>
      <c r="F303" s="10">
        <v>1</v>
      </c>
      <c r="G303" s="10"/>
      <c r="H303" s="10">
        <v>1</v>
      </c>
      <c r="I303" s="10">
        <v>1</v>
      </c>
      <c r="J303" s="4">
        <v>1</v>
      </c>
      <c r="K303" s="4">
        <v>1</v>
      </c>
      <c r="L303" s="12">
        <v>43495</v>
      </c>
      <c r="M303" s="12">
        <v>44490</v>
      </c>
      <c r="N303" s="11" t="s">
        <v>330</v>
      </c>
      <c r="O303" s="36">
        <v>250</v>
      </c>
      <c r="P303" s="13">
        <v>0</v>
      </c>
      <c r="Q303" s="14">
        <f t="shared" si="32"/>
        <v>44506</v>
      </c>
      <c r="R303" s="15">
        <f t="shared" ca="1" si="37"/>
        <v>0</v>
      </c>
      <c r="S303" s="35">
        <f t="shared" si="33"/>
        <v>251</v>
      </c>
      <c r="T303" s="101">
        <f t="shared" ca="1" si="38"/>
        <v>251</v>
      </c>
      <c r="U303" s="90" t="s">
        <v>681</v>
      </c>
      <c r="V303" s="26">
        <v>62</v>
      </c>
      <c r="W303" s="25" t="str">
        <f t="shared" si="39"/>
        <v>المخازن</v>
      </c>
      <c r="X303" s="25" t="str">
        <f t="shared" ca="1" si="34"/>
        <v/>
      </c>
      <c r="Y303" s="25" t="str">
        <f t="shared" ca="1" si="35"/>
        <v/>
      </c>
      <c r="Z303" s="22" t="s">
        <v>24</v>
      </c>
      <c r="AA303" s="22"/>
      <c r="AB303" s="16">
        <v>44429</v>
      </c>
      <c r="AC303" s="17">
        <v>44490</v>
      </c>
      <c r="AD303" s="43"/>
      <c r="AE303" s="44"/>
      <c r="AF303" s="44"/>
      <c r="AG303" s="44"/>
      <c r="AH303" s="44"/>
      <c r="AI303" s="44"/>
      <c r="AJ303" s="44">
        <v>0</v>
      </c>
      <c r="AK303" s="85" t="str">
        <f>IF(AND($M303&gt;='Renew Report'!$T$1,$M303&lt;='Renew Report'!$U$1),COUNT($AK$1:$AK302)+1,"")</f>
        <v/>
      </c>
      <c r="AT303" s="46">
        <f t="shared" ca="1" si="36"/>
        <v>0</v>
      </c>
    </row>
    <row r="304" spans="1:46" s="46" customFormat="1" ht="60" customHeight="1" thickBot="1">
      <c r="A304" s="8">
        <f>IF(C304="","",SUBTOTAL(3,$C$2:C304))</f>
        <v>303</v>
      </c>
      <c r="B304" s="181" t="s">
        <v>686</v>
      </c>
      <c r="C304" s="10">
        <v>1</v>
      </c>
      <c r="D304" s="10">
        <v>1</v>
      </c>
      <c r="E304" s="10">
        <v>1</v>
      </c>
      <c r="F304" s="10">
        <v>1</v>
      </c>
      <c r="G304" s="10"/>
      <c r="H304" s="10">
        <v>1</v>
      </c>
      <c r="I304" s="10">
        <v>1</v>
      </c>
      <c r="J304" s="4">
        <v>1</v>
      </c>
      <c r="K304" s="4">
        <v>1</v>
      </c>
      <c r="L304" s="12">
        <v>43495</v>
      </c>
      <c r="M304" s="12">
        <v>44490</v>
      </c>
      <c r="N304" s="11"/>
      <c r="O304" s="36"/>
      <c r="P304" s="13"/>
      <c r="Q304" s="14">
        <f t="shared" si="32"/>
        <v>44506</v>
      </c>
      <c r="R304" s="15">
        <f t="shared" ca="1" si="37"/>
        <v>0</v>
      </c>
      <c r="S304" s="35">
        <f t="shared" si="33"/>
        <v>1</v>
      </c>
      <c r="T304" s="101">
        <f t="shared" ca="1" si="38"/>
        <v>1</v>
      </c>
      <c r="U304" s="90" t="s">
        <v>681</v>
      </c>
      <c r="V304" s="26">
        <v>62</v>
      </c>
      <c r="W304" s="25">
        <f t="shared" si="39"/>
        <v>0</v>
      </c>
      <c r="X304" s="25" t="str">
        <f t="shared" ca="1" si="34"/>
        <v/>
      </c>
      <c r="Y304" s="25" t="str">
        <f t="shared" ca="1" si="35"/>
        <v/>
      </c>
      <c r="Z304" s="22" t="s">
        <v>24</v>
      </c>
      <c r="AA304" s="22"/>
      <c r="AB304" s="16">
        <v>44429</v>
      </c>
      <c r="AC304" s="17">
        <v>44490</v>
      </c>
      <c r="AD304" s="43"/>
      <c r="AE304" s="44"/>
      <c r="AF304" s="44"/>
      <c r="AG304" s="44"/>
      <c r="AH304" s="44"/>
      <c r="AI304" s="44"/>
      <c r="AJ304" s="44">
        <v>0</v>
      </c>
      <c r="AK304" s="85" t="str">
        <f>IF(AND($M304&gt;='Renew Report'!$T$1,$M304&lt;='Renew Report'!$U$1),COUNT($AK$1:$AK303)+1,"")</f>
        <v/>
      </c>
      <c r="AT304" s="46">
        <f t="shared" ca="1" si="36"/>
        <v>0</v>
      </c>
    </row>
    <row r="305" spans="1:46" s="46" customFormat="1" ht="60" customHeight="1" thickBot="1">
      <c r="A305" s="8">
        <f>IF(C305="","",SUBTOTAL(3,$C$2:C305))</f>
        <v>304</v>
      </c>
      <c r="B305" s="9" t="s">
        <v>331</v>
      </c>
      <c r="C305" s="10">
        <v>1</v>
      </c>
      <c r="D305" s="10">
        <v>1</v>
      </c>
      <c r="E305" s="10">
        <v>1</v>
      </c>
      <c r="F305" s="10">
        <v>1</v>
      </c>
      <c r="G305" s="10"/>
      <c r="H305" s="10">
        <v>1</v>
      </c>
      <c r="I305" s="10">
        <v>1</v>
      </c>
      <c r="J305" s="4">
        <v>1</v>
      </c>
      <c r="K305" s="4">
        <v>1</v>
      </c>
      <c r="L305" s="12">
        <v>44353</v>
      </c>
      <c r="M305" s="12">
        <v>44431</v>
      </c>
      <c r="N305" s="11">
        <v>139</v>
      </c>
      <c r="O305" s="36">
        <v>125</v>
      </c>
      <c r="P305" s="13">
        <v>0</v>
      </c>
      <c r="Q305" s="14">
        <f t="shared" si="32"/>
        <v>44447</v>
      </c>
      <c r="R305" s="15">
        <f t="shared" ca="1" si="37"/>
        <v>0</v>
      </c>
      <c r="S305" s="35">
        <f t="shared" si="33"/>
        <v>126</v>
      </c>
      <c r="T305" s="101">
        <f t="shared" ca="1" si="38"/>
        <v>126</v>
      </c>
      <c r="U305" s="90" t="s">
        <v>682</v>
      </c>
      <c r="V305" s="26">
        <v>62</v>
      </c>
      <c r="W305" s="25" t="str">
        <f t="shared" si="39"/>
        <v>المخازن</v>
      </c>
      <c r="X305" s="25" t="str">
        <f t="shared" ca="1" si="34"/>
        <v/>
      </c>
      <c r="Y305" s="25" t="str">
        <f t="shared" ca="1" si="35"/>
        <v/>
      </c>
      <c r="Z305" s="22" t="s">
        <v>24</v>
      </c>
      <c r="AA305" s="22"/>
      <c r="AB305" s="16">
        <v>44370</v>
      </c>
      <c r="AC305" s="17">
        <v>44431</v>
      </c>
      <c r="AD305" s="43"/>
      <c r="AE305" s="44"/>
      <c r="AF305" s="44"/>
      <c r="AG305" s="44"/>
      <c r="AH305" s="44"/>
      <c r="AI305" s="44"/>
      <c r="AJ305" s="44">
        <v>0</v>
      </c>
      <c r="AK305" s="85" t="str">
        <f>IF(AND($M305&gt;='Renew Report'!$T$1,$M305&lt;='Renew Report'!$U$1),COUNT($AK$1:$AK304)+1,"")</f>
        <v/>
      </c>
      <c r="AT305" s="46">
        <f t="shared" ca="1" si="36"/>
        <v>0</v>
      </c>
    </row>
    <row r="306" spans="1:46" s="46" customFormat="1" ht="60" customHeight="1" thickBot="1">
      <c r="A306" s="8">
        <f>IF(C306="","",SUBTOTAL(3,$C$2:C306))</f>
        <v>305</v>
      </c>
      <c r="B306" s="9" t="s">
        <v>332</v>
      </c>
      <c r="C306" s="10">
        <v>1</v>
      </c>
      <c r="D306" s="10">
        <v>1</v>
      </c>
      <c r="E306" s="10">
        <v>1</v>
      </c>
      <c r="F306" s="10">
        <v>1</v>
      </c>
      <c r="G306" s="10"/>
      <c r="H306" s="10">
        <v>1</v>
      </c>
      <c r="I306" s="10">
        <v>1</v>
      </c>
      <c r="J306" s="4">
        <v>1</v>
      </c>
      <c r="K306" s="4">
        <v>1</v>
      </c>
      <c r="L306" s="12">
        <v>43627</v>
      </c>
      <c r="M306" s="12">
        <v>44437</v>
      </c>
      <c r="N306" s="11">
        <v>209</v>
      </c>
      <c r="O306" s="36">
        <v>125</v>
      </c>
      <c r="P306" s="13">
        <v>0</v>
      </c>
      <c r="Q306" s="14">
        <f t="shared" si="32"/>
        <v>44453</v>
      </c>
      <c r="R306" s="15">
        <f t="shared" ca="1" si="37"/>
        <v>0</v>
      </c>
      <c r="S306" s="35">
        <f t="shared" si="33"/>
        <v>126</v>
      </c>
      <c r="T306" s="101">
        <f t="shared" ca="1" si="38"/>
        <v>126</v>
      </c>
      <c r="U306" s="90" t="s">
        <v>682</v>
      </c>
      <c r="V306" s="26">
        <v>62</v>
      </c>
      <c r="W306" s="25" t="str">
        <f t="shared" si="39"/>
        <v>المخازن</v>
      </c>
      <c r="X306" s="25" t="str">
        <f t="shared" ca="1" si="34"/>
        <v/>
      </c>
      <c r="Y306" s="25" t="str">
        <f t="shared" ca="1" si="35"/>
        <v/>
      </c>
      <c r="Z306" s="22" t="s">
        <v>24</v>
      </c>
      <c r="AA306" s="22"/>
      <c r="AB306" s="16">
        <v>44376</v>
      </c>
      <c r="AC306" s="17">
        <v>44437</v>
      </c>
      <c r="AD306" s="43"/>
      <c r="AE306" s="44"/>
      <c r="AF306" s="44"/>
      <c r="AG306" s="44"/>
      <c r="AH306" s="44"/>
      <c r="AI306" s="44"/>
      <c r="AJ306" s="44">
        <v>0</v>
      </c>
      <c r="AK306" s="85" t="str">
        <f>IF(AND($M306&gt;='Renew Report'!$T$1,$M306&lt;='Renew Report'!$U$1),COUNT($AK$1:$AK305)+1,"")</f>
        <v/>
      </c>
      <c r="AT306" s="46">
        <f t="shared" ca="1" si="36"/>
        <v>0</v>
      </c>
    </row>
    <row r="307" spans="1:46" s="46" customFormat="1" ht="60" customHeight="1" thickBot="1">
      <c r="A307" s="8">
        <f>IF(C307="","",SUBTOTAL(3,$C$2:C307))</f>
        <v>306</v>
      </c>
      <c r="B307" s="9" t="s">
        <v>333</v>
      </c>
      <c r="C307" s="10">
        <v>1</v>
      </c>
      <c r="D307" s="10">
        <v>1</v>
      </c>
      <c r="E307" s="10">
        <v>1</v>
      </c>
      <c r="F307" s="10">
        <v>1</v>
      </c>
      <c r="G307" s="10"/>
      <c r="H307" s="10">
        <v>1</v>
      </c>
      <c r="I307" s="10">
        <v>1</v>
      </c>
      <c r="J307" s="4">
        <v>1</v>
      </c>
      <c r="K307" s="4">
        <v>1</v>
      </c>
      <c r="L307" s="12">
        <v>44294</v>
      </c>
      <c r="M307" s="12">
        <v>44531</v>
      </c>
      <c r="N307" s="11">
        <v>0</v>
      </c>
      <c r="O307" s="36">
        <v>0</v>
      </c>
      <c r="P307" s="13">
        <v>0</v>
      </c>
      <c r="Q307" s="14">
        <f t="shared" si="32"/>
        <v>44547</v>
      </c>
      <c r="R307" s="15">
        <f t="shared" ca="1" si="37"/>
        <v>0</v>
      </c>
      <c r="S307" s="35">
        <f t="shared" si="33"/>
        <v>1</v>
      </c>
      <c r="T307" s="101">
        <f t="shared" ca="1" si="38"/>
        <v>1</v>
      </c>
      <c r="U307" s="90" t="s">
        <v>682</v>
      </c>
      <c r="V307" s="26">
        <v>62</v>
      </c>
      <c r="W307" s="25">
        <f t="shared" si="39"/>
        <v>0</v>
      </c>
      <c r="X307" s="25" t="str">
        <f t="shared" ca="1" si="34"/>
        <v/>
      </c>
      <c r="Y307" s="25" t="str">
        <f t="shared" ca="1" si="35"/>
        <v/>
      </c>
      <c r="Z307" s="22" t="s">
        <v>26</v>
      </c>
      <c r="AA307" s="22"/>
      <c r="AB307" s="16">
        <v>44166</v>
      </c>
      <c r="AC307" s="17">
        <v>44166</v>
      </c>
      <c r="AD307" s="43"/>
      <c r="AE307" s="44"/>
      <c r="AF307" s="44"/>
      <c r="AG307" s="44"/>
      <c r="AH307" s="44"/>
      <c r="AI307" s="44"/>
      <c r="AJ307" s="44">
        <v>0</v>
      </c>
      <c r="AK307" s="85" t="str">
        <f>IF(AND($M307&gt;='Renew Report'!$T$1,$M307&lt;='Renew Report'!$U$1),COUNT($AK$1:$AK306)+1,"")</f>
        <v/>
      </c>
      <c r="AT307" s="46">
        <f t="shared" ca="1" si="36"/>
        <v>0</v>
      </c>
    </row>
    <row r="308" spans="1:46" s="46" customFormat="1" ht="60" customHeight="1" thickBot="1">
      <c r="A308" s="8">
        <f>IF(C308="","",SUBTOTAL(3,$C$2:C308))</f>
        <v>307</v>
      </c>
      <c r="B308" s="9" t="s">
        <v>334</v>
      </c>
      <c r="C308" s="10">
        <v>1</v>
      </c>
      <c r="D308" s="10">
        <v>1</v>
      </c>
      <c r="E308" s="10">
        <v>1</v>
      </c>
      <c r="F308" s="10">
        <v>1</v>
      </c>
      <c r="G308" s="10"/>
      <c r="H308" s="10">
        <v>1</v>
      </c>
      <c r="I308" s="10">
        <v>1</v>
      </c>
      <c r="J308" s="4">
        <v>1</v>
      </c>
      <c r="K308" s="4">
        <v>1</v>
      </c>
      <c r="L308" s="12">
        <v>43201</v>
      </c>
      <c r="M308" s="12">
        <v>44489</v>
      </c>
      <c r="N308" s="11">
        <v>0</v>
      </c>
      <c r="O308" s="36">
        <v>0</v>
      </c>
      <c r="P308" s="13">
        <v>0</v>
      </c>
      <c r="Q308" s="14">
        <f t="shared" si="32"/>
        <v>44505</v>
      </c>
      <c r="R308" s="15">
        <f t="shared" ca="1" si="37"/>
        <v>0</v>
      </c>
      <c r="S308" s="35">
        <f t="shared" si="33"/>
        <v>1</v>
      </c>
      <c r="T308" s="101">
        <f t="shared" ca="1" si="38"/>
        <v>1</v>
      </c>
      <c r="U308" s="90" t="s">
        <v>682</v>
      </c>
      <c r="V308" s="26">
        <v>62</v>
      </c>
      <c r="W308" s="25">
        <f t="shared" si="39"/>
        <v>0</v>
      </c>
      <c r="X308" s="25" t="str">
        <f t="shared" ca="1" si="34"/>
        <v/>
      </c>
      <c r="Y308" s="25" t="str">
        <f t="shared" ca="1" si="35"/>
        <v/>
      </c>
      <c r="Z308" s="22" t="s">
        <v>24</v>
      </c>
      <c r="AA308" s="22"/>
      <c r="AB308" s="16">
        <v>44428</v>
      </c>
      <c r="AC308" s="17">
        <v>44489</v>
      </c>
      <c r="AD308" s="43"/>
      <c r="AE308" s="44"/>
      <c r="AF308" s="44"/>
      <c r="AG308" s="44"/>
      <c r="AH308" s="44"/>
      <c r="AI308" s="44"/>
      <c r="AJ308" s="44">
        <v>0</v>
      </c>
      <c r="AK308" s="85" t="str">
        <f>IF(AND($M308&gt;='Renew Report'!$T$1,$M308&lt;='Renew Report'!$U$1),COUNT($AK$1:$AK307)+1,"")</f>
        <v/>
      </c>
      <c r="AT308" s="46">
        <f t="shared" ca="1" si="36"/>
        <v>0</v>
      </c>
    </row>
    <row r="309" spans="1:46" s="46" customFormat="1" ht="60" customHeight="1" thickBot="1">
      <c r="A309" s="8">
        <f>IF(C309="","",SUBTOTAL(3,$C$2:C309))</f>
        <v>308</v>
      </c>
      <c r="B309" s="9" t="s">
        <v>335</v>
      </c>
      <c r="C309" s="10">
        <v>1</v>
      </c>
      <c r="D309" s="10">
        <v>1</v>
      </c>
      <c r="E309" s="10">
        <v>1</v>
      </c>
      <c r="F309" s="10">
        <v>1</v>
      </c>
      <c r="G309" s="10"/>
      <c r="H309" s="10">
        <v>1</v>
      </c>
      <c r="I309" s="10">
        <v>1</v>
      </c>
      <c r="J309" s="4">
        <v>1</v>
      </c>
      <c r="K309" s="4">
        <v>1</v>
      </c>
      <c r="L309" s="12">
        <v>44739</v>
      </c>
      <c r="M309" s="12">
        <v>44733</v>
      </c>
      <c r="N309" s="11">
        <v>0</v>
      </c>
      <c r="O309" s="36">
        <v>0</v>
      </c>
      <c r="P309" s="13">
        <v>0</v>
      </c>
      <c r="Q309" s="14">
        <f t="shared" si="32"/>
        <v>44749</v>
      </c>
      <c r="R309" s="15">
        <f t="shared" ca="1" si="37"/>
        <v>0</v>
      </c>
      <c r="S309" s="35">
        <f t="shared" si="33"/>
        <v>1</v>
      </c>
      <c r="T309" s="101">
        <f t="shared" ca="1" si="38"/>
        <v>1</v>
      </c>
      <c r="U309" s="90" t="s">
        <v>682</v>
      </c>
      <c r="V309" s="26">
        <v>62</v>
      </c>
      <c r="W309" s="25">
        <f t="shared" si="39"/>
        <v>0</v>
      </c>
      <c r="X309" s="25" t="str">
        <f t="shared" ca="1" si="34"/>
        <v/>
      </c>
      <c r="Y309" s="25" t="str">
        <f t="shared" ca="1" si="35"/>
        <v/>
      </c>
      <c r="Z309" s="22" t="s">
        <v>75</v>
      </c>
      <c r="AA309" s="22"/>
      <c r="AB309" s="16">
        <v>44368</v>
      </c>
      <c r="AC309" s="17">
        <v>44368</v>
      </c>
      <c r="AD309" s="43"/>
      <c r="AE309" s="44"/>
      <c r="AF309" s="44"/>
      <c r="AG309" s="44"/>
      <c r="AH309" s="44"/>
      <c r="AI309" s="44"/>
      <c r="AJ309" s="44">
        <v>0</v>
      </c>
      <c r="AK309" s="85" t="str">
        <f>IF(AND($M309&gt;='Renew Report'!$T$1,$M309&lt;='Renew Report'!$U$1),COUNT($AK$1:$AK308)+1,"")</f>
        <v/>
      </c>
      <c r="AT309" s="46">
        <f t="shared" ca="1" si="36"/>
        <v>0</v>
      </c>
    </row>
    <row r="310" spans="1:46" s="46" customFormat="1" ht="60" customHeight="1" thickBot="1">
      <c r="A310" s="8">
        <f>IF(C310="","",SUBTOTAL(3,$C$2:C310))</f>
        <v>309</v>
      </c>
      <c r="B310" s="9" t="s">
        <v>336</v>
      </c>
      <c r="C310" s="10">
        <v>1</v>
      </c>
      <c r="D310" s="10">
        <v>1</v>
      </c>
      <c r="E310" s="10">
        <v>1</v>
      </c>
      <c r="F310" s="10">
        <v>1</v>
      </c>
      <c r="G310" s="10"/>
      <c r="H310" s="10">
        <v>1</v>
      </c>
      <c r="I310" s="10">
        <v>1</v>
      </c>
      <c r="J310" s="4">
        <v>1</v>
      </c>
      <c r="K310" s="4">
        <v>1</v>
      </c>
      <c r="L310" s="12">
        <v>44350</v>
      </c>
      <c r="M310" s="12">
        <v>44431</v>
      </c>
      <c r="N310" s="11">
        <v>170</v>
      </c>
      <c r="O310" s="36">
        <v>125</v>
      </c>
      <c r="P310" s="13">
        <v>0</v>
      </c>
      <c r="Q310" s="14">
        <f t="shared" si="32"/>
        <v>44447</v>
      </c>
      <c r="R310" s="15">
        <f t="shared" ca="1" si="37"/>
        <v>0</v>
      </c>
      <c r="S310" s="35">
        <f t="shared" si="33"/>
        <v>126</v>
      </c>
      <c r="T310" s="101">
        <f t="shared" ca="1" si="38"/>
        <v>126</v>
      </c>
      <c r="U310" s="90" t="s">
        <v>682</v>
      </c>
      <c r="V310" s="26">
        <v>62</v>
      </c>
      <c r="W310" s="25" t="str">
        <f t="shared" si="39"/>
        <v>المخازن</v>
      </c>
      <c r="X310" s="25" t="str">
        <f t="shared" ca="1" si="34"/>
        <v/>
      </c>
      <c r="Y310" s="25" t="str">
        <f t="shared" ca="1" si="35"/>
        <v/>
      </c>
      <c r="Z310" s="22" t="s">
        <v>24</v>
      </c>
      <c r="AA310" s="22"/>
      <c r="AB310" s="16">
        <v>44370</v>
      </c>
      <c r="AC310" s="17">
        <v>44431</v>
      </c>
      <c r="AD310" s="43"/>
      <c r="AE310" s="44"/>
      <c r="AF310" s="44"/>
      <c r="AG310" s="44"/>
      <c r="AH310" s="44"/>
      <c r="AI310" s="44"/>
      <c r="AJ310" s="44">
        <v>0</v>
      </c>
      <c r="AK310" s="85" t="str">
        <f>IF(AND($M310&gt;='Renew Report'!$T$1,$M310&lt;='Renew Report'!$U$1),COUNT($AK$1:$AK309)+1,"")</f>
        <v/>
      </c>
      <c r="AT310" s="46">
        <f t="shared" ca="1" si="36"/>
        <v>0</v>
      </c>
    </row>
    <row r="311" spans="1:46" s="46" customFormat="1" ht="60" customHeight="1" thickBot="1">
      <c r="A311" s="8">
        <f>IF(C311="","",SUBTOTAL(3,$C$2:C311))</f>
        <v>310</v>
      </c>
      <c r="B311" s="9" t="s">
        <v>337</v>
      </c>
      <c r="C311" s="10">
        <v>1</v>
      </c>
      <c r="D311" s="10">
        <v>1</v>
      </c>
      <c r="E311" s="10">
        <v>1</v>
      </c>
      <c r="F311" s="10">
        <v>1</v>
      </c>
      <c r="G311" s="10"/>
      <c r="H311" s="10">
        <v>1</v>
      </c>
      <c r="I311" s="10">
        <v>1</v>
      </c>
      <c r="J311" s="4">
        <v>1</v>
      </c>
      <c r="K311" s="4">
        <v>1</v>
      </c>
      <c r="L311" s="12">
        <v>44092</v>
      </c>
      <c r="M311" s="12">
        <v>44434</v>
      </c>
      <c r="N311" s="11">
        <v>190</v>
      </c>
      <c r="O311" s="36">
        <v>125</v>
      </c>
      <c r="P311" s="13">
        <v>0</v>
      </c>
      <c r="Q311" s="14">
        <f t="shared" si="32"/>
        <v>44450</v>
      </c>
      <c r="R311" s="15">
        <f t="shared" ca="1" si="37"/>
        <v>0</v>
      </c>
      <c r="S311" s="35">
        <f t="shared" si="33"/>
        <v>126</v>
      </c>
      <c r="T311" s="101">
        <f t="shared" ca="1" si="38"/>
        <v>126</v>
      </c>
      <c r="U311" s="90" t="s">
        <v>682</v>
      </c>
      <c r="V311" s="26">
        <v>62</v>
      </c>
      <c r="W311" s="25" t="str">
        <f t="shared" si="39"/>
        <v>المخازن</v>
      </c>
      <c r="X311" s="25" t="str">
        <f t="shared" ca="1" si="34"/>
        <v/>
      </c>
      <c r="Y311" s="25" t="str">
        <f t="shared" ca="1" si="35"/>
        <v/>
      </c>
      <c r="Z311" s="22" t="s">
        <v>24</v>
      </c>
      <c r="AA311" s="22"/>
      <c r="AB311" s="16">
        <v>44373</v>
      </c>
      <c r="AC311" s="17">
        <v>44434</v>
      </c>
      <c r="AD311" s="43"/>
      <c r="AE311" s="44"/>
      <c r="AF311" s="44"/>
      <c r="AG311" s="44"/>
      <c r="AH311" s="44"/>
      <c r="AI311" s="44"/>
      <c r="AJ311" s="44">
        <v>0</v>
      </c>
      <c r="AK311" s="85" t="str">
        <f>IF(AND($M311&gt;='Renew Report'!$T$1,$M311&lt;='Renew Report'!$U$1),COUNT($AK$1:$AK310)+1,"")</f>
        <v/>
      </c>
      <c r="AT311" s="46">
        <f t="shared" ca="1" si="36"/>
        <v>0</v>
      </c>
    </row>
    <row r="312" spans="1:46" s="46" customFormat="1" ht="60" customHeight="1" thickBot="1">
      <c r="A312" s="8">
        <f>IF(C312="","",SUBTOTAL(3,$C$2:C312))</f>
        <v>311</v>
      </c>
      <c r="B312" s="9" t="s">
        <v>338</v>
      </c>
      <c r="C312" s="10">
        <v>1</v>
      </c>
      <c r="D312" s="10">
        <v>1</v>
      </c>
      <c r="E312" s="10">
        <v>1</v>
      </c>
      <c r="F312" s="10">
        <v>1</v>
      </c>
      <c r="G312" s="10"/>
      <c r="H312" s="10">
        <v>1</v>
      </c>
      <c r="I312" s="10">
        <v>1</v>
      </c>
      <c r="J312" s="4">
        <v>1</v>
      </c>
      <c r="K312" s="4">
        <v>1</v>
      </c>
      <c r="L312" s="12">
        <v>44409</v>
      </c>
      <c r="M312" s="12">
        <v>44712</v>
      </c>
      <c r="N312" s="11">
        <v>152</v>
      </c>
      <c r="O312" s="36">
        <v>125</v>
      </c>
      <c r="P312" s="13">
        <v>0</v>
      </c>
      <c r="Q312" s="14">
        <f t="shared" si="32"/>
        <v>44728</v>
      </c>
      <c r="R312" s="15">
        <f t="shared" ca="1" si="37"/>
        <v>0</v>
      </c>
      <c r="S312" s="35">
        <f t="shared" si="33"/>
        <v>126</v>
      </c>
      <c r="T312" s="101">
        <f t="shared" ca="1" si="38"/>
        <v>126</v>
      </c>
      <c r="U312" s="90" t="s">
        <v>682</v>
      </c>
      <c r="V312" s="26">
        <v>62</v>
      </c>
      <c r="W312" s="25" t="str">
        <f t="shared" si="39"/>
        <v>المخازن</v>
      </c>
      <c r="X312" s="25" t="str">
        <f t="shared" ca="1" si="34"/>
        <v/>
      </c>
      <c r="Y312" s="25" t="str">
        <f t="shared" ca="1" si="35"/>
        <v/>
      </c>
      <c r="Z312" s="22" t="s">
        <v>24</v>
      </c>
      <c r="AA312" s="22"/>
      <c r="AB312" s="16">
        <v>44286</v>
      </c>
      <c r="AC312" s="17">
        <v>44347</v>
      </c>
      <c r="AD312" s="43"/>
      <c r="AE312" s="44"/>
      <c r="AF312" s="44"/>
      <c r="AG312" s="44"/>
      <c r="AH312" s="44"/>
      <c r="AI312" s="44"/>
      <c r="AJ312" s="44">
        <v>2015</v>
      </c>
      <c r="AK312" s="85" t="str">
        <f>IF(AND($M312&gt;='Renew Report'!$T$1,$M312&lt;='Renew Report'!$U$1),COUNT($AK$1:$AK311)+1,"")</f>
        <v/>
      </c>
      <c r="AT312" s="46">
        <f t="shared" ca="1" si="36"/>
        <v>0</v>
      </c>
    </row>
    <row r="313" spans="1:46" s="46" customFormat="1" ht="60" customHeight="1" thickBot="1">
      <c r="A313" s="8">
        <f>IF(C313="","",SUBTOTAL(3,$C$2:C313))</f>
        <v>312</v>
      </c>
      <c r="B313" s="9" t="s">
        <v>339</v>
      </c>
      <c r="C313" s="10">
        <v>1</v>
      </c>
      <c r="D313" s="10">
        <v>1</v>
      </c>
      <c r="E313" s="10">
        <v>1</v>
      </c>
      <c r="F313" s="10">
        <v>1</v>
      </c>
      <c r="G313" s="10"/>
      <c r="H313" s="10">
        <v>1</v>
      </c>
      <c r="I313" s="10">
        <v>1</v>
      </c>
      <c r="J313" s="4">
        <v>1</v>
      </c>
      <c r="K313" s="4">
        <v>1</v>
      </c>
      <c r="L313" s="12">
        <v>44659</v>
      </c>
      <c r="M313" s="12">
        <v>44431</v>
      </c>
      <c r="N313" s="11">
        <v>0</v>
      </c>
      <c r="O313" s="36">
        <v>0</v>
      </c>
      <c r="P313" s="13">
        <v>0</v>
      </c>
      <c r="Q313" s="14">
        <f t="shared" si="32"/>
        <v>44447</v>
      </c>
      <c r="R313" s="15">
        <f t="shared" ca="1" si="37"/>
        <v>0</v>
      </c>
      <c r="S313" s="35">
        <f t="shared" si="33"/>
        <v>1</v>
      </c>
      <c r="T313" s="101">
        <f t="shared" ca="1" si="38"/>
        <v>1</v>
      </c>
      <c r="U313" s="90" t="s">
        <v>682</v>
      </c>
      <c r="V313" s="26">
        <v>62</v>
      </c>
      <c r="W313" s="25">
        <f t="shared" si="39"/>
        <v>0</v>
      </c>
      <c r="X313" s="25" t="str">
        <f t="shared" ca="1" si="34"/>
        <v/>
      </c>
      <c r="Y313" s="25" t="str">
        <f t="shared" ca="1" si="35"/>
        <v/>
      </c>
      <c r="Z313" s="22" t="s">
        <v>24</v>
      </c>
      <c r="AA313" s="22"/>
      <c r="AB313" s="16">
        <v>44370</v>
      </c>
      <c r="AC313" s="17">
        <v>44431</v>
      </c>
      <c r="AD313" s="43"/>
      <c r="AE313" s="44"/>
      <c r="AF313" s="44"/>
      <c r="AG313" s="44"/>
      <c r="AH313" s="44"/>
      <c r="AI313" s="44"/>
      <c r="AJ313" s="44">
        <v>0</v>
      </c>
      <c r="AK313" s="85" t="str">
        <f>IF(AND($M313&gt;='Renew Report'!$T$1,$M313&lt;='Renew Report'!$U$1),COUNT($AK$1:$AK312)+1,"")</f>
        <v/>
      </c>
      <c r="AT313" s="46">
        <f t="shared" ca="1" si="36"/>
        <v>0</v>
      </c>
    </row>
    <row r="314" spans="1:46" s="46" customFormat="1" ht="60" customHeight="1" thickBot="1">
      <c r="A314" s="8">
        <f>IF(C314="","",SUBTOTAL(3,$C$2:C314))</f>
        <v>313</v>
      </c>
      <c r="B314" s="9" t="s">
        <v>340</v>
      </c>
      <c r="C314" s="10">
        <v>1</v>
      </c>
      <c r="D314" s="10">
        <v>1</v>
      </c>
      <c r="E314" s="10">
        <v>1</v>
      </c>
      <c r="F314" s="10">
        <v>1</v>
      </c>
      <c r="G314" s="10"/>
      <c r="H314" s="10">
        <v>1</v>
      </c>
      <c r="I314" s="10">
        <v>1</v>
      </c>
      <c r="J314" s="4">
        <v>1</v>
      </c>
      <c r="K314" s="4">
        <v>1</v>
      </c>
      <c r="L314" s="12">
        <v>44239</v>
      </c>
      <c r="M314" s="12">
        <v>44577</v>
      </c>
      <c r="N314" s="11">
        <v>131</v>
      </c>
      <c r="O314" s="36">
        <v>125</v>
      </c>
      <c r="P314" s="13">
        <v>0</v>
      </c>
      <c r="Q314" s="14">
        <f t="shared" si="32"/>
        <v>44593</v>
      </c>
      <c r="R314" s="15">
        <f t="shared" ca="1" si="37"/>
        <v>0</v>
      </c>
      <c r="S314" s="35">
        <f t="shared" si="33"/>
        <v>126</v>
      </c>
      <c r="T314" s="101">
        <f t="shared" ca="1" si="38"/>
        <v>126</v>
      </c>
      <c r="U314" s="90" t="s">
        <v>682</v>
      </c>
      <c r="V314" s="26">
        <v>62</v>
      </c>
      <c r="W314" s="25" t="str">
        <f t="shared" si="39"/>
        <v>المخازن</v>
      </c>
      <c r="X314" s="25" t="str">
        <f t="shared" ca="1" si="34"/>
        <v/>
      </c>
      <c r="Y314" s="25" t="str">
        <f t="shared" ca="1" si="35"/>
        <v/>
      </c>
      <c r="Z314" s="22" t="s">
        <v>24</v>
      </c>
      <c r="AA314" s="22"/>
      <c r="AB314" s="16">
        <v>44516</v>
      </c>
      <c r="AC314" s="17">
        <v>44577</v>
      </c>
      <c r="AD314" s="43"/>
      <c r="AE314" s="44"/>
      <c r="AF314" s="44"/>
      <c r="AG314" s="44"/>
      <c r="AH314" s="44"/>
      <c r="AI314" s="44"/>
      <c r="AJ314" s="44">
        <v>0</v>
      </c>
      <c r="AK314" s="85" t="str">
        <f>IF(AND($M314&gt;='Renew Report'!$T$1,$M314&lt;='Renew Report'!$U$1),COUNT($AK$1:$AK313)+1,"")</f>
        <v/>
      </c>
      <c r="AT314" s="46">
        <f t="shared" ca="1" si="36"/>
        <v>0</v>
      </c>
    </row>
    <row r="315" spans="1:46" s="46" customFormat="1" ht="60" customHeight="1" thickBot="1">
      <c r="A315" s="8">
        <f>IF(C315="","",SUBTOTAL(3,$C$2:C315))</f>
        <v>314</v>
      </c>
      <c r="B315" s="9" t="s">
        <v>341</v>
      </c>
      <c r="C315" s="10">
        <v>1</v>
      </c>
      <c r="D315" s="10">
        <v>1</v>
      </c>
      <c r="E315" s="10">
        <v>1</v>
      </c>
      <c r="F315" s="10">
        <v>1</v>
      </c>
      <c r="G315" s="10"/>
      <c r="H315" s="10">
        <v>1</v>
      </c>
      <c r="I315" s="10">
        <v>1</v>
      </c>
      <c r="J315" s="4">
        <v>1</v>
      </c>
      <c r="K315" s="4">
        <v>1</v>
      </c>
      <c r="L315" s="12">
        <v>43994</v>
      </c>
      <c r="M315" s="12">
        <v>44395</v>
      </c>
      <c r="N315" s="11">
        <v>140</v>
      </c>
      <c r="O315" s="36">
        <v>125</v>
      </c>
      <c r="P315" s="13">
        <v>0</v>
      </c>
      <c r="Q315" s="14">
        <f t="shared" si="32"/>
        <v>44411</v>
      </c>
      <c r="R315" s="15">
        <f t="shared" ca="1" si="37"/>
        <v>0</v>
      </c>
      <c r="S315" s="35">
        <f t="shared" si="33"/>
        <v>126</v>
      </c>
      <c r="T315" s="101">
        <f t="shared" ca="1" si="38"/>
        <v>126</v>
      </c>
      <c r="U315" s="90" t="s">
        <v>682</v>
      </c>
      <c r="V315" s="26">
        <v>62</v>
      </c>
      <c r="W315" s="25" t="str">
        <f t="shared" si="39"/>
        <v>المخازن</v>
      </c>
      <c r="X315" s="25" t="str">
        <f t="shared" ca="1" si="34"/>
        <v/>
      </c>
      <c r="Y315" s="25" t="str">
        <f t="shared" ca="1" si="35"/>
        <v/>
      </c>
      <c r="Z315" s="22" t="s">
        <v>24</v>
      </c>
      <c r="AA315" s="22"/>
      <c r="AB315" s="16">
        <v>44334</v>
      </c>
      <c r="AC315" s="17">
        <v>44395</v>
      </c>
      <c r="AD315" s="43"/>
      <c r="AE315" s="44"/>
      <c r="AF315" s="44"/>
      <c r="AG315" s="44"/>
      <c r="AH315" s="44"/>
      <c r="AI315" s="44"/>
      <c r="AJ315" s="44">
        <v>2006</v>
      </c>
      <c r="AK315" s="85" t="str">
        <f>IF(AND($M315&gt;='Renew Report'!$T$1,$M315&lt;='Renew Report'!$U$1),COUNT($AK$1:$AK314)+1,"")</f>
        <v/>
      </c>
      <c r="AT315" s="46">
        <f t="shared" ca="1" si="36"/>
        <v>0</v>
      </c>
    </row>
    <row r="316" spans="1:46" s="46" customFormat="1" ht="60" customHeight="1" thickBot="1">
      <c r="A316" s="8">
        <f>IF(C316="","",SUBTOTAL(3,$C$2:C316))</f>
        <v>315</v>
      </c>
      <c r="B316" s="9" t="s">
        <v>342</v>
      </c>
      <c r="C316" s="10">
        <v>1</v>
      </c>
      <c r="D316" s="10">
        <v>1</v>
      </c>
      <c r="E316" s="10">
        <v>1</v>
      </c>
      <c r="F316" s="10">
        <v>1</v>
      </c>
      <c r="G316" s="10"/>
      <c r="H316" s="10">
        <v>1</v>
      </c>
      <c r="I316" s="10">
        <v>1</v>
      </c>
      <c r="J316" s="4">
        <v>1</v>
      </c>
      <c r="K316" s="4">
        <v>1</v>
      </c>
      <c r="L316" s="12">
        <v>44030</v>
      </c>
      <c r="M316" s="12">
        <v>44395</v>
      </c>
      <c r="N316" s="11">
        <v>149</v>
      </c>
      <c r="O316" s="36">
        <v>125</v>
      </c>
      <c r="P316" s="13">
        <v>0</v>
      </c>
      <c r="Q316" s="14">
        <f t="shared" si="32"/>
        <v>44411</v>
      </c>
      <c r="R316" s="15">
        <f t="shared" ca="1" si="37"/>
        <v>0</v>
      </c>
      <c r="S316" s="35">
        <f t="shared" si="33"/>
        <v>126</v>
      </c>
      <c r="T316" s="101">
        <f t="shared" ca="1" si="38"/>
        <v>126</v>
      </c>
      <c r="U316" s="90" t="s">
        <v>682</v>
      </c>
      <c r="V316" s="26">
        <v>62</v>
      </c>
      <c r="W316" s="25" t="str">
        <f t="shared" si="39"/>
        <v>المخازن</v>
      </c>
      <c r="X316" s="25" t="str">
        <f t="shared" ca="1" si="34"/>
        <v/>
      </c>
      <c r="Y316" s="25" t="str">
        <f t="shared" ca="1" si="35"/>
        <v/>
      </c>
      <c r="Z316" s="22" t="s">
        <v>24</v>
      </c>
      <c r="AA316" s="22"/>
      <c r="AB316" s="16">
        <v>44334</v>
      </c>
      <c r="AC316" s="17">
        <v>44395</v>
      </c>
      <c r="AD316" s="43"/>
      <c r="AE316" s="44"/>
      <c r="AF316" s="44"/>
      <c r="AG316" s="44"/>
      <c r="AH316" s="44"/>
      <c r="AI316" s="44"/>
      <c r="AJ316" s="44">
        <v>2015</v>
      </c>
      <c r="AK316" s="85" t="str">
        <f>IF(AND($M316&gt;='Renew Report'!$T$1,$M316&lt;='Renew Report'!$U$1),COUNT($AK$1:$AK315)+1,"")</f>
        <v/>
      </c>
      <c r="AT316" s="46">
        <f t="shared" ca="1" si="36"/>
        <v>0</v>
      </c>
    </row>
    <row r="317" spans="1:46" s="46" customFormat="1" ht="60" customHeight="1" thickBot="1">
      <c r="A317" s="8">
        <f>IF(C317="","",SUBTOTAL(3,$C$2:C317))</f>
        <v>316</v>
      </c>
      <c r="B317" s="9" t="s">
        <v>343</v>
      </c>
      <c r="C317" s="10">
        <v>1</v>
      </c>
      <c r="D317" s="10">
        <v>1</v>
      </c>
      <c r="E317" s="10">
        <v>1</v>
      </c>
      <c r="F317" s="10">
        <v>1</v>
      </c>
      <c r="G317" s="10"/>
      <c r="H317" s="10">
        <v>1</v>
      </c>
      <c r="I317" s="10">
        <v>1</v>
      </c>
      <c r="J317" s="4">
        <v>1</v>
      </c>
      <c r="K317" s="4">
        <v>1</v>
      </c>
      <c r="L317" s="12">
        <v>44384</v>
      </c>
      <c r="M317" s="12">
        <v>44508</v>
      </c>
      <c r="N317" s="11">
        <v>210</v>
      </c>
      <c r="O317" s="36">
        <v>125</v>
      </c>
      <c r="P317" s="13">
        <v>0</v>
      </c>
      <c r="Q317" s="14">
        <f t="shared" si="32"/>
        <v>44524</v>
      </c>
      <c r="R317" s="15">
        <f t="shared" ca="1" si="37"/>
        <v>0</v>
      </c>
      <c r="S317" s="35">
        <f t="shared" si="33"/>
        <v>126</v>
      </c>
      <c r="T317" s="101">
        <f t="shared" ca="1" si="38"/>
        <v>126</v>
      </c>
      <c r="U317" s="90" t="s">
        <v>682</v>
      </c>
      <c r="V317" s="26">
        <v>62</v>
      </c>
      <c r="W317" s="25" t="str">
        <f t="shared" si="39"/>
        <v>المخازن</v>
      </c>
      <c r="X317" s="25" t="str">
        <f t="shared" ca="1" si="34"/>
        <v/>
      </c>
      <c r="Y317" s="25" t="str">
        <f t="shared" ca="1" si="35"/>
        <v/>
      </c>
      <c r="Z317" s="22" t="s">
        <v>24</v>
      </c>
      <c r="AA317" s="22"/>
      <c r="AB317" s="16">
        <v>44447</v>
      </c>
      <c r="AC317" s="17">
        <v>44508</v>
      </c>
      <c r="AD317" s="43"/>
      <c r="AE317" s="44"/>
      <c r="AF317" s="44"/>
      <c r="AG317" s="44"/>
      <c r="AH317" s="44"/>
      <c r="AI317" s="44"/>
      <c r="AJ317" s="44">
        <v>0</v>
      </c>
      <c r="AK317" s="85" t="str">
        <f>IF(AND($M317&gt;='Renew Report'!$T$1,$M317&lt;='Renew Report'!$U$1),COUNT($AK$1:$AK316)+1,"")</f>
        <v/>
      </c>
      <c r="AT317" s="46">
        <f t="shared" ca="1" si="36"/>
        <v>0</v>
      </c>
    </row>
    <row r="318" spans="1:46" s="46" customFormat="1" ht="60" customHeight="1" thickBot="1">
      <c r="A318" s="8">
        <f>IF(C318="","",SUBTOTAL(3,$C$2:C318))</f>
        <v>317</v>
      </c>
      <c r="B318" s="9" t="s">
        <v>344</v>
      </c>
      <c r="C318" s="10">
        <v>1</v>
      </c>
      <c r="D318" s="10">
        <v>1</v>
      </c>
      <c r="E318" s="10">
        <v>1</v>
      </c>
      <c r="F318" s="10">
        <v>1</v>
      </c>
      <c r="G318" s="10"/>
      <c r="H318" s="10">
        <v>1</v>
      </c>
      <c r="I318" s="10">
        <v>1</v>
      </c>
      <c r="J318" s="4">
        <v>1</v>
      </c>
      <c r="K318" s="4">
        <v>1</v>
      </c>
      <c r="L318" s="12">
        <v>44488</v>
      </c>
      <c r="M318" s="12">
        <v>44710</v>
      </c>
      <c r="N318" s="11">
        <v>161</v>
      </c>
      <c r="O318" s="36">
        <v>125</v>
      </c>
      <c r="P318" s="13">
        <v>0</v>
      </c>
      <c r="Q318" s="14">
        <f t="shared" si="32"/>
        <v>44726</v>
      </c>
      <c r="R318" s="15">
        <f t="shared" ca="1" si="37"/>
        <v>0</v>
      </c>
      <c r="S318" s="35">
        <f t="shared" si="33"/>
        <v>126</v>
      </c>
      <c r="T318" s="101">
        <f t="shared" ca="1" si="38"/>
        <v>126</v>
      </c>
      <c r="U318" s="90" t="s">
        <v>682</v>
      </c>
      <c r="V318" s="26">
        <v>62</v>
      </c>
      <c r="W318" s="25" t="str">
        <f t="shared" si="39"/>
        <v>المخازن</v>
      </c>
      <c r="X318" s="25" t="str">
        <f t="shared" ca="1" si="34"/>
        <v/>
      </c>
      <c r="Y318" s="25" t="str">
        <f t="shared" ca="1" si="35"/>
        <v/>
      </c>
      <c r="Z318" s="22" t="s">
        <v>75</v>
      </c>
      <c r="AA318" s="22"/>
      <c r="AB318" s="16">
        <v>44345</v>
      </c>
      <c r="AC318" s="17">
        <v>44345</v>
      </c>
      <c r="AD318" s="43"/>
      <c r="AE318" s="44"/>
      <c r="AF318" s="44"/>
      <c r="AG318" s="44"/>
      <c r="AH318" s="44"/>
      <c r="AI318" s="44"/>
      <c r="AJ318" s="44">
        <v>0</v>
      </c>
      <c r="AK318" s="85" t="str">
        <f>IF(AND($M318&gt;='Renew Report'!$T$1,$M318&lt;='Renew Report'!$U$1),COUNT($AK$1:$AK317)+1,"")</f>
        <v/>
      </c>
      <c r="AT318" s="46">
        <f t="shared" ca="1" si="36"/>
        <v>0</v>
      </c>
    </row>
    <row r="319" spans="1:46" s="46" customFormat="1" ht="60" customHeight="1" thickBot="1">
      <c r="A319" s="8">
        <f>IF(C319="","",SUBTOTAL(3,$C$2:C319))</f>
        <v>318</v>
      </c>
      <c r="B319" s="9" t="s">
        <v>345</v>
      </c>
      <c r="C319" s="10">
        <v>1</v>
      </c>
      <c r="D319" s="10">
        <v>1</v>
      </c>
      <c r="E319" s="10">
        <v>1</v>
      </c>
      <c r="F319" s="10">
        <v>1</v>
      </c>
      <c r="G319" s="10"/>
      <c r="H319" s="10">
        <v>1</v>
      </c>
      <c r="I319" s="10">
        <v>1</v>
      </c>
      <c r="J319" s="4">
        <v>1</v>
      </c>
      <c r="K319" s="4">
        <v>1</v>
      </c>
      <c r="L319" s="12">
        <v>43988</v>
      </c>
      <c r="M319" s="12">
        <v>44432</v>
      </c>
      <c r="N319" s="11">
        <v>200</v>
      </c>
      <c r="O319" s="36">
        <v>125</v>
      </c>
      <c r="P319" s="13">
        <v>0</v>
      </c>
      <c r="Q319" s="14">
        <f t="shared" si="32"/>
        <v>44448</v>
      </c>
      <c r="R319" s="15">
        <f t="shared" ca="1" si="37"/>
        <v>0</v>
      </c>
      <c r="S319" s="35">
        <f t="shared" si="33"/>
        <v>126</v>
      </c>
      <c r="T319" s="101">
        <f t="shared" ca="1" si="38"/>
        <v>126</v>
      </c>
      <c r="U319" s="90" t="s">
        <v>682</v>
      </c>
      <c r="V319" s="26">
        <v>62</v>
      </c>
      <c r="W319" s="25" t="str">
        <f t="shared" si="39"/>
        <v>المخازن</v>
      </c>
      <c r="X319" s="25" t="str">
        <f t="shared" ca="1" si="34"/>
        <v/>
      </c>
      <c r="Y319" s="25" t="str">
        <f t="shared" ca="1" si="35"/>
        <v/>
      </c>
      <c r="Z319" s="22" t="s">
        <v>24</v>
      </c>
      <c r="AA319" s="22"/>
      <c r="AB319" s="16">
        <v>44371</v>
      </c>
      <c r="AC319" s="17">
        <v>44432</v>
      </c>
      <c r="AD319" s="43"/>
      <c r="AE319" s="44"/>
      <c r="AF319" s="44"/>
      <c r="AG319" s="44"/>
      <c r="AH319" s="44"/>
      <c r="AI319" s="44"/>
      <c r="AJ319" s="44">
        <v>0</v>
      </c>
      <c r="AK319" s="85" t="str">
        <f>IF(AND($M319&gt;='Renew Report'!$T$1,$M319&lt;='Renew Report'!$U$1),COUNT($AK$1:$AK318)+1,"")</f>
        <v/>
      </c>
      <c r="AT319" s="46">
        <f t="shared" ca="1" si="36"/>
        <v>0</v>
      </c>
    </row>
    <row r="320" spans="1:46" s="46" customFormat="1" ht="60" customHeight="1" thickBot="1">
      <c r="A320" s="8">
        <f>IF(C320="","",SUBTOTAL(3,$C$2:C320))</f>
        <v>319</v>
      </c>
      <c r="B320" s="181" t="s">
        <v>694</v>
      </c>
      <c r="C320" s="10">
        <v>1</v>
      </c>
      <c r="D320" s="10">
        <v>1</v>
      </c>
      <c r="E320" s="10">
        <v>1</v>
      </c>
      <c r="F320" s="10">
        <v>1</v>
      </c>
      <c r="G320" s="10"/>
      <c r="H320" s="10">
        <v>1</v>
      </c>
      <c r="I320" s="10">
        <v>1</v>
      </c>
      <c r="J320" s="4">
        <v>1</v>
      </c>
      <c r="K320" s="4">
        <v>1</v>
      </c>
      <c r="L320" s="12">
        <v>44316</v>
      </c>
      <c r="M320" s="12">
        <v>44432</v>
      </c>
      <c r="N320" s="11" t="s">
        <v>346</v>
      </c>
      <c r="O320" s="36">
        <v>250</v>
      </c>
      <c r="P320" s="13">
        <v>0</v>
      </c>
      <c r="Q320" s="14">
        <f t="shared" si="32"/>
        <v>44448</v>
      </c>
      <c r="R320" s="15">
        <f t="shared" ca="1" si="37"/>
        <v>0</v>
      </c>
      <c r="S320" s="35">
        <f t="shared" si="33"/>
        <v>251</v>
      </c>
      <c r="T320" s="101">
        <f t="shared" ca="1" si="38"/>
        <v>251</v>
      </c>
      <c r="U320" s="90" t="s">
        <v>682</v>
      </c>
      <c r="V320" s="26">
        <v>62</v>
      </c>
      <c r="W320" s="25" t="str">
        <f t="shared" si="39"/>
        <v>المخازن</v>
      </c>
      <c r="X320" s="25" t="str">
        <f t="shared" ca="1" si="34"/>
        <v/>
      </c>
      <c r="Y320" s="25" t="str">
        <f t="shared" ca="1" si="35"/>
        <v/>
      </c>
      <c r="Z320" s="22" t="s">
        <v>24</v>
      </c>
      <c r="AA320" s="22"/>
      <c r="AB320" s="16">
        <v>44371</v>
      </c>
      <c r="AC320" s="17">
        <v>44432</v>
      </c>
      <c r="AD320" s="43"/>
      <c r="AE320" s="44"/>
      <c r="AF320" s="44"/>
      <c r="AG320" s="44"/>
      <c r="AH320" s="44"/>
      <c r="AI320" s="44"/>
      <c r="AJ320" s="44">
        <v>0</v>
      </c>
      <c r="AK320" s="85" t="str">
        <f>IF(AND($M320&gt;='Renew Report'!$T$1,$M320&lt;='Renew Report'!$U$1),COUNT($AK$1:$AK319)+1,"")</f>
        <v/>
      </c>
      <c r="AT320" s="46">
        <f t="shared" ca="1" si="36"/>
        <v>0</v>
      </c>
    </row>
    <row r="321" spans="1:46" s="46" customFormat="1" ht="60" customHeight="1" thickBot="1">
      <c r="A321" s="8">
        <f>IF(C321="","",SUBTOTAL(3,$C$2:C321))</f>
        <v>320</v>
      </c>
      <c r="B321" s="181" t="s">
        <v>687</v>
      </c>
      <c r="C321" s="10">
        <v>1</v>
      </c>
      <c r="D321" s="10">
        <v>1</v>
      </c>
      <c r="E321" s="10">
        <v>1</v>
      </c>
      <c r="F321" s="10">
        <v>1</v>
      </c>
      <c r="G321" s="10"/>
      <c r="H321" s="10">
        <v>1</v>
      </c>
      <c r="I321" s="10">
        <v>1</v>
      </c>
      <c r="J321" s="4">
        <v>1</v>
      </c>
      <c r="K321" s="4">
        <v>1</v>
      </c>
      <c r="L321" s="12">
        <v>44316</v>
      </c>
      <c r="M321" s="12">
        <v>44432</v>
      </c>
      <c r="N321" s="11"/>
      <c r="O321" s="36"/>
      <c r="P321" s="13"/>
      <c r="Q321" s="14">
        <f t="shared" si="32"/>
        <v>44448</v>
      </c>
      <c r="R321" s="15">
        <f t="shared" ca="1" si="37"/>
        <v>0</v>
      </c>
      <c r="S321" s="35">
        <f t="shared" si="33"/>
        <v>1</v>
      </c>
      <c r="T321" s="101">
        <f t="shared" ca="1" si="38"/>
        <v>1</v>
      </c>
      <c r="U321" s="90" t="s">
        <v>682</v>
      </c>
      <c r="V321" s="26">
        <v>62</v>
      </c>
      <c r="W321" s="25">
        <f t="shared" si="39"/>
        <v>0</v>
      </c>
      <c r="X321" s="25" t="str">
        <f t="shared" ca="1" si="34"/>
        <v/>
      </c>
      <c r="Y321" s="25" t="str">
        <f t="shared" ca="1" si="35"/>
        <v/>
      </c>
      <c r="Z321" s="22" t="s">
        <v>24</v>
      </c>
      <c r="AA321" s="22"/>
      <c r="AB321" s="16">
        <v>44371</v>
      </c>
      <c r="AC321" s="17">
        <v>44432</v>
      </c>
      <c r="AD321" s="43"/>
      <c r="AE321" s="44"/>
      <c r="AF321" s="44"/>
      <c r="AG321" s="44"/>
      <c r="AH321" s="44"/>
      <c r="AI321" s="44"/>
      <c r="AJ321" s="44">
        <v>0</v>
      </c>
      <c r="AK321" s="85" t="str">
        <f>IF(AND($M321&gt;='Renew Report'!$T$1,$M321&lt;='Renew Report'!$U$1),COUNT($AK$1:$AK320)+1,"")</f>
        <v/>
      </c>
      <c r="AT321" s="46">
        <f t="shared" ca="1" si="36"/>
        <v>0</v>
      </c>
    </row>
    <row r="322" spans="1:46" s="46" customFormat="1" ht="60" customHeight="1" thickBot="1">
      <c r="A322" s="8">
        <f>IF(C322="","",SUBTOTAL(3,$C$2:C322))</f>
        <v>321</v>
      </c>
      <c r="B322" s="9" t="s">
        <v>347</v>
      </c>
      <c r="C322" s="10">
        <v>1</v>
      </c>
      <c r="D322" s="10">
        <v>1</v>
      </c>
      <c r="E322" s="10">
        <v>1</v>
      </c>
      <c r="F322" s="10">
        <v>1</v>
      </c>
      <c r="G322" s="10"/>
      <c r="H322" s="10">
        <v>1</v>
      </c>
      <c r="I322" s="10">
        <v>1</v>
      </c>
      <c r="J322" s="4">
        <v>1</v>
      </c>
      <c r="K322" s="4">
        <v>1</v>
      </c>
      <c r="L322" s="12">
        <v>43738</v>
      </c>
      <c r="M322" s="12">
        <v>44442</v>
      </c>
      <c r="N322" s="11">
        <v>0</v>
      </c>
      <c r="O322" s="36">
        <v>0</v>
      </c>
      <c r="P322" s="13">
        <v>0</v>
      </c>
      <c r="Q322" s="14">
        <f t="shared" ref="Q322:Q385" si="40">M322+16</f>
        <v>44458</v>
      </c>
      <c r="R322" s="15">
        <f t="shared" ca="1" si="37"/>
        <v>0</v>
      </c>
      <c r="S322" s="35">
        <f t="shared" ref="S322:S385" si="41">(K322*J322)+O322+P322</f>
        <v>1</v>
      </c>
      <c r="T322" s="101">
        <f t="shared" ca="1" si="38"/>
        <v>1</v>
      </c>
      <c r="U322" s="90" t="s">
        <v>683</v>
      </c>
      <c r="V322" s="26">
        <v>94</v>
      </c>
      <c r="W322" s="25">
        <f t="shared" si="39"/>
        <v>0</v>
      </c>
      <c r="X322" s="25" t="str">
        <f t="shared" ref="X322:X385" ca="1" si="42">IF(M322&lt;$AA$1,"مخالف","")</f>
        <v/>
      </c>
      <c r="Y322" s="25" t="str">
        <f t="shared" ref="Y322:Y385" ca="1" si="43">IF(M322&lt;$Z$1,"يحتاج للتجديد","")</f>
        <v/>
      </c>
      <c r="Z322" s="22" t="s">
        <v>24</v>
      </c>
      <c r="AA322" s="22"/>
      <c r="AB322" s="16">
        <v>44380</v>
      </c>
      <c r="AC322" s="17">
        <v>44442</v>
      </c>
      <c r="AD322" s="43"/>
      <c r="AE322" s="44"/>
      <c r="AF322" s="44"/>
      <c r="AG322" s="44"/>
      <c r="AH322" s="44"/>
      <c r="AI322" s="44"/>
      <c r="AJ322" s="44">
        <v>0</v>
      </c>
      <c r="AK322" s="85" t="str">
        <f>IF(AND($M322&gt;='Renew Report'!$T$1,$M322&lt;='Renew Report'!$U$1),COUNT($AK$1:$AK321)+1,"")</f>
        <v/>
      </c>
      <c r="AT322" s="46">
        <f t="shared" ref="AT322:AT385" ca="1" si="44">IF($Z$1&gt;Q322,$Z$1-Q322,0)</f>
        <v>0</v>
      </c>
    </row>
    <row r="323" spans="1:46" s="46" customFormat="1" ht="60" customHeight="1" thickBot="1">
      <c r="A323" s="8">
        <f>IF(C323="","",SUBTOTAL(3,$C$2:C323))</f>
        <v>322</v>
      </c>
      <c r="B323" s="9" t="s">
        <v>348</v>
      </c>
      <c r="C323" s="10">
        <v>1</v>
      </c>
      <c r="D323" s="10">
        <v>1</v>
      </c>
      <c r="E323" s="10">
        <v>1</v>
      </c>
      <c r="F323" s="10">
        <v>1</v>
      </c>
      <c r="G323" s="10"/>
      <c r="H323" s="10">
        <v>1</v>
      </c>
      <c r="I323" s="10">
        <v>1</v>
      </c>
      <c r="J323" s="4">
        <v>1</v>
      </c>
      <c r="K323" s="4">
        <v>1</v>
      </c>
      <c r="L323" s="12">
        <v>44165</v>
      </c>
      <c r="M323" s="12">
        <v>44442</v>
      </c>
      <c r="N323" s="11">
        <v>0</v>
      </c>
      <c r="O323" s="36">
        <v>0</v>
      </c>
      <c r="P323" s="13">
        <v>0</v>
      </c>
      <c r="Q323" s="14">
        <f t="shared" si="40"/>
        <v>44458</v>
      </c>
      <c r="R323" s="15">
        <f t="shared" ref="R323:R386" ca="1" si="45">AT323*5</f>
        <v>0</v>
      </c>
      <c r="S323" s="35">
        <f t="shared" si="41"/>
        <v>1</v>
      </c>
      <c r="T323" s="101">
        <f t="shared" ca="1" si="38"/>
        <v>1</v>
      </c>
      <c r="U323" s="90" t="s">
        <v>683</v>
      </c>
      <c r="V323" s="26">
        <v>94</v>
      </c>
      <c r="W323" s="25">
        <f t="shared" si="39"/>
        <v>0</v>
      </c>
      <c r="X323" s="25" t="str">
        <f t="shared" ca="1" si="42"/>
        <v/>
      </c>
      <c r="Y323" s="25" t="str">
        <f t="shared" ca="1" si="43"/>
        <v/>
      </c>
      <c r="Z323" s="22" t="s">
        <v>24</v>
      </c>
      <c r="AA323" s="22"/>
      <c r="AB323" s="16">
        <v>44380</v>
      </c>
      <c r="AC323" s="17">
        <v>44442</v>
      </c>
      <c r="AD323" s="43"/>
      <c r="AE323" s="44"/>
      <c r="AF323" s="44"/>
      <c r="AG323" s="44"/>
      <c r="AH323" s="44"/>
      <c r="AI323" s="44"/>
      <c r="AJ323" s="44">
        <v>0</v>
      </c>
      <c r="AK323" s="85" t="str">
        <f>IF(AND($M323&gt;='Renew Report'!$T$1,$M323&lt;='Renew Report'!$U$1),COUNT($AK$1:$AK322)+1,"")</f>
        <v/>
      </c>
      <c r="AT323" s="46">
        <f t="shared" ca="1" si="44"/>
        <v>0</v>
      </c>
    </row>
    <row r="324" spans="1:46" s="46" customFormat="1" ht="60" customHeight="1" thickBot="1">
      <c r="A324" s="8">
        <f>IF(C324="","",SUBTOTAL(3,$C$2:C324))</f>
        <v>323</v>
      </c>
      <c r="B324" s="9" t="s">
        <v>349</v>
      </c>
      <c r="C324" s="10">
        <v>1</v>
      </c>
      <c r="D324" s="10">
        <v>1</v>
      </c>
      <c r="E324" s="10">
        <v>1</v>
      </c>
      <c r="F324" s="10">
        <v>1</v>
      </c>
      <c r="G324" s="10"/>
      <c r="H324" s="10">
        <v>1</v>
      </c>
      <c r="I324" s="10">
        <v>1</v>
      </c>
      <c r="J324" s="4">
        <v>1</v>
      </c>
      <c r="K324" s="4">
        <v>1</v>
      </c>
      <c r="L324" s="12">
        <v>0</v>
      </c>
      <c r="M324" s="12">
        <v>44380</v>
      </c>
      <c r="N324" s="11">
        <v>0</v>
      </c>
      <c r="O324" s="36">
        <v>0</v>
      </c>
      <c r="P324" s="13">
        <v>0</v>
      </c>
      <c r="Q324" s="14">
        <f t="shared" si="40"/>
        <v>44396</v>
      </c>
      <c r="R324" s="15">
        <f t="shared" ca="1" si="45"/>
        <v>0</v>
      </c>
      <c r="S324" s="35">
        <f t="shared" si="41"/>
        <v>1</v>
      </c>
      <c r="T324" s="101">
        <f t="shared" ref="T324:T387" ca="1" si="46">S324+R324</f>
        <v>1</v>
      </c>
      <c r="U324" s="90" t="s">
        <v>683</v>
      </c>
      <c r="V324" s="26">
        <v>94</v>
      </c>
      <c r="W324" s="25">
        <f t="shared" si="39"/>
        <v>0</v>
      </c>
      <c r="X324" s="25" t="str">
        <f t="shared" ca="1" si="42"/>
        <v/>
      </c>
      <c r="Y324" s="25" t="str">
        <f t="shared" ca="1" si="43"/>
        <v/>
      </c>
      <c r="Z324" s="22" t="s">
        <v>75</v>
      </c>
      <c r="AA324" s="22"/>
      <c r="AB324" s="16">
        <v>44380</v>
      </c>
      <c r="AC324" s="17">
        <v>44380</v>
      </c>
      <c r="AD324" s="43"/>
      <c r="AE324" s="44"/>
      <c r="AF324" s="44"/>
      <c r="AG324" s="44"/>
      <c r="AH324" s="44"/>
      <c r="AI324" s="44"/>
      <c r="AJ324" s="44">
        <v>44000</v>
      </c>
      <c r="AK324" s="85" t="str">
        <f>IF(AND($M324&gt;='Renew Report'!$T$1,$M324&lt;='Renew Report'!$U$1),COUNT($AK$1:$AK323)+1,"")</f>
        <v/>
      </c>
      <c r="AT324" s="46">
        <f t="shared" ca="1" si="44"/>
        <v>0</v>
      </c>
    </row>
    <row r="325" spans="1:46" s="46" customFormat="1" ht="60" customHeight="1" thickBot="1">
      <c r="A325" s="8">
        <f>IF(C325="","",SUBTOTAL(3,$C$2:C325))</f>
        <v>324</v>
      </c>
      <c r="B325" s="9" t="s">
        <v>350</v>
      </c>
      <c r="C325" s="10">
        <v>1</v>
      </c>
      <c r="D325" s="10">
        <v>1</v>
      </c>
      <c r="E325" s="10">
        <v>1</v>
      </c>
      <c r="F325" s="10">
        <v>1</v>
      </c>
      <c r="G325" s="10"/>
      <c r="H325" s="10">
        <v>1</v>
      </c>
      <c r="I325" s="10">
        <v>1</v>
      </c>
      <c r="J325" s="4">
        <v>1</v>
      </c>
      <c r="K325" s="4">
        <v>1</v>
      </c>
      <c r="L325" s="12">
        <v>41995</v>
      </c>
      <c r="M325" s="12">
        <v>44432</v>
      </c>
      <c r="N325" s="11">
        <v>217</v>
      </c>
      <c r="O325" s="36">
        <v>125</v>
      </c>
      <c r="P325" s="13">
        <v>0</v>
      </c>
      <c r="Q325" s="14">
        <f t="shared" si="40"/>
        <v>44448</v>
      </c>
      <c r="R325" s="15">
        <f t="shared" ca="1" si="45"/>
        <v>0</v>
      </c>
      <c r="S325" s="35">
        <f t="shared" si="41"/>
        <v>126</v>
      </c>
      <c r="T325" s="101">
        <f t="shared" ca="1" si="46"/>
        <v>126</v>
      </c>
      <c r="U325" s="90" t="s">
        <v>683</v>
      </c>
      <c r="V325" s="26">
        <v>94</v>
      </c>
      <c r="W325" s="25" t="str">
        <f t="shared" ref="W325:W388" si="47">IF(N325&gt;0,"المخازن",0)</f>
        <v>المخازن</v>
      </c>
      <c r="X325" s="25" t="str">
        <f t="shared" ca="1" si="42"/>
        <v/>
      </c>
      <c r="Y325" s="25" t="str">
        <f t="shared" ca="1" si="43"/>
        <v/>
      </c>
      <c r="Z325" s="22" t="s">
        <v>24</v>
      </c>
      <c r="AA325" s="22"/>
      <c r="AB325" s="16">
        <v>44371</v>
      </c>
      <c r="AC325" s="17">
        <v>44432</v>
      </c>
      <c r="AD325" s="43"/>
      <c r="AE325" s="44"/>
      <c r="AF325" s="44"/>
      <c r="AG325" s="44"/>
      <c r="AH325" s="44"/>
      <c r="AI325" s="44"/>
      <c r="AJ325" s="44">
        <v>0</v>
      </c>
      <c r="AK325" s="85" t="str">
        <f>IF(AND($M325&gt;='Renew Report'!$T$1,$M325&lt;='Renew Report'!$U$1),COUNT($AK$1:$AK324)+1,"")</f>
        <v/>
      </c>
      <c r="AT325" s="46">
        <f t="shared" ca="1" si="44"/>
        <v>0</v>
      </c>
    </row>
    <row r="326" spans="1:46" s="46" customFormat="1" ht="60" customHeight="1" thickBot="1">
      <c r="A326" s="8">
        <f>IF(C326="","",SUBTOTAL(3,$C$2:C326))</f>
        <v>325</v>
      </c>
      <c r="B326" s="9" t="s">
        <v>351</v>
      </c>
      <c r="C326" s="10">
        <v>1</v>
      </c>
      <c r="D326" s="10">
        <v>1</v>
      </c>
      <c r="E326" s="10">
        <v>1</v>
      </c>
      <c r="F326" s="10">
        <v>1</v>
      </c>
      <c r="G326" s="10"/>
      <c r="H326" s="10">
        <v>1</v>
      </c>
      <c r="I326" s="10">
        <v>1</v>
      </c>
      <c r="J326" s="4">
        <v>1</v>
      </c>
      <c r="K326" s="4">
        <v>1</v>
      </c>
      <c r="L326" s="12">
        <v>43804</v>
      </c>
      <c r="M326" s="12">
        <v>44695</v>
      </c>
      <c r="N326" s="11">
        <v>0</v>
      </c>
      <c r="O326" s="36">
        <v>0</v>
      </c>
      <c r="P326" s="13">
        <v>0</v>
      </c>
      <c r="Q326" s="14">
        <f t="shared" si="40"/>
        <v>44711</v>
      </c>
      <c r="R326" s="15">
        <f t="shared" ca="1" si="45"/>
        <v>0</v>
      </c>
      <c r="S326" s="35">
        <f t="shared" si="41"/>
        <v>1</v>
      </c>
      <c r="T326" s="101">
        <f t="shared" ca="1" si="46"/>
        <v>1</v>
      </c>
      <c r="U326" s="90" t="s">
        <v>683</v>
      </c>
      <c r="V326" s="26">
        <v>94</v>
      </c>
      <c r="W326" s="25">
        <f t="shared" si="47"/>
        <v>0</v>
      </c>
      <c r="X326" s="25" t="str">
        <f t="shared" ca="1" si="42"/>
        <v/>
      </c>
      <c r="Y326" s="25" t="str">
        <f t="shared" ca="1" si="43"/>
        <v/>
      </c>
      <c r="Z326" s="22" t="s">
        <v>24</v>
      </c>
      <c r="AA326" s="22"/>
      <c r="AB326" s="16">
        <v>44269</v>
      </c>
      <c r="AC326" s="17">
        <v>44330</v>
      </c>
      <c r="AD326" s="43"/>
      <c r="AE326" s="44"/>
      <c r="AF326" s="44"/>
      <c r="AG326" s="44"/>
      <c r="AH326" s="44"/>
      <c r="AI326" s="44"/>
      <c r="AJ326" s="44">
        <v>1995</v>
      </c>
      <c r="AK326" s="85" t="str">
        <f>IF(AND($M326&gt;='Renew Report'!$T$1,$M326&lt;='Renew Report'!$U$1),COUNT($AK$1:$AK325)+1,"")</f>
        <v/>
      </c>
      <c r="AT326" s="46">
        <f t="shared" ca="1" si="44"/>
        <v>0</v>
      </c>
    </row>
    <row r="327" spans="1:46" s="46" customFormat="1" ht="60" customHeight="1" thickBot="1">
      <c r="A327" s="8">
        <f>IF(C327="","",SUBTOTAL(3,$C$2:C327))</f>
        <v>326</v>
      </c>
      <c r="B327" s="9" t="s">
        <v>352</v>
      </c>
      <c r="C327" s="10">
        <v>1</v>
      </c>
      <c r="D327" s="10">
        <v>1</v>
      </c>
      <c r="E327" s="10">
        <v>1</v>
      </c>
      <c r="F327" s="10">
        <v>1</v>
      </c>
      <c r="G327" s="10"/>
      <c r="H327" s="10">
        <v>1</v>
      </c>
      <c r="I327" s="10">
        <v>1</v>
      </c>
      <c r="J327" s="4">
        <v>1</v>
      </c>
      <c r="K327" s="4">
        <v>1</v>
      </c>
      <c r="L327" s="12">
        <v>43614</v>
      </c>
      <c r="M327" s="12">
        <v>44486</v>
      </c>
      <c r="N327" s="11">
        <v>212</v>
      </c>
      <c r="O327" s="36">
        <v>125</v>
      </c>
      <c r="P327" s="13">
        <v>0</v>
      </c>
      <c r="Q327" s="14">
        <f t="shared" si="40"/>
        <v>44502</v>
      </c>
      <c r="R327" s="15">
        <f t="shared" ca="1" si="45"/>
        <v>0</v>
      </c>
      <c r="S327" s="35">
        <f t="shared" si="41"/>
        <v>126</v>
      </c>
      <c r="T327" s="101">
        <f t="shared" ca="1" si="46"/>
        <v>126</v>
      </c>
      <c r="U327" s="90" t="s">
        <v>683</v>
      </c>
      <c r="V327" s="26">
        <v>94</v>
      </c>
      <c r="W327" s="25" t="str">
        <f t="shared" si="47"/>
        <v>المخازن</v>
      </c>
      <c r="X327" s="25" t="str">
        <f t="shared" ca="1" si="42"/>
        <v/>
      </c>
      <c r="Y327" s="25" t="str">
        <f t="shared" ca="1" si="43"/>
        <v/>
      </c>
      <c r="Z327" s="22" t="s">
        <v>24</v>
      </c>
      <c r="AA327" s="22"/>
      <c r="AB327" s="16">
        <v>44425</v>
      </c>
      <c r="AC327" s="17">
        <v>44486</v>
      </c>
      <c r="AD327" s="43"/>
      <c r="AE327" s="44"/>
      <c r="AF327" s="44"/>
      <c r="AG327" s="44"/>
      <c r="AH327" s="44"/>
      <c r="AI327" s="44"/>
      <c r="AJ327" s="44">
        <v>0</v>
      </c>
      <c r="AK327" s="85" t="str">
        <f>IF(AND($M327&gt;='Renew Report'!$T$1,$M327&lt;='Renew Report'!$U$1),COUNT($AK$1:$AK326)+1,"")</f>
        <v/>
      </c>
      <c r="AT327" s="46">
        <f t="shared" ca="1" si="44"/>
        <v>0</v>
      </c>
    </row>
    <row r="328" spans="1:46" s="46" customFormat="1" ht="60" customHeight="1" thickBot="1">
      <c r="A328" s="8">
        <f>IF(C328="","",SUBTOTAL(3,$C$2:C328))</f>
        <v>327</v>
      </c>
      <c r="B328" s="9" t="s">
        <v>353</v>
      </c>
      <c r="C328" s="10">
        <v>1</v>
      </c>
      <c r="D328" s="10">
        <v>1</v>
      </c>
      <c r="E328" s="10">
        <v>1</v>
      </c>
      <c r="F328" s="10">
        <v>1</v>
      </c>
      <c r="G328" s="10"/>
      <c r="H328" s="10">
        <v>1</v>
      </c>
      <c r="I328" s="10">
        <v>1</v>
      </c>
      <c r="J328" s="4">
        <v>1</v>
      </c>
      <c r="K328" s="4">
        <v>1</v>
      </c>
      <c r="L328" s="12">
        <v>0</v>
      </c>
      <c r="M328" s="12">
        <v>44725</v>
      </c>
      <c r="N328" s="11">
        <v>203</v>
      </c>
      <c r="O328" s="36">
        <v>125</v>
      </c>
      <c r="P328" s="13">
        <v>0</v>
      </c>
      <c r="Q328" s="14">
        <f t="shared" si="40"/>
        <v>44741</v>
      </c>
      <c r="R328" s="15">
        <f t="shared" ca="1" si="45"/>
        <v>0</v>
      </c>
      <c r="S328" s="35">
        <f t="shared" si="41"/>
        <v>126</v>
      </c>
      <c r="T328" s="101">
        <f t="shared" ca="1" si="46"/>
        <v>126</v>
      </c>
      <c r="U328" s="90" t="s">
        <v>683</v>
      </c>
      <c r="V328" s="26">
        <v>94</v>
      </c>
      <c r="W328" s="25" t="str">
        <f t="shared" si="47"/>
        <v>المخازن</v>
      </c>
      <c r="X328" s="25" t="str">
        <f t="shared" ca="1" si="42"/>
        <v/>
      </c>
      <c r="Y328" s="25" t="str">
        <f t="shared" ca="1" si="43"/>
        <v/>
      </c>
      <c r="Z328" s="22" t="s">
        <v>24</v>
      </c>
      <c r="AA328" s="22"/>
      <c r="AB328" s="16">
        <v>44299</v>
      </c>
      <c r="AC328" s="17">
        <v>44360</v>
      </c>
      <c r="AD328" s="43"/>
      <c r="AE328" s="44"/>
      <c r="AF328" s="44"/>
      <c r="AG328" s="44"/>
      <c r="AH328" s="44"/>
      <c r="AI328" s="44"/>
      <c r="AJ328" s="44">
        <v>2002</v>
      </c>
      <c r="AK328" s="85" t="str">
        <f>IF(AND($M328&gt;='Renew Report'!$T$1,$M328&lt;='Renew Report'!$U$1),COUNT($AK$1:$AK327)+1,"")</f>
        <v/>
      </c>
      <c r="AT328" s="46">
        <f t="shared" ca="1" si="44"/>
        <v>0</v>
      </c>
    </row>
    <row r="329" spans="1:46" s="46" customFormat="1" ht="60" customHeight="1" thickBot="1">
      <c r="A329" s="8">
        <f>IF(C329="","",SUBTOTAL(3,$C$2:C329))</f>
        <v>328</v>
      </c>
      <c r="B329" s="9" t="s">
        <v>354</v>
      </c>
      <c r="C329" s="10">
        <v>1</v>
      </c>
      <c r="D329" s="10">
        <v>1</v>
      </c>
      <c r="E329" s="10">
        <v>1</v>
      </c>
      <c r="F329" s="10">
        <v>1</v>
      </c>
      <c r="G329" s="10"/>
      <c r="H329" s="10">
        <v>1</v>
      </c>
      <c r="I329" s="10">
        <v>1</v>
      </c>
      <c r="J329" s="4">
        <v>1</v>
      </c>
      <c r="K329" s="4">
        <v>1</v>
      </c>
      <c r="L329" s="12">
        <v>44355</v>
      </c>
      <c r="M329" s="12">
        <v>44597</v>
      </c>
      <c r="N329" s="11">
        <v>207</v>
      </c>
      <c r="O329" s="36">
        <v>125</v>
      </c>
      <c r="P329" s="13">
        <v>0</v>
      </c>
      <c r="Q329" s="14">
        <f t="shared" si="40"/>
        <v>44613</v>
      </c>
      <c r="R329" s="15">
        <f t="shared" ca="1" si="45"/>
        <v>0</v>
      </c>
      <c r="S329" s="35">
        <f t="shared" si="41"/>
        <v>126</v>
      </c>
      <c r="T329" s="101">
        <f t="shared" ca="1" si="46"/>
        <v>126</v>
      </c>
      <c r="U329" s="90" t="s">
        <v>683</v>
      </c>
      <c r="V329" s="26">
        <v>94</v>
      </c>
      <c r="W329" s="25" t="str">
        <f t="shared" si="47"/>
        <v>المخازن</v>
      </c>
      <c r="X329" s="25" t="str">
        <f t="shared" ca="1" si="42"/>
        <v/>
      </c>
      <c r="Y329" s="25" t="str">
        <f t="shared" ca="1" si="43"/>
        <v/>
      </c>
      <c r="Z329" s="22" t="s">
        <v>75</v>
      </c>
      <c r="AA329" s="22"/>
      <c r="AB329" s="16">
        <v>44232</v>
      </c>
      <c r="AC329" s="17">
        <v>44232</v>
      </c>
      <c r="AD329" s="43"/>
      <c r="AE329" s="44"/>
      <c r="AF329" s="44"/>
      <c r="AG329" s="44"/>
      <c r="AH329" s="44"/>
      <c r="AI329" s="44"/>
      <c r="AJ329" s="44">
        <v>2020</v>
      </c>
      <c r="AK329" s="85" t="str">
        <f>IF(AND($M329&gt;='Renew Report'!$T$1,$M329&lt;='Renew Report'!$U$1),COUNT($AK$1:$AK328)+1,"")</f>
        <v/>
      </c>
      <c r="AT329" s="46">
        <f t="shared" ca="1" si="44"/>
        <v>0</v>
      </c>
    </row>
    <row r="330" spans="1:46" s="46" customFormat="1" ht="60" customHeight="1" thickBot="1">
      <c r="A330" s="8">
        <f>IF(C330="","",SUBTOTAL(3,$C$2:C330))</f>
        <v>329</v>
      </c>
      <c r="B330" s="9" t="s">
        <v>355</v>
      </c>
      <c r="C330" s="10">
        <v>1</v>
      </c>
      <c r="D330" s="10">
        <v>1</v>
      </c>
      <c r="E330" s="10">
        <v>1</v>
      </c>
      <c r="F330" s="10">
        <v>1</v>
      </c>
      <c r="G330" s="10"/>
      <c r="H330" s="10">
        <v>1</v>
      </c>
      <c r="I330" s="10">
        <v>1</v>
      </c>
      <c r="J330" s="4">
        <v>1</v>
      </c>
      <c r="K330" s="4">
        <v>1</v>
      </c>
      <c r="L330" s="12" t="s">
        <v>31</v>
      </c>
      <c r="M330" s="12">
        <v>44180</v>
      </c>
      <c r="N330" s="11">
        <v>0</v>
      </c>
      <c r="O330" s="36">
        <v>0</v>
      </c>
      <c r="P330" s="13">
        <v>0</v>
      </c>
      <c r="Q330" s="14">
        <f t="shared" si="40"/>
        <v>44196</v>
      </c>
      <c r="R330" s="15">
        <f t="shared" ca="1" si="45"/>
        <v>910</v>
      </c>
      <c r="S330" s="35">
        <f t="shared" si="41"/>
        <v>1</v>
      </c>
      <c r="T330" s="101">
        <f t="shared" ca="1" si="46"/>
        <v>911</v>
      </c>
      <c r="U330" s="90" t="s">
        <v>683</v>
      </c>
      <c r="V330" s="26">
        <v>94</v>
      </c>
      <c r="W330" s="25">
        <f t="shared" si="47"/>
        <v>0</v>
      </c>
      <c r="X330" s="25" t="str">
        <f t="shared" ca="1" si="42"/>
        <v>مخالف</v>
      </c>
      <c r="Y330" s="25" t="str">
        <f t="shared" ca="1" si="43"/>
        <v>يحتاج للتجديد</v>
      </c>
      <c r="Z330" s="22" t="s">
        <v>26</v>
      </c>
      <c r="AA330" s="22"/>
      <c r="AB330" s="16">
        <v>44180</v>
      </c>
      <c r="AC330" s="17">
        <v>44180</v>
      </c>
      <c r="AD330" s="43"/>
      <c r="AE330" s="44"/>
      <c r="AF330" s="44"/>
      <c r="AG330" s="44"/>
      <c r="AH330" s="44"/>
      <c r="AI330" s="44"/>
      <c r="AJ330" s="44">
        <v>0</v>
      </c>
      <c r="AK330" s="85" t="str">
        <f>IF(AND($M330&gt;='Renew Report'!$T$1,$M330&lt;='Renew Report'!$U$1),COUNT($AK$1:$AK329)+1,"")</f>
        <v/>
      </c>
      <c r="AT330" s="46">
        <f t="shared" ca="1" si="44"/>
        <v>182</v>
      </c>
    </row>
    <row r="331" spans="1:46" s="46" customFormat="1" ht="60" customHeight="1" thickBot="1">
      <c r="A331" s="8">
        <f>IF(C331="","",SUBTOTAL(3,$C$2:C331))</f>
        <v>330</v>
      </c>
      <c r="B331" s="9" t="s">
        <v>356</v>
      </c>
      <c r="C331" s="10">
        <v>1</v>
      </c>
      <c r="D331" s="10">
        <v>1</v>
      </c>
      <c r="E331" s="10">
        <v>1</v>
      </c>
      <c r="F331" s="10">
        <v>1</v>
      </c>
      <c r="G331" s="10"/>
      <c r="H331" s="10">
        <v>1</v>
      </c>
      <c r="I331" s="10">
        <v>1</v>
      </c>
      <c r="J331" s="4">
        <v>1</v>
      </c>
      <c r="K331" s="4">
        <v>1</v>
      </c>
      <c r="L331" s="12">
        <v>44439</v>
      </c>
      <c r="M331" s="12">
        <v>44504</v>
      </c>
      <c r="N331" s="11">
        <v>0</v>
      </c>
      <c r="O331" s="36">
        <v>0</v>
      </c>
      <c r="P331" s="13">
        <v>0</v>
      </c>
      <c r="Q331" s="14">
        <f t="shared" si="40"/>
        <v>44520</v>
      </c>
      <c r="R331" s="15">
        <f t="shared" ca="1" si="45"/>
        <v>0</v>
      </c>
      <c r="S331" s="35">
        <f t="shared" si="41"/>
        <v>1</v>
      </c>
      <c r="T331" s="101">
        <f t="shared" ca="1" si="46"/>
        <v>1</v>
      </c>
      <c r="U331" s="90" t="s">
        <v>689</v>
      </c>
      <c r="V331" s="26">
        <v>25</v>
      </c>
      <c r="W331" s="25">
        <f t="shared" si="47"/>
        <v>0</v>
      </c>
      <c r="X331" s="25" t="str">
        <f t="shared" ca="1" si="42"/>
        <v/>
      </c>
      <c r="Y331" s="25" t="str">
        <f t="shared" ca="1" si="43"/>
        <v/>
      </c>
      <c r="Z331" s="22" t="s">
        <v>24</v>
      </c>
      <c r="AA331" s="22"/>
      <c r="AB331" s="16">
        <v>44443</v>
      </c>
      <c r="AC331" s="17">
        <v>44504</v>
      </c>
      <c r="AD331" s="43"/>
      <c r="AE331" s="44"/>
      <c r="AF331" s="44"/>
      <c r="AG331" s="44"/>
      <c r="AH331" s="44"/>
      <c r="AI331" s="44"/>
      <c r="AJ331" s="44">
        <v>0</v>
      </c>
      <c r="AK331" s="85" t="str">
        <f>IF(AND($M331&gt;='Renew Report'!$T$1,$M331&lt;='Renew Report'!$U$1),COUNT($AK$1:$AK330)+1,"")</f>
        <v/>
      </c>
      <c r="AT331" s="46">
        <f t="shared" ca="1" si="44"/>
        <v>0</v>
      </c>
    </row>
    <row r="332" spans="1:46" s="46" customFormat="1" ht="60" customHeight="1" thickBot="1">
      <c r="A332" s="8">
        <f>IF(C332="","",SUBTOTAL(3,$C$2:C332))</f>
        <v>331</v>
      </c>
      <c r="B332" s="9" t="s">
        <v>357</v>
      </c>
      <c r="C332" s="10">
        <v>1</v>
      </c>
      <c r="D332" s="10">
        <v>1</v>
      </c>
      <c r="E332" s="10">
        <v>1</v>
      </c>
      <c r="F332" s="10">
        <v>1</v>
      </c>
      <c r="G332" s="10"/>
      <c r="H332" s="10">
        <v>1</v>
      </c>
      <c r="I332" s="10">
        <v>1</v>
      </c>
      <c r="J332" s="4">
        <v>1</v>
      </c>
      <c r="K332" s="4">
        <v>1</v>
      </c>
      <c r="L332" s="12">
        <v>44584</v>
      </c>
      <c r="M332" s="12">
        <v>44708</v>
      </c>
      <c r="N332" s="11">
        <v>0</v>
      </c>
      <c r="O332" s="36">
        <v>0</v>
      </c>
      <c r="P332" s="13">
        <v>0</v>
      </c>
      <c r="Q332" s="14">
        <f t="shared" si="40"/>
        <v>44724</v>
      </c>
      <c r="R332" s="15">
        <f t="shared" ca="1" si="45"/>
        <v>0</v>
      </c>
      <c r="S332" s="35">
        <f t="shared" si="41"/>
        <v>1</v>
      </c>
      <c r="T332" s="101">
        <f t="shared" ca="1" si="46"/>
        <v>1</v>
      </c>
      <c r="U332" s="90" t="s">
        <v>689</v>
      </c>
      <c r="V332" s="26">
        <v>25</v>
      </c>
      <c r="W332" s="25">
        <f t="shared" si="47"/>
        <v>0</v>
      </c>
      <c r="X332" s="25" t="str">
        <f t="shared" ca="1" si="42"/>
        <v/>
      </c>
      <c r="Y332" s="25" t="str">
        <f t="shared" ca="1" si="43"/>
        <v/>
      </c>
      <c r="Z332" s="22" t="s">
        <v>24</v>
      </c>
      <c r="AA332" s="22"/>
      <c r="AB332" s="16">
        <v>44282</v>
      </c>
      <c r="AC332" s="17">
        <v>44343</v>
      </c>
      <c r="AD332" s="43"/>
      <c r="AE332" s="44"/>
      <c r="AF332" s="44"/>
      <c r="AG332" s="44"/>
      <c r="AH332" s="44"/>
      <c r="AI332" s="44"/>
      <c r="AJ332" s="44">
        <v>2014</v>
      </c>
      <c r="AK332" s="85" t="str">
        <f>IF(AND($M332&gt;='Renew Report'!$T$1,$M332&lt;='Renew Report'!$U$1),COUNT($AK$1:$AK331)+1,"")</f>
        <v/>
      </c>
      <c r="AT332" s="46">
        <f t="shared" ca="1" si="44"/>
        <v>0</v>
      </c>
    </row>
    <row r="333" spans="1:46" s="46" customFormat="1" ht="60" customHeight="1" thickBot="1">
      <c r="A333" s="8">
        <f>IF(C333="","",SUBTOTAL(3,$C$2:C333))</f>
        <v>332</v>
      </c>
      <c r="B333" s="9" t="s">
        <v>358</v>
      </c>
      <c r="C333" s="10">
        <v>1</v>
      </c>
      <c r="D333" s="10">
        <v>1</v>
      </c>
      <c r="E333" s="10">
        <v>1</v>
      </c>
      <c r="F333" s="10">
        <v>1</v>
      </c>
      <c r="G333" s="10"/>
      <c r="H333" s="10">
        <v>1</v>
      </c>
      <c r="I333" s="10">
        <v>1</v>
      </c>
      <c r="J333" s="4">
        <v>1</v>
      </c>
      <c r="K333" s="4">
        <v>1</v>
      </c>
      <c r="L333" s="12">
        <v>44648</v>
      </c>
      <c r="M333" s="12">
        <v>44700</v>
      </c>
      <c r="N333" s="11">
        <v>0</v>
      </c>
      <c r="O333" s="36">
        <v>0</v>
      </c>
      <c r="P333" s="13">
        <v>0</v>
      </c>
      <c r="Q333" s="14">
        <f t="shared" si="40"/>
        <v>44716</v>
      </c>
      <c r="R333" s="15">
        <f t="shared" ca="1" si="45"/>
        <v>0</v>
      </c>
      <c r="S333" s="35">
        <f t="shared" si="41"/>
        <v>1</v>
      </c>
      <c r="T333" s="101">
        <f t="shared" ca="1" si="46"/>
        <v>1</v>
      </c>
      <c r="U333" s="90" t="s">
        <v>689</v>
      </c>
      <c r="V333" s="26">
        <v>25</v>
      </c>
      <c r="W333" s="25">
        <f t="shared" si="47"/>
        <v>0</v>
      </c>
      <c r="X333" s="25" t="str">
        <f t="shared" ca="1" si="42"/>
        <v/>
      </c>
      <c r="Y333" s="25" t="str">
        <f t="shared" ca="1" si="43"/>
        <v/>
      </c>
      <c r="Z333" s="22" t="s">
        <v>24</v>
      </c>
      <c r="AA333" s="22"/>
      <c r="AB333" s="16">
        <v>44274</v>
      </c>
      <c r="AC333" s="17">
        <v>44335</v>
      </c>
      <c r="AD333" s="43"/>
      <c r="AE333" s="44"/>
      <c r="AF333" s="44"/>
      <c r="AG333" s="44"/>
      <c r="AH333" s="44"/>
      <c r="AI333" s="44"/>
      <c r="AJ333" s="44">
        <v>1995</v>
      </c>
      <c r="AK333" s="85" t="str">
        <f>IF(AND($M333&gt;='Renew Report'!$T$1,$M333&lt;='Renew Report'!$U$1),COUNT($AK$1:$AK332)+1,"")</f>
        <v/>
      </c>
      <c r="AT333" s="46">
        <f t="shared" ca="1" si="44"/>
        <v>0</v>
      </c>
    </row>
    <row r="334" spans="1:46" s="46" customFormat="1" ht="60" customHeight="1" thickBot="1">
      <c r="A334" s="8">
        <f>IF(C334="","",SUBTOTAL(3,$C$2:C334))</f>
        <v>333</v>
      </c>
      <c r="B334" s="9" t="s">
        <v>359</v>
      </c>
      <c r="C334" s="10">
        <v>1</v>
      </c>
      <c r="D334" s="10">
        <v>1</v>
      </c>
      <c r="E334" s="10">
        <v>1</v>
      </c>
      <c r="F334" s="10">
        <v>1</v>
      </c>
      <c r="G334" s="10"/>
      <c r="H334" s="10">
        <v>1</v>
      </c>
      <c r="I334" s="10">
        <v>1</v>
      </c>
      <c r="J334" s="4">
        <v>1</v>
      </c>
      <c r="K334" s="4">
        <v>1</v>
      </c>
      <c r="L334" s="12">
        <v>44352</v>
      </c>
      <c r="M334" s="12">
        <v>44473</v>
      </c>
      <c r="N334" s="11">
        <v>0</v>
      </c>
      <c r="O334" s="36">
        <v>0</v>
      </c>
      <c r="P334" s="13">
        <v>0</v>
      </c>
      <c r="Q334" s="14">
        <f t="shared" si="40"/>
        <v>44489</v>
      </c>
      <c r="R334" s="15">
        <f t="shared" ca="1" si="45"/>
        <v>0</v>
      </c>
      <c r="S334" s="35">
        <f t="shared" si="41"/>
        <v>1</v>
      </c>
      <c r="T334" s="101">
        <f t="shared" ca="1" si="46"/>
        <v>1</v>
      </c>
      <c r="U334" s="90" t="s">
        <v>689</v>
      </c>
      <c r="V334" s="26">
        <v>25</v>
      </c>
      <c r="W334" s="25">
        <f t="shared" si="47"/>
        <v>0</v>
      </c>
      <c r="X334" s="25" t="str">
        <f t="shared" ca="1" si="42"/>
        <v/>
      </c>
      <c r="Y334" s="25" t="str">
        <f t="shared" ca="1" si="43"/>
        <v/>
      </c>
      <c r="Z334" s="22" t="s">
        <v>24</v>
      </c>
      <c r="AA334" s="22"/>
      <c r="AB334" s="16">
        <v>44412</v>
      </c>
      <c r="AC334" s="17">
        <v>44473</v>
      </c>
      <c r="AD334" s="43"/>
      <c r="AE334" s="44"/>
      <c r="AF334" s="44"/>
      <c r="AG334" s="44"/>
      <c r="AH334" s="44"/>
      <c r="AI334" s="44"/>
      <c r="AJ334" s="44">
        <v>0</v>
      </c>
      <c r="AK334" s="85" t="str">
        <f>IF(AND($M334&gt;='Renew Report'!$T$1,$M334&lt;='Renew Report'!$U$1),COUNT($AK$1:$AK333)+1,"")</f>
        <v/>
      </c>
      <c r="AT334" s="46">
        <f t="shared" ca="1" si="44"/>
        <v>0</v>
      </c>
    </row>
    <row r="335" spans="1:46" s="46" customFormat="1" ht="60" customHeight="1" thickBot="1">
      <c r="A335" s="8">
        <f>IF(C335="","",SUBTOTAL(3,$C$2:C335))</f>
        <v>334</v>
      </c>
      <c r="B335" s="9" t="s">
        <v>360</v>
      </c>
      <c r="C335" s="10">
        <v>1</v>
      </c>
      <c r="D335" s="10">
        <v>1</v>
      </c>
      <c r="E335" s="10">
        <v>1</v>
      </c>
      <c r="F335" s="10">
        <v>1</v>
      </c>
      <c r="G335" s="10"/>
      <c r="H335" s="10">
        <v>1</v>
      </c>
      <c r="I335" s="10">
        <v>1</v>
      </c>
      <c r="J335" s="4">
        <v>1</v>
      </c>
      <c r="K335" s="4">
        <v>1</v>
      </c>
      <c r="L335" s="12">
        <v>44543</v>
      </c>
      <c r="M335" s="12">
        <v>44519</v>
      </c>
      <c r="N335" s="11">
        <v>0</v>
      </c>
      <c r="O335" s="36">
        <v>0</v>
      </c>
      <c r="P335" s="13">
        <v>0</v>
      </c>
      <c r="Q335" s="14">
        <f t="shared" si="40"/>
        <v>44535</v>
      </c>
      <c r="R335" s="15">
        <f t="shared" ca="1" si="45"/>
        <v>0</v>
      </c>
      <c r="S335" s="35">
        <f t="shared" si="41"/>
        <v>1</v>
      </c>
      <c r="T335" s="101">
        <f t="shared" ca="1" si="46"/>
        <v>1</v>
      </c>
      <c r="U335" s="90" t="s">
        <v>689</v>
      </c>
      <c r="V335" s="26">
        <v>25</v>
      </c>
      <c r="W335" s="25">
        <f t="shared" si="47"/>
        <v>0</v>
      </c>
      <c r="X335" s="25" t="str">
        <f t="shared" ca="1" si="42"/>
        <v/>
      </c>
      <c r="Y335" s="25" t="str">
        <f t="shared" ca="1" si="43"/>
        <v/>
      </c>
      <c r="Z335" s="22" t="s">
        <v>26</v>
      </c>
      <c r="AA335" s="22"/>
      <c r="AB335" s="16">
        <v>44154</v>
      </c>
      <c r="AC335" s="17">
        <v>44154</v>
      </c>
      <c r="AD335" s="43"/>
      <c r="AE335" s="44"/>
      <c r="AF335" s="44"/>
      <c r="AG335" s="44"/>
      <c r="AH335" s="44"/>
      <c r="AI335" s="44"/>
      <c r="AJ335" s="44">
        <v>0</v>
      </c>
      <c r="AK335" s="85" t="str">
        <f>IF(AND($M335&gt;='Renew Report'!$T$1,$M335&lt;='Renew Report'!$U$1),COUNT($AK$1:$AK334)+1,"")</f>
        <v/>
      </c>
      <c r="AT335" s="46">
        <f t="shared" ca="1" si="44"/>
        <v>0</v>
      </c>
    </row>
    <row r="336" spans="1:46" s="46" customFormat="1" ht="60" customHeight="1" thickBot="1">
      <c r="A336" s="8">
        <f>IF(C336="","",SUBTOTAL(3,$C$2:C336))</f>
        <v>335</v>
      </c>
      <c r="B336" s="9" t="s">
        <v>361</v>
      </c>
      <c r="C336" s="10">
        <v>1</v>
      </c>
      <c r="D336" s="10">
        <v>1</v>
      </c>
      <c r="E336" s="10">
        <v>1</v>
      </c>
      <c r="F336" s="10">
        <v>1</v>
      </c>
      <c r="G336" s="10"/>
      <c r="H336" s="10">
        <v>1</v>
      </c>
      <c r="I336" s="10">
        <v>1</v>
      </c>
      <c r="J336" s="4">
        <v>1</v>
      </c>
      <c r="K336" s="4">
        <v>1</v>
      </c>
      <c r="L336" s="12">
        <v>44000</v>
      </c>
      <c r="M336" s="12">
        <v>44416</v>
      </c>
      <c r="N336" s="11">
        <v>0</v>
      </c>
      <c r="O336" s="36">
        <v>0</v>
      </c>
      <c r="P336" s="13">
        <v>0</v>
      </c>
      <c r="Q336" s="14">
        <f t="shared" si="40"/>
        <v>44432</v>
      </c>
      <c r="R336" s="15">
        <f t="shared" ca="1" si="45"/>
        <v>0</v>
      </c>
      <c r="S336" s="35">
        <f t="shared" si="41"/>
        <v>1</v>
      </c>
      <c r="T336" s="101">
        <f t="shared" ca="1" si="46"/>
        <v>1</v>
      </c>
      <c r="U336" s="90" t="s">
        <v>689</v>
      </c>
      <c r="V336" s="26">
        <v>25</v>
      </c>
      <c r="W336" s="25">
        <f t="shared" si="47"/>
        <v>0</v>
      </c>
      <c r="X336" s="25" t="str">
        <f t="shared" ca="1" si="42"/>
        <v/>
      </c>
      <c r="Y336" s="25" t="str">
        <f t="shared" ca="1" si="43"/>
        <v/>
      </c>
      <c r="Z336" s="22" t="s">
        <v>24</v>
      </c>
      <c r="AA336" s="22"/>
      <c r="AB336" s="16">
        <v>44355</v>
      </c>
      <c r="AC336" s="17">
        <v>44416</v>
      </c>
      <c r="AD336" s="43"/>
      <c r="AE336" s="44"/>
      <c r="AF336" s="44"/>
      <c r="AG336" s="44"/>
      <c r="AH336" s="44"/>
      <c r="AI336" s="44"/>
      <c r="AJ336" s="44">
        <v>2005</v>
      </c>
      <c r="AK336" s="85" t="str">
        <f>IF(AND($M336&gt;='Renew Report'!$T$1,$M336&lt;='Renew Report'!$U$1),COUNT($AK$1:$AK335)+1,"")</f>
        <v/>
      </c>
      <c r="AT336" s="46">
        <f t="shared" ca="1" si="44"/>
        <v>0</v>
      </c>
    </row>
    <row r="337" spans="1:46" s="46" customFormat="1" ht="60" customHeight="1" thickBot="1">
      <c r="A337" s="8">
        <f>IF(C337="","",SUBTOTAL(3,$C$2:C337))</f>
        <v>336</v>
      </c>
      <c r="B337" s="9" t="s">
        <v>362</v>
      </c>
      <c r="C337" s="10">
        <v>1</v>
      </c>
      <c r="D337" s="10">
        <v>1</v>
      </c>
      <c r="E337" s="10">
        <v>1</v>
      </c>
      <c r="F337" s="10">
        <v>1</v>
      </c>
      <c r="G337" s="10"/>
      <c r="H337" s="10">
        <v>1</v>
      </c>
      <c r="I337" s="10">
        <v>1</v>
      </c>
      <c r="J337" s="4">
        <v>1</v>
      </c>
      <c r="K337" s="4">
        <v>1</v>
      </c>
      <c r="L337" s="12">
        <v>43644</v>
      </c>
      <c r="M337" s="12">
        <v>43977</v>
      </c>
      <c r="N337" s="11">
        <v>63</v>
      </c>
      <c r="O337" s="36">
        <v>75</v>
      </c>
      <c r="P337" s="13">
        <v>0</v>
      </c>
      <c r="Q337" s="14">
        <f t="shared" si="40"/>
        <v>43993</v>
      </c>
      <c r="R337" s="15">
        <f t="shared" ca="1" si="45"/>
        <v>1925</v>
      </c>
      <c r="S337" s="35">
        <f t="shared" si="41"/>
        <v>76</v>
      </c>
      <c r="T337" s="101">
        <f t="shared" ca="1" si="46"/>
        <v>2001</v>
      </c>
      <c r="U337" s="90" t="s">
        <v>689</v>
      </c>
      <c r="V337" s="26">
        <v>25</v>
      </c>
      <c r="W337" s="25" t="str">
        <f t="shared" si="47"/>
        <v>المخازن</v>
      </c>
      <c r="X337" s="25" t="str">
        <f t="shared" ca="1" si="42"/>
        <v>مخالف</v>
      </c>
      <c r="Y337" s="25" t="str">
        <f t="shared" ca="1" si="43"/>
        <v>يحتاج للتجديد</v>
      </c>
      <c r="Z337" s="22" t="s">
        <v>26</v>
      </c>
      <c r="AA337" s="22"/>
      <c r="AB337" s="16">
        <v>43977</v>
      </c>
      <c r="AC337" s="17">
        <v>43977</v>
      </c>
      <c r="AD337" s="43"/>
      <c r="AE337" s="44"/>
      <c r="AF337" s="44"/>
      <c r="AG337" s="44"/>
      <c r="AH337" s="44"/>
      <c r="AI337" s="44"/>
      <c r="AJ337" s="44">
        <v>2015</v>
      </c>
      <c r="AK337" s="85" t="str">
        <f>IF(AND($M337&gt;='Renew Report'!$T$1,$M337&lt;='Renew Report'!$U$1),COUNT($AK$1:$AK336)+1,"")</f>
        <v/>
      </c>
      <c r="AT337" s="46">
        <f t="shared" ca="1" si="44"/>
        <v>385</v>
      </c>
    </row>
    <row r="338" spans="1:46" s="46" customFormat="1" ht="60" customHeight="1" thickBot="1">
      <c r="A338" s="8">
        <f>IF(C338="","",SUBTOTAL(3,$C$2:C338))</f>
        <v>337</v>
      </c>
      <c r="B338" s="9" t="s">
        <v>363</v>
      </c>
      <c r="C338" s="10">
        <v>1</v>
      </c>
      <c r="D338" s="10">
        <v>1</v>
      </c>
      <c r="E338" s="10">
        <v>1</v>
      </c>
      <c r="F338" s="10">
        <v>1</v>
      </c>
      <c r="G338" s="10"/>
      <c r="H338" s="10">
        <v>1</v>
      </c>
      <c r="I338" s="10">
        <v>1</v>
      </c>
      <c r="J338" s="4">
        <v>1</v>
      </c>
      <c r="K338" s="4">
        <v>1</v>
      </c>
      <c r="L338" s="12">
        <v>44469</v>
      </c>
      <c r="M338" s="12">
        <v>44539</v>
      </c>
      <c r="N338" s="11">
        <v>0</v>
      </c>
      <c r="O338" s="36">
        <v>0</v>
      </c>
      <c r="P338" s="13">
        <v>0</v>
      </c>
      <c r="Q338" s="14">
        <f t="shared" si="40"/>
        <v>44555</v>
      </c>
      <c r="R338" s="15">
        <f t="shared" ca="1" si="45"/>
        <v>0</v>
      </c>
      <c r="S338" s="35">
        <f t="shared" si="41"/>
        <v>1</v>
      </c>
      <c r="T338" s="101">
        <f t="shared" ca="1" si="46"/>
        <v>1</v>
      </c>
      <c r="U338" s="90" t="s">
        <v>689</v>
      </c>
      <c r="V338" s="26">
        <v>25</v>
      </c>
      <c r="W338" s="25">
        <f t="shared" si="47"/>
        <v>0</v>
      </c>
      <c r="X338" s="25" t="str">
        <f t="shared" ca="1" si="42"/>
        <v/>
      </c>
      <c r="Y338" s="25" t="str">
        <f t="shared" ca="1" si="43"/>
        <v/>
      </c>
      <c r="Z338" s="22" t="s">
        <v>24</v>
      </c>
      <c r="AA338" s="22"/>
      <c r="AB338" s="16">
        <v>44478</v>
      </c>
      <c r="AC338" s="17">
        <v>44539</v>
      </c>
      <c r="AD338" s="43"/>
      <c r="AE338" s="44"/>
      <c r="AF338" s="44"/>
      <c r="AG338" s="44"/>
      <c r="AH338" s="44"/>
      <c r="AI338" s="44"/>
      <c r="AJ338" s="44">
        <v>0</v>
      </c>
      <c r="AK338" s="85" t="str">
        <f>IF(AND($M338&gt;='Renew Report'!$T$1,$M338&lt;='Renew Report'!$U$1),COUNT($AK$1:$AK337)+1,"")</f>
        <v/>
      </c>
      <c r="AT338" s="46">
        <f t="shared" ca="1" si="44"/>
        <v>0</v>
      </c>
    </row>
    <row r="339" spans="1:46" s="46" customFormat="1" ht="60" customHeight="1" thickBot="1">
      <c r="A339" s="8">
        <f>IF(C339="","",SUBTOTAL(3,$C$2:C339))</f>
        <v>338</v>
      </c>
      <c r="B339" s="9" t="s">
        <v>364</v>
      </c>
      <c r="C339" s="10">
        <v>1</v>
      </c>
      <c r="D339" s="10">
        <v>1</v>
      </c>
      <c r="E339" s="10">
        <v>1</v>
      </c>
      <c r="F339" s="10">
        <v>1</v>
      </c>
      <c r="G339" s="10"/>
      <c r="H339" s="10">
        <v>1</v>
      </c>
      <c r="I339" s="10">
        <v>1</v>
      </c>
      <c r="J339" s="4">
        <v>1</v>
      </c>
      <c r="K339" s="4">
        <v>1</v>
      </c>
      <c r="L339" s="12">
        <v>44221</v>
      </c>
      <c r="M339" s="12">
        <v>44732</v>
      </c>
      <c r="N339" s="11">
        <v>0</v>
      </c>
      <c r="O339" s="36">
        <v>0</v>
      </c>
      <c r="P339" s="13">
        <v>0</v>
      </c>
      <c r="Q339" s="14">
        <f t="shared" si="40"/>
        <v>44748</v>
      </c>
      <c r="R339" s="15">
        <f t="shared" ca="1" si="45"/>
        <v>0</v>
      </c>
      <c r="S339" s="35">
        <f t="shared" si="41"/>
        <v>1</v>
      </c>
      <c r="T339" s="101">
        <f t="shared" ca="1" si="46"/>
        <v>1</v>
      </c>
      <c r="U339" s="90" t="s">
        <v>689</v>
      </c>
      <c r="V339" s="26">
        <v>25</v>
      </c>
      <c r="W339" s="25">
        <f t="shared" si="47"/>
        <v>0</v>
      </c>
      <c r="X339" s="25" t="str">
        <f t="shared" ca="1" si="42"/>
        <v/>
      </c>
      <c r="Y339" s="25" t="str">
        <f t="shared" ca="1" si="43"/>
        <v/>
      </c>
      <c r="Z339" s="22" t="s">
        <v>24</v>
      </c>
      <c r="AA339" s="22"/>
      <c r="AB339" s="16">
        <v>44306</v>
      </c>
      <c r="AC339" s="17">
        <v>44367</v>
      </c>
      <c r="AD339" s="43"/>
      <c r="AE339" s="44"/>
      <c r="AF339" s="44"/>
      <c r="AG339" s="44"/>
      <c r="AH339" s="44"/>
      <c r="AI339" s="44"/>
      <c r="AJ339" s="44">
        <v>0</v>
      </c>
      <c r="AK339" s="85" t="str">
        <f>IF(AND($M339&gt;='Renew Report'!$T$1,$M339&lt;='Renew Report'!$U$1),COUNT($AK$1:$AK338)+1,"")</f>
        <v/>
      </c>
      <c r="AT339" s="46">
        <f t="shared" ca="1" si="44"/>
        <v>0</v>
      </c>
    </row>
    <row r="340" spans="1:46" s="46" customFormat="1" ht="60" customHeight="1" thickBot="1">
      <c r="A340" s="8">
        <f>IF(C340="","",SUBTOTAL(3,$C$2:C340))</f>
        <v>339</v>
      </c>
      <c r="B340" s="9" t="s">
        <v>365</v>
      </c>
      <c r="C340" s="10">
        <v>1</v>
      </c>
      <c r="D340" s="10">
        <v>1</v>
      </c>
      <c r="E340" s="10">
        <v>1</v>
      </c>
      <c r="F340" s="10">
        <v>1</v>
      </c>
      <c r="G340" s="10"/>
      <c r="H340" s="10">
        <v>1</v>
      </c>
      <c r="I340" s="10">
        <v>1</v>
      </c>
      <c r="J340" s="4">
        <v>1</v>
      </c>
      <c r="K340" s="4">
        <v>1</v>
      </c>
      <c r="L340" s="12">
        <v>44418</v>
      </c>
      <c r="M340" s="12">
        <v>44623</v>
      </c>
      <c r="N340" s="11">
        <v>0</v>
      </c>
      <c r="O340" s="36">
        <v>0</v>
      </c>
      <c r="P340" s="13">
        <v>0</v>
      </c>
      <c r="Q340" s="14">
        <f t="shared" si="40"/>
        <v>44639</v>
      </c>
      <c r="R340" s="15">
        <f t="shared" ca="1" si="45"/>
        <v>0</v>
      </c>
      <c r="S340" s="35">
        <f t="shared" si="41"/>
        <v>1</v>
      </c>
      <c r="T340" s="101">
        <f t="shared" ca="1" si="46"/>
        <v>1</v>
      </c>
      <c r="U340" s="90" t="s">
        <v>689</v>
      </c>
      <c r="V340" s="26">
        <v>25</v>
      </c>
      <c r="W340" s="25">
        <f t="shared" si="47"/>
        <v>0</v>
      </c>
      <c r="X340" s="25" t="str">
        <f t="shared" ca="1" si="42"/>
        <v/>
      </c>
      <c r="Y340" s="25" t="str">
        <f t="shared" ca="1" si="43"/>
        <v/>
      </c>
      <c r="Z340" s="22" t="s">
        <v>24</v>
      </c>
      <c r="AA340" s="22"/>
      <c r="AB340" s="16">
        <v>44199</v>
      </c>
      <c r="AC340" s="17">
        <v>44258</v>
      </c>
      <c r="AD340" s="43"/>
      <c r="AE340" s="44"/>
      <c r="AF340" s="44"/>
      <c r="AG340" s="44"/>
      <c r="AH340" s="44"/>
      <c r="AI340" s="44"/>
      <c r="AJ340" s="44">
        <v>0</v>
      </c>
      <c r="AK340" s="85" t="str">
        <f>IF(AND($M340&gt;='Renew Report'!$T$1,$M340&lt;='Renew Report'!$U$1),COUNT($AK$1:$AK339)+1,"")</f>
        <v/>
      </c>
      <c r="AT340" s="46">
        <f t="shared" ca="1" si="44"/>
        <v>0</v>
      </c>
    </row>
    <row r="341" spans="1:46" s="46" customFormat="1" ht="60" customHeight="1" thickBot="1">
      <c r="A341" s="8">
        <f>IF(C341="","",SUBTOTAL(3,$C$2:C341))</f>
        <v>340</v>
      </c>
      <c r="B341" s="9" t="s">
        <v>366</v>
      </c>
      <c r="C341" s="10">
        <v>1</v>
      </c>
      <c r="D341" s="10">
        <v>1</v>
      </c>
      <c r="E341" s="10">
        <v>1</v>
      </c>
      <c r="F341" s="10">
        <v>1</v>
      </c>
      <c r="G341" s="10"/>
      <c r="H341" s="10">
        <v>1</v>
      </c>
      <c r="I341" s="10">
        <v>1</v>
      </c>
      <c r="J341" s="4">
        <v>1</v>
      </c>
      <c r="K341" s="4">
        <v>1</v>
      </c>
      <c r="L341" s="12">
        <v>44553</v>
      </c>
      <c r="M341" s="12">
        <v>44622</v>
      </c>
      <c r="N341" s="11">
        <v>0</v>
      </c>
      <c r="O341" s="36">
        <v>0</v>
      </c>
      <c r="P341" s="13">
        <v>0</v>
      </c>
      <c r="Q341" s="14">
        <f t="shared" si="40"/>
        <v>44638</v>
      </c>
      <c r="R341" s="15">
        <f t="shared" ca="1" si="45"/>
        <v>0</v>
      </c>
      <c r="S341" s="35">
        <f t="shared" si="41"/>
        <v>1</v>
      </c>
      <c r="T341" s="101">
        <f t="shared" ca="1" si="46"/>
        <v>1</v>
      </c>
      <c r="U341" s="90" t="s">
        <v>689</v>
      </c>
      <c r="V341" s="26">
        <v>25</v>
      </c>
      <c r="W341" s="25">
        <f t="shared" si="47"/>
        <v>0</v>
      </c>
      <c r="X341" s="25" t="str">
        <f t="shared" ca="1" si="42"/>
        <v/>
      </c>
      <c r="Y341" s="25" t="str">
        <f t="shared" ca="1" si="43"/>
        <v/>
      </c>
      <c r="Z341" s="22" t="s">
        <v>24</v>
      </c>
      <c r="AA341" s="22"/>
      <c r="AB341" s="16">
        <v>44198</v>
      </c>
      <c r="AC341" s="17">
        <v>44257</v>
      </c>
      <c r="AD341" s="43"/>
      <c r="AE341" s="44"/>
      <c r="AF341" s="44"/>
      <c r="AG341" s="44"/>
      <c r="AH341" s="44"/>
      <c r="AI341" s="44"/>
      <c r="AJ341" s="44">
        <v>0</v>
      </c>
      <c r="AK341" s="85" t="str">
        <f>IF(AND($M341&gt;='Renew Report'!$T$1,$M341&lt;='Renew Report'!$U$1),COUNT($AK$1:$AK340)+1,"")</f>
        <v/>
      </c>
      <c r="AT341" s="46">
        <f t="shared" ca="1" si="44"/>
        <v>0</v>
      </c>
    </row>
    <row r="342" spans="1:46" s="46" customFormat="1" ht="60" customHeight="1" thickBot="1">
      <c r="A342" s="8">
        <f>IF(C342="","",SUBTOTAL(3,$C$2:C342))</f>
        <v>341</v>
      </c>
      <c r="B342" s="9" t="s">
        <v>367</v>
      </c>
      <c r="C342" s="10">
        <v>1</v>
      </c>
      <c r="D342" s="10">
        <v>1</v>
      </c>
      <c r="E342" s="10">
        <v>1</v>
      </c>
      <c r="F342" s="10">
        <v>1</v>
      </c>
      <c r="G342" s="10"/>
      <c r="H342" s="10">
        <v>1</v>
      </c>
      <c r="I342" s="10">
        <v>1</v>
      </c>
      <c r="J342" s="4">
        <v>1</v>
      </c>
      <c r="K342" s="4">
        <v>1</v>
      </c>
      <c r="L342" s="12">
        <v>44487</v>
      </c>
      <c r="M342" s="12">
        <v>44664</v>
      </c>
      <c r="N342" s="11">
        <v>0</v>
      </c>
      <c r="O342" s="36">
        <v>0</v>
      </c>
      <c r="P342" s="13">
        <v>0</v>
      </c>
      <c r="Q342" s="14">
        <f t="shared" si="40"/>
        <v>44680</v>
      </c>
      <c r="R342" s="15">
        <f t="shared" ca="1" si="45"/>
        <v>0</v>
      </c>
      <c r="S342" s="35">
        <f t="shared" si="41"/>
        <v>1</v>
      </c>
      <c r="T342" s="101">
        <f t="shared" ca="1" si="46"/>
        <v>1</v>
      </c>
      <c r="U342" s="90" t="s">
        <v>689</v>
      </c>
      <c r="V342" s="26">
        <v>25</v>
      </c>
      <c r="W342" s="25">
        <f t="shared" si="47"/>
        <v>0</v>
      </c>
      <c r="X342" s="25" t="str">
        <f t="shared" ca="1" si="42"/>
        <v/>
      </c>
      <c r="Y342" s="25" t="str">
        <f t="shared" ca="1" si="43"/>
        <v/>
      </c>
      <c r="Z342" s="22" t="s">
        <v>24</v>
      </c>
      <c r="AA342" s="22"/>
      <c r="AB342" s="16">
        <v>44240</v>
      </c>
      <c r="AC342" s="17">
        <v>44299</v>
      </c>
      <c r="AD342" s="43"/>
      <c r="AE342" s="44"/>
      <c r="AF342" s="44"/>
      <c r="AG342" s="44"/>
      <c r="AH342" s="44"/>
      <c r="AI342" s="44"/>
      <c r="AJ342" s="44">
        <v>0</v>
      </c>
      <c r="AK342" s="85" t="str">
        <f>IF(AND($M342&gt;='Renew Report'!$T$1,$M342&lt;='Renew Report'!$U$1),COUNT($AK$1:$AK341)+1,"")</f>
        <v/>
      </c>
      <c r="AT342" s="46">
        <f t="shared" ca="1" si="44"/>
        <v>0</v>
      </c>
    </row>
    <row r="343" spans="1:46" s="46" customFormat="1" ht="60" customHeight="1" thickBot="1">
      <c r="A343" s="8">
        <f>IF(C343="","",SUBTOTAL(3,$C$2:C343))</f>
        <v>342</v>
      </c>
      <c r="B343" s="9" t="s">
        <v>368</v>
      </c>
      <c r="C343" s="10">
        <v>1</v>
      </c>
      <c r="D343" s="10">
        <v>1</v>
      </c>
      <c r="E343" s="10">
        <v>1</v>
      </c>
      <c r="F343" s="10">
        <v>1</v>
      </c>
      <c r="G343" s="10"/>
      <c r="H343" s="10">
        <v>1</v>
      </c>
      <c r="I343" s="10">
        <v>1</v>
      </c>
      <c r="J343" s="4">
        <v>1</v>
      </c>
      <c r="K343" s="4">
        <v>1</v>
      </c>
      <c r="L343" s="12">
        <v>44369</v>
      </c>
      <c r="M343" s="12">
        <v>44519</v>
      </c>
      <c r="N343" s="11">
        <v>192</v>
      </c>
      <c r="O343" s="36">
        <v>125</v>
      </c>
      <c r="P343" s="13">
        <v>0</v>
      </c>
      <c r="Q343" s="14">
        <f t="shared" si="40"/>
        <v>44535</v>
      </c>
      <c r="R343" s="15">
        <f t="shared" ca="1" si="45"/>
        <v>0</v>
      </c>
      <c r="S343" s="35">
        <f t="shared" si="41"/>
        <v>126</v>
      </c>
      <c r="T343" s="101">
        <f t="shared" ca="1" si="46"/>
        <v>126</v>
      </c>
      <c r="U343" s="90" t="s">
        <v>689</v>
      </c>
      <c r="V343" s="26">
        <v>25</v>
      </c>
      <c r="W343" s="25" t="str">
        <f t="shared" si="47"/>
        <v>المخازن</v>
      </c>
      <c r="X343" s="25" t="str">
        <f t="shared" ca="1" si="42"/>
        <v/>
      </c>
      <c r="Y343" s="25" t="str">
        <f t="shared" ca="1" si="43"/>
        <v/>
      </c>
      <c r="Z343" s="22" t="s">
        <v>24</v>
      </c>
      <c r="AA343" s="22"/>
      <c r="AB343" s="16">
        <v>44458</v>
      </c>
      <c r="AC343" s="17">
        <v>44519</v>
      </c>
      <c r="AD343" s="43"/>
      <c r="AE343" s="44"/>
      <c r="AF343" s="44"/>
      <c r="AG343" s="44"/>
      <c r="AH343" s="44"/>
      <c r="AI343" s="44"/>
      <c r="AJ343" s="44">
        <v>0</v>
      </c>
      <c r="AK343" s="85" t="str">
        <f>IF(AND($M343&gt;='Renew Report'!$T$1,$M343&lt;='Renew Report'!$U$1),COUNT($AK$1:$AK342)+1,"")</f>
        <v/>
      </c>
      <c r="AT343" s="46">
        <f t="shared" ca="1" si="44"/>
        <v>0</v>
      </c>
    </row>
    <row r="344" spans="1:46" s="46" customFormat="1" ht="60" customHeight="1" thickBot="1">
      <c r="A344" s="8">
        <f>IF(C344="","",SUBTOTAL(3,$C$2:C344))</f>
        <v>343</v>
      </c>
      <c r="B344" s="9" t="s">
        <v>369</v>
      </c>
      <c r="C344" s="10">
        <v>1</v>
      </c>
      <c r="D344" s="10">
        <v>1</v>
      </c>
      <c r="E344" s="10">
        <v>1</v>
      </c>
      <c r="F344" s="10">
        <v>1</v>
      </c>
      <c r="G344" s="10"/>
      <c r="H344" s="10">
        <v>1</v>
      </c>
      <c r="I344" s="10">
        <v>1</v>
      </c>
      <c r="J344" s="4">
        <v>1</v>
      </c>
      <c r="K344" s="4">
        <v>1</v>
      </c>
      <c r="L344" s="12">
        <v>44376</v>
      </c>
      <c r="M344" s="12">
        <v>44674</v>
      </c>
      <c r="N344" s="11">
        <v>194</v>
      </c>
      <c r="O344" s="36">
        <v>125</v>
      </c>
      <c r="P344" s="13">
        <v>0</v>
      </c>
      <c r="Q344" s="14">
        <f t="shared" si="40"/>
        <v>44690</v>
      </c>
      <c r="R344" s="15">
        <f t="shared" ca="1" si="45"/>
        <v>0</v>
      </c>
      <c r="S344" s="35">
        <f t="shared" si="41"/>
        <v>126</v>
      </c>
      <c r="T344" s="101">
        <f t="shared" ca="1" si="46"/>
        <v>126</v>
      </c>
      <c r="U344" s="90" t="s">
        <v>689</v>
      </c>
      <c r="V344" s="26">
        <v>25</v>
      </c>
      <c r="W344" s="25" t="str">
        <f t="shared" si="47"/>
        <v>المخازن</v>
      </c>
      <c r="X344" s="25" t="str">
        <f t="shared" ca="1" si="42"/>
        <v/>
      </c>
      <c r="Y344" s="25" t="str">
        <f t="shared" ca="1" si="43"/>
        <v/>
      </c>
      <c r="Z344" s="22" t="s">
        <v>24</v>
      </c>
      <c r="AA344" s="22"/>
      <c r="AB344" s="16">
        <v>44250</v>
      </c>
      <c r="AC344" s="17">
        <v>44309</v>
      </c>
      <c r="AD344" s="43"/>
      <c r="AE344" s="44"/>
      <c r="AF344" s="44"/>
      <c r="AG344" s="44"/>
      <c r="AH344" s="44"/>
      <c r="AI344" s="44"/>
      <c r="AJ344" s="44">
        <v>1996</v>
      </c>
      <c r="AK344" s="85" t="str">
        <f>IF(AND($M344&gt;='Renew Report'!$T$1,$M344&lt;='Renew Report'!$U$1),COUNT($AK$1:$AK343)+1,"")</f>
        <v/>
      </c>
      <c r="AT344" s="46">
        <f t="shared" ca="1" si="44"/>
        <v>0</v>
      </c>
    </row>
    <row r="345" spans="1:46" s="46" customFormat="1" ht="60" customHeight="1" thickBot="1">
      <c r="A345" s="8">
        <f>IF(C345="","",SUBTOTAL(3,$C$2:C345))</f>
        <v>344</v>
      </c>
      <c r="B345" s="9" t="s">
        <v>370</v>
      </c>
      <c r="C345" s="10">
        <v>1</v>
      </c>
      <c r="D345" s="10">
        <v>1</v>
      </c>
      <c r="E345" s="10">
        <v>1</v>
      </c>
      <c r="F345" s="10">
        <v>1</v>
      </c>
      <c r="G345" s="10"/>
      <c r="H345" s="10">
        <v>1</v>
      </c>
      <c r="I345" s="10">
        <v>1</v>
      </c>
      <c r="J345" s="4">
        <v>1</v>
      </c>
      <c r="K345" s="4">
        <v>1</v>
      </c>
      <c r="L345" s="12">
        <v>44515</v>
      </c>
      <c r="M345" s="12">
        <v>44763</v>
      </c>
      <c r="N345" s="11">
        <v>0</v>
      </c>
      <c r="O345" s="36">
        <v>0</v>
      </c>
      <c r="P345" s="13">
        <v>0</v>
      </c>
      <c r="Q345" s="14">
        <f t="shared" si="40"/>
        <v>44779</v>
      </c>
      <c r="R345" s="15">
        <f t="shared" ca="1" si="45"/>
        <v>0</v>
      </c>
      <c r="S345" s="35">
        <f t="shared" si="41"/>
        <v>1</v>
      </c>
      <c r="T345" s="101">
        <f t="shared" ca="1" si="46"/>
        <v>1</v>
      </c>
      <c r="U345" s="90" t="s">
        <v>689</v>
      </c>
      <c r="V345" s="26">
        <v>25</v>
      </c>
      <c r="W345" s="25">
        <f t="shared" si="47"/>
        <v>0</v>
      </c>
      <c r="X345" s="25" t="str">
        <f t="shared" ca="1" si="42"/>
        <v/>
      </c>
      <c r="Y345" s="25" t="str">
        <f t="shared" ca="1" si="43"/>
        <v/>
      </c>
      <c r="Z345" s="22" t="s">
        <v>24</v>
      </c>
      <c r="AA345" s="22"/>
      <c r="AB345" s="16">
        <v>44337</v>
      </c>
      <c r="AC345" s="17">
        <v>44398</v>
      </c>
      <c r="AD345" s="43"/>
      <c r="AE345" s="44"/>
      <c r="AF345" s="44"/>
      <c r="AG345" s="44"/>
      <c r="AH345" s="44"/>
      <c r="AI345" s="44"/>
      <c r="AJ345" s="44">
        <v>2016</v>
      </c>
      <c r="AK345" s="85" t="str">
        <f>IF(AND($M345&gt;='Renew Report'!$T$1,$M345&lt;='Renew Report'!$U$1),COUNT($AK$1:$AK344)+1,"")</f>
        <v/>
      </c>
      <c r="AT345" s="46">
        <f t="shared" ca="1" si="44"/>
        <v>0</v>
      </c>
    </row>
    <row r="346" spans="1:46" s="46" customFormat="1" ht="60" customHeight="1" thickBot="1">
      <c r="A346" s="8">
        <f>IF(C346="","",SUBTOTAL(3,$C$2:C346))</f>
        <v>345</v>
      </c>
      <c r="B346" s="9" t="s">
        <v>371</v>
      </c>
      <c r="C346" s="10">
        <v>1</v>
      </c>
      <c r="D346" s="10">
        <v>1</v>
      </c>
      <c r="E346" s="10">
        <v>1</v>
      </c>
      <c r="F346" s="10">
        <v>1</v>
      </c>
      <c r="G346" s="10"/>
      <c r="H346" s="10">
        <v>1</v>
      </c>
      <c r="I346" s="10">
        <v>1</v>
      </c>
      <c r="J346" s="4">
        <v>1</v>
      </c>
      <c r="K346" s="4">
        <v>1</v>
      </c>
      <c r="L346" s="12">
        <v>44292</v>
      </c>
      <c r="M346" s="12">
        <v>44740</v>
      </c>
      <c r="N346" s="11">
        <v>0</v>
      </c>
      <c r="O346" s="36">
        <v>0</v>
      </c>
      <c r="P346" s="13">
        <v>0</v>
      </c>
      <c r="Q346" s="14">
        <f t="shared" si="40"/>
        <v>44756</v>
      </c>
      <c r="R346" s="15">
        <f t="shared" ca="1" si="45"/>
        <v>0</v>
      </c>
      <c r="S346" s="35">
        <f t="shared" si="41"/>
        <v>1</v>
      </c>
      <c r="T346" s="101">
        <f t="shared" ca="1" si="46"/>
        <v>1</v>
      </c>
      <c r="U346" s="90" t="s">
        <v>689</v>
      </c>
      <c r="V346" s="26">
        <v>25</v>
      </c>
      <c r="W346" s="25">
        <f t="shared" si="47"/>
        <v>0</v>
      </c>
      <c r="X346" s="25" t="str">
        <f t="shared" ca="1" si="42"/>
        <v/>
      </c>
      <c r="Y346" s="25" t="str">
        <f t="shared" ca="1" si="43"/>
        <v/>
      </c>
      <c r="Z346" s="22" t="s">
        <v>24</v>
      </c>
      <c r="AA346" s="22"/>
      <c r="AB346" s="16">
        <v>44314</v>
      </c>
      <c r="AC346" s="17">
        <v>44375</v>
      </c>
      <c r="AD346" s="43"/>
      <c r="AE346" s="44"/>
      <c r="AF346" s="44"/>
      <c r="AG346" s="44"/>
      <c r="AH346" s="44"/>
      <c r="AI346" s="44"/>
      <c r="AJ346" s="44">
        <v>1995</v>
      </c>
      <c r="AK346" s="85" t="str">
        <f>IF(AND($M346&gt;='Renew Report'!$T$1,$M346&lt;='Renew Report'!$U$1),COUNT($AK$1:$AK345)+1,"")</f>
        <v/>
      </c>
      <c r="AT346" s="46">
        <f t="shared" ca="1" si="44"/>
        <v>0</v>
      </c>
    </row>
    <row r="347" spans="1:46" s="46" customFormat="1" ht="60" customHeight="1" thickBot="1">
      <c r="A347" s="8">
        <f>IF(C347="","",SUBTOTAL(3,$C$2:C347))</f>
        <v>346</v>
      </c>
      <c r="B347" s="9" t="s">
        <v>372</v>
      </c>
      <c r="C347" s="10">
        <v>1</v>
      </c>
      <c r="D347" s="10">
        <v>1</v>
      </c>
      <c r="E347" s="10">
        <v>1</v>
      </c>
      <c r="F347" s="10">
        <v>1</v>
      </c>
      <c r="G347" s="10"/>
      <c r="H347" s="10">
        <v>1</v>
      </c>
      <c r="I347" s="10">
        <v>1</v>
      </c>
      <c r="J347" s="4">
        <v>1</v>
      </c>
      <c r="K347" s="4">
        <v>1</v>
      </c>
      <c r="L347" s="12">
        <v>43852</v>
      </c>
      <c r="M347" s="12">
        <v>44408</v>
      </c>
      <c r="N347" s="11">
        <v>20</v>
      </c>
      <c r="O347" s="36">
        <v>75</v>
      </c>
      <c r="P347" s="13">
        <v>0</v>
      </c>
      <c r="Q347" s="14">
        <f t="shared" si="40"/>
        <v>44424</v>
      </c>
      <c r="R347" s="15">
        <f t="shared" ca="1" si="45"/>
        <v>0</v>
      </c>
      <c r="S347" s="35">
        <f t="shared" si="41"/>
        <v>76</v>
      </c>
      <c r="T347" s="101">
        <f t="shared" ca="1" si="46"/>
        <v>76</v>
      </c>
      <c r="U347" s="90" t="s">
        <v>689</v>
      </c>
      <c r="V347" s="26">
        <v>25</v>
      </c>
      <c r="W347" s="25" t="str">
        <f t="shared" si="47"/>
        <v>المخازن</v>
      </c>
      <c r="X347" s="25" t="str">
        <f t="shared" ca="1" si="42"/>
        <v/>
      </c>
      <c r="Y347" s="25" t="str">
        <f t="shared" ca="1" si="43"/>
        <v/>
      </c>
      <c r="Z347" s="22" t="s">
        <v>24</v>
      </c>
      <c r="AA347" s="22"/>
      <c r="AB347" s="16">
        <v>44347</v>
      </c>
      <c r="AC347" s="17">
        <v>44408</v>
      </c>
      <c r="AD347" s="43"/>
      <c r="AE347" s="44"/>
      <c r="AF347" s="44"/>
      <c r="AG347" s="44"/>
      <c r="AH347" s="44"/>
      <c r="AI347" s="44"/>
      <c r="AJ347" s="44">
        <v>2007</v>
      </c>
      <c r="AK347" s="85" t="str">
        <f>IF(AND($M347&gt;='Renew Report'!$T$1,$M347&lt;='Renew Report'!$U$1),COUNT($AK$1:$AK346)+1,"")</f>
        <v/>
      </c>
      <c r="AT347" s="46">
        <f t="shared" ca="1" si="44"/>
        <v>0</v>
      </c>
    </row>
    <row r="348" spans="1:46" s="46" customFormat="1" ht="60" customHeight="1" thickBot="1">
      <c r="A348" s="8">
        <f>IF(C348="","",SUBTOTAL(3,$C$2:C348))</f>
        <v>347</v>
      </c>
      <c r="B348" s="9" t="s">
        <v>373</v>
      </c>
      <c r="C348" s="10">
        <v>1</v>
      </c>
      <c r="D348" s="10">
        <v>1</v>
      </c>
      <c r="E348" s="10">
        <v>1</v>
      </c>
      <c r="F348" s="10">
        <v>1</v>
      </c>
      <c r="G348" s="10"/>
      <c r="H348" s="10">
        <v>1</v>
      </c>
      <c r="I348" s="10">
        <v>1</v>
      </c>
      <c r="J348" s="4">
        <v>1</v>
      </c>
      <c r="K348" s="4">
        <v>1</v>
      </c>
      <c r="L348" s="12">
        <v>44491</v>
      </c>
      <c r="M348" s="12">
        <v>44816</v>
      </c>
      <c r="N348" s="11">
        <v>0</v>
      </c>
      <c r="O348" s="36">
        <v>0</v>
      </c>
      <c r="P348" s="13">
        <v>0</v>
      </c>
      <c r="Q348" s="14">
        <f t="shared" si="40"/>
        <v>44832</v>
      </c>
      <c r="R348" s="15">
        <f t="shared" ca="1" si="45"/>
        <v>0</v>
      </c>
      <c r="S348" s="35">
        <f t="shared" si="41"/>
        <v>1</v>
      </c>
      <c r="T348" s="101">
        <f t="shared" ca="1" si="46"/>
        <v>1</v>
      </c>
      <c r="U348" s="90" t="s">
        <v>689</v>
      </c>
      <c r="V348" s="26">
        <v>25</v>
      </c>
      <c r="W348" s="25">
        <f t="shared" si="47"/>
        <v>0</v>
      </c>
      <c r="X348" s="25" t="str">
        <f t="shared" ca="1" si="42"/>
        <v/>
      </c>
      <c r="Y348" s="25" t="str">
        <f t="shared" ca="1" si="43"/>
        <v/>
      </c>
      <c r="Z348" s="22" t="s">
        <v>24</v>
      </c>
      <c r="AA348" s="22"/>
      <c r="AB348" s="16">
        <v>44389</v>
      </c>
      <c r="AC348" s="17">
        <v>44451</v>
      </c>
      <c r="AD348" s="43"/>
      <c r="AE348" s="44"/>
      <c r="AF348" s="44"/>
      <c r="AG348" s="44"/>
      <c r="AH348" s="44"/>
      <c r="AI348" s="44"/>
      <c r="AJ348" s="44">
        <v>0</v>
      </c>
      <c r="AK348" s="85" t="str">
        <f>IF(AND($M348&gt;='Renew Report'!$T$1,$M348&lt;='Renew Report'!$U$1),COUNT($AK$1:$AK347)+1,"")</f>
        <v/>
      </c>
      <c r="AT348" s="46">
        <f t="shared" ca="1" si="44"/>
        <v>0</v>
      </c>
    </row>
    <row r="349" spans="1:46" s="46" customFormat="1" ht="60" customHeight="1" thickBot="1">
      <c r="A349" s="8">
        <f>IF(C349="","",SUBTOTAL(3,$C$2:C349))</f>
        <v>348</v>
      </c>
      <c r="B349" s="9" t="s">
        <v>374</v>
      </c>
      <c r="C349" s="10">
        <v>1</v>
      </c>
      <c r="D349" s="10">
        <v>1</v>
      </c>
      <c r="E349" s="10">
        <v>1</v>
      </c>
      <c r="F349" s="10">
        <v>1</v>
      </c>
      <c r="G349" s="10"/>
      <c r="H349" s="10">
        <v>1</v>
      </c>
      <c r="I349" s="10">
        <v>1</v>
      </c>
      <c r="J349" s="4">
        <v>1</v>
      </c>
      <c r="K349" s="4">
        <v>1</v>
      </c>
      <c r="L349" s="12">
        <v>44396</v>
      </c>
      <c r="M349" s="12">
        <v>44467</v>
      </c>
      <c r="N349" s="11">
        <v>0</v>
      </c>
      <c r="O349" s="36">
        <v>0</v>
      </c>
      <c r="P349" s="13">
        <v>0</v>
      </c>
      <c r="Q349" s="14">
        <f t="shared" si="40"/>
        <v>44483</v>
      </c>
      <c r="R349" s="15">
        <f t="shared" ca="1" si="45"/>
        <v>0</v>
      </c>
      <c r="S349" s="35">
        <f t="shared" si="41"/>
        <v>1</v>
      </c>
      <c r="T349" s="101">
        <f t="shared" ca="1" si="46"/>
        <v>1</v>
      </c>
      <c r="U349" s="90" t="s">
        <v>689</v>
      </c>
      <c r="V349" s="26">
        <v>25</v>
      </c>
      <c r="W349" s="25">
        <f t="shared" si="47"/>
        <v>0</v>
      </c>
      <c r="X349" s="25" t="str">
        <f t="shared" ca="1" si="42"/>
        <v/>
      </c>
      <c r="Y349" s="25" t="str">
        <f t="shared" ca="1" si="43"/>
        <v/>
      </c>
      <c r="Z349" s="22" t="s">
        <v>24</v>
      </c>
      <c r="AA349" s="22"/>
      <c r="AB349" s="16">
        <v>44405</v>
      </c>
      <c r="AC349" s="17">
        <v>44467</v>
      </c>
      <c r="AD349" s="43"/>
      <c r="AE349" s="44"/>
      <c r="AF349" s="44"/>
      <c r="AG349" s="44"/>
      <c r="AH349" s="44"/>
      <c r="AI349" s="44"/>
      <c r="AJ349" s="44">
        <v>0</v>
      </c>
      <c r="AK349" s="85" t="str">
        <f>IF(AND($M349&gt;='Renew Report'!$T$1,$M349&lt;='Renew Report'!$U$1),COUNT($AK$1:$AK348)+1,"")</f>
        <v/>
      </c>
      <c r="AT349" s="46">
        <f t="shared" ca="1" si="44"/>
        <v>0</v>
      </c>
    </row>
    <row r="350" spans="1:46" s="46" customFormat="1" ht="60" customHeight="1" thickBot="1">
      <c r="A350" s="8">
        <f>IF(C350="","",SUBTOTAL(3,$C$2:C350))</f>
        <v>349</v>
      </c>
      <c r="B350" s="9" t="s">
        <v>375</v>
      </c>
      <c r="C350" s="10">
        <v>1</v>
      </c>
      <c r="D350" s="10">
        <v>1</v>
      </c>
      <c r="E350" s="10">
        <v>1</v>
      </c>
      <c r="F350" s="10">
        <v>1</v>
      </c>
      <c r="G350" s="10"/>
      <c r="H350" s="10">
        <v>1</v>
      </c>
      <c r="I350" s="10">
        <v>1</v>
      </c>
      <c r="J350" s="4">
        <v>1</v>
      </c>
      <c r="K350" s="4">
        <v>1</v>
      </c>
      <c r="L350" s="12">
        <v>44527</v>
      </c>
      <c r="M350" s="12">
        <v>44745</v>
      </c>
      <c r="N350" s="11">
        <v>0</v>
      </c>
      <c r="O350" s="36">
        <v>0</v>
      </c>
      <c r="P350" s="13">
        <v>0</v>
      </c>
      <c r="Q350" s="14">
        <f t="shared" si="40"/>
        <v>44761</v>
      </c>
      <c r="R350" s="15">
        <f t="shared" ca="1" si="45"/>
        <v>0</v>
      </c>
      <c r="S350" s="35">
        <f t="shared" si="41"/>
        <v>1</v>
      </c>
      <c r="T350" s="101">
        <f t="shared" ca="1" si="46"/>
        <v>1</v>
      </c>
      <c r="U350" s="90" t="s">
        <v>689</v>
      </c>
      <c r="V350" s="26">
        <v>25</v>
      </c>
      <c r="W350" s="25">
        <f t="shared" si="47"/>
        <v>0</v>
      </c>
      <c r="X350" s="25" t="str">
        <f t="shared" ca="1" si="42"/>
        <v/>
      </c>
      <c r="Y350" s="25" t="str">
        <f t="shared" ca="1" si="43"/>
        <v/>
      </c>
      <c r="Z350" s="22" t="s">
        <v>24</v>
      </c>
      <c r="AA350" s="22"/>
      <c r="AB350" s="16">
        <v>44319</v>
      </c>
      <c r="AC350" s="17">
        <v>44380</v>
      </c>
      <c r="AD350" s="43"/>
      <c r="AE350" s="44"/>
      <c r="AF350" s="44"/>
      <c r="AG350" s="44"/>
      <c r="AH350" s="44"/>
      <c r="AI350" s="44"/>
      <c r="AJ350" s="44">
        <v>2000</v>
      </c>
      <c r="AK350" s="85" t="str">
        <f>IF(AND($M350&gt;='Renew Report'!$T$1,$M350&lt;='Renew Report'!$U$1),COUNT($AK$1:$AK349)+1,"")</f>
        <v/>
      </c>
      <c r="AT350" s="46">
        <f t="shared" ca="1" si="44"/>
        <v>0</v>
      </c>
    </row>
    <row r="351" spans="1:46" s="46" customFormat="1" ht="60" customHeight="1" thickBot="1">
      <c r="A351" s="8">
        <f>IF(C351="","",SUBTOTAL(3,$C$2:C351))</f>
        <v>350</v>
      </c>
      <c r="B351" s="9" t="s">
        <v>376</v>
      </c>
      <c r="C351" s="10">
        <v>1</v>
      </c>
      <c r="D351" s="10">
        <v>1</v>
      </c>
      <c r="E351" s="10">
        <v>1</v>
      </c>
      <c r="F351" s="10">
        <v>1</v>
      </c>
      <c r="G351" s="10"/>
      <c r="H351" s="10">
        <v>1</v>
      </c>
      <c r="I351" s="10">
        <v>1</v>
      </c>
      <c r="J351" s="4">
        <v>1</v>
      </c>
      <c r="K351" s="4">
        <v>1</v>
      </c>
      <c r="L351" s="12">
        <v>43670</v>
      </c>
      <c r="M351" s="12">
        <v>44557</v>
      </c>
      <c r="N351" s="11">
        <v>0</v>
      </c>
      <c r="O351" s="36">
        <v>0</v>
      </c>
      <c r="P351" s="13">
        <v>0</v>
      </c>
      <c r="Q351" s="14">
        <f t="shared" si="40"/>
        <v>44573</v>
      </c>
      <c r="R351" s="15">
        <f t="shared" ca="1" si="45"/>
        <v>0</v>
      </c>
      <c r="S351" s="35">
        <f t="shared" si="41"/>
        <v>1</v>
      </c>
      <c r="T351" s="101">
        <f t="shared" ca="1" si="46"/>
        <v>1</v>
      </c>
      <c r="U351" s="90" t="s">
        <v>689</v>
      </c>
      <c r="V351" s="26">
        <v>25</v>
      </c>
      <c r="W351" s="25">
        <f t="shared" si="47"/>
        <v>0</v>
      </c>
      <c r="X351" s="25" t="str">
        <f t="shared" ca="1" si="42"/>
        <v/>
      </c>
      <c r="Y351" s="25" t="str">
        <f t="shared" ca="1" si="43"/>
        <v/>
      </c>
      <c r="Z351" s="22" t="s">
        <v>24</v>
      </c>
      <c r="AA351" s="22"/>
      <c r="AB351" s="16">
        <v>44496</v>
      </c>
      <c r="AC351" s="17">
        <v>44557</v>
      </c>
      <c r="AD351" s="43"/>
      <c r="AE351" s="44"/>
      <c r="AF351" s="44"/>
      <c r="AG351" s="44"/>
      <c r="AH351" s="44"/>
      <c r="AI351" s="44"/>
      <c r="AJ351" s="44">
        <v>0</v>
      </c>
      <c r="AK351" s="85" t="str">
        <f>IF(AND($M351&gt;='Renew Report'!$T$1,$M351&lt;='Renew Report'!$U$1),COUNT($AK$1:$AK350)+1,"")</f>
        <v/>
      </c>
      <c r="AT351" s="46">
        <f t="shared" ca="1" si="44"/>
        <v>0</v>
      </c>
    </row>
    <row r="352" spans="1:46" s="46" customFormat="1" ht="60" customHeight="1" thickBot="1">
      <c r="A352" s="8">
        <f>IF(C352="","",SUBTOTAL(3,$C$2:C352))</f>
        <v>351</v>
      </c>
      <c r="B352" s="9" t="s">
        <v>377</v>
      </c>
      <c r="C352" s="10">
        <v>1</v>
      </c>
      <c r="D352" s="10">
        <v>1</v>
      </c>
      <c r="E352" s="10">
        <v>1</v>
      </c>
      <c r="F352" s="10">
        <v>1</v>
      </c>
      <c r="G352" s="10"/>
      <c r="H352" s="10">
        <v>1</v>
      </c>
      <c r="I352" s="10">
        <v>1</v>
      </c>
      <c r="J352" s="4">
        <v>1</v>
      </c>
      <c r="K352" s="4">
        <v>1</v>
      </c>
      <c r="L352" s="12">
        <v>43746</v>
      </c>
      <c r="M352" s="12">
        <v>44493</v>
      </c>
      <c r="N352" s="11">
        <v>93</v>
      </c>
      <c r="O352" s="36">
        <v>75</v>
      </c>
      <c r="P352" s="13">
        <v>0</v>
      </c>
      <c r="Q352" s="14">
        <f t="shared" si="40"/>
        <v>44509</v>
      </c>
      <c r="R352" s="15">
        <f t="shared" ca="1" si="45"/>
        <v>0</v>
      </c>
      <c r="S352" s="35">
        <f t="shared" si="41"/>
        <v>76</v>
      </c>
      <c r="T352" s="101">
        <f t="shared" ca="1" si="46"/>
        <v>76</v>
      </c>
      <c r="U352" s="90" t="s">
        <v>689</v>
      </c>
      <c r="V352" s="26">
        <v>25</v>
      </c>
      <c r="W352" s="25" t="str">
        <f t="shared" si="47"/>
        <v>المخازن</v>
      </c>
      <c r="X352" s="25" t="str">
        <f t="shared" ca="1" si="42"/>
        <v/>
      </c>
      <c r="Y352" s="25" t="str">
        <f t="shared" ca="1" si="43"/>
        <v/>
      </c>
      <c r="Z352" s="22" t="s">
        <v>24</v>
      </c>
      <c r="AA352" s="22"/>
      <c r="AB352" s="16">
        <v>44432</v>
      </c>
      <c r="AC352" s="17">
        <v>44493</v>
      </c>
      <c r="AD352" s="43"/>
      <c r="AE352" s="44"/>
      <c r="AF352" s="44"/>
      <c r="AG352" s="44"/>
      <c r="AH352" s="44"/>
      <c r="AI352" s="44"/>
      <c r="AJ352" s="44">
        <v>0</v>
      </c>
      <c r="AK352" s="85" t="str">
        <f>IF(AND($M352&gt;='Renew Report'!$T$1,$M352&lt;='Renew Report'!$U$1),COUNT($AK$1:$AK351)+1,"")</f>
        <v/>
      </c>
      <c r="AT352" s="46">
        <f t="shared" ca="1" si="44"/>
        <v>0</v>
      </c>
    </row>
    <row r="353" spans="1:46" s="46" customFormat="1" ht="60" customHeight="1" thickBot="1">
      <c r="A353" s="8">
        <f>IF(C353="","",SUBTOTAL(3,$C$2:C353))</f>
        <v>352</v>
      </c>
      <c r="B353" s="9" t="s">
        <v>378</v>
      </c>
      <c r="C353" s="10">
        <v>1</v>
      </c>
      <c r="D353" s="10">
        <v>1</v>
      </c>
      <c r="E353" s="10">
        <v>1</v>
      </c>
      <c r="F353" s="10">
        <v>1</v>
      </c>
      <c r="G353" s="10"/>
      <c r="H353" s="10">
        <v>1</v>
      </c>
      <c r="I353" s="10">
        <v>1</v>
      </c>
      <c r="J353" s="4">
        <v>1</v>
      </c>
      <c r="K353" s="4">
        <v>1</v>
      </c>
      <c r="L353" s="12">
        <v>44440</v>
      </c>
      <c r="M353" s="12">
        <v>44486</v>
      </c>
      <c r="N353" s="11">
        <v>0</v>
      </c>
      <c r="O353" s="36">
        <v>0</v>
      </c>
      <c r="P353" s="13">
        <v>0</v>
      </c>
      <c r="Q353" s="14">
        <f t="shared" si="40"/>
        <v>44502</v>
      </c>
      <c r="R353" s="15">
        <f t="shared" ca="1" si="45"/>
        <v>0</v>
      </c>
      <c r="S353" s="35">
        <f t="shared" si="41"/>
        <v>1</v>
      </c>
      <c r="T353" s="101">
        <f t="shared" ca="1" si="46"/>
        <v>1</v>
      </c>
      <c r="U353" s="90" t="s">
        <v>689</v>
      </c>
      <c r="V353" s="26">
        <v>25</v>
      </c>
      <c r="W353" s="25">
        <f t="shared" si="47"/>
        <v>0</v>
      </c>
      <c r="X353" s="25" t="str">
        <f t="shared" ca="1" si="42"/>
        <v/>
      </c>
      <c r="Y353" s="25" t="str">
        <f t="shared" ca="1" si="43"/>
        <v/>
      </c>
      <c r="Z353" s="22" t="s">
        <v>24</v>
      </c>
      <c r="AA353" s="22"/>
      <c r="AB353" s="16">
        <v>44425</v>
      </c>
      <c r="AC353" s="17">
        <v>44486</v>
      </c>
      <c r="AD353" s="43"/>
      <c r="AE353" s="44"/>
      <c r="AF353" s="44"/>
      <c r="AG353" s="44"/>
      <c r="AH353" s="44"/>
      <c r="AI353" s="44"/>
      <c r="AJ353" s="44">
        <v>0</v>
      </c>
      <c r="AK353" s="85" t="str">
        <f>IF(AND($M353&gt;='Renew Report'!$T$1,$M353&lt;='Renew Report'!$U$1),COUNT($AK$1:$AK352)+1,"")</f>
        <v/>
      </c>
      <c r="AT353" s="46">
        <f t="shared" ca="1" si="44"/>
        <v>0</v>
      </c>
    </row>
    <row r="354" spans="1:46" s="46" customFormat="1" ht="60" customHeight="1" thickBot="1">
      <c r="A354" s="8">
        <f>IF(C354="","",SUBTOTAL(3,$C$2:C354))</f>
        <v>353</v>
      </c>
      <c r="B354" s="9" t="s">
        <v>379</v>
      </c>
      <c r="C354" s="10">
        <v>1</v>
      </c>
      <c r="D354" s="10">
        <v>1</v>
      </c>
      <c r="E354" s="10">
        <v>1</v>
      </c>
      <c r="F354" s="10">
        <v>1</v>
      </c>
      <c r="G354" s="10"/>
      <c r="H354" s="10">
        <v>1</v>
      </c>
      <c r="I354" s="10">
        <v>1</v>
      </c>
      <c r="J354" s="4">
        <v>1</v>
      </c>
      <c r="K354" s="4">
        <v>1</v>
      </c>
      <c r="L354" s="12">
        <v>44395</v>
      </c>
      <c r="M354" s="12">
        <v>44622</v>
      </c>
      <c r="N354" s="11">
        <v>0</v>
      </c>
      <c r="O354" s="36">
        <v>0</v>
      </c>
      <c r="P354" s="13">
        <v>0</v>
      </c>
      <c r="Q354" s="14">
        <f t="shared" si="40"/>
        <v>44638</v>
      </c>
      <c r="R354" s="15">
        <f t="shared" ca="1" si="45"/>
        <v>0</v>
      </c>
      <c r="S354" s="35">
        <f t="shared" si="41"/>
        <v>1</v>
      </c>
      <c r="T354" s="101">
        <f t="shared" ca="1" si="46"/>
        <v>1</v>
      </c>
      <c r="U354" s="90" t="s">
        <v>689</v>
      </c>
      <c r="V354" s="26">
        <v>25</v>
      </c>
      <c r="W354" s="25">
        <f t="shared" si="47"/>
        <v>0</v>
      </c>
      <c r="X354" s="25" t="str">
        <f t="shared" ca="1" si="42"/>
        <v/>
      </c>
      <c r="Y354" s="25" t="str">
        <f t="shared" ca="1" si="43"/>
        <v/>
      </c>
      <c r="Z354" s="22" t="s">
        <v>24</v>
      </c>
      <c r="AA354" s="22"/>
      <c r="AB354" s="16">
        <v>44198</v>
      </c>
      <c r="AC354" s="17">
        <v>44257</v>
      </c>
      <c r="AD354" s="43"/>
      <c r="AE354" s="44"/>
      <c r="AF354" s="44"/>
      <c r="AG354" s="44"/>
      <c r="AH354" s="44"/>
      <c r="AI354" s="44"/>
      <c r="AJ354" s="44">
        <v>0</v>
      </c>
      <c r="AK354" s="85" t="str">
        <f>IF(AND($M354&gt;='Renew Report'!$T$1,$M354&lt;='Renew Report'!$U$1),COUNT($AK$1:$AK353)+1,"")</f>
        <v/>
      </c>
      <c r="AT354" s="46">
        <f t="shared" ca="1" si="44"/>
        <v>0</v>
      </c>
    </row>
    <row r="355" spans="1:46" s="46" customFormat="1" ht="60" customHeight="1" thickBot="1">
      <c r="A355" s="8">
        <f>IF(C355="","",SUBTOTAL(3,$C$2:C355))</f>
        <v>354</v>
      </c>
      <c r="B355" s="9" t="s">
        <v>380</v>
      </c>
      <c r="C355" s="10">
        <v>1</v>
      </c>
      <c r="D355" s="10">
        <v>1</v>
      </c>
      <c r="E355" s="10">
        <v>1</v>
      </c>
      <c r="F355" s="10">
        <v>1</v>
      </c>
      <c r="G355" s="10"/>
      <c r="H355" s="10">
        <v>1</v>
      </c>
      <c r="I355" s="10">
        <v>1</v>
      </c>
      <c r="J355" s="4">
        <v>1</v>
      </c>
      <c r="K355" s="4">
        <v>1</v>
      </c>
      <c r="L355" s="12">
        <v>43846</v>
      </c>
      <c r="M355" s="12">
        <v>44434</v>
      </c>
      <c r="N355" s="11">
        <v>51</v>
      </c>
      <c r="O355" s="36">
        <v>100</v>
      </c>
      <c r="P355" s="13">
        <v>0</v>
      </c>
      <c r="Q355" s="14">
        <f t="shared" si="40"/>
        <v>44450</v>
      </c>
      <c r="R355" s="15">
        <f t="shared" ca="1" si="45"/>
        <v>0</v>
      </c>
      <c r="S355" s="35">
        <f t="shared" si="41"/>
        <v>101</v>
      </c>
      <c r="T355" s="101">
        <f t="shared" ca="1" si="46"/>
        <v>101</v>
      </c>
      <c r="U355" s="90" t="s">
        <v>689</v>
      </c>
      <c r="V355" s="26">
        <v>25</v>
      </c>
      <c r="W355" s="25" t="str">
        <f t="shared" si="47"/>
        <v>المخازن</v>
      </c>
      <c r="X355" s="25" t="str">
        <f t="shared" ca="1" si="42"/>
        <v/>
      </c>
      <c r="Y355" s="25" t="str">
        <f t="shared" ca="1" si="43"/>
        <v/>
      </c>
      <c r="Z355" s="22" t="s">
        <v>24</v>
      </c>
      <c r="AA355" s="22"/>
      <c r="AB355" s="16">
        <v>44373</v>
      </c>
      <c r="AC355" s="17">
        <v>44434</v>
      </c>
      <c r="AD355" s="43"/>
      <c r="AE355" s="44"/>
      <c r="AF355" s="44"/>
      <c r="AG355" s="44"/>
      <c r="AH355" s="44"/>
      <c r="AI355" s="44"/>
      <c r="AJ355" s="44">
        <v>0</v>
      </c>
      <c r="AK355" s="85" t="str">
        <f>IF(AND($M355&gt;='Renew Report'!$T$1,$M355&lt;='Renew Report'!$U$1),COUNT($AK$1:$AK354)+1,"")</f>
        <v/>
      </c>
      <c r="AT355" s="46">
        <f t="shared" ca="1" si="44"/>
        <v>0</v>
      </c>
    </row>
    <row r="356" spans="1:46" s="46" customFormat="1" ht="60" customHeight="1" thickBot="1">
      <c r="A356" s="8">
        <f>IF(C356="","",SUBTOTAL(3,$C$2:C356))</f>
        <v>355</v>
      </c>
      <c r="B356" s="9" t="s">
        <v>381</v>
      </c>
      <c r="C356" s="10">
        <v>1</v>
      </c>
      <c r="D356" s="10">
        <v>1</v>
      </c>
      <c r="E356" s="10">
        <v>1</v>
      </c>
      <c r="F356" s="10">
        <v>1</v>
      </c>
      <c r="G356" s="10"/>
      <c r="H356" s="10">
        <v>1</v>
      </c>
      <c r="I356" s="10">
        <v>1</v>
      </c>
      <c r="J356" s="4">
        <v>1</v>
      </c>
      <c r="K356" s="4">
        <v>1</v>
      </c>
      <c r="L356" s="12">
        <v>44011</v>
      </c>
      <c r="M356" s="12">
        <v>44389</v>
      </c>
      <c r="N356" s="11">
        <v>0</v>
      </c>
      <c r="O356" s="36">
        <v>0</v>
      </c>
      <c r="P356" s="13">
        <v>0</v>
      </c>
      <c r="Q356" s="14">
        <f t="shared" si="40"/>
        <v>44405</v>
      </c>
      <c r="R356" s="15">
        <f t="shared" ca="1" si="45"/>
        <v>0</v>
      </c>
      <c r="S356" s="35">
        <f t="shared" si="41"/>
        <v>1</v>
      </c>
      <c r="T356" s="101">
        <f t="shared" ca="1" si="46"/>
        <v>1</v>
      </c>
      <c r="U356" s="90" t="s">
        <v>689</v>
      </c>
      <c r="V356" s="26">
        <v>25</v>
      </c>
      <c r="W356" s="25">
        <f t="shared" si="47"/>
        <v>0</v>
      </c>
      <c r="X356" s="25" t="str">
        <f t="shared" ca="1" si="42"/>
        <v/>
      </c>
      <c r="Y356" s="25" t="str">
        <f t="shared" ca="1" si="43"/>
        <v/>
      </c>
      <c r="Z356" s="22" t="s">
        <v>24</v>
      </c>
      <c r="AA356" s="22"/>
      <c r="AB356" s="16">
        <v>44328</v>
      </c>
      <c r="AC356" s="17">
        <v>44389</v>
      </c>
      <c r="AD356" s="43"/>
      <c r="AE356" s="44"/>
      <c r="AF356" s="44"/>
      <c r="AG356" s="44"/>
      <c r="AH356" s="44"/>
      <c r="AI356" s="44"/>
      <c r="AJ356" s="44">
        <v>2000</v>
      </c>
      <c r="AK356" s="85" t="str">
        <f>IF(AND($M356&gt;='Renew Report'!$T$1,$M356&lt;='Renew Report'!$U$1),COUNT($AK$1:$AK355)+1,"")</f>
        <v/>
      </c>
      <c r="AT356" s="46">
        <f t="shared" ca="1" si="44"/>
        <v>0</v>
      </c>
    </row>
    <row r="357" spans="1:46" s="46" customFormat="1" ht="60" customHeight="1" thickBot="1">
      <c r="A357" s="8">
        <f>IF(C357="","",SUBTOTAL(3,$C$2:C357))</f>
        <v>356</v>
      </c>
      <c r="B357" s="9" t="s">
        <v>382</v>
      </c>
      <c r="C357" s="10">
        <v>1</v>
      </c>
      <c r="D357" s="10">
        <v>1</v>
      </c>
      <c r="E357" s="10">
        <v>1</v>
      </c>
      <c r="F357" s="10">
        <v>1</v>
      </c>
      <c r="G357" s="10"/>
      <c r="H357" s="10">
        <v>1</v>
      </c>
      <c r="I357" s="10">
        <v>1</v>
      </c>
      <c r="J357" s="4">
        <v>1</v>
      </c>
      <c r="K357" s="4">
        <v>1</v>
      </c>
      <c r="L357" s="12">
        <v>44376</v>
      </c>
      <c r="M357" s="12">
        <v>44703</v>
      </c>
      <c r="N357" s="11">
        <v>0</v>
      </c>
      <c r="O357" s="36">
        <v>0</v>
      </c>
      <c r="P357" s="13">
        <v>0</v>
      </c>
      <c r="Q357" s="14">
        <f t="shared" si="40"/>
        <v>44719</v>
      </c>
      <c r="R357" s="15">
        <f t="shared" ca="1" si="45"/>
        <v>0</v>
      </c>
      <c r="S357" s="35">
        <f t="shared" si="41"/>
        <v>1</v>
      </c>
      <c r="T357" s="101">
        <f t="shared" ca="1" si="46"/>
        <v>1</v>
      </c>
      <c r="U357" s="90" t="s">
        <v>689</v>
      </c>
      <c r="V357" s="26">
        <v>25</v>
      </c>
      <c r="W357" s="25">
        <f t="shared" si="47"/>
        <v>0</v>
      </c>
      <c r="X357" s="25" t="str">
        <f t="shared" ca="1" si="42"/>
        <v/>
      </c>
      <c r="Y357" s="25" t="str">
        <f t="shared" ca="1" si="43"/>
        <v/>
      </c>
      <c r="Z357" s="22" t="s">
        <v>24</v>
      </c>
      <c r="AA357" s="22"/>
      <c r="AB357" s="16">
        <v>44277</v>
      </c>
      <c r="AC357" s="17">
        <v>44338</v>
      </c>
      <c r="AD357" s="43"/>
      <c r="AE357" s="44"/>
      <c r="AF357" s="44"/>
      <c r="AG357" s="44"/>
      <c r="AH357" s="44"/>
      <c r="AI357" s="44"/>
      <c r="AJ357" s="44">
        <v>1994</v>
      </c>
      <c r="AK357" s="85" t="str">
        <f>IF(AND($M357&gt;='Renew Report'!$T$1,$M357&lt;='Renew Report'!$U$1),COUNT($AK$1:$AK356)+1,"")</f>
        <v/>
      </c>
      <c r="AT357" s="46">
        <f t="shared" ca="1" si="44"/>
        <v>0</v>
      </c>
    </row>
    <row r="358" spans="1:46" s="46" customFormat="1" ht="60" customHeight="1" thickBot="1">
      <c r="A358" s="8">
        <f>IF(C358="","",SUBTOTAL(3,$C$2:C358))</f>
        <v>357</v>
      </c>
      <c r="B358" s="9" t="s">
        <v>383</v>
      </c>
      <c r="C358" s="10">
        <v>1</v>
      </c>
      <c r="D358" s="10">
        <v>1</v>
      </c>
      <c r="E358" s="10">
        <v>1</v>
      </c>
      <c r="F358" s="10">
        <v>1</v>
      </c>
      <c r="G358" s="10"/>
      <c r="H358" s="10">
        <v>1</v>
      </c>
      <c r="I358" s="10">
        <v>1</v>
      </c>
      <c r="J358" s="4">
        <v>1</v>
      </c>
      <c r="K358" s="4">
        <v>1</v>
      </c>
      <c r="L358" s="12">
        <v>44742</v>
      </c>
      <c r="M358" s="12">
        <v>44812</v>
      </c>
      <c r="N358" s="11">
        <v>0</v>
      </c>
      <c r="O358" s="36">
        <v>0</v>
      </c>
      <c r="P358" s="13">
        <v>0</v>
      </c>
      <c r="Q358" s="14">
        <f t="shared" si="40"/>
        <v>44828</v>
      </c>
      <c r="R358" s="15">
        <f t="shared" ca="1" si="45"/>
        <v>0</v>
      </c>
      <c r="S358" s="35">
        <f t="shared" si="41"/>
        <v>1</v>
      </c>
      <c r="T358" s="101">
        <f t="shared" ca="1" si="46"/>
        <v>1</v>
      </c>
      <c r="U358" s="90" t="s">
        <v>689</v>
      </c>
      <c r="V358" s="26">
        <v>25</v>
      </c>
      <c r="W358" s="25">
        <f t="shared" si="47"/>
        <v>0</v>
      </c>
      <c r="X358" s="25" t="str">
        <f t="shared" ca="1" si="42"/>
        <v/>
      </c>
      <c r="Y358" s="25" t="str">
        <f t="shared" ca="1" si="43"/>
        <v/>
      </c>
      <c r="Z358" s="22" t="s">
        <v>24</v>
      </c>
      <c r="AA358" s="22"/>
      <c r="AB358" s="16">
        <v>44385</v>
      </c>
      <c r="AC358" s="17">
        <v>44447</v>
      </c>
      <c r="AD358" s="43"/>
      <c r="AE358" s="44"/>
      <c r="AF358" s="44"/>
      <c r="AG358" s="44"/>
      <c r="AH358" s="44"/>
      <c r="AI358" s="44"/>
      <c r="AJ358" s="44">
        <v>0</v>
      </c>
      <c r="AK358" s="85" t="str">
        <f>IF(AND($M358&gt;='Renew Report'!$T$1,$M358&lt;='Renew Report'!$U$1),COUNT($AK$1:$AK357)+1,"")</f>
        <v/>
      </c>
      <c r="AT358" s="46">
        <f t="shared" ca="1" si="44"/>
        <v>0</v>
      </c>
    </row>
    <row r="359" spans="1:46" s="46" customFormat="1" ht="60" customHeight="1" thickBot="1">
      <c r="A359" s="8">
        <f>IF(C359="","",SUBTOTAL(3,$C$2:C359))</f>
        <v>358</v>
      </c>
      <c r="B359" s="9" t="s">
        <v>384</v>
      </c>
      <c r="C359" s="10">
        <v>1</v>
      </c>
      <c r="D359" s="10">
        <v>1</v>
      </c>
      <c r="E359" s="10">
        <v>1</v>
      </c>
      <c r="F359" s="10">
        <v>1</v>
      </c>
      <c r="G359" s="10"/>
      <c r="H359" s="10">
        <v>1</v>
      </c>
      <c r="I359" s="10">
        <v>1</v>
      </c>
      <c r="J359" s="4">
        <v>1</v>
      </c>
      <c r="K359" s="4">
        <v>1</v>
      </c>
      <c r="L359" s="12">
        <v>43979</v>
      </c>
      <c r="M359" s="12">
        <v>44767</v>
      </c>
      <c r="N359" s="11">
        <v>0</v>
      </c>
      <c r="O359" s="36">
        <v>0</v>
      </c>
      <c r="P359" s="13">
        <v>0</v>
      </c>
      <c r="Q359" s="14">
        <f t="shared" si="40"/>
        <v>44783</v>
      </c>
      <c r="R359" s="15">
        <f t="shared" ca="1" si="45"/>
        <v>0</v>
      </c>
      <c r="S359" s="35">
        <f t="shared" si="41"/>
        <v>1</v>
      </c>
      <c r="T359" s="101">
        <f t="shared" ca="1" si="46"/>
        <v>1</v>
      </c>
      <c r="U359" s="94" t="s">
        <v>689</v>
      </c>
      <c r="V359" s="30">
        <v>25</v>
      </c>
      <c r="W359" s="25">
        <f t="shared" si="47"/>
        <v>0</v>
      </c>
      <c r="X359" s="25" t="str">
        <f t="shared" ca="1" si="42"/>
        <v/>
      </c>
      <c r="Y359" s="25" t="str">
        <f t="shared" ca="1" si="43"/>
        <v/>
      </c>
      <c r="Z359" s="22" t="s">
        <v>24</v>
      </c>
      <c r="AA359" s="22"/>
      <c r="AB359" s="16">
        <v>44341</v>
      </c>
      <c r="AC359" s="17">
        <v>44402</v>
      </c>
      <c r="AD359" s="43"/>
      <c r="AE359" s="44"/>
      <c r="AF359" s="44"/>
      <c r="AG359" s="44"/>
      <c r="AH359" s="44"/>
      <c r="AI359" s="44"/>
      <c r="AJ359" s="44">
        <v>2005</v>
      </c>
      <c r="AK359" s="85" t="str">
        <f>IF(AND($M359&gt;='Renew Report'!$T$1,$M359&lt;='Renew Report'!$U$1),COUNT($AK$1:$AK358)+1,"")</f>
        <v/>
      </c>
      <c r="AT359" s="46">
        <f t="shared" ca="1" si="44"/>
        <v>0</v>
      </c>
    </row>
    <row r="360" spans="1:46" s="46" customFormat="1" ht="60" customHeight="1" thickBot="1">
      <c r="A360" s="8">
        <f>IF(C360="","",SUBTOTAL(3,$C$2:C360))</f>
        <v>359</v>
      </c>
      <c r="B360" s="9" t="s">
        <v>385</v>
      </c>
      <c r="C360" s="10">
        <v>1</v>
      </c>
      <c r="D360" s="10">
        <v>1</v>
      </c>
      <c r="E360" s="10">
        <v>1</v>
      </c>
      <c r="F360" s="10">
        <v>1</v>
      </c>
      <c r="G360" s="10"/>
      <c r="H360" s="10">
        <v>1</v>
      </c>
      <c r="I360" s="10">
        <v>1</v>
      </c>
      <c r="J360" s="4">
        <v>1</v>
      </c>
      <c r="K360" s="4">
        <v>1</v>
      </c>
      <c r="L360" s="12">
        <v>43904</v>
      </c>
      <c r="M360" s="12">
        <v>44413</v>
      </c>
      <c r="N360" s="11">
        <v>0</v>
      </c>
      <c r="O360" s="36">
        <v>0</v>
      </c>
      <c r="P360" s="13">
        <v>0</v>
      </c>
      <c r="Q360" s="14">
        <f t="shared" si="40"/>
        <v>44429</v>
      </c>
      <c r="R360" s="15">
        <f t="shared" ca="1" si="45"/>
        <v>0</v>
      </c>
      <c r="S360" s="35">
        <f t="shared" si="41"/>
        <v>1</v>
      </c>
      <c r="T360" s="101">
        <f t="shared" ca="1" si="46"/>
        <v>1</v>
      </c>
      <c r="U360" s="90" t="s">
        <v>689</v>
      </c>
      <c r="V360" s="26">
        <v>25</v>
      </c>
      <c r="W360" s="25">
        <f t="shared" si="47"/>
        <v>0</v>
      </c>
      <c r="X360" s="25" t="str">
        <f t="shared" ca="1" si="42"/>
        <v/>
      </c>
      <c r="Y360" s="25" t="str">
        <f t="shared" ca="1" si="43"/>
        <v/>
      </c>
      <c r="Z360" s="22" t="s">
        <v>24</v>
      </c>
      <c r="AA360" s="22"/>
      <c r="AB360" s="16">
        <v>44352</v>
      </c>
      <c r="AC360" s="17">
        <v>44413</v>
      </c>
      <c r="AD360" s="43"/>
      <c r="AE360" s="44"/>
      <c r="AF360" s="44"/>
      <c r="AG360" s="44"/>
      <c r="AH360" s="44"/>
      <c r="AI360" s="44"/>
      <c r="AJ360" s="44">
        <v>0</v>
      </c>
      <c r="AK360" s="85" t="str">
        <f>IF(AND($M360&gt;='Renew Report'!$T$1,$M360&lt;='Renew Report'!$U$1),COUNT($AK$1:$AK359)+1,"")</f>
        <v/>
      </c>
      <c r="AT360" s="46">
        <f t="shared" ca="1" si="44"/>
        <v>0</v>
      </c>
    </row>
    <row r="361" spans="1:46" s="46" customFormat="1" ht="60" customHeight="1" thickBot="1">
      <c r="A361" s="8">
        <f>IF(C361="","",SUBTOTAL(3,$C$2:C361))</f>
        <v>360</v>
      </c>
      <c r="B361" s="9" t="s">
        <v>386</v>
      </c>
      <c r="C361" s="10">
        <v>1</v>
      </c>
      <c r="D361" s="10">
        <v>1</v>
      </c>
      <c r="E361" s="10">
        <v>1</v>
      </c>
      <c r="F361" s="10">
        <v>1</v>
      </c>
      <c r="G361" s="10"/>
      <c r="H361" s="10">
        <v>1</v>
      </c>
      <c r="I361" s="10">
        <v>1</v>
      </c>
      <c r="J361" s="4">
        <v>1</v>
      </c>
      <c r="K361" s="4">
        <v>1</v>
      </c>
      <c r="L361" s="12">
        <v>44649</v>
      </c>
      <c r="M361" s="12">
        <v>44652</v>
      </c>
      <c r="N361" s="11">
        <v>0</v>
      </c>
      <c r="O361" s="36">
        <v>0</v>
      </c>
      <c r="P361" s="13">
        <v>0</v>
      </c>
      <c r="Q361" s="14">
        <f t="shared" si="40"/>
        <v>44668</v>
      </c>
      <c r="R361" s="15">
        <f t="shared" ca="1" si="45"/>
        <v>0</v>
      </c>
      <c r="S361" s="35">
        <f t="shared" si="41"/>
        <v>1</v>
      </c>
      <c r="T361" s="101">
        <f t="shared" ca="1" si="46"/>
        <v>1</v>
      </c>
      <c r="U361" s="90" t="s">
        <v>689</v>
      </c>
      <c r="V361" s="26">
        <v>25</v>
      </c>
      <c r="W361" s="25">
        <f t="shared" si="47"/>
        <v>0</v>
      </c>
      <c r="X361" s="25" t="str">
        <f t="shared" ca="1" si="42"/>
        <v/>
      </c>
      <c r="Y361" s="25" t="str">
        <f t="shared" ca="1" si="43"/>
        <v/>
      </c>
      <c r="Z361" s="22" t="s">
        <v>24</v>
      </c>
      <c r="AA361" s="22"/>
      <c r="AB361" s="16">
        <v>44228</v>
      </c>
      <c r="AC361" s="17">
        <v>44287</v>
      </c>
      <c r="AD361" s="43"/>
      <c r="AE361" s="44"/>
      <c r="AF361" s="44"/>
      <c r="AG361" s="44"/>
      <c r="AH361" s="44"/>
      <c r="AI361" s="44"/>
      <c r="AJ361" s="44">
        <v>2004</v>
      </c>
      <c r="AK361" s="85" t="str">
        <f>IF(AND($M361&gt;='Renew Report'!$T$1,$M361&lt;='Renew Report'!$U$1),COUNT($AK$1:$AK360)+1,"")</f>
        <v/>
      </c>
      <c r="AT361" s="46">
        <f t="shared" ca="1" si="44"/>
        <v>0</v>
      </c>
    </row>
    <row r="362" spans="1:46" s="46" customFormat="1" ht="60" customHeight="1" thickBot="1">
      <c r="A362" s="8">
        <f>IF(C362="","",SUBTOTAL(3,$C$2:C362))</f>
        <v>361</v>
      </c>
      <c r="B362" s="9" t="s">
        <v>387</v>
      </c>
      <c r="C362" s="10">
        <v>1</v>
      </c>
      <c r="D362" s="10">
        <v>1</v>
      </c>
      <c r="E362" s="10">
        <v>1</v>
      </c>
      <c r="F362" s="10">
        <v>1</v>
      </c>
      <c r="G362" s="10"/>
      <c r="H362" s="10">
        <v>1</v>
      </c>
      <c r="I362" s="10">
        <v>1</v>
      </c>
      <c r="J362" s="4">
        <v>1</v>
      </c>
      <c r="K362" s="4">
        <v>1</v>
      </c>
      <c r="L362" s="12">
        <v>44662</v>
      </c>
      <c r="M362" s="12">
        <v>44790</v>
      </c>
      <c r="N362" s="11">
        <v>0</v>
      </c>
      <c r="O362" s="36">
        <v>0</v>
      </c>
      <c r="P362" s="13">
        <v>0</v>
      </c>
      <c r="Q362" s="14">
        <f t="shared" si="40"/>
        <v>44806</v>
      </c>
      <c r="R362" s="15">
        <f t="shared" ca="1" si="45"/>
        <v>0</v>
      </c>
      <c r="S362" s="35">
        <f t="shared" si="41"/>
        <v>1</v>
      </c>
      <c r="T362" s="101">
        <f t="shared" ca="1" si="46"/>
        <v>1</v>
      </c>
      <c r="U362" s="90" t="s">
        <v>689</v>
      </c>
      <c r="V362" s="26">
        <v>25</v>
      </c>
      <c r="W362" s="25">
        <f t="shared" si="47"/>
        <v>0</v>
      </c>
      <c r="X362" s="25" t="str">
        <f t="shared" ca="1" si="42"/>
        <v/>
      </c>
      <c r="Y362" s="25" t="str">
        <f t="shared" ca="1" si="43"/>
        <v/>
      </c>
      <c r="Z362" s="22" t="s">
        <v>24</v>
      </c>
      <c r="AA362" s="22"/>
      <c r="AB362" s="16">
        <v>44364</v>
      </c>
      <c r="AC362" s="17">
        <v>44425</v>
      </c>
      <c r="AD362" s="43"/>
      <c r="AE362" s="44"/>
      <c r="AF362" s="44"/>
      <c r="AG362" s="44"/>
      <c r="AH362" s="44"/>
      <c r="AI362" s="44"/>
      <c r="AJ362" s="44">
        <v>0</v>
      </c>
      <c r="AK362" s="85" t="str">
        <f>IF(AND($M362&gt;='Renew Report'!$T$1,$M362&lt;='Renew Report'!$U$1),COUNT($AK$1:$AK361)+1,"")</f>
        <v/>
      </c>
      <c r="AT362" s="46">
        <f t="shared" ca="1" si="44"/>
        <v>0</v>
      </c>
    </row>
    <row r="363" spans="1:46" s="46" customFormat="1" ht="60" customHeight="1" thickBot="1">
      <c r="A363" s="8">
        <f>IF(C363="","",SUBTOTAL(3,$C$2:C363))</f>
        <v>362</v>
      </c>
      <c r="B363" s="9" t="s">
        <v>388</v>
      </c>
      <c r="C363" s="10">
        <v>1</v>
      </c>
      <c r="D363" s="10">
        <v>1</v>
      </c>
      <c r="E363" s="10">
        <v>1</v>
      </c>
      <c r="F363" s="10">
        <v>1</v>
      </c>
      <c r="G363" s="10"/>
      <c r="H363" s="10">
        <v>1</v>
      </c>
      <c r="I363" s="10">
        <v>1</v>
      </c>
      <c r="J363" s="4">
        <v>1</v>
      </c>
      <c r="K363" s="4">
        <v>1</v>
      </c>
      <c r="L363" s="12">
        <v>44043</v>
      </c>
      <c r="M363" s="12">
        <v>44408</v>
      </c>
      <c r="N363" s="11">
        <v>0</v>
      </c>
      <c r="O363" s="36">
        <v>0</v>
      </c>
      <c r="P363" s="13">
        <v>0</v>
      </c>
      <c r="Q363" s="14">
        <f t="shared" si="40"/>
        <v>44424</v>
      </c>
      <c r="R363" s="15">
        <f t="shared" ca="1" si="45"/>
        <v>0</v>
      </c>
      <c r="S363" s="35">
        <f t="shared" si="41"/>
        <v>1</v>
      </c>
      <c r="T363" s="101">
        <f t="shared" ca="1" si="46"/>
        <v>1</v>
      </c>
      <c r="U363" s="90" t="s">
        <v>689</v>
      </c>
      <c r="V363" s="26">
        <v>25</v>
      </c>
      <c r="W363" s="25">
        <f t="shared" si="47"/>
        <v>0</v>
      </c>
      <c r="X363" s="25" t="str">
        <f t="shared" ca="1" si="42"/>
        <v/>
      </c>
      <c r="Y363" s="25" t="str">
        <f t="shared" ca="1" si="43"/>
        <v/>
      </c>
      <c r="Z363" s="22" t="s">
        <v>24</v>
      </c>
      <c r="AA363" s="22"/>
      <c r="AB363" s="16">
        <v>44347</v>
      </c>
      <c r="AC363" s="17">
        <v>44408</v>
      </c>
      <c r="AD363" s="43"/>
      <c r="AE363" s="44"/>
      <c r="AF363" s="44"/>
      <c r="AG363" s="44"/>
      <c r="AH363" s="44"/>
      <c r="AI363" s="44"/>
      <c r="AJ363" s="44">
        <v>0</v>
      </c>
      <c r="AK363" s="85" t="str">
        <f>IF(AND($M363&gt;='Renew Report'!$T$1,$M363&lt;='Renew Report'!$U$1),COUNT($AK$1:$AK362)+1,"")</f>
        <v/>
      </c>
      <c r="AT363" s="46">
        <f t="shared" ca="1" si="44"/>
        <v>0</v>
      </c>
    </row>
    <row r="364" spans="1:46" s="46" customFormat="1" ht="60" customHeight="1" thickBot="1">
      <c r="A364" s="8">
        <f>IF(C364="","",SUBTOTAL(3,$C$2:C364))</f>
        <v>363</v>
      </c>
      <c r="B364" s="9" t="s">
        <v>389</v>
      </c>
      <c r="C364" s="10">
        <v>1</v>
      </c>
      <c r="D364" s="10">
        <v>1</v>
      </c>
      <c r="E364" s="10">
        <v>1</v>
      </c>
      <c r="F364" s="10">
        <v>1</v>
      </c>
      <c r="G364" s="10"/>
      <c r="H364" s="10">
        <v>1</v>
      </c>
      <c r="I364" s="10">
        <v>1</v>
      </c>
      <c r="J364" s="4">
        <v>1</v>
      </c>
      <c r="K364" s="4">
        <v>1</v>
      </c>
      <c r="L364" s="12">
        <v>44435</v>
      </c>
      <c r="M364" s="12">
        <v>44623</v>
      </c>
      <c r="N364" s="11">
        <v>0</v>
      </c>
      <c r="O364" s="36">
        <v>0</v>
      </c>
      <c r="P364" s="13">
        <v>0</v>
      </c>
      <c r="Q364" s="14">
        <f t="shared" si="40"/>
        <v>44639</v>
      </c>
      <c r="R364" s="15">
        <f t="shared" ca="1" si="45"/>
        <v>0</v>
      </c>
      <c r="S364" s="35">
        <f t="shared" si="41"/>
        <v>1</v>
      </c>
      <c r="T364" s="101">
        <f t="shared" ca="1" si="46"/>
        <v>1</v>
      </c>
      <c r="U364" s="90" t="s">
        <v>689</v>
      </c>
      <c r="V364" s="26">
        <v>25</v>
      </c>
      <c r="W364" s="25">
        <f t="shared" si="47"/>
        <v>0</v>
      </c>
      <c r="X364" s="25" t="str">
        <f t="shared" ca="1" si="42"/>
        <v/>
      </c>
      <c r="Y364" s="25" t="str">
        <f t="shared" ca="1" si="43"/>
        <v/>
      </c>
      <c r="Z364" s="22" t="s">
        <v>24</v>
      </c>
      <c r="AA364" s="22"/>
      <c r="AB364" s="16">
        <v>44199</v>
      </c>
      <c r="AC364" s="17">
        <v>44258</v>
      </c>
      <c r="AD364" s="43"/>
      <c r="AE364" s="44"/>
      <c r="AF364" s="44"/>
      <c r="AG364" s="44"/>
      <c r="AH364" s="44"/>
      <c r="AI364" s="44"/>
      <c r="AJ364" s="44">
        <v>0</v>
      </c>
      <c r="AK364" s="85" t="str">
        <f>IF(AND($M364&gt;='Renew Report'!$T$1,$M364&lt;='Renew Report'!$U$1),COUNT($AK$1:$AK363)+1,"")</f>
        <v/>
      </c>
      <c r="AT364" s="46">
        <f t="shared" ca="1" si="44"/>
        <v>0</v>
      </c>
    </row>
    <row r="365" spans="1:46" s="46" customFormat="1" ht="60" customHeight="1" thickBot="1">
      <c r="A365" s="8">
        <f>IF(C365="","",SUBTOTAL(3,$C$2:C365))</f>
        <v>364</v>
      </c>
      <c r="B365" s="9" t="s">
        <v>390</v>
      </c>
      <c r="C365" s="10">
        <v>1</v>
      </c>
      <c r="D365" s="10">
        <v>1</v>
      </c>
      <c r="E365" s="10">
        <v>1</v>
      </c>
      <c r="F365" s="10">
        <v>1</v>
      </c>
      <c r="G365" s="10"/>
      <c r="H365" s="10">
        <v>1</v>
      </c>
      <c r="I365" s="10">
        <v>1</v>
      </c>
      <c r="J365" s="4">
        <v>1</v>
      </c>
      <c r="K365" s="4">
        <v>1</v>
      </c>
      <c r="L365" s="12">
        <v>44147</v>
      </c>
      <c r="M365" s="12">
        <v>44831</v>
      </c>
      <c r="N365" s="11">
        <v>0</v>
      </c>
      <c r="O365" s="36">
        <v>0</v>
      </c>
      <c r="P365" s="13">
        <v>0</v>
      </c>
      <c r="Q365" s="14">
        <f t="shared" si="40"/>
        <v>44847</v>
      </c>
      <c r="R365" s="15">
        <f t="shared" ca="1" si="45"/>
        <v>0</v>
      </c>
      <c r="S365" s="35">
        <f t="shared" si="41"/>
        <v>1</v>
      </c>
      <c r="T365" s="101">
        <f t="shared" ca="1" si="46"/>
        <v>1</v>
      </c>
      <c r="U365" s="90" t="s">
        <v>689</v>
      </c>
      <c r="V365" s="26">
        <v>25</v>
      </c>
      <c r="W365" s="25">
        <f t="shared" si="47"/>
        <v>0</v>
      </c>
      <c r="X365" s="25" t="str">
        <f t="shared" ca="1" si="42"/>
        <v/>
      </c>
      <c r="Y365" s="25" t="str">
        <f t="shared" ca="1" si="43"/>
        <v/>
      </c>
      <c r="Z365" s="22" t="s">
        <v>24</v>
      </c>
      <c r="AA365" s="22"/>
      <c r="AB365" s="16">
        <v>44404</v>
      </c>
      <c r="AC365" s="17">
        <v>44466</v>
      </c>
      <c r="AD365" s="43"/>
      <c r="AE365" s="44"/>
      <c r="AF365" s="44"/>
      <c r="AG365" s="44"/>
      <c r="AH365" s="44"/>
      <c r="AI365" s="44"/>
      <c r="AJ365" s="44">
        <v>0</v>
      </c>
      <c r="AK365" s="85" t="str">
        <f>IF(AND($M365&gt;='Renew Report'!$T$1,$M365&lt;='Renew Report'!$U$1),COUNT($AK$1:$AK364)+1,"")</f>
        <v/>
      </c>
      <c r="AT365" s="46">
        <f t="shared" ca="1" si="44"/>
        <v>0</v>
      </c>
    </row>
    <row r="366" spans="1:46" s="46" customFormat="1" ht="60" customHeight="1" thickBot="1">
      <c r="A366" s="8">
        <f>IF(C366="","",SUBTOTAL(3,$C$2:C366))</f>
        <v>365</v>
      </c>
      <c r="B366" s="9" t="s">
        <v>391</v>
      </c>
      <c r="C366" s="10">
        <v>1</v>
      </c>
      <c r="D366" s="10">
        <v>1</v>
      </c>
      <c r="E366" s="10">
        <v>1</v>
      </c>
      <c r="F366" s="10">
        <v>1</v>
      </c>
      <c r="G366" s="10"/>
      <c r="H366" s="10">
        <v>1</v>
      </c>
      <c r="I366" s="10">
        <v>1</v>
      </c>
      <c r="J366" s="4">
        <v>1</v>
      </c>
      <c r="K366" s="4">
        <v>1</v>
      </c>
      <c r="L366" s="12">
        <v>43930</v>
      </c>
      <c r="M366" s="12">
        <v>44730</v>
      </c>
      <c r="N366" s="11">
        <v>0</v>
      </c>
      <c r="O366" s="36">
        <v>0</v>
      </c>
      <c r="P366" s="13">
        <v>0</v>
      </c>
      <c r="Q366" s="14">
        <f t="shared" si="40"/>
        <v>44746</v>
      </c>
      <c r="R366" s="15">
        <f t="shared" ca="1" si="45"/>
        <v>0</v>
      </c>
      <c r="S366" s="35">
        <f t="shared" si="41"/>
        <v>1</v>
      </c>
      <c r="T366" s="101">
        <f t="shared" ca="1" si="46"/>
        <v>1</v>
      </c>
      <c r="U366" s="90" t="s">
        <v>689</v>
      </c>
      <c r="V366" s="26">
        <v>25</v>
      </c>
      <c r="W366" s="25">
        <f t="shared" si="47"/>
        <v>0</v>
      </c>
      <c r="X366" s="25" t="str">
        <f t="shared" ca="1" si="42"/>
        <v/>
      </c>
      <c r="Y366" s="25" t="str">
        <f t="shared" ca="1" si="43"/>
        <v/>
      </c>
      <c r="Z366" s="22" t="s">
        <v>24</v>
      </c>
      <c r="AA366" s="22"/>
      <c r="AB366" s="16">
        <v>44304</v>
      </c>
      <c r="AC366" s="17">
        <v>44365</v>
      </c>
      <c r="AD366" s="43"/>
      <c r="AE366" s="44"/>
      <c r="AF366" s="44"/>
      <c r="AG366" s="44"/>
      <c r="AH366" s="44"/>
      <c r="AI366" s="44"/>
      <c r="AJ366" s="44">
        <v>2019</v>
      </c>
      <c r="AK366" s="85" t="str">
        <f>IF(AND($M366&gt;='Renew Report'!$T$1,$M366&lt;='Renew Report'!$U$1),COUNT($AK$1:$AK365)+1,"")</f>
        <v/>
      </c>
      <c r="AT366" s="46">
        <f t="shared" ca="1" si="44"/>
        <v>0</v>
      </c>
    </row>
    <row r="367" spans="1:46" s="46" customFormat="1" ht="60" customHeight="1" thickBot="1">
      <c r="A367" s="8">
        <f>IF(C367="","",SUBTOTAL(3,$C$2:C367))</f>
        <v>366</v>
      </c>
      <c r="B367" s="9" t="s">
        <v>392</v>
      </c>
      <c r="C367" s="10">
        <v>1</v>
      </c>
      <c r="D367" s="10">
        <v>1</v>
      </c>
      <c r="E367" s="10">
        <v>1</v>
      </c>
      <c r="F367" s="10">
        <v>1</v>
      </c>
      <c r="G367" s="10"/>
      <c r="H367" s="10">
        <v>1</v>
      </c>
      <c r="I367" s="10">
        <v>1</v>
      </c>
      <c r="J367" s="4">
        <v>1</v>
      </c>
      <c r="K367" s="4">
        <v>1</v>
      </c>
      <c r="L367" s="12">
        <v>44754</v>
      </c>
      <c r="M367" s="12">
        <v>44768</v>
      </c>
      <c r="N367" s="11">
        <v>0</v>
      </c>
      <c r="O367" s="36">
        <v>0</v>
      </c>
      <c r="P367" s="13">
        <v>0</v>
      </c>
      <c r="Q367" s="14">
        <f t="shared" si="40"/>
        <v>44784</v>
      </c>
      <c r="R367" s="15">
        <f t="shared" ca="1" si="45"/>
        <v>0</v>
      </c>
      <c r="S367" s="35">
        <f t="shared" si="41"/>
        <v>1</v>
      </c>
      <c r="T367" s="101">
        <f t="shared" ca="1" si="46"/>
        <v>1</v>
      </c>
      <c r="U367" s="90" t="s">
        <v>689</v>
      </c>
      <c r="V367" s="26">
        <v>25</v>
      </c>
      <c r="W367" s="25">
        <f t="shared" si="47"/>
        <v>0</v>
      </c>
      <c r="X367" s="25" t="str">
        <f t="shared" ca="1" si="42"/>
        <v/>
      </c>
      <c r="Y367" s="25" t="str">
        <f t="shared" ca="1" si="43"/>
        <v/>
      </c>
      <c r="Z367" s="22" t="s">
        <v>24</v>
      </c>
      <c r="AA367" s="22"/>
      <c r="AB367" s="16">
        <v>44342</v>
      </c>
      <c r="AC367" s="17">
        <v>44403</v>
      </c>
      <c r="AD367" s="43"/>
      <c r="AE367" s="44"/>
      <c r="AF367" s="44"/>
      <c r="AG367" s="44"/>
      <c r="AH367" s="44"/>
      <c r="AI367" s="44"/>
      <c r="AJ367" s="44">
        <v>2018</v>
      </c>
      <c r="AK367" s="85" t="str">
        <f>IF(AND($M367&gt;='Renew Report'!$T$1,$M367&lt;='Renew Report'!$U$1),COUNT($AK$1:$AK366)+1,"")</f>
        <v/>
      </c>
      <c r="AT367" s="46">
        <f t="shared" ca="1" si="44"/>
        <v>0</v>
      </c>
    </row>
    <row r="368" spans="1:46" s="46" customFormat="1" ht="60" customHeight="1" thickBot="1">
      <c r="A368" s="8">
        <f>IF(C368="","",SUBTOTAL(3,$C$2:C368))</f>
        <v>367</v>
      </c>
      <c r="B368" s="9" t="s">
        <v>393</v>
      </c>
      <c r="C368" s="10">
        <v>1</v>
      </c>
      <c r="D368" s="10">
        <v>1</v>
      </c>
      <c r="E368" s="10">
        <v>1</v>
      </c>
      <c r="F368" s="10">
        <v>1</v>
      </c>
      <c r="G368" s="10"/>
      <c r="H368" s="10">
        <v>1</v>
      </c>
      <c r="I368" s="10">
        <v>1</v>
      </c>
      <c r="J368" s="4">
        <v>1</v>
      </c>
      <c r="K368" s="4">
        <v>1</v>
      </c>
      <c r="L368" s="12">
        <v>44108</v>
      </c>
      <c r="M368" s="12">
        <v>44437</v>
      </c>
      <c r="N368" s="11">
        <v>0</v>
      </c>
      <c r="O368" s="36">
        <v>0</v>
      </c>
      <c r="P368" s="13">
        <v>0</v>
      </c>
      <c r="Q368" s="14">
        <f t="shared" si="40"/>
        <v>44453</v>
      </c>
      <c r="R368" s="15">
        <f t="shared" ca="1" si="45"/>
        <v>0</v>
      </c>
      <c r="S368" s="35">
        <f t="shared" si="41"/>
        <v>1</v>
      </c>
      <c r="T368" s="101">
        <f t="shared" ca="1" si="46"/>
        <v>1</v>
      </c>
      <c r="U368" s="90" t="s">
        <v>689</v>
      </c>
      <c r="V368" s="26">
        <v>25</v>
      </c>
      <c r="W368" s="25">
        <f t="shared" si="47"/>
        <v>0</v>
      </c>
      <c r="X368" s="25" t="str">
        <f t="shared" ca="1" si="42"/>
        <v/>
      </c>
      <c r="Y368" s="25" t="str">
        <f t="shared" ca="1" si="43"/>
        <v/>
      </c>
      <c r="Z368" s="22" t="s">
        <v>24</v>
      </c>
      <c r="AA368" s="22"/>
      <c r="AB368" s="16">
        <v>44376</v>
      </c>
      <c r="AC368" s="17">
        <v>44437</v>
      </c>
      <c r="AD368" s="43"/>
      <c r="AE368" s="44"/>
      <c r="AF368" s="44"/>
      <c r="AG368" s="44"/>
      <c r="AH368" s="44"/>
      <c r="AI368" s="44"/>
      <c r="AJ368" s="44">
        <v>0</v>
      </c>
      <c r="AK368" s="85" t="str">
        <f>IF(AND($M368&gt;='Renew Report'!$T$1,$M368&lt;='Renew Report'!$U$1),COUNT($AK$1:$AK367)+1,"")</f>
        <v/>
      </c>
      <c r="AT368" s="46">
        <f t="shared" ca="1" si="44"/>
        <v>0</v>
      </c>
    </row>
    <row r="369" spans="1:46" s="46" customFormat="1" ht="60" customHeight="1" thickBot="1">
      <c r="A369" s="8">
        <f>IF(C369="","",SUBTOTAL(3,$C$2:C369))</f>
        <v>368</v>
      </c>
      <c r="B369" s="9" t="s">
        <v>394</v>
      </c>
      <c r="C369" s="10">
        <v>1</v>
      </c>
      <c r="D369" s="10">
        <v>1</v>
      </c>
      <c r="E369" s="10">
        <v>1</v>
      </c>
      <c r="F369" s="10">
        <v>1</v>
      </c>
      <c r="G369" s="10"/>
      <c r="H369" s="10">
        <v>1</v>
      </c>
      <c r="I369" s="10">
        <v>1</v>
      </c>
      <c r="J369" s="4">
        <v>1</v>
      </c>
      <c r="K369" s="4">
        <v>1</v>
      </c>
      <c r="L369" s="12">
        <v>43599</v>
      </c>
      <c r="M369" s="12">
        <v>44668</v>
      </c>
      <c r="N369" s="11">
        <v>0</v>
      </c>
      <c r="O369" s="36">
        <v>0</v>
      </c>
      <c r="P369" s="13">
        <v>0</v>
      </c>
      <c r="Q369" s="14">
        <f t="shared" si="40"/>
        <v>44684</v>
      </c>
      <c r="R369" s="15">
        <f t="shared" ca="1" si="45"/>
        <v>0</v>
      </c>
      <c r="S369" s="35">
        <f t="shared" si="41"/>
        <v>1</v>
      </c>
      <c r="T369" s="101">
        <f t="shared" ca="1" si="46"/>
        <v>1</v>
      </c>
      <c r="U369" s="90" t="s">
        <v>689</v>
      </c>
      <c r="V369" s="26">
        <v>25</v>
      </c>
      <c r="W369" s="25">
        <f t="shared" si="47"/>
        <v>0</v>
      </c>
      <c r="X369" s="25" t="str">
        <f t="shared" ca="1" si="42"/>
        <v/>
      </c>
      <c r="Y369" s="25" t="str">
        <f t="shared" ca="1" si="43"/>
        <v/>
      </c>
      <c r="Z369" s="22" t="s">
        <v>24</v>
      </c>
      <c r="AA369" s="22"/>
      <c r="AB369" s="16">
        <v>44244</v>
      </c>
      <c r="AC369" s="17">
        <v>44303</v>
      </c>
      <c r="AD369" s="43"/>
      <c r="AE369" s="44"/>
      <c r="AF369" s="44"/>
      <c r="AG369" s="44"/>
      <c r="AH369" s="44"/>
      <c r="AI369" s="44"/>
      <c r="AJ369" s="44">
        <v>1994</v>
      </c>
      <c r="AK369" s="85" t="str">
        <f>IF(AND($M369&gt;='Renew Report'!$T$1,$M369&lt;='Renew Report'!$U$1),COUNT($AK$1:$AK368)+1,"")</f>
        <v/>
      </c>
      <c r="AT369" s="46">
        <f t="shared" ca="1" si="44"/>
        <v>0</v>
      </c>
    </row>
    <row r="370" spans="1:46" s="46" customFormat="1" ht="60" customHeight="1" thickBot="1">
      <c r="A370" s="8">
        <f>IF(C370="","",SUBTOTAL(3,$C$2:C370))</f>
        <v>369</v>
      </c>
      <c r="B370" s="9" t="s">
        <v>395</v>
      </c>
      <c r="C370" s="10">
        <v>1</v>
      </c>
      <c r="D370" s="10">
        <v>1</v>
      </c>
      <c r="E370" s="10">
        <v>1</v>
      </c>
      <c r="F370" s="10">
        <v>1</v>
      </c>
      <c r="G370" s="10"/>
      <c r="H370" s="10">
        <v>1</v>
      </c>
      <c r="I370" s="10">
        <v>1</v>
      </c>
      <c r="J370" s="4">
        <v>1</v>
      </c>
      <c r="K370" s="4">
        <v>1</v>
      </c>
      <c r="L370" s="12">
        <v>44367</v>
      </c>
      <c r="M370" s="12">
        <v>44718</v>
      </c>
      <c r="N370" s="11">
        <v>0</v>
      </c>
      <c r="O370" s="36">
        <v>0</v>
      </c>
      <c r="P370" s="13">
        <v>0</v>
      </c>
      <c r="Q370" s="14">
        <f t="shared" si="40"/>
        <v>44734</v>
      </c>
      <c r="R370" s="15">
        <f t="shared" ca="1" si="45"/>
        <v>0</v>
      </c>
      <c r="S370" s="35">
        <f t="shared" si="41"/>
        <v>1</v>
      </c>
      <c r="T370" s="101">
        <f t="shared" ca="1" si="46"/>
        <v>1</v>
      </c>
      <c r="U370" s="90" t="s">
        <v>689</v>
      </c>
      <c r="V370" s="26">
        <v>25</v>
      </c>
      <c r="W370" s="25">
        <f t="shared" si="47"/>
        <v>0</v>
      </c>
      <c r="X370" s="25" t="str">
        <f t="shared" ca="1" si="42"/>
        <v/>
      </c>
      <c r="Y370" s="25" t="str">
        <f t="shared" ca="1" si="43"/>
        <v/>
      </c>
      <c r="Z370" s="22" t="s">
        <v>75</v>
      </c>
      <c r="AA370" s="22"/>
      <c r="AB370" s="16">
        <v>44353</v>
      </c>
      <c r="AC370" s="17">
        <v>44353</v>
      </c>
      <c r="AD370" s="43"/>
      <c r="AE370" s="44"/>
      <c r="AF370" s="44"/>
      <c r="AG370" s="44"/>
      <c r="AH370" s="44"/>
      <c r="AI370" s="44"/>
      <c r="AJ370" s="44">
        <v>2004</v>
      </c>
      <c r="AK370" s="85" t="str">
        <f>IF(AND($M370&gt;='Renew Report'!$T$1,$M370&lt;='Renew Report'!$U$1),COUNT($AK$1:$AK369)+1,"")</f>
        <v/>
      </c>
      <c r="AT370" s="46">
        <f t="shared" ca="1" si="44"/>
        <v>0</v>
      </c>
    </row>
    <row r="371" spans="1:46" s="46" customFormat="1" ht="60" customHeight="1" thickBot="1">
      <c r="A371" s="8">
        <f>IF(C371="","",SUBTOTAL(3,$C$2:C371))</f>
        <v>370</v>
      </c>
      <c r="B371" s="9" t="s">
        <v>396</v>
      </c>
      <c r="C371" s="10">
        <v>1</v>
      </c>
      <c r="D371" s="10">
        <v>1</v>
      </c>
      <c r="E371" s="10">
        <v>1</v>
      </c>
      <c r="F371" s="10">
        <v>1</v>
      </c>
      <c r="G371" s="10"/>
      <c r="H371" s="10">
        <v>1</v>
      </c>
      <c r="I371" s="10">
        <v>1</v>
      </c>
      <c r="J371" s="4">
        <v>1</v>
      </c>
      <c r="K371" s="4">
        <v>1</v>
      </c>
      <c r="L371" s="12">
        <v>44001</v>
      </c>
      <c r="M371" s="12">
        <v>44429</v>
      </c>
      <c r="N371" s="11">
        <v>0</v>
      </c>
      <c r="O371" s="36">
        <v>0</v>
      </c>
      <c r="P371" s="13">
        <v>0</v>
      </c>
      <c r="Q371" s="14">
        <f t="shared" si="40"/>
        <v>44445</v>
      </c>
      <c r="R371" s="15">
        <f t="shared" ca="1" si="45"/>
        <v>0</v>
      </c>
      <c r="S371" s="35">
        <f t="shared" si="41"/>
        <v>1</v>
      </c>
      <c r="T371" s="101">
        <f t="shared" ca="1" si="46"/>
        <v>1</v>
      </c>
      <c r="U371" s="90" t="s">
        <v>689</v>
      </c>
      <c r="V371" s="26">
        <v>25</v>
      </c>
      <c r="W371" s="25">
        <f t="shared" si="47"/>
        <v>0</v>
      </c>
      <c r="X371" s="25" t="str">
        <f t="shared" ca="1" si="42"/>
        <v/>
      </c>
      <c r="Y371" s="25" t="str">
        <f t="shared" ca="1" si="43"/>
        <v/>
      </c>
      <c r="Z371" s="22" t="s">
        <v>24</v>
      </c>
      <c r="AA371" s="22"/>
      <c r="AB371" s="16">
        <v>44368</v>
      </c>
      <c r="AC371" s="17">
        <v>44429</v>
      </c>
      <c r="AD371" s="43"/>
      <c r="AE371" s="44"/>
      <c r="AF371" s="44"/>
      <c r="AG371" s="44"/>
      <c r="AH371" s="44"/>
      <c r="AI371" s="44"/>
      <c r="AJ371" s="44">
        <v>0</v>
      </c>
      <c r="AK371" s="85" t="str">
        <f>IF(AND($M371&gt;='Renew Report'!$T$1,$M371&lt;='Renew Report'!$U$1),COUNT($AK$1:$AK370)+1,"")</f>
        <v/>
      </c>
      <c r="AT371" s="46">
        <f t="shared" ca="1" si="44"/>
        <v>0</v>
      </c>
    </row>
    <row r="372" spans="1:46" s="46" customFormat="1" ht="60" customHeight="1" thickBot="1">
      <c r="A372" s="8">
        <f>IF(C372="","",SUBTOTAL(3,$C$2:C372))</f>
        <v>371</v>
      </c>
      <c r="B372" s="9" t="s">
        <v>397</v>
      </c>
      <c r="C372" s="10">
        <v>1</v>
      </c>
      <c r="D372" s="10">
        <v>1</v>
      </c>
      <c r="E372" s="10">
        <v>1</v>
      </c>
      <c r="F372" s="10">
        <v>1</v>
      </c>
      <c r="G372" s="10"/>
      <c r="H372" s="10">
        <v>1</v>
      </c>
      <c r="I372" s="10">
        <v>1</v>
      </c>
      <c r="J372" s="4">
        <v>1</v>
      </c>
      <c r="K372" s="4">
        <v>1</v>
      </c>
      <c r="L372" s="12">
        <v>44114</v>
      </c>
      <c r="M372" s="12">
        <v>44533</v>
      </c>
      <c r="N372" s="11">
        <v>0</v>
      </c>
      <c r="O372" s="36">
        <v>0</v>
      </c>
      <c r="P372" s="13">
        <v>0</v>
      </c>
      <c r="Q372" s="14">
        <f t="shared" si="40"/>
        <v>44549</v>
      </c>
      <c r="R372" s="15">
        <f t="shared" ca="1" si="45"/>
        <v>0</v>
      </c>
      <c r="S372" s="35">
        <f t="shared" si="41"/>
        <v>1</v>
      </c>
      <c r="T372" s="101">
        <f t="shared" ca="1" si="46"/>
        <v>1</v>
      </c>
      <c r="U372" s="90" t="s">
        <v>689</v>
      </c>
      <c r="V372" s="26">
        <v>25</v>
      </c>
      <c r="W372" s="25">
        <f t="shared" si="47"/>
        <v>0</v>
      </c>
      <c r="X372" s="25" t="str">
        <f t="shared" ca="1" si="42"/>
        <v/>
      </c>
      <c r="Y372" s="25" t="str">
        <f t="shared" ca="1" si="43"/>
        <v/>
      </c>
      <c r="Z372" s="22" t="s">
        <v>24</v>
      </c>
      <c r="AA372" s="22"/>
      <c r="AB372" s="16">
        <v>44472</v>
      </c>
      <c r="AC372" s="17">
        <v>44533</v>
      </c>
      <c r="AD372" s="43"/>
      <c r="AE372" s="44"/>
      <c r="AF372" s="44"/>
      <c r="AG372" s="44"/>
      <c r="AH372" s="44"/>
      <c r="AI372" s="44"/>
      <c r="AJ372" s="44">
        <v>0</v>
      </c>
      <c r="AK372" s="85" t="str">
        <f>IF(AND($M372&gt;='Renew Report'!$T$1,$M372&lt;='Renew Report'!$U$1),COUNT($AK$1:$AK371)+1,"")</f>
        <v/>
      </c>
      <c r="AT372" s="46">
        <f t="shared" ca="1" si="44"/>
        <v>0</v>
      </c>
    </row>
    <row r="373" spans="1:46" s="46" customFormat="1" ht="60" customHeight="1" thickBot="1">
      <c r="A373" s="8">
        <f>IF(C373="","",SUBTOTAL(3,$C$2:C373))</f>
        <v>372</v>
      </c>
      <c r="B373" s="9" t="s">
        <v>398</v>
      </c>
      <c r="C373" s="10">
        <v>1</v>
      </c>
      <c r="D373" s="10">
        <v>1</v>
      </c>
      <c r="E373" s="10">
        <v>1</v>
      </c>
      <c r="F373" s="10">
        <v>1</v>
      </c>
      <c r="G373" s="10"/>
      <c r="H373" s="10">
        <v>1</v>
      </c>
      <c r="I373" s="10">
        <v>1</v>
      </c>
      <c r="J373" s="4">
        <v>1</v>
      </c>
      <c r="K373" s="4">
        <v>1</v>
      </c>
      <c r="L373" s="12">
        <v>44378</v>
      </c>
      <c r="M373" s="12">
        <v>44648</v>
      </c>
      <c r="N373" s="11">
        <v>0</v>
      </c>
      <c r="O373" s="36">
        <v>0</v>
      </c>
      <c r="P373" s="13">
        <v>0</v>
      </c>
      <c r="Q373" s="14">
        <f t="shared" si="40"/>
        <v>44664</v>
      </c>
      <c r="R373" s="15">
        <f t="shared" ca="1" si="45"/>
        <v>0</v>
      </c>
      <c r="S373" s="35">
        <f t="shared" si="41"/>
        <v>1</v>
      </c>
      <c r="T373" s="101">
        <f t="shared" ca="1" si="46"/>
        <v>1</v>
      </c>
      <c r="U373" s="90" t="s">
        <v>689</v>
      </c>
      <c r="V373" s="26">
        <v>25</v>
      </c>
      <c r="W373" s="25">
        <f t="shared" si="47"/>
        <v>0</v>
      </c>
      <c r="X373" s="25" t="str">
        <f t="shared" ca="1" si="42"/>
        <v/>
      </c>
      <c r="Y373" s="25" t="str">
        <f t="shared" ca="1" si="43"/>
        <v/>
      </c>
      <c r="Z373" s="22" t="s">
        <v>24</v>
      </c>
      <c r="AA373" s="22"/>
      <c r="AB373" s="16">
        <v>44224</v>
      </c>
      <c r="AC373" s="17">
        <v>44283</v>
      </c>
      <c r="AD373" s="43"/>
      <c r="AE373" s="44"/>
      <c r="AF373" s="44"/>
      <c r="AG373" s="44"/>
      <c r="AH373" s="44"/>
      <c r="AI373" s="44"/>
      <c r="AJ373" s="44">
        <v>0</v>
      </c>
      <c r="AK373" s="85" t="str">
        <f>IF(AND($M373&gt;='Renew Report'!$T$1,$M373&lt;='Renew Report'!$U$1),COUNT($AK$1:$AK372)+1,"")</f>
        <v/>
      </c>
      <c r="AT373" s="46">
        <f t="shared" ca="1" si="44"/>
        <v>0</v>
      </c>
    </row>
    <row r="374" spans="1:46" s="46" customFormat="1" ht="60" customHeight="1" thickBot="1">
      <c r="A374" s="8">
        <f>IF(C374="","",SUBTOTAL(3,$C$2:C374))</f>
        <v>373</v>
      </c>
      <c r="B374" s="9" t="s">
        <v>399</v>
      </c>
      <c r="C374" s="10">
        <v>1</v>
      </c>
      <c r="D374" s="10">
        <v>1</v>
      </c>
      <c r="E374" s="10">
        <v>1</v>
      </c>
      <c r="F374" s="10">
        <v>1</v>
      </c>
      <c r="G374" s="10"/>
      <c r="H374" s="10">
        <v>1</v>
      </c>
      <c r="I374" s="10">
        <v>1</v>
      </c>
      <c r="J374" s="4">
        <v>1</v>
      </c>
      <c r="K374" s="4">
        <v>1</v>
      </c>
      <c r="L374" s="12">
        <v>44689</v>
      </c>
      <c r="M374" s="12">
        <v>44745</v>
      </c>
      <c r="N374" s="11">
        <v>0</v>
      </c>
      <c r="O374" s="36">
        <v>0</v>
      </c>
      <c r="P374" s="13">
        <v>0</v>
      </c>
      <c r="Q374" s="14">
        <f t="shared" si="40"/>
        <v>44761</v>
      </c>
      <c r="R374" s="15">
        <f t="shared" ca="1" si="45"/>
        <v>0</v>
      </c>
      <c r="S374" s="35">
        <f t="shared" si="41"/>
        <v>1</v>
      </c>
      <c r="T374" s="101">
        <f t="shared" ca="1" si="46"/>
        <v>1</v>
      </c>
      <c r="U374" s="90" t="s">
        <v>689</v>
      </c>
      <c r="V374" s="26">
        <v>25</v>
      </c>
      <c r="W374" s="25">
        <f t="shared" si="47"/>
        <v>0</v>
      </c>
      <c r="X374" s="25" t="str">
        <f t="shared" ca="1" si="42"/>
        <v/>
      </c>
      <c r="Y374" s="25" t="str">
        <f t="shared" ca="1" si="43"/>
        <v/>
      </c>
      <c r="Z374" s="22" t="s">
        <v>24</v>
      </c>
      <c r="AA374" s="22"/>
      <c r="AB374" s="16">
        <v>44319</v>
      </c>
      <c r="AC374" s="17">
        <v>44380</v>
      </c>
      <c r="AD374" s="43"/>
      <c r="AE374" s="44"/>
      <c r="AF374" s="44"/>
      <c r="AG374" s="44"/>
      <c r="AH374" s="44"/>
      <c r="AI374" s="44"/>
      <c r="AJ374" s="44">
        <v>2004</v>
      </c>
      <c r="AK374" s="85" t="str">
        <f>IF(AND($M374&gt;='Renew Report'!$T$1,$M374&lt;='Renew Report'!$U$1),COUNT($AK$1:$AK373)+1,"")</f>
        <v/>
      </c>
      <c r="AT374" s="46">
        <f t="shared" ca="1" si="44"/>
        <v>0</v>
      </c>
    </row>
    <row r="375" spans="1:46" s="46" customFormat="1" ht="60" customHeight="1" thickBot="1">
      <c r="A375" s="8">
        <f>IF(C375="","",SUBTOTAL(3,$C$2:C375))</f>
        <v>374</v>
      </c>
      <c r="B375" s="9" t="s">
        <v>400</v>
      </c>
      <c r="C375" s="10">
        <v>1</v>
      </c>
      <c r="D375" s="10">
        <v>1</v>
      </c>
      <c r="E375" s="10">
        <v>1</v>
      </c>
      <c r="F375" s="10">
        <v>1</v>
      </c>
      <c r="G375" s="10"/>
      <c r="H375" s="10">
        <v>1</v>
      </c>
      <c r="I375" s="10">
        <v>1</v>
      </c>
      <c r="J375" s="4">
        <v>1</v>
      </c>
      <c r="K375" s="4">
        <v>1</v>
      </c>
      <c r="L375" s="12">
        <v>43983</v>
      </c>
      <c r="M375" s="12">
        <v>44393</v>
      </c>
      <c r="N375" s="11">
        <v>0</v>
      </c>
      <c r="O375" s="36">
        <v>0</v>
      </c>
      <c r="P375" s="13">
        <v>0</v>
      </c>
      <c r="Q375" s="14">
        <f t="shared" si="40"/>
        <v>44409</v>
      </c>
      <c r="R375" s="15">
        <f t="shared" ca="1" si="45"/>
        <v>0</v>
      </c>
      <c r="S375" s="35">
        <f t="shared" si="41"/>
        <v>1</v>
      </c>
      <c r="T375" s="101">
        <f t="shared" ca="1" si="46"/>
        <v>1</v>
      </c>
      <c r="U375" s="90" t="s">
        <v>689</v>
      </c>
      <c r="V375" s="26">
        <v>25</v>
      </c>
      <c r="W375" s="25">
        <f t="shared" si="47"/>
        <v>0</v>
      </c>
      <c r="X375" s="25" t="str">
        <f t="shared" ca="1" si="42"/>
        <v/>
      </c>
      <c r="Y375" s="25" t="str">
        <f t="shared" ca="1" si="43"/>
        <v/>
      </c>
      <c r="Z375" s="22" t="s">
        <v>24</v>
      </c>
      <c r="AA375" s="22"/>
      <c r="AB375" s="16">
        <v>44332</v>
      </c>
      <c r="AC375" s="17">
        <v>44393</v>
      </c>
      <c r="AD375" s="43"/>
      <c r="AE375" s="44"/>
      <c r="AF375" s="44"/>
      <c r="AG375" s="44"/>
      <c r="AH375" s="44"/>
      <c r="AI375" s="44"/>
      <c r="AJ375" s="44">
        <v>1995</v>
      </c>
      <c r="AK375" s="85" t="str">
        <f>IF(AND($M375&gt;='Renew Report'!$T$1,$M375&lt;='Renew Report'!$U$1),COUNT($AK$1:$AK374)+1,"")</f>
        <v/>
      </c>
      <c r="AT375" s="46">
        <f t="shared" ca="1" si="44"/>
        <v>0</v>
      </c>
    </row>
    <row r="376" spans="1:46" s="46" customFormat="1" ht="60" customHeight="1" thickBot="1">
      <c r="A376" s="8">
        <f>IF(C376="","",SUBTOTAL(3,$C$2:C376))</f>
        <v>375</v>
      </c>
      <c r="B376" s="9" t="s">
        <v>401</v>
      </c>
      <c r="C376" s="10">
        <v>1</v>
      </c>
      <c r="D376" s="10">
        <v>1</v>
      </c>
      <c r="E376" s="10">
        <v>1</v>
      </c>
      <c r="F376" s="10">
        <v>1</v>
      </c>
      <c r="G376" s="10"/>
      <c r="H376" s="10">
        <v>1</v>
      </c>
      <c r="I376" s="10">
        <v>1</v>
      </c>
      <c r="J376" s="4">
        <v>1</v>
      </c>
      <c r="K376" s="4">
        <v>1</v>
      </c>
      <c r="L376" s="12">
        <v>44122</v>
      </c>
      <c r="M376" s="12">
        <v>44488</v>
      </c>
      <c r="N376" s="11">
        <v>0</v>
      </c>
      <c r="O376" s="36">
        <v>0</v>
      </c>
      <c r="P376" s="13">
        <v>0</v>
      </c>
      <c r="Q376" s="14">
        <f t="shared" si="40"/>
        <v>44504</v>
      </c>
      <c r="R376" s="15">
        <f t="shared" ca="1" si="45"/>
        <v>0</v>
      </c>
      <c r="S376" s="35">
        <f t="shared" si="41"/>
        <v>1</v>
      </c>
      <c r="T376" s="101">
        <f t="shared" ca="1" si="46"/>
        <v>1</v>
      </c>
      <c r="U376" s="90" t="s">
        <v>689</v>
      </c>
      <c r="V376" s="26">
        <v>25</v>
      </c>
      <c r="W376" s="25">
        <f t="shared" si="47"/>
        <v>0</v>
      </c>
      <c r="X376" s="25" t="str">
        <f t="shared" ca="1" si="42"/>
        <v/>
      </c>
      <c r="Y376" s="25" t="str">
        <f t="shared" ca="1" si="43"/>
        <v/>
      </c>
      <c r="Z376" s="22" t="s">
        <v>24</v>
      </c>
      <c r="AA376" s="22"/>
      <c r="AB376" s="16">
        <v>44427</v>
      </c>
      <c r="AC376" s="17">
        <v>44488</v>
      </c>
      <c r="AD376" s="43"/>
      <c r="AE376" s="44"/>
      <c r="AF376" s="44"/>
      <c r="AG376" s="44"/>
      <c r="AH376" s="44"/>
      <c r="AI376" s="44"/>
      <c r="AJ376" s="44">
        <v>0</v>
      </c>
      <c r="AK376" s="85" t="str">
        <f>IF(AND($M376&gt;='Renew Report'!$T$1,$M376&lt;='Renew Report'!$U$1),COUNT($AK$1:$AK375)+1,"")</f>
        <v/>
      </c>
      <c r="AT376" s="46">
        <f t="shared" ca="1" si="44"/>
        <v>0</v>
      </c>
    </row>
    <row r="377" spans="1:46" s="46" customFormat="1" ht="60" customHeight="1" thickBot="1">
      <c r="A377" s="8">
        <f>IF(C377="","",SUBTOTAL(3,$C$2:C377))</f>
        <v>376</v>
      </c>
      <c r="B377" s="9" t="s">
        <v>402</v>
      </c>
      <c r="C377" s="10">
        <v>1</v>
      </c>
      <c r="D377" s="10">
        <v>1</v>
      </c>
      <c r="E377" s="10">
        <v>1</v>
      </c>
      <c r="F377" s="10">
        <v>1</v>
      </c>
      <c r="G377" s="10"/>
      <c r="H377" s="10">
        <v>1</v>
      </c>
      <c r="I377" s="10">
        <v>1</v>
      </c>
      <c r="J377" s="4">
        <v>1</v>
      </c>
      <c r="K377" s="4">
        <v>1</v>
      </c>
      <c r="L377" s="12">
        <v>44102</v>
      </c>
      <c r="M377" s="12">
        <v>44495</v>
      </c>
      <c r="N377" s="11">
        <v>0</v>
      </c>
      <c r="O377" s="36">
        <v>0</v>
      </c>
      <c r="P377" s="13">
        <v>0</v>
      </c>
      <c r="Q377" s="14">
        <f t="shared" si="40"/>
        <v>44511</v>
      </c>
      <c r="R377" s="15">
        <f t="shared" ca="1" si="45"/>
        <v>0</v>
      </c>
      <c r="S377" s="35">
        <f t="shared" si="41"/>
        <v>1</v>
      </c>
      <c r="T377" s="101">
        <f t="shared" ca="1" si="46"/>
        <v>1</v>
      </c>
      <c r="U377" s="90" t="s">
        <v>689</v>
      </c>
      <c r="V377" s="26">
        <v>25</v>
      </c>
      <c r="W377" s="25">
        <f t="shared" si="47"/>
        <v>0</v>
      </c>
      <c r="X377" s="25" t="str">
        <f t="shared" ca="1" si="42"/>
        <v/>
      </c>
      <c r="Y377" s="25" t="str">
        <f t="shared" ca="1" si="43"/>
        <v/>
      </c>
      <c r="Z377" s="22" t="s">
        <v>24</v>
      </c>
      <c r="AA377" s="22"/>
      <c r="AB377" s="16">
        <v>44434</v>
      </c>
      <c r="AC377" s="17">
        <v>44495</v>
      </c>
      <c r="AD377" s="43"/>
      <c r="AE377" s="44"/>
      <c r="AF377" s="44"/>
      <c r="AG377" s="44"/>
      <c r="AH377" s="44"/>
      <c r="AI377" s="44"/>
      <c r="AJ377" s="44">
        <v>0</v>
      </c>
      <c r="AK377" s="85" t="str">
        <f>IF(AND($M377&gt;='Renew Report'!$T$1,$M377&lt;='Renew Report'!$U$1),COUNT($AK$1:$AK376)+1,"")</f>
        <v/>
      </c>
      <c r="AT377" s="46">
        <f t="shared" ca="1" si="44"/>
        <v>0</v>
      </c>
    </row>
    <row r="378" spans="1:46" s="46" customFormat="1" ht="60" customHeight="1" thickBot="1">
      <c r="A378" s="8">
        <f>IF(C378="","",SUBTOTAL(3,$C$2:C378))</f>
        <v>377</v>
      </c>
      <c r="B378" s="9" t="s">
        <v>403</v>
      </c>
      <c r="C378" s="10">
        <v>1</v>
      </c>
      <c r="D378" s="10">
        <v>1</v>
      </c>
      <c r="E378" s="10">
        <v>1</v>
      </c>
      <c r="F378" s="10">
        <v>1</v>
      </c>
      <c r="G378" s="10"/>
      <c r="H378" s="10">
        <v>1</v>
      </c>
      <c r="I378" s="10">
        <v>1</v>
      </c>
      <c r="J378" s="4">
        <v>1</v>
      </c>
      <c r="K378" s="4">
        <v>1</v>
      </c>
      <c r="L378" s="12">
        <v>44368</v>
      </c>
      <c r="M378" s="12">
        <v>44410</v>
      </c>
      <c r="N378" s="11">
        <v>0</v>
      </c>
      <c r="O378" s="36">
        <v>0</v>
      </c>
      <c r="P378" s="13">
        <v>0</v>
      </c>
      <c r="Q378" s="14">
        <f t="shared" si="40"/>
        <v>44426</v>
      </c>
      <c r="R378" s="15">
        <f t="shared" ca="1" si="45"/>
        <v>0</v>
      </c>
      <c r="S378" s="35">
        <f t="shared" si="41"/>
        <v>1</v>
      </c>
      <c r="T378" s="101">
        <f t="shared" ca="1" si="46"/>
        <v>1</v>
      </c>
      <c r="U378" s="90" t="s">
        <v>689</v>
      </c>
      <c r="V378" s="26">
        <v>25</v>
      </c>
      <c r="W378" s="25">
        <f t="shared" si="47"/>
        <v>0</v>
      </c>
      <c r="X378" s="25" t="str">
        <f t="shared" ca="1" si="42"/>
        <v/>
      </c>
      <c r="Y378" s="25" t="str">
        <f t="shared" ca="1" si="43"/>
        <v/>
      </c>
      <c r="Z378" s="22" t="s">
        <v>24</v>
      </c>
      <c r="AA378" s="22"/>
      <c r="AB378" s="16">
        <v>44349</v>
      </c>
      <c r="AC378" s="17">
        <v>44410</v>
      </c>
      <c r="AD378" s="43"/>
      <c r="AE378" s="44"/>
      <c r="AF378" s="44"/>
      <c r="AG378" s="44"/>
      <c r="AH378" s="44"/>
      <c r="AI378" s="44"/>
      <c r="AJ378" s="44">
        <v>2005</v>
      </c>
      <c r="AK378" s="85" t="str">
        <f>IF(AND($M378&gt;='Renew Report'!$T$1,$M378&lt;='Renew Report'!$U$1),COUNT($AK$1:$AK377)+1,"")</f>
        <v/>
      </c>
      <c r="AT378" s="46">
        <f t="shared" ca="1" si="44"/>
        <v>0</v>
      </c>
    </row>
    <row r="379" spans="1:46" s="46" customFormat="1" ht="60" customHeight="1" thickBot="1">
      <c r="A379" s="8">
        <f>IF(C379="","",SUBTOTAL(3,$C$2:C379))</f>
        <v>378</v>
      </c>
      <c r="B379" s="9" t="s">
        <v>404</v>
      </c>
      <c r="C379" s="10">
        <v>1</v>
      </c>
      <c r="D379" s="10">
        <v>1</v>
      </c>
      <c r="E379" s="10">
        <v>1</v>
      </c>
      <c r="F379" s="10">
        <v>1</v>
      </c>
      <c r="G379" s="10"/>
      <c r="H379" s="10">
        <v>1</v>
      </c>
      <c r="I379" s="10">
        <v>1</v>
      </c>
      <c r="J379" s="4">
        <v>1</v>
      </c>
      <c r="K379" s="4">
        <v>1</v>
      </c>
      <c r="L379" s="12">
        <v>43972</v>
      </c>
      <c r="M379" s="12">
        <v>44385</v>
      </c>
      <c r="N379" s="11">
        <v>0</v>
      </c>
      <c r="O379" s="36">
        <v>0</v>
      </c>
      <c r="P379" s="13">
        <v>0</v>
      </c>
      <c r="Q379" s="14">
        <f t="shared" si="40"/>
        <v>44401</v>
      </c>
      <c r="R379" s="15">
        <f t="shared" ca="1" si="45"/>
        <v>0</v>
      </c>
      <c r="S379" s="35">
        <f t="shared" si="41"/>
        <v>1</v>
      </c>
      <c r="T379" s="101">
        <f t="shared" ca="1" si="46"/>
        <v>1</v>
      </c>
      <c r="U379" s="90" t="s">
        <v>689</v>
      </c>
      <c r="V379" s="26">
        <v>25</v>
      </c>
      <c r="W379" s="25">
        <f t="shared" si="47"/>
        <v>0</v>
      </c>
      <c r="X379" s="25" t="str">
        <f t="shared" ca="1" si="42"/>
        <v/>
      </c>
      <c r="Y379" s="25" t="str">
        <f t="shared" ca="1" si="43"/>
        <v/>
      </c>
      <c r="Z379" s="22" t="s">
        <v>24</v>
      </c>
      <c r="AA379" s="22"/>
      <c r="AB379" s="16">
        <v>44324</v>
      </c>
      <c r="AC379" s="17">
        <v>44385</v>
      </c>
      <c r="AD379" s="43"/>
      <c r="AE379" s="44"/>
      <c r="AF379" s="44"/>
      <c r="AG379" s="44"/>
      <c r="AH379" s="44"/>
      <c r="AI379" s="44"/>
      <c r="AJ379" s="44">
        <v>1993</v>
      </c>
      <c r="AK379" s="85" t="str">
        <f>IF(AND($M379&gt;='Renew Report'!$T$1,$M379&lt;='Renew Report'!$U$1),COUNT($AK$1:$AK378)+1,"")</f>
        <v/>
      </c>
      <c r="AT379" s="46">
        <f t="shared" ca="1" si="44"/>
        <v>0</v>
      </c>
    </row>
    <row r="380" spans="1:46" s="46" customFormat="1" ht="60" customHeight="1" thickBot="1">
      <c r="A380" s="8">
        <f>IF(C380="","",SUBTOTAL(3,$C$2:C380))</f>
        <v>379</v>
      </c>
      <c r="B380" s="9" t="s">
        <v>405</v>
      </c>
      <c r="C380" s="10">
        <v>1</v>
      </c>
      <c r="D380" s="10">
        <v>1</v>
      </c>
      <c r="E380" s="10">
        <v>1</v>
      </c>
      <c r="F380" s="10">
        <v>1</v>
      </c>
      <c r="G380" s="10"/>
      <c r="H380" s="10">
        <v>1</v>
      </c>
      <c r="I380" s="10">
        <v>1</v>
      </c>
      <c r="J380" s="4">
        <v>1</v>
      </c>
      <c r="K380" s="4">
        <v>1</v>
      </c>
      <c r="L380" s="12">
        <v>44374</v>
      </c>
      <c r="M380" s="12">
        <v>44736</v>
      </c>
      <c r="N380" s="11">
        <v>0</v>
      </c>
      <c r="O380" s="36">
        <v>0</v>
      </c>
      <c r="P380" s="13">
        <v>0</v>
      </c>
      <c r="Q380" s="14">
        <f t="shared" si="40"/>
        <v>44752</v>
      </c>
      <c r="R380" s="15">
        <f t="shared" ca="1" si="45"/>
        <v>0</v>
      </c>
      <c r="S380" s="35">
        <f t="shared" si="41"/>
        <v>1</v>
      </c>
      <c r="T380" s="101">
        <f t="shared" ca="1" si="46"/>
        <v>1</v>
      </c>
      <c r="U380" s="90" t="s">
        <v>689</v>
      </c>
      <c r="V380" s="26">
        <v>25</v>
      </c>
      <c r="W380" s="25">
        <f t="shared" si="47"/>
        <v>0</v>
      </c>
      <c r="X380" s="25" t="str">
        <f t="shared" ca="1" si="42"/>
        <v/>
      </c>
      <c r="Y380" s="25" t="str">
        <f t="shared" ca="1" si="43"/>
        <v/>
      </c>
      <c r="Z380" s="22" t="s">
        <v>26</v>
      </c>
      <c r="AA380" s="22"/>
      <c r="AB380" s="16">
        <v>44006</v>
      </c>
      <c r="AC380" s="17">
        <v>44006</v>
      </c>
      <c r="AD380" s="43"/>
      <c r="AE380" s="44"/>
      <c r="AF380" s="44"/>
      <c r="AG380" s="44"/>
      <c r="AH380" s="44"/>
      <c r="AI380" s="44"/>
      <c r="AJ380" s="44">
        <v>0</v>
      </c>
      <c r="AK380" s="85" t="str">
        <f>IF(AND($M380&gt;='Renew Report'!$T$1,$M380&lt;='Renew Report'!$U$1),COUNT($AK$1:$AK379)+1,"")</f>
        <v/>
      </c>
      <c r="AT380" s="46">
        <f t="shared" ca="1" si="44"/>
        <v>0</v>
      </c>
    </row>
    <row r="381" spans="1:46" s="46" customFormat="1" ht="60" customHeight="1" thickBot="1">
      <c r="A381" s="8">
        <f>IF(C381="","",SUBTOTAL(3,$C$2:C381))</f>
        <v>380</v>
      </c>
      <c r="B381" s="9" t="s">
        <v>406</v>
      </c>
      <c r="C381" s="10">
        <v>1</v>
      </c>
      <c r="D381" s="10">
        <v>1</v>
      </c>
      <c r="E381" s="10">
        <v>1</v>
      </c>
      <c r="F381" s="10">
        <v>1</v>
      </c>
      <c r="G381" s="10"/>
      <c r="H381" s="10">
        <v>1</v>
      </c>
      <c r="I381" s="10">
        <v>1</v>
      </c>
      <c r="J381" s="4">
        <v>1</v>
      </c>
      <c r="K381" s="4">
        <v>1</v>
      </c>
      <c r="L381" s="12">
        <v>44376</v>
      </c>
      <c r="M381" s="12">
        <v>44395</v>
      </c>
      <c r="N381" s="11">
        <v>96</v>
      </c>
      <c r="O381" s="36">
        <v>75</v>
      </c>
      <c r="P381" s="13">
        <v>0</v>
      </c>
      <c r="Q381" s="14">
        <f t="shared" si="40"/>
        <v>44411</v>
      </c>
      <c r="R381" s="15">
        <f t="shared" ca="1" si="45"/>
        <v>0</v>
      </c>
      <c r="S381" s="35">
        <f t="shared" si="41"/>
        <v>76</v>
      </c>
      <c r="T381" s="101">
        <f t="shared" ca="1" si="46"/>
        <v>76</v>
      </c>
      <c r="U381" s="90" t="s">
        <v>689</v>
      </c>
      <c r="V381" s="26">
        <v>25</v>
      </c>
      <c r="W381" s="25" t="str">
        <f t="shared" si="47"/>
        <v>المخازن</v>
      </c>
      <c r="X381" s="25" t="str">
        <f t="shared" ca="1" si="42"/>
        <v/>
      </c>
      <c r="Y381" s="25" t="str">
        <f t="shared" ca="1" si="43"/>
        <v/>
      </c>
      <c r="Z381" s="22" t="s">
        <v>24</v>
      </c>
      <c r="AA381" s="22"/>
      <c r="AB381" s="16">
        <v>44334</v>
      </c>
      <c r="AC381" s="17">
        <v>44395</v>
      </c>
      <c r="AD381" s="43"/>
      <c r="AE381" s="44"/>
      <c r="AF381" s="44"/>
      <c r="AG381" s="44"/>
      <c r="AH381" s="44"/>
      <c r="AI381" s="44"/>
      <c r="AJ381" s="44">
        <v>2001</v>
      </c>
      <c r="AK381" s="85" t="str">
        <f>IF(AND($M381&gt;='Renew Report'!$T$1,$M381&lt;='Renew Report'!$U$1),COUNT($AK$1:$AK380)+1,"")</f>
        <v/>
      </c>
      <c r="AT381" s="46">
        <f t="shared" ca="1" si="44"/>
        <v>0</v>
      </c>
    </row>
    <row r="382" spans="1:46" s="46" customFormat="1" ht="60" customHeight="1" thickBot="1">
      <c r="A382" s="8">
        <f>IF(C382="","",SUBTOTAL(3,$C$2:C382))</f>
        <v>381</v>
      </c>
      <c r="B382" s="9" t="s">
        <v>407</v>
      </c>
      <c r="C382" s="10">
        <v>1</v>
      </c>
      <c r="D382" s="10">
        <v>1</v>
      </c>
      <c r="E382" s="10">
        <v>1</v>
      </c>
      <c r="F382" s="10">
        <v>1</v>
      </c>
      <c r="G382" s="10"/>
      <c r="H382" s="10">
        <v>1</v>
      </c>
      <c r="I382" s="10">
        <v>1</v>
      </c>
      <c r="J382" s="4">
        <v>1</v>
      </c>
      <c r="K382" s="4">
        <v>1</v>
      </c>
      <c r="L382" s="12">
        <v>44389</v>
      </c>
      <c r="M382" s="12">
        <v>44699</v>
      </c>
      <c r="N382" s="11">
        <v>0</v>
      </c>
      <c r="O382" s="36">
        <v>0</v>
      </c>
      <c r="P382" s="13">
        <v>0</v>
      </c>
      <c r="Q382" s="14">
        <f t="shared" si="40"/>
        <v>44715</v>
      </c>
      <c r="R382" s="15">
        <f t="shared" ca="1" si="45"/>
        <v>0</v>
      </c>
      <c r="S382" s="35">
        <f t="shared" si="41"/>
        <v>1</v>
      </c>
      <c r="T382" s="101">
        <f t="shared" ca="1" si="46"/>
        <v>1</v>
      </c>
      <c r="U382" s="90" t="s">
        <v>689</v>
      </c>
      <c r="V382" s="26">
        <v>25</v>
      </c>
      <c r="W382" s="25">
        <f t="shared" si="47"/>
        <v>0</v>
      </c>
      <c r="X382" s="25" t="str">
        <f t="shared" ca="1" si="42"/>
        <v/>
      </c>
      <c r="Y382" s="25" t="str">
        <f t="shared" ca="1" si="43"/>
        <v/>
      </c>
      <c r="Z382" s="22" t="s">
        <v>24</v>
      </c>
      <c r="AA382" s="22"/>
      <c r="AB382" s="16">
        <v>44273</v>
      </c>
      <c r="AC382" s="17">
        <v>44334</v>
      </c>
      <c r="AD382" s="43"/>
      <c r="AE382" s="44"/>
      <c r="AF382" s="44"/>
      <c r="AG382" s="44"/>
      <c r="AH382" s="44"/>
      <c r="AI382" s="44"/>
      <c r="AJ382" s="44">
        <v>2000</v>
      </c>
      <c r="AK382" s="85" t="str">
        <f>IF(AND($M382&gt;='Renew Report'!$T$1,$M382&lt;='Renew Report'!$U$1),COUNT($AK$1:$AK381)+1,"")</f>
        <v/>
      </c>
      <c r="AT382" s="46">
        <f t="shared" ca="1" si="44"/>
        <v>0</v>
      </c>
    </row>
    <row r="383" spans="1:46" s="46" customFormat="1" ht="60" customHeight="1" thickBot="1">
      <c r="A383" s="8">
        <f>IF(C383="","",SUBTOTAL(3,$C$2:C383))</f>
        <v>382</v>
      </c>
      <c r="B383" s="9" t="s">
        <v>408</v>
      </c>
      <c r="C383" s="10">
        <v>1</v>
      </c>
      <c r="D383" s="10">
        <v>1</v>
      </c>
      <c r="E383" s="10">
        <v>1</v>
      </c>
      <c r="F383" s="10">
        <v>1</v>
      </c>
      <c r="G383" s="10"/>
      <c r="H383" s="10">
        <v>1</v>
      </c>
      <c r="I383" s="10">
        <v>1</v>
      </c>
      <c r="J383" s="4">
        <v>1</v>
      </c>
      <c r="K383" s="4">
        <v>1</v>
      </c>
      <c r="L383" s="12">
        <v>44480</v>
      </c>
      <c r="M383" s="12">
        <v>44716</v>
      </c>
      <c r="N383" s="11">
        <v>0</v>
      </c>
      <c r="O383" s="36">
        <v>0</v>
      </c>
      <c r="P383" s="13">
        <v>0</v>
      </c>
      <c r="Q383" s="14">
        <f t="shared" si="40"/>
        <v>44732</v>
      </c>
      <c r="R383" s="15">
        <f t="shared" ca="1" si="45"/>
        <v>0</v>
      </c>
      <c r="S383" s="35">
        <f t="shared" si="41"/>
        <v>1</v>
      </c>
      <c r="T383" s="101">
        <f t="shared" ca="1" si="46"/>
        <v>1</v>
      </c>
      <c r="U383" s="90" t="s">
        <v>689</v>
      </c>
      <c r="V383" s="26">
        <v>25</v>
      </c>
      <c r="W383" s="25">
        <f t="shared" si="47"/>
        <v>0</v>
      </c>
      <c r="X383" s="25" t="str">
        <f t="shared" ca="1" si="42"/>
        <v/>
      </c>
      <c r="Y383" s="25" t="str">
        <f t="shared" ca="1" si="43"/>
        <v/>
      </c>
      <c r="Z383" s="22" t="s">
        <v>24</v>
      </c>
      <c r="AA383" s="22"/>
      <c r="AB383" s="16">
        <v>44290</v>
      </c>
      <c r="AC383" s="17">
        <v>44351</v>
      </c>
      <c r="AD383" s="43"/>
      <c r="AE383" s="44"/>
      <c r="AF383" s="44"/>
      <c r="AG383" s="44"/>
      <c r="AH383" s="44"/>
      <c r="AI383" s="44"/>
      <c r="AJ383" s="44">
        <v>2018</v>
      </c>
      <c r="AK383" s="85" t="str">
        <f>IF(AND($M383&gt;='Renew Report'!$T$1,$M383&lt;='Renew Report'!$U$1),COUNT($AK$1:$AK382)+1,"")</f>
        <v/>
      </c>
      <c r="AT383" s="46">
        <f t="shared" ca="1" si="44"/>
        <v>0</v>
      </c>
    </row>
    <row r="384" spans="1:46" s="46" customFormat="1" ht="60" customHeight="1" thickBot="1">
      <c r="A384" s="8">
        <f>IF(C384="","",SUBTOTAL(3,$C$2:C384))</f>
        <v>383</v>
      </c>
      <c r="B384" s="9" t="s">
        <v>409</v>
      </c>
      <c r="C384" s="10">
        <v>1</v>
      </c>
      <c r="D384" s="10">
        <v>1</v>
      </c>
      <c r="E384" s="10">
        <v>1</v>
      </c>
      <c r="F384" s="10">
        <v>1</v>
      </c>
      <c r="G384" s="10"/>
      <c r="H384" s="10">
        <v>1</v>
      </c>
      <c r="I384" s="10">
        <v>1</v>
      </c>
      <c r="J384" s="4">
        <v>1</v>
      </c>
      <c r="K384" s="4">
        <v>1</v>
      </c>
      <c r="L384" s="12">
        <v>44703</v>
      </c>
      <c r="M384" s="12">
        <v>44770</v>
      </c>
      <c r="N384" s="11">
        <v>0</v>
      </c>
      <c r="O384" s="36">
        <v>0</v>
      </c>
      <c r="P384" s="13">
        <v>0</v>
      </c>
      <c r="Q384" s="14">
        <f t="shared" si="40"/>
        <v>44786</v>
      </c>
      <c r="R384" s="15">
        <f t="shared" ca="1" si="45"/>
        <v>0</v>
      </c>
      <c r="S384" s="35">
        <f t="shared" si="41"/>
        <v>1</v>
      </c>
      <c r="T384" s="101">
        <f t="shared" ca="1" si="46"/>
        <v>1</v>
      </c>
      <c r="U384" s="90" t="s">
        <v>689</v>
      </c>
      <c r="V384" s="26">
        <v>25</v>
      </c>
      <c r="W384" s="25">
        <f t="shared" si="47"/>
        <v>0</v>
      </c>
      <c r="X384" s="25" t="str">
        <f t="shared" ca="1" si="42"/>
        <v/>
      </c>
      <c r="Y384" s="25" t="str">
        <f t="shared" ca="1" si="43"/>
        <v/>
      </c>
      <c r="Z384" s="22" t="s">
        <v>24</v>
      </c>
      <c r="AA384" s="22"/>
      <c r="AB384" s="16">
        <v>44344</v>
      </c>
      <c r="AC384" s="17">
        <v>44405</v>
      </c>
      <c r="AD384" s="43"/>
      <c r="AE384" s="44"/>
      <c r="AF384" s="44"/>
      <c r="AG384" s="44"/>
      <c r="AH384" s="44"/>
      <c r="AI384" s="44"/>
      <c r="AJ384" s="44">
        <v>2005</v>
      </c>
      <c r="AK384" s="85" t="str">
        <f>IF(AND($M384&gt;='Renew Report'!$T$1,$M384&lt;='Renew Report'!$U$1),COUNT($AK$1:$AK383)+1,"")</f>
        <v/>
      </c>
      <c r="AT384" s="46">
        <f t="shared" ca="1" si="44"/>
        <v>0</v>
      </c>
    </row>
    <row r="385" spans="1:46" s="46" customFormat="1" ht="60" customHeight="1" thickBot="1">
      <c r="A385" s="8">
        <f>IF(C385="","",SUBTOTAL(3,$C$2:C385))</f>
        <v>384</v>
      </c>
      <c r="B385" s="9" t="s">
        <v>410</v>
      </c>
      <c r="C385" s="10">
        <v>1</v>
      </c>
      <c r="D385" s="10">
        <v>1</v>
      </c>
      <c r="E385" s="10">
        <v>1</v>
      </c>
      <c r="F385" s="10">
        <v>1</v>
      </c>
      <c r="G385" s="10"/>
      <c r="H385" s="10">
        <v>1</v>
      </c>
      <c r="I385" s="10">
        <v>1</v>
      </c>
      <c r="J385" s="4">
        <v>1</v>
      </c>
      <c r="K385" s="4">
        <v>1</v>
      </c>
      <c r="L385" s="12">
        <v>43957</v>
      </c>
      <c r="M385" s="12">
        <v>44688</v>
      </c>
      <c r="N385" s="11">
        <v>0</v>
      </c>
      <c r="O385" s="36">
        <v>0</v>
      </c>
      <c r="P385" s="13">
        <v>0</v>
      </c>
      <c r="Q385" s="14">
        <f t="shared" si="40"/>
        <v>44704</v>
      </c>
      <c r="R385" s="15">
        <f t="shared" ca="1" si="45"/>
        <v>0</v>
      </c>
      <c r="S385" s="35">
        <f t="shared" si="41"/>
        <v>1</v>
      </c>
      <c r="T385" s="101">
        <f t="shared" ca="1" si="46"/>
        <v>1</v>
      </c>
      <c r="U385" s="90" t="s">
        <v>689</v>
      </c>
      <c r="V385" s="26">
        <v>25</v>
      </c>
      <c r="W385" s="25">
        <f t="shared" si="47"/>
        <v>0</v>
      </c>
      <c r="X385" s="25" t="str">
        <f t="shared" ca="1" si="42"/>
        <v/>
      </c>
      <c r="Y385" s="25" t="str">
        <f t="shared" ca="1" si="43"/>
        <v/>
      </c>
      <c r="Z385" s="22" t="s">
        <v>75</v>
      </c>
      <c r="AA385" s="22"/>
      <c r="AB385" s="16">
        <v>44688</v>
      </c>
      <c r="AC385" s="17">
        <v>44688</v>
      </c>
      <c r="AD385" s="43"/>
      <c r="AE385" s="44"/>
      <c r="AF385" s="44"/>
      <c r="AG385" s="44"/>
      <c r="AH385" s="44"/>
      <c r="AI385" s="44"/>
      <c r="AJ385" s="44">
        <v>44135</v>
      </c>
      <c r="AK385" s="85" t="str">
        <f>IF(AND($M385&gt;='Renew Report'!$T$1,$M385&lt;='Renew Report'!$U$1),COUNT($AK$1:$AK384)+1,"")</f>
        <v/>
      </c>
      <c r="AT385" s="46">
        <f t="shared" ca="1" si="44"/>
        <v>0</v>
      </c>
    </row>
    <row r="386" spans="1:46" s="46" customFormat="1" ht="60" customHeight="1" thickBot="1">
      <c r="A386" s="8">
        <f>IF(C386="","",SUBTOTAL(3,$C$2:C386))</f>
        <v>385</v>
      </c>
      <c r="B386" s="9" t="s">
        <v>411</v>
      </c>
      <c r="C386" s="10">
        <v>1</v>
      </c>
      <c r="D386" s="10">
        <v>1</v>
      </c>
      <c r="E386" s="10">
        <v>1</v>
      </c>
      <c r="F386" s="10">
        <v>1</v>
      </c>
      <c r="G386" s="10"/>
      <c r="H386" s="10">
        <v>1</v>
      </c>
      <c r="I386" s="10">
        <v>1</v>
      </c>
      <c r="J386" s="4">
        <v>1</v>
      </c>
      <c r="K386" s="4">
        <v>1</v>
      </c>
      <c r="L386" s="12">
        <v>43277</v>
      </c>
      <c r="M386" s="12">
        <v>44792</v>
      </c>
      <c r="N386" s="11">
        <v>19</v>
      </c>
      <c r="O386" s="36">
        <v>75</v>
      </c>
      <c r="P386" s="13">
        <v>0</v>
      </c>
      <c r="Q386" s="14">
        <f t="shared" ref="Q386:Q449" si="48">M386+16</f>
        <v>44808</v>
      </c>
      <c r="R386" s="15">
        <f t="shared" ca="1" si="45"/>
        <v>0</v>
      </c>
      <c r="S386" s="35">
        <f t="shared" ref="S386:S449" si="49">(K386*J386)+O386+P386</f>
        <v>76</v>
      </c>
      <c r="T386" s="101">
        <f t="shared" ca="1" si="46"/>
        <v>76</v>
      </c>
      <c r="U386" s="90" t="s">
        <v>689</v>
      </c>
      <c r="V386" s="26">
        <v>25</v>
      </c>
      <c r="W386" s="25" t="str">
        <f t="shared" si="47"/>
        <v>المخازن</v>
      </c>
      <c r="X386" s="25" t="str">
        <f t="shared" ref="X386:X449" ca="1" si="50">IF(M386&lt;$AA$1,"مخالف","")</f>
        <v/>
      </c>
      <c r="Y386" s="25" t="str">
        <f t="shared" ref="Y386:Y449" ca="1" si="51">IF(M386&lt;$Z$1,"يحتاج للتجديد","")</f>
        <v/>
      </c>
      <c r="Z386" s="22" t="s">
        <v>24</v>
      </c>
      <c r="AA386" s="22"/>
      <c r="AB386" s="16">
        <v>44366</v>
      </c>
      <c r="AC386" s="17">
        <v>44427</v>
      </c>
      <c r="AD386" s="43"/>
      <c r="AE386" s="44"/>
      <c r="AF386" s="44"/>
      <c r="AG386" s="44"/>
      <c r="AH386" s="44"/>
      <c r="AI386" s="44"/>
      <c r="AJ386" s="44">
        <v>0</v>
      </c>
      <c r="AK386" s="85" t="str">
        <f>IF(AND($M386&gt;='Renew Report'!$T$1,$M386&lt;='Renew Report'!$U$1),COUNT($AK$1:$AK385)+1,"")</f>
        <v/>
      </c>
      <c r="AT386" s="46">
        <f t="shared" ref="AT386:AT449" ca="1" si="52">IF($Z$1&gt;Q386,$Z$1-Q386,0)</f>
        <v>0</v>
      </c>
    </row>
    <row r="387" spans="1:46" s="46" customFormat="1" ht="60" customHeight="1" thickBot="1">
      <c r="A387" s="8">
        <f>IF(C387="","",SUBTOTAL(3,$C$2:C387))</f>
        <v>386</v>
      </c>
      <c r="B387" s="9" t="s">
        <v>412</v>
      </c>
      <c r="C387" s="10">
        <v>1</v>
      </c>
      <c r="D387" s="10">
        <v>1</v>
      </c>
      <c r="E387" s="10">
        <v>1</v>
      </c>
      <c r="F387" s="10">
        <v>1</v>
      </c>
      <c r="G387" s="10"/>
      <c r="H387" s="10">
        <v>1</v>
      </c>
      <c r="I387" s="10">
        <v>1</v>
      </c>
      <c r="J387" s="4">
        <v>1</v>
      </c>
      <c r="K387" s="4">
        <v>1</v>
      </c>
      <c r="L387" s="12">
        <v>44530</v>
      </c>
      <c r="M387" s="12">
        <v>44534</v>
      </c>
      <c r="N387" s="11">
        <v>0</v>
      </c>
      <c r="O387" s="36">
        <v>0</v>
      </c>
      <c r="P387" s="13">
        <v>0</v>
      </c>
      <c r="Q387" s="14">
        <f t="shared" si="48"/>
        <v>44550</v>
      </c>
      <c r="R387" s="15">
        <f t="shared" ref="R387:R450" ca="1" si="53">AT387*5</f>
        <v>0</v>
      </c>
      <c r="S387" s="35">
        <f t="shared" si="49"/>
        <v>1</v>
      </c>
      <c r="T387" s="101">
        <f t="shared" ca="1" si="46"/>
        <v>1</v>
      </c>
      <c r="U387" s="90" t="s">
        <v>689</v>
      </c>
      <c r="V387" s="26">
        <v>25</v>
      </c>
      <c r="W387" s="25">
        <f t="shared" si="47"/>
        <v>0</v>
      </c>
      <c r="X387" s="25" t="str">
        <f t="shared" ca="1" si="50"/>
        <v/>
      </c>
      <c r="Y387" s="25" t="str">
        <f t="shared" ca="1" si="51"/>
        <v/>
      </c>
      <c r="Z387" s="22" t="s">
        <v>26</v>
      </c>
      <c r="AA387" s="22"/>
      <c r="AB387" s="16">
        <v>44169</v>
      </c>
      <c r="AC387" s="17">
        <v>44169</v>
      </c>
      <c r="AD387" s="43"/>
      <c r="AE387" s="44"/>
      <c r="AF387" s="44"/>
      <c r="AG387" s="44"/>
      <c r="AH387" s="44"/>
      <c r="AI387" s="44"/>
      <c r="AJ387" s="44">
        <v>0</v>
      </c>
      <c r="AK387" s="85" t="str">
        <f>IF(AND($M387&gt;='Renew Report'!$T$1,$M387&lt;='Renew Report'!$U$1),COUNT($AK$1:$AK386)+1,"")</f>
        <v/>
      </c>
      <c r="AT387" s="46">
        <f t="shared" ca="1" si="52"/>
        <v>0</v>
      </c>
    </row>
    <row r="388" spans="1:46" s="46" customFormat="1" ht="60" customHeight="1" thickBot="1">
      <c r="A388" s="8">
        <f>IF(C388="","",SUBTOTAL(3,$C$2:C388))</f>
        <v>387</v>
      </c>
      <c r="B388" s="9" t="s">
        <v>413</v>
      </c>
      <c r="C388" s="10">
        <v>1</v>
      </c>
      <c r="D388" s="10">
        <v>1</v>
      </c>
      <c r="E388" s="10">
        <v>1</v>
      </c>
      <c r="F388" s="10">
        <v>1</v>
      </c>
      <c r="G388" s="10"/>
      <c r="H388" s="10">
        <v>1</v>
      </c>
      <c r="I388" s="10">
        <v>1</v>
      </c>
      <c r="J388" s="4">
        <v>1</v>
      </c>
      <c r="K388" s="4">
        <v>1</v>
      </c>
      <c r="L388" s="12">
        <v>44575</v>
      </c>
      <c r="M388" s="12">
        <v>44685</v>
      </c>
      <c r="N388" s="11">
        <v>84</v>
      </c>
      <c r="O388" s="36">
        <v>75</v>
      </c>
      <c r="P388" s="13">
        <v>0</v>
      </c>
      <c r="Q388" s="14">
        <f t="shared" si="48"/>
        <v>44701</v>
      </c>
      <c r="R388" s="15">
        <f t="shared" ca="1" si="53"/>
        <v>0</v>
      </c>
      <c r="S388" s="35">
        <f t="shared" si="49"/>
        <v>76</v>
      </c>
      <c r="T388" s="101">
        <f t="shared" ref="T388:T451" ca="1" si="54">S388+R388</f>
        <v>76</v>
      </c>
      <c r="U388" s="90" t="s">
        <v>689</v>
      </c>
      <c r="V388" s="26">
        <v>25</v>
      </c>
      <c r="W388" s="25" t="str">
        <f t="shared" si="47"/>
        <v>المخازن</v>
      </c>
      <c r="X388" s="25" t="str">
        <f t="shared" ca="1" si="50"/>
        <v/>
      </c>
      <c r="Y388" s="25" t="str">
        <f t="shared" ca="1" si="51"/>
        <v/>
      </c>
      <c r="Z388" s="22" t="s">
        <v>24</v>
      </c>
      <c r="AA388" s="22"/>
      <c r="AB388" s="16">
        <v>44259</v>
      </c>
      <c r="AC388" s="17">
        <v>44320</v>
      </c>
      <c r="AD388" s="43"/>
      <c r="AE388" s="44"/>
      <c r="AF388" s="44"/>
      <c r="AG388" s="44"/>
      <c r="AH388" s="44"/>
      <c r="AI388" s="44"/>
      <c r="AJ388" s="44">
        <v>2006</v>
      </c>
      <c r="AK388" s="85" t="str">
        <f>IF(AND($M388&gt;='Renew Report'!$T$1,$M388&lt;='Renew Report'!$U$1),COUNT($AK$1:$AK387)+1,"")</f>
        <v/>
      </c>
      <c r="AT388" s="46">
        <f t="shared" ca="1" si="52"/>
        <v>0</v>
      </c>
    </row>
    <row r="389" spans="1:46" s="46" customFormat="1" ht="60" customHeight="1" thickBot="1">
      <c r="A389" s="8">
        <f>IF(C389="","",SUBTOTAL(3,$C$2:C389))</f>
        <v>388</v>
      </c>
      <c r="B389" s="9" t="s">
        <v>414</v>
      </c>
      <c r="C389" s="10">
        <v>1</v>
      </c>
      <c r="D389" s="10">
        <v>1</v>
      </c>
      <c r="E389" s="10">
        <v>1</v>
      </c>
      <c r="F389" s="10">
        <v>1</v>
      </c>
      <c r="G389" s="10"/>
      <c r="H389" s="10">
        <v>1</v>
      </c>
      <c r="I389" s="10">
        <v>1</v>
      </c>
      <c r="J389" s="4">
        <v>1</v>
      </c>
      <c r="K389" s="4">
        <v>1</v>
      </c>
      <c r="L389" s="12">
        <v>44405</v>
      </c>
      <c r="M389" s="12">
        <v>44466</v>
      </c>
      <c r="N389" s="11">
        <v>175</v>
      </c>
      <c r="O389" s="36">
        <v>125</v>
      </c>
      <c r="P389" s="13">
        <v>0</v>
      </c>
      <c r="Q389" s="14">
        <f t="shared" si="48"/>
        <v>44482</v>
      </c>
      <c r="R389" s="15">
        <f t="shared" ca="1" si="53"/>
        <v>0</v>
      </c>
      <c r="S389" s="35">
        <f t="shared" si="49"/>
        <v>126</v>
      </c>
      <c r="T389" s="101">
        <f t="shared" ca="1" si="54"/>
        <v>126</v>
      </c>
      <c r="U389" s="90" t="s">
        <v>689</v>
      </c>
      <c r="V389" s="26">
        <v>25</v>
      </c>
      <c r="W389" s="25" t="str">
        <f t="shared" ref="W389:W452" si="55">IF(N389&gt;0,"المخازن",0)</f>
        <v>المخازن</v>
      </c>
      <c r="X389" s="25" t="str">
        <f t="shared" ca="1" si="50"/>
        <v/>
      </c>
      <c r="Y389" s="25" t="str">
        <f t="shared" ca="1" si="51"/>
        <v/>
      </c>
      <c r="Z389" s="22" t="s">
        <v>24</v>
      </c>
      <c r="AA389" s="22"/>
      <c r="AB389" s="16">
        <v>44404</v>
      </c>
      <c r="AC389" s="17">
        <v>44466</v>
      </c>
      <c r="AD389" s="43"/>
      <c r="AE389" s="44"/>
      <c r="AF389" s="44"/>
      <c r="AG389" s="44"/>
      <c r="AH389" s="44"/>
      <c r="AI389" s="44"/>
      <c r="AJ389" s="44">
        <v>0</v>
      </c>
      <c r="AK389" s="85" t="str">
        <f>IF(AND($M389&gt;='Renew Report'!$T$1,$M389&lt;='Renew Report'!$U$1),COUNT($AK$1:$AK388)+1,"")</f>
        <v/>
      </c>
      <c r="AT389" s="46">
        <f t="shared" ca="1" si="52"/>
        <v>0</v>
      </c>
    </row>
    <row r="390" spans="1:46" s="46" customFormat="1" ht="60" customHeight="1" thickBot="1">
      <c r="A390" s="8">
        <f>IF(C390="","",SUBTOTAL(3,$C$2:C390))</f>
        <v>389</v>
      </c>
      <c r="B390" s="9" t="s">
        <v>415</v>
      </c>
      <c r="C390" s="10">
        <v>1</v>
      </c>
      <c r="D390" s="10">
        <v>1</v>
      </c>
      <c r="E390" s="10">
        <v>1</v>
      </c>
      <c r="F390" s="10">
        <v>1</v>
      </c>
      <c r="G390" s="10"/>
      <c r="H390" s="10">
        <v>1</v>
      </c>
      <c r="I390" s="10">
        <v>1</v>
      </c>
      <c r="J390" s="4">
        <v>1</v>
      </c>
      <c r="K390" s="4">
        <v>1</v>
      </c>
      <c r="L390" s="12">
        <v>44005</v>
      </c>
      <c r="M390" s="12">
        <v>44640</v>
      </c>
      <c r="N390" s="11">
        <v>0</v>
      </c>
      <c r="O390" s="36">
        <v>0</v>
      </c>
      <c r="P390" s="13">
        <v>0</v>
      </c>
      <c r="Q390" s="14">
        <f t="shared" si="48"/>
        <v>44656</v>
      </c>
      <c r="R390" s="15">
        <f t="shared" ca="1" si="53"/>
        <v>0</v>
      </c>
      <c r="S390" s="35">
        <f t="shared" si="49"/>
        <v>1</v>
      </c>
      <c r="T390" s="101">
        <f t="shared" ca="1" si="54"/>
        <v>1</v>
      </c>
      <c r="U390" s="90" t="s">
        <v>689</v>
      </c>
      <c r="V390" s="26">
        <v>25</v>
      </c>
      <c r="W390" s="25">
        <f t="shared" si="55"/>
        <v>0</v>
      </c>
      <c r="X390" s="25" t="str">
        <f t="shared" ca="1" si="50"/>
        <v/>
      </c>
      <c r="Y390" s="25" t="str">
        <f t="shared" ca="1" si="51"/>
        <v/>
      </c>
      <c r="Z390" s="22" t="s">
        <v>24</v>
      </c>
      <c r="AA390" s="22"/>
      <c r="AB390" s="16">
        <v>44216</v>
      </c>
      <c r="AC390" s="17">
        <v>44275</v>
      </c>
      <c r="AD390" s="43"/>
      <c r="AE390" s="44"/>
      <c r="AF390" s="44"/>
      <c r="AG390" s="44"/>
      <c r="AH390" s="44"/>
      <c r="AI390" s="44"/>
      <c r="AJ390" s="44">
        <v>0</v>
      </c>
      <c r="AK390" s="85" t="str">
        <f>IF(AND($M390&gt;='Renew Report'!$T$1,$M390&lt;='Renew Report'!$U$1),COUNT($AK$1:$AK389)+1,"")</f>
        <v/>
      </c>
      <c r="AT390" s="46">
        <f t="shared" ca="1" si="52"/>
        <v>0</v>
      </c>
    </row>
    <row r="391" spans="1:46" s="46" customFormat="1" ht="60" customHeight="1" thickBot="1">
      <c r="A391" s="8">
        <f>IF(C391="","",SUBTOTAL(3,$C$2:C391))</f>
        <v>390</v>
      </c>
      <c r="B391" s="9" t="s">
        <v>416</v>
      </c>
      <c r="C391" s="10">
        <v>1</v>
      </c>
      <c r="D391" s="10">
        <v>1</v>
      </c>
      <c r="E391" s="10">
        <v>1</v>
      </c>
      <c r="F391" s="10">
        <v>1</v>
      </c>
      <c r="G391" s="10"/>
      <c r="H391" s="10">
        <v>1</v>
      </c>
      <c r="I391" s="10">
        <v>1</v>
      </c>
      <c r="J391" s="4">
        <v>1</v>
      </c>
      <c r="K391" s="4">
        <v>1</v>
      </c>
      <c r="L391" s="12">
        <v>44342</v>
      </c>
      <c r="M391" s="12">
        <v>44456</v>
      </c>
      <c r="N391" s="11">
        <v>0</v>
      </c>
      <c r="O391" s="36">
        <v>0</v>
      </c>
      <c r="P391" s="13">
        <v>0</v>
      </c>
      <c r="Q391" s="14">
        <f t="shared" si="48"/>
        <v>44472</v>
      </c>
      <c r="R391" s="15">
        <f t="shared" ca="1" si="53"/>
        <v>0</v>
      </c>
      <c r="S391" s="35">
        <f t="shared" si="49"/>
        <v>1</v>
      </c>
      <c r="T391" s="101">
        <f t="shared" ca="1" si="54"/>
        <v>1</v>
      </c>
      <c r="U391" s="90" t="s">
        <v>689</v>
      </c>
      <c r="V391" s="26">
        <v>25</v>
      </c>
      <c r="W391" s="25">
        <f t="shared" si="55"/>
        <v>0</v>
      </c>
      <c r="X391" s="25" t="str">
        <f t="shared" ca="1" si="50"/>
        <v/>
      </c>
      <c r="Y391" s="25" t="str">
        <f t="shared" ca="1" si="51"/>
        <v/>
      </c>
      <c r="Z391" s="22" t="s">
        <v>24</v>
      </c>
      <c r="AA391" s="22"/>
      <c r="AB391" s="16">
        <v>44394</v>
      </c>
      <c r="AC391" s="17">
        <v>44456</v>
      </c>
      <c r="AD391" s="43"/>
      <c r="AE391" s="44"/>
      <c r="AF391" s="44"/>
      <c r="AG391" s="44"/>
      <c r="AH391" s="44"/>
      <c r="AI391" s="44"/>
      <c r="AJ391" s="44">
        <v>2004</v>
      </c>
      <c r="AK391" s="85" t="str">
        <f>IF(AND($M391&gt;='Renew Report'!$T$1,$M391&lt;='Renew Report'!$U$1),COUNT($AK$1:$AK390)+1,"")</f>
        <v/>
      </c>
      <c r="AT391" s="46">
        <f t="shared" ca="1" si="52"/>
        <v>0</v>
      </c>
    </row>
    <row r="392" spans="1:46" s="46" customFormat="1" ht="60" customHeight="1" thickBot="1">
      <c r="A392" s="8">
        <f>IF(C392="","",SUBTOTAL(3,$C$2:C392))</f>
        <v>391</v>
      </c>
      <c r="B392" s="9" t="s">
        <v>417</v>
      </c>
      <c r="C392" s="10">
        <v>1</v>
      </c>
      <c r="D392" s="10">
        <v>1</v>
      </c>
      <c r="E392" s="10">
        <v>1</v>
      </c>
      <c r="F392" s="10">
        <v>1</v>
      </c>
      <c r="G392" s="10"/>
      <c r="H392" s="10">
        <v>1</v>
      </c>
      <c r="I392" s="10">
        <v>1</v>
      </c>
      <c r="J392" s="4">
        <v>1</v>
      </c>
      <c r="K392" s="4">
        <v>1</v>
      </c>
      <c r="L392" s="12">
        <v>44483</v>
      </c>
      <c r="M392" s="12">
        <v>44689</v>
      </c>
      <c r="N392" s="11">
        <v>0</v>
      </c>
      <c r="O392" s="36">
        <v>0</v>
      </c>
      <c r="P392" s="13">
        <v>0</v>
      </c>
      <c r="Q392" s="14">
        <f t="shared" si="48"/>
        <v>44705</v>
      </c>
      <c r="R392" s="15">
        <f t="shared" ca="1" si="53"/>
        <v>0</v>
      </c>
      <c r="S392" s="35">
        <f t="shared" si="49"/>
        <v>1</v>
      </c>
      <c r="T392" s="101">
        <f t="shared" ca="1" si="54"/>
        <v>1</v>
      </c>
      <c r="U392" s="90" t="s">
        <v>689</v>
      </c>
      <c r="V392" s="26">
        <v>25</v>
      </c>
      <c r="W392" s="25">
        <f t="shared" si="55"/>
        <v>0</v>
      </c>
      <c r="X392" s="25" t="str">
        <f t="shared" ca="1" si="50"/>
        <v/>
      </c>
      <c r="Y392" s="25" t="str">
        <f t="shared" ca="1" si="51"/>
        <v/>
      </c>
      <c r="Z392" s="22" t="s">
        <v>24</v>
      </c>
      <c r="AA392" s="22"/>
      <c r="AB392" s="16">
        <v>44263</v>
      </c>
      <c r="AC392" s="17">
        <v>44324</v>
      </c>
      <c r="AD392" s="43"/>
      <c r="AE392" s="44"/>
      <c r="AF392" s="44"/>
      <c r="AG392" s="44"/>
      <c r="AH392" s="44"/>
      <c r="AI392" s="44"/>
      <c r="AJ392" s="44">
        <v>1999</v>
      </c>
      <c r="AK392" s="85" t="str">
        <f>IF(AND($M392&gt;='Renew Report'!$T$1,$M392&lt;='Renew Report'!$U$1),COUNT($AK$1:$AK391)+1,"")</f>
        <v/>
      </c>
      <c r="AT392" s="46">
        <f t="shared" ca="1" si="52"/>
        <v>0</v>
      </c>
    </row>
    <row r="393" spans="1:46" s="46" customFormat="1" ht="60" customHeight="1" thickBot="1">
      <c r="A393" s="8">
        <f>IF(C393="","",SUBTOTAL(3,$C$2:C393))</f>
        <v>392</v>
      </c>
      <c r="B393" s="9" t="s">
        <v>418</v>
      </c>
      <c r="C393" s="10">
        <v>1</v>
      </c>
      <c r="D393" s="10">
        <v>1</v>
      </c>
      <c r="E393" s="10">
        <v>1</v>
      </c>
      <c r="F393" s="10">
        <v>1</v>
      </c>
      <c r="G393" s="10"/>
      <c r="H393" s="10">
        <v>1</v>
      </c>
      <c r="I393" s="10">
        <v>1</v>
      </c>
      <c r="J393" s="4">
        <v>1</v>
      </c>
      <c r="K393" s="4">
        <v>1</v>
      </c>
      <c r="L393" s="12">
        <v>44462</v>
      </c>
      <c r="M393" s="12">
        <v>44519</v>
      </c>
      <c r="N393" s="11">
        <v>65</v>
      </c>
      <c r="O393" s="36">
        <v>75</v>
      </c>
      <c r="P393" s="13">
        <v>0</v>
      </c>
      <c r="Q393" s="14">
        <f t="shared" si="48"/>
        <v>44535</v>
      </c>
      <c r="R393" s="15">
        <f t="shared" ca="1" si="53"/>
        <v>0</v>
      </c>
      <c r="S393" s="35">
        <f t="shared" si="49"/>
        <v>76</v>
      </c>
      <c r="T393" s="101">
        <f t="shared" ca="1" si="54"/>
        <v>76</v>
      </c>
      <c r="U393" s="90" t="s">
        <v>689</v>
      </c>
      <c r="V393" s="26">
        <v>25</v>
      </c>
      <c r="W393" s="25" t="str">
        <f t="shared" si="55"/>
        <v>المخازن</v>
      </c>
      <c r="X393" s="25" t="str">
        <f t="shared" ca="1" si="50"/>
        <v/>
      </c>
      <c r="Y393" s="25" t="str">
        <f t="shared" ca="1" si="51"/>
        <v/>
      </c>
      <c r="Z393" s="22" t="s">
        <v>24</v>
      </c>
      <c r="AA393" s="22"/>
      <c r="AB393" s="16">
        <v>44458</v>
      </c>
      <c r="AC393" s="17">
        <v>44519</v>
      </c>
      <c r="AD393" s="43"/>
      <c r="AE393" s="44"/>
      <c r="AF393" s="44"/>
      <c r="AG393" s="44"/>
      <c r="AH393" s="44"/>
      <c r="AI393" s="44"/>
      <c r="AJ393" s="44">
        <v>0</v>
      </c>
      <c r="AK393" s="85" t="str">
        <f>IF(AND($M393&gt;='Renew Report'!$T$1,$M393&lt;='Renew Report'!$U$1),COUNT($AK$1:$AK392)+1,"")</f>
        <v/>
      </c>
      <c r="AT393" s="46">
        <f t="shared" ca="1" si="52"/>
        <v>0</v>
      </c>
    </row>
    <row r="394" spans="1:46" s="46" customFormat="1" ht="60" customHeight="1" thickBot="1">
      <c r="A394" s="8">
        <f>IF(C394="","",SUBTOTAL(3,$C$2:C394))</f>
        <v>393</v>
      </c>
      <c r="B394" s="9" t="s">
        <v>419</v>
      </c>
      <c r="C394" s="10">
        <v>1</v>
      </c>
      <c r="D394" s="10">
        <v>1</v>
      </c>
      <c r="E394" s="10">
        <v>1</v>
      </c>
      <c r="F394" s="10">
        <v>1</v>
      </c>
      <c r="G394" s="10"/>
      <c r="H394" s="10">
        <v>1</v>
      </c>
      <c r="I394" s="10">
        <v>1</v>
      </c>
      <c r="J394" s="4">
        <v>1</v>
      </c>
      <c r="K394" s="4">
        <v>1</v>
      </c>
      <c r="L394" s="12">
        <v>43942</v>
      </c>
      <c r="M394" s="12">
        <v>44434</v>
      </c>
      <c r="N394" s="11">
        <v>0</v>
      </c>
      <c r="O394" s="36">
        <v>0</v>
      </c>
      <c r="P394" s="13">
        <v>0</v>
      </c>
      <c r="Q394" s="14">
        <f t="shared" si="48"/>
        <v>44450</v>
      </c>
      <c r="R394" s="15">
        <f t="shared" ca="1" si="53"/>
        <v>0</v>
      </c>
      <c r="S394" s="35">
        <f t="shared" si="49"/>
        <v>1</v>
      </c>
      <c r="T394" s="101">
        <f t="shared" ca="1" si="54"/>
        <v>1</v>
      </c>
      <c r="U394" s="90" t="s">
        <v>689</v>
      </c>
      <c r="V394" s="26">
        <v>25</v>
      </c>
      <c r="W394" s="25">
        <f t="shared" si="55"/>
        <v>0</v>
      </c>
      <c r="X394" s="25" t="str">
        <f t="shared" ca="1" si="50"/>
        <v/>
      </c>
      <c r="Y394" s="25" t="str">
        <f t="shared" ca="1" si="51"/>
        <v/>
      </c>
      <c r="Z394" s="22" t="s">
        <v>24</v>
      </c>
      <c r="AA394" s="22"/>
      <c r="AB394" s="16">
        <v>44373</v>
      </c>
      <c r="AC394" s="17">
        <v>44434</v>
      </c>
      <c r="AD394" s="43"/>
      <c r="AE394" s="44"/>
      <c r="AF394" s="44"/>
      <c r="AG394" s="44"/>
      <c r="AH394" s="44"/>
      <c r="AI394" s="44"/>
      <c r="AJ394" s="44">
        <v>0</v>
      </c>
      <c r="AK394" s="85" t="str">
        <f>IF(AND($M394&gt;='Renew Report'!$T$1,$M394&lt;='Renew Report'!$U$1),COUNT($AK$1:$AK393)+1,"")</f>
        <v/>
      </c>
      <c r="AT394" s="46">
        <f t="shared" ca="1" si="52"/>
        <v>0</v>
      </c>
    </row>
    <row r="395" spans="1:46" s="46" customFormat="1" ht="60" customHeight="1" thickBot="1">
      <c r="A395" s="8">
        <f>IF(C395="","",SUBTOTAL(3,$C$2:C395))</f>
        <v>394</v>
      </c>
      <c r="B395" s="9" t="s">
        <v>420</v>
      </c>
      <c r="C395" s="10">
        <v>1</v>
      </c>
      <c r="D395" s="10">
        <v>1</v>
      </c>
      <c r="E395" s="10">
        <v>1</v>
      </c>
      <c r="F395" s="10">
        <v>1</v>
      </c>
      <c r="G395" s="10"/>
      <c r="H395" s="10">
        <v>1</v>
      </c>
      <c r="I395" s="10">
        <v>1</v>
      </c>
      <c r="J395" s="4">
        <v>1</v>
      </c>
      <c r="K395" s="4">
        <v>1</v>
      </c>
      <c r="L395" s="12">
        <v>44403</v>
      </c>
      <c r="M395" s="12">
        <v>44651</v>
      </c>
      <c r="N395" s="11">
        <v>0</v>
      </c>
      <c r="O395" s="36">
        <v>0</v>
      </c>
      <c r="P395" s="13">
        <v>0</v>
      </c>
      <c r="Q395" s="14">
        <f t="shared" si="48"/>
        <v>44667</v>
      </c>
      <c r="R395" s="15">
        <f t="shared" ca="1" si="53"/>
        <v>0</v>
      </c>
      <c r="S395" s="35">
        <f t="shared" si="49"/>
        <v>1</v>
      </c>
      <c r="T395" s="101">
        <f t="shared" ca="1" si="54"/>
        <v>1</v>
      </c>
      <c r="U395" s="90" t="s">
        <v>689</v>
      </c>
      <c r="V395" s="26">
        <v>25</v>
      </c>
      <c r="W395" s="25">
        <f t="shared" si="55"/>
        <v>0</v>
      </c>
      <c r="X395" s="25" t="str">
        <f t="shared" ca="1" si="50"/>
        <v/>
      </c>
      <c r="Y395" s="25" t="str">
        <f t="shared" ca="1" si="51"/>
        <v/>
      </c>
      <c r="Z395" s="22" t="s">
        <v>24</v>
      </c>
      <c r="AA395" s="22"/>
      <c r="AB395" s="16">
        <v>44227</v>
      </c>
      <c r="AC395" s="17">
        <v>44286</v>
      </c>
      <c r="AD395" s="43"/>
      <c r="AE395" s="44"/>
      <c r="AF395" s="44"/>
      <c r="AG395" s="44"/>
      <c r="AH395" s="44"/>
      <c r="AI395" s="44"/>
      <c r="AJ395" s="44">
        <v>0</v>
      </c>
      <c r="AK395" s="85" t="str">
        <f>IF(AND($M395&gt;='Renew Report'!$T$1,$M395&lt;='Renew Report'!$U$1),COUNT($AK$1:$AK394)+1,"")</f>
        <v/>
      </c>
      <c r="AT395" s="46">
        <f t="shared" ca="1" si="52"/>
        <v>0</v>
      </c>
    </row>
    <row r="396" spans="1:46" s="46" customFormat="1" ht="60" customHeight="1" thickBot="1">
      <c r="A396" s="8">
        <f>IF(C396="","",SUBTOTAL(3,$C$2:C396))</f>
        <v>395</v>
      </c>
      <c r="B396" s="9" t="s">
        <v>421</v>
      </c>
      <c r="C396" s="10">
        <v>1</v>
      </c>
      <c r="D396" s="10">
        <v>1</v>
      </c>
      <c r="E396" s="10">
        <v>1</v>
      </c>
      <c r="F396" s="10">
        <v>1</v>
      </c>
      <c r="G396" s="10"/>
      <c r="H396" s="10">
        <v>1</v>
      </c>
      <c r="I396" s="10">
        <v>1</v>
      </c>
      <c r="J396" s="4">
        <v>1</v>
      </c>
      <c r="K396" s="4">
        <v>1</v>
      </c>
      <c r="L396" s="12">
        <v>44392</v>
      </c>
      <c r="M396" s="12">
        <v>44429</v>
      </c>
      <c r="N396" s="11">
        <v>0</v>
      </c>
      <c r="O396" s="36">
        <v>0</v>
      </c>
      <c r="P396" s="13">
        <v>0</v>
      </c>
      <c r="Q396" s="14">
        <f t="shared" si="48"/>
        <v>44445</v>
      </c>
      <c r="R396" s="15">
        <f t="shared" ca="1" si="53"/>
        <v>0</v>
      </c>
      <c r="S396" s="35">
        <f t="shared" si="49"/>
        <v>1</v>
      </c>
      <c r="T396" s="101">
        <f t="shared" ca="1" si="54"/>
        <v>1</v>
      </c>
      <c r="U396" s="90" t="s">
        <v>689</v>
      </c>
      <c r="V396" s="26">
        <v>25</v>
      </c>
      <c r="W396" s="25">
        <f t="shared" si="55"/>
        <v>0</v>
      </c>
      <c r="X396" s="25" t="str">
        <f t="shared" ca="1" si="50"/>
        <v/>
      </c>
      <c r="Y396" s="25" t="str">
        <f t="shared" ca="1" si="51"/>
        <v/>
      </c>
      <c r="Z396" s="22" t="s">
        <v>24</v>
      </c>
      <c r="AA396" s="22"/>
      <c r="AB396" s="16">
        <v>44368</v>
      </c>
      <c r="AC396" s="17">
        <v>44429</v>
      </c>
      <c r="AD396" s="43"/>
      <c r="AE396" s="44"/>
      <c r="AF396" s="44"/>
      <c r="AG396" s="44"/>
      <c r="AH396" s="44"/>
      <c r="AI396" s="44"/>
      <c r="AJ396" s="44">
        <v>0</v>
      </c>
      <c r="AK396" s="85" t="str">
        <f>IF(AND($M396&gt;='Renew Report'!$T$1,$M396&lt;='Renew Report'!$U$1),COUNT($AK$1:$AK395)+1,"")</f>
        <v/>
      </c>
      <c r="AT396" s="46">
        <f t="shared" ca="1" si="52"/>
        <v>0</v>
      </c>
    </row>
    <row r="397" spans="1:46" s="46" customFormat="1" ht="60" customHeight="1" thickBot="1">
      <c r="A397" s="8">
        <f>IF(C397="","",SUBTOTAL(3,$C$2:C397))</f>
        <v>396</v>
      </c>
      <c r="B397" s="9" t="s">
        <v>422</v>
      </c>
      <c r="C397" s="10">
        <v>1</v>
      </c>
      <c r="D397" s="10">
        <v>1</v>
      </c>
      <c r="E397" s="10">
        <v>1</v>
      </c>
      <c r="F397" s="10">
        <v>1</v>
      </c>
      <c r="G397" s="10"/>
      <c r="H397" s="10">
        <v>1</v>
      </c>
      <c r="I397" s="10">
        <v>1</v>
      </c>
      <c r="J397" s="4">
        <v>1</v>
      </c>
      <c r="K397" s="4">
        <v>1</v>
      </c>
      <c r="L397" s="12">
        <v>43921</v>
      </c>
      <c r="M397" s="12">
        <v>44705</v>
      </c>
      <c r="N397" s="11">
        <v>0</v>
      </c>
      <c r="O397" s="36">
        <v>0</v>
      </c>
      <c r="P397" s="13">
        <v>0</v>
      </c>
      <c r="Q397" s="14">
        <f t="shared" si="48"/>
        <v>44721</v>
      </c>
      <c r="R397" s="15">
        <f t="shared" ca="1" si="53"/>
        <v>0</v>
      </c>
      <c r="S397" s="35">
        <f t="shared" si="49"/>
        <v>1</v>
      </c>
      <c r="T397" s="101">
        <f t="shared" ca="1" si="54"/>
        <v>1</v>
      </c>
      <c r="U397" s="90" t="s">
        <v>689</v>
      </c>
      <c r="V397" s="26">
        <v>25</v>
      </c>
      <c r="W397" s="25">
        <f t="shared" si="55"/>
        <v>0</v>
      </c>
      <c r="X397" s="25" t="str">
        <f t="shared" ca="1" si="50"/>
        <v/>
      </c>
      <c r="Y397" s="25" t="str">
        <f t="shared" ca="1" si="51"/>
        <v/>
      </c>
      <c r="Z397" s="22" t="s">
        <v>24</v>
      </c>
      <c r="AA397" s="22"/>
      <c r="AB397" s="16">
        <v>44279</v>
      </c>
      <c r="AC397" s="17">
        <v>44340</v>
      </c>
      <c r="AD397" s="43"/>
      <c r="AE397" s="44"/>
      <c r="AF397" s="44"/>
      <c r="AG397" s="44"/>
      <c r="AH397" s="44"/>
      <c r="AI397" s="44"/>
      <c r="AJ397" s="44">
        <v>1999</v>
      </c>
      <c r="AK397" s="85" t="str">
        <f>IF(AND($M397&gt;='Renew Report'!$T$1,$M397&lt;='Renew Report'!$U$1),COUNT($AK$1:$AK396)+1,"")</f>
        <v/>
      </c>
      <c r="AT397" s="46">
        <f t="shared" ca="1" si="52"/>
        <v>0</v>
      </c>
    </row>
    <row r="398" spans="1:46" s="46" customFormat="1" ht="60" customHeight="1" thickBot="1">
      <c r="A398" s="8">
        <f>IF(C398="","",SUBTOTAL(3,$C$2:C398))</f>
        <v>397</v>
      </c>
      <c r="B398" s="9" t="s">
        <v>423</v>
      </c>
      <c r="C398" s="10">
        <v>1</v>
      </c>
      <c r="D398" s="10">
        <v>1</v>
      </c>
      <c r="E398" s="10">
        <v>1</v>
      </c>
      <c r="F398" s="10">
        <v>1</v>
      </c>
      <c r="G398" s="10"/>
      <c r="H398" s="10">
        <v>1</v>
      </c>
      <c r="I398" s="10">
        <v>1</v>
      </c>
      <c r="J398" s="4">
        <v>1</v>
      </c>
      <c r="K398" s="4">
        <v>1</v>
      </c>
      <c r="L398" s="12">
        <v>43005</v>
      </c>
      <c r="M398" s="12">
        <v>44410</v>
      </c>
      <c r="N398" s="11">
        <v>0</v>
      </c>
      <c r="O398" s="36">
        <v>0</v>
      </c>
      <c r="P398" s="13">
        <v>0</v>
      </c>
      <c r="Q398" s="14">
        <f t="shared" si="48"/>
        <v>44426</v>
      </c>
      <c r="R398" s="15">
        <f t="shared" ca="1" si="53"/>
        <v>0</v>
      </c>
      <c r="S398" s="35">
        <f t="shared" si="49"/>
        <v>1</v>
      </c>
      <c r="T398" s="101">
        <f t="shared" ca="1" si="54"/>
        <v>1</v>
      </c>
      <c r="U398" s="90" t="s">
        <v>689</v>
      </c>
      <c r="V398" s="26">
        <v>25</v>
      </c>
      <c r="W398" s="25">
        <f t="shared" si="55"/>
        <v>0</v>
      </c>
      <c r="X398" s="25" t="str">
        <f t="shared" ca="1" si="50"/>
        <v/>
      </c>
      <c r="Y398" s="25" t="str">
        <f t="shared" ca="1" si="51"/>
        <v/>
      </c>
      <c r="Z398" s="22" t="s">
        <v>24</v>
      </c>
      <c r="AA398" s="22"/>
      <c r="AB398" s="16">
        <v>44349</v>
      </c>
      <c r="AC398" s="17">
        <v>44410</v>
      </c>
      <c r="AD398" s="43"/>
      <c r="AE398" s="44"/>
      <c r="AF398" s="44"/>
      <c r="AG398" s="44"/>
      <c r="AH398" s="44"/>
      <c r="AI398" s="44"/>
      <c r="AJ398" s="44">
        <v>2004</v>
      </c>
      <c r="AK398" s="85" t="str">
        <f>IF(AND($M398&gt;='Renew Report'!$T$1,$M398&lt;='Renew Report'!$U$1),COUNT($AK$1:$AK397)+1,"")</f>
        <v/>
      </c>
      <c r="AT398" s="46">
        <f t="shared" ca="1" si="52"/>
        <v>0</v>
      </c>
    </row>
    <row r="399" spans="1:46" s="46" customFormat="1" ht="60" customHeight="1" thickBot="1">
      <c r="A399" s="8">
        <f>IF(C399="","",SUBTOTAL(3,$C$2:C399))</f>
        <v>398</v>
      </c>
      <c r="B399" s="9" t="s">
        <v>424</v>
      </c>
      <c r="C399" s="10">
        <v>1</v>
      </c>
      <c r="D399" s="10">
        <v>1</v>
      </c>
      <c r="E399" s="10">
        <v>1</v>
      </c>
      <c r="F399" s="10">
        <v>1</v>
      </c>
      <c r="G399" s="10"/>
      <c r="H399" s="10">
        <v>1</v>
      </c>
      <c r="I399" s="10">
        <v>1</v>
      </c>
      <c r="J399" s="4">
        <v>1</v>
      </c>
      <c r="K399" s="4">
        <v>1</v>
      </c>
      <c r="L399" s="12">
        <v>43399</v>
      </c>
      <c r="M399" s="12">
        <v>44418</v>
      </c>
      <c r="N399" s="11">
        <v>0</v>
      </c>
      <c r="O399" s="36">
        <v>0</v>
      </c>
      <c r="P399" s="13">
        <v>0</v>
      </c>
      <c r="Q399" s="14">
        <f t="shared" si="48"/>
        <v>44434</v>
      </c>
      <c r="R399" s="15">
        <f t="shared" ca="1" si="53"/>
        <v>0</v>
      </c>
      <c r="S399" s="35">
        <f t="shared" si="49"/>
        <v>1</v>
      </c>
      <c r="T399" s="101">
        <f t="shared" ca="1" si="54"/>
        <v>1</v>
      </c>
      <c r="U399" s="90" t="s">
        <v>689</v>
      </c>
      <c r="V399" s="26">
        <v>25</v>
      </c>
      <c r="W399" s="25">
        <f t="shared" si="55"/>
        <v>0</v>
      </c>
      <c r="X399" s="25" t="str">
        <f t="shared" ca="1" si="50"/>
        <v/>
      </c>
      <c r="Y399" s="25" t="str">
        <f t="shared" ca="1" si="51"/>
        <v/>
      </c>
      <c r="Z399" s="22" t="s">
        <v>24</v>
      </c>
      <c r="AA399" s="22"/>
      <c r="AB399" s="16">
        <v>44357</v>
      </c>
      <c r="AC399" s="17">
        <v>44418</v>
      </c>
      <c r="AD399" s="43"/>
      <c r="AE399" s="44"/>
      <c r="AF399" s="44"/>
      <c r="AG399" s="44"/>
      <c r="AH399" s="44"/>
      <c r="AI399" s="44"/>
      <c r="AJ399" s="44">
        <v>0</v>
      </c>
      <c r="AK399" s="85" t="str">
        <f>IF(AND($M399&gt;='Renew Report'!$T$1,$M399&lt;='Renew Report'!$U$1),COUNT($AK$1:$AK398)+1,"")</f>
        <v/>
      </c>
      <c r="AT399" s="46">
        <f t="shared" ca="1" si="52"/>
        <v>0</v>
      </c>
    </row>
    <row r="400" spans="1:46" s="46" customFormat="1" ht="60" customHeight="1" thickBot="1">
      <c r="A400" s="8">
        <f>IF(C400="","",SUBTOTAL(3,$C$2:C400))</f>
        <v>399</v>
      </c>
      <c r="B400" s="9" t="s">
        <v>425</v>
      </c>
      <c r="C400" s="10">
        <v>1</v>
      </c>
      <c r="D400" s="10">
        <v>1</v>
      </c>
      <c r="E400" s="10">
        <v>1</v>
      </c>
      <c r="F400" s="10">
        <v>1</v>
      </c>
      <c r="G400" s="10"/>
      <c r="H400" s="10">
        <v>1</v>
      </c>
      <c r="I400" s="10">
        <v>1</v>
      </c>
      <c r="J400" s="4">
        <v>1</v>
      </c>
      <c r="K400" s="4">
        <v>1</v>
      </c>
      <c r="L400" s="12">
        <v>43919</v>
      </c>
      <c r="M400" s="12">
        <v>44703</v>
      </c>
      <c r="N400" s="11">
        <v>0</v>
      </c>
      <c r="O400" s="36">
        <v>0</v>
      </c>
      <c r="P400" s="13">
        <v>0</v>
      </c>
      <c r="Q400" s="14">
        <f t="shared" si="48"/>
        <v>44719</v>
      </c>
      <c r="R400" s="15">
        <f t="shared" ca="1" si="53"/>
        <v>0</v>
      </c>
      <c r="S400" s="35">
        <f t="shared" si="49"/>
        <v>1</v>
      </c>
      <c r="T400" s="101">
        <f t="shared" ca="1" si="54"/>
        <v>1</v>
      </c>
      <c r="U400" s="90" t="s">
        <v>689</v>
      </c>
      <c r="V400" s="26">
        <v>25</v>
      </c>
      <c r="W400" s="25">
        <f t="shared" si="55"/>
        <v>0</v>
      </c>
      <c r="X400" s="25" t="str">
        <f t="shared" ca="1" si="50"/>
        <v/>
      </c>
      <c r="Y400" s="25" t="str">
        <f t="shared" ca="1" si="51"/>
        <v/>
      </c>
      <c r="Z400" s="22" t="s">
        <v>24</v>
      </c>
      <c r="AA400" s="22"/>
      <c r="AB400" s="16">
        <v>44277</v>
      </c>
      <c r="AC400" s="17">
        <v>44338</v>
      </c>
      <c r="AD400" s="43"/>
      <c r="AE400" s="44"/>
      <c r="AF400" s="44"/>
      <c r="AG400" s="44"/>
      <c r="AH400" s="44"/>
      <c r="AI400" s="44"/>
      <c r="AJ400" s="44">
        <v>1991</v>
      </c>
      <c r="AK400" s="85" t="str">
        <f>IF(AND($M400&gt;='Renew Report'!$T$1,$M400&lt;='Renew Report'!$U$1),COUNT($AK$1:$AK399)+1,"")</f>
        <v/>
      </c>
      <c r="AT400" s="46">
        <f t="shared" ca="1" si="52"/>
        <v>0</v>
      </c>
    </row>
    <row r="401" spans="1:46" s="46" customFormat="1" ht="60" customHeight="1" thickBot="1">
      <c r="A401" s="8">
        <f>IF(C401="","",SUBTOTAL(3,$C$2:C401))</f>
        <v>400</v>
      </c>
      <c r="B401" s="9" t="s">
        <v>426</v>
      </c>
      <c r="C401" s="10">
        <v>1</v>
      </c>
      <c r="D401" s="10">
        <v>1</v>
      </c>
      <c r="E401" s="10">
        <v>1</v>
      </c>
      <c r="F401" s="10">
        <v>1</v>
      </c>
      <c r="G401" s="10"/>
      <c r="H401" s="10">
        <v>1</v>
      </c>
      <c r="I401" s="10">
        <v>1</v>
      </c>
      <c r="J401" s="4">
        <v>1</v>
      </c>
      <c r="K401" s="4">
        <v>1</v>
      </c>
      <c r="L401" s="12">
        <v>44013</v>
      </c>
      <c r="M401" s="12">
        <v>44435</v>
      </c>
      <c r="N401" s="11">
        <v>0</v>
      </c>
      <c r="O401" s="36">
        <v>0</v>
      </c>
      <c r="P401" s="13">
        <v>0</v>
      </c>
      <c r="Q401" s="14">
        <f t="shared" si="48"/>
        <v>44451</v>
      </c>
      <c r="R401" s="15">
        <f t="shared" ca="1" si="53"/>
        <v>0</v>
      </c>
      <c r="S401" s="35">
        <f t="shared" si="49"/>
        <v>1</v>
      </c>
      <c r="T401" s="101">
        <f t="shared" ca="1" si="54"/>
        <v>1</v>
      </c>
      <c r="U401" s="90" t="s">
        <v>689</v>
      </c>
      <c r="V401" s="26">
        <v>25</v>
      </c>
      <c r="W401" s="25">
        <f t="shared" si="55"/>
        <v>0</v>
      </c>
      <c r="X401" s="25" t="str">
        <f t="shared" ca="1" si="50"/>
        <v/>
      </c>
      <c r="Y401" s="25" t="str">
        <f t="shared" ca="1" si="51"/>
        <v/>
      </c>
      <c r="Z401" s="22" t="s">
        <v>24</v>
      </c>
      <c r="AA401" s="22"/>
      <c r="AB401" s="16">
        <v>44374</v>
      </c>
      <c r="AC401" s="17">
        <v>44435</v>
      </c>
      <c r="AD401" s="43"/>
      <c r="AE401" s="44"/>
      <c r="AF401" s="44"/>
      <c r="AG401" s="44"/>
      <c r="AH401" s="44"/>
      <c r="AI401" s="44"/>
      <c r="AJ401" s="44">
        <v>0</v>
      </c>
      <c r="AK401" s="85" t="str">
        <f>IF(AND($M401&gt;='Renew Report'!$T$1,$M401&lt;='Renew Report'!$U$1),COUNT($AK$1:$AK400)+1,"")</f>
        <v/>
      </c>
      <c r="AT401" s="46">
        <f t="shared" ca="1" si="52"/>
        <v>0</v>
      </c>
    </row>
    <row r="402" spans="1:46" s="46" customFormat="1" ht="60" customHeight="1" thickBot="1">
      <c r="A402" s="8">
        <f>IF(C402="","",SUBTOTAL(3,$C$2:C402))</f>
        <v>401</v>
      </c>
      <c r="B402" s="9" t="s">
        <v>427</v>
      </c>
      <c r="C402" s="10">
        <v>1</v>
      </c>
      <c r="D402" s="10">
        <v>1</v>
      </c>
      <c r="E402" s="10">
        <v>1</v>
      </c>
      <c r="F402" s="10">
        <v>1</v>
      </c>
      <c r="G402" s="10"/>
      <c r="H402" s="10">
        <v>1</v>
      </c>
      <c r="I402" s="10">
        <v>1</v>
      </c>
      <c r="J402" s="4">
        <v>1</v>
      </c>
      <c r="K402" s="4">
        <v>1</v>
      </c>
      <c r="L402" s="12">
        <v>44379</v>
      </c>
      <c r="M402" s="12">
        <v>44469</v>
      </c>
      <c r="N402" s="11">
        <v>0</v>
      </c>
      <c r="O402" s="36">
        <v>0</v>
      </c>
      <c r="P402" s="13">
        <v>0</v>
      </c>
      <c r="Q402" s="14">
        <f t="shared" si="48"/>
        <v>44485</v>
      </c>
      <c r="R402" s="15">
        <f t="shared" ca="1" si="53"/>
        <v>0</v>
      </c>
      <c r="S402" s="35">
        <f t="shared" si="49"/>
        <v>1</v>
      </c>
      <c r="T402" s="101">
        <f t="shared" ca="1" si="54"/>
        <v>1</v>
      </c>
      <c r="U402" s="90" t="s">
        <v>689</v>
      </c>
      <c r="V402" s="26">
        <v>25</v>
      </c>
      <c r="W402" s="25">
        <f t="shared" si="55"/>
        <v>0</v>
      </c>
      <c r="X402" s="25" t="str">
        <f t="shared" ca="1" si="50"/>
        <v/>
      </c>
      <c r="Y402" s="25" t="str">
        <f t="shared" ca="1" si="51"/>
        <v/>
      </c>
      <c r="Z402" s="22" t="s">
        <v>24</v>
      </c>
      <c r="AA402" s="22"/>
      <c r="AB402" s="16">
        <v>44407</v>
      </c>
      <c r="AC402" s="17">
        <v>44469</v>
      </c>
      <c r="AD402" s="43"/>
      <c r="AE402" s="44"/>
      <c r="AF402" s="44"/>
      <c r="AG402" s="44"/>
      <c r="AH402" s="44"/>
      <c r="AI402" s="44"/>
      <c r="AJ402" s="44">
        <v>0</v>
      </c>
      <c r="AK402" s="85" t="str">
        <f>IF(AND($M402&gt;='Renew Report'!$T$1,$M402&lt;='Renew Report'!$U$1),COUNT($AK$1:$AK401)+1,"")</f>
        <v/>
      </c>
      <c r="AT402" s="46">
        <f t="shared" ca="1" si="52"/>
        <v>0</v>
      </c>
    </row>
    <row r="403" spans="1:46" s="46" customFormat="1" ht="60" customHeight="1" thickBot="1">
      <c r="A403" s="8">
        <f>IF(C403="","",SUBTOTAL(3,$C$2:C403))</f>
        <v>402</v>
      </c>
      <c r="B403" s="9" t="s">
        <v>428</v>
      </c>
      <c r="C403" s="10">
        <v>1</v>
      </c>
      <c r="D403" s="10">
        <v>1</v>
      </c>
      <c r="E403" s="10">
        <v>1</v>
      </c>
      <c r="F403" s="10">
        <v>1</v>
      </c>
      <c r="G403" s="10"/>
      <c r="H403" s="10">
        <v>1</v>
      </c>
      <c r="I403" s="10">
        <v>1</v>
      </c>
      <c r="J403" s="4">
        <v>1</v>
      </c>
      <c r="K403" s="4">
        <v>1</v>
      </c>
      <c r="L403" s="12">
        <v>44542</v>
      </c>
      <c r="M403" s="12">
        <v>44535</v>
      </c>
      <c r="N403" s="11">
        <v>91</v>
      </c>
      <c r="O403" s="36">
        <v>75</v>
      </c>
      <c r="P403" s="13">
        <v>0</v>
      </c>
      <c r="Q403" s="14">
        <f t="shared" si="48"/>
        <v>44551</v>
      </c>
      <c r="R403" s="15">
        <f t="shared" ca="1" si="53"/>
        <v>0</v>
      </c>
      <c r="S403" s="35">
        <f t="shared" si="49"/>
        <v>76</v>
      </c>
      <c r="T403" s="101">
        <f t="shared" ca="1" si="54"/>
        <v>76</v>
      </c>
      <c r="U403" s="90" t="s">
        <v>689</v>
      </c>
      <c r="V403" s="26">
        <v>25</v>
      </c>
      <c r="W403" s="25" t="str">
        <f t="shared" si="55"/>
        <v>المخازن</v>
      </c>
      <c r="X403" s="25" t="str">
        <f t="shared" ca="1" si="50"/>
        <v/>
      </c>
      <c r="Y403" s="25" t="str">
        <f t="shared" ca="1" si="51"/>
        <v/>
      </c>
      <c r="Z403" s="22" t="s">
        <v>26</v>
      </c>
      <c r="AA403" s="22"/>
      <c r="AB403" s="16">
        <v>44170</v>
      </c>
      <c r="AC403" s="17">
        <v>44170</v>
      </c>
      <c r="AD403" s="43"/>
      <c r="AE403" s="44"/>
      <c r="AF403" s="44"/>
      <c r="AG403" s="44"/>
      <c r="AH403" s="44"/>
      <c r="AI403" s="44"/>
      <c r="AJ403" s="44">
        <v>0</v>
      </c>
      <c r="AK403" s="85" t="str">
        <f>IF(AND($M403&gt;='Renew Report'!$T$1,$M403&lt;='Renew Report'!$U$1),COUNT($AK$1:$AK402)+1,"")</f>
        <v/>
      </c>
      <c r="AT403" s="46">
        <f t="shared" ca="1" si="52"/>
        <v>0</v>
      </c>
    </row>
    <row r="404" spans="1:46" s="46" customFormat="1" ht="60" customHeight="1" thickBot="1">
      <c r="A404" s="8">
        <f>IF(C404="","",SUBTOTAL(3,$C$2:C404))</f>
        <v>403</v>
      </c>
      <c r="B404" s="9" t="s">
        <v>429</v>
      </c>
      <c r="C404" s="10">
        <v>1</v>
      </c>
      <c r="D404" s="10">
        <v>1</v>
      </c>
      <c r="E404" s="10">
        <v>1</v>
      </c>
      <c r="F404" s="10">
        <v>1</v>
      </c>
      <c r="G404" s="10"/>
      <c r="H404" s="10">
        <v>1</v>
      </c>
      <c r="I404" s="10">
        <v>1</v>
      </c>
      <c r="J404" s="4">
        <v>1</v>
      </c>
      <c r="K404" s="4">
        <v>1</v>
      </c>
      <c r="L404" s="12">
        <v>44377</v>
      </c>
      <c r="M404" s="12">
        <v>44733</v>
      </c>
      <c r="N404" s="11">
        <v>185</v>
      </c>
      <c r="O404" s="36">
        <v>125</v>
      </c>
      <c r="P404" s="13">
        <v>0</v>
      </c>
      <c r="Q404" s="14">
        <f t="shared" si="48"/>
        <v>44749</v>
      </c>
      <c r="R404" s="15">
        <f t="shared" ca="1" si="53"/>
        <v>0</v>
      </c>
      <c r="S404" s="35">
        <f t="shared" si="49"/>
        <v>126</v>
      </c>
      <c r="T404" s="101">
        <f t="shared" ca="1" si="54"/>
        <v>126</v>
      </c>
      <c r="U404" s="90" t="s">
        <v>689</v>
      </c>
      <c r="V404" s="26">
        <v>25</v>
      </c>
      <c r="W404" s="25" t="str">
        <f t="shared" si="55"/>
        <v>المخازن</v>
      </c>
      <c r="X404" s="25" t="str">
        <f t="shared" ca="1" si="50"/>
        <v/>
      </c>
      <c r="Y404" s="25" t="str">
        <f t="shared" ca="1" si="51"/>
        <v/>
      </c>
      <c r="Z404" s="22" t="s">
        <v>24</v>
      </c>
      <c r="AA404" s="22"/>
      <c r="AB404" s="16">
        <v>44307</v>
      </c>
      <c r="AC404" s="17">
        <v>44368</v>
      </c>
      <c r="AD404" s="43"/>
      <c r="AE404" s="44"/>
      <c r="AF404" s="44"/>
      <c r="AG404" s="44"/>
      <c r="AH404" s="44"/>
      <c r="AI404" s="44"/>
      <c r="AJ404" s="44">
        <v>2016</v>
      </c>
      <c r="AK404" s="85" t="str">
        <f>IF(AND($M404&gt;='Renew Report'!$T$1,$M404&lt;='Renew Report'!$U$1),COUNT($AK$1:$AK403)+1,"")</f>
        <v/>
      </c>
      <c r="AT404" s="46">
        <f t="shared" ca="1" si="52"/>
        <v>0</v>
      </c>
    </row>
    <row r="405" spans="1:46" s="46" customFormat="1" ht="60" customHeight="1" thickBot="1">
      <c r="A405" s="8">
        <f>IF(C405="","",SUBTOTAL(3,$C$2:C405))</f>
        <v>404</v>
      </c>
      <c r="B405" s="9" t="s">
        <v>430</v>
      </c>
      <c r="C405" s="10">
        <v>1</v>
      </c>
      <c r="D405" s="10">
        <v>1</v>
      </c>
      <c r="E405" s="10">
        <v>1</v>
      </c>
      <c r="F405" s="10">
        <v>1</v>
      </c>
      <c r="G405" s="10"/>
      <c r="H405" s="10">
        <v>1</v>
      </c>
      <c r="I405" s="10">
        <v>1</v>
      </c>
      <c r="J405" s="4">
        <v>1</v>
      </c>
      <c r="K405" s="4">
        <v>1</v>
      </c>
      <c r="L405" s="12">
        <v>43579</v>
      </c>
      <c r="M405" s="12">
        <v>44723</v>
      </c>
      <c r="N405" s="11">
        <v>0</v>
      </c>
      <c r="O405" s="36">
        <v>0</v>
      </c>
      <c r="P405" s="13">
        <v>0</v>
      </c>
      <c r="Q405" s="14">
        <f t="shared" si="48"/>
        <v>44739</v>
      </c>
      <c r="R405" s="15">
        <f t="shared" ca="1" si="53"/>
        <v>0</v>
      </c>
      <c r="S405" s="35">
        <f t="shared" si="49"/>
        <v>1</v>
      </c>
      <c r="T405" s="101">
        <f t="shared" ca="1" si="54"/>
        <v>1</v>
      </c>
      <c r="U405" s="90" t="s">
        <v>689</v>
      </c>
      <c r="V405" s="26">
        <v>25</v>
      </c>
      <c r="W405" s="25">
        <f t="shared" si="55"/>
        <v>0</v>
      </c>
      <c r="X405" s="25" t="str">
        <f t="shared" ca="1" si="50"/>
        <v/>
      </c>
      <c r="Y405" s="25" t="str">
        <f t="shared" ca="1" si="51"/>
        <v/>
      </c>
      <c r="Z405" s="22" t="s">
        <v>24</v>
      </c>
      <c r="AA405" s="22"/>
      <c r="AB405" s="16">
        <v>44297</v>
      </c>
      <c r="AC405" s="17">
        <v>44358</v>
      </c>
      <c r="AD405" s="43"/>
      <c r="AE405" s="44"/>
      <c r="AF405" s="44"/>
      <c r="AG405" s="44"/>
      <c r="AH405" s="44"/>
      <c r="AI405" s="44"/>
      <c r="AJ405" s="44">
        <v>1994</v>
      </c>
      <c r="AK405" s="85" t="str">
        <f>IF(AND($M405&gt;='Renew Report'!$T$1,$M405&lt;='Renew Report'!$U$1),COUNT($AK$1:$AK404)+1,"")</f>
        <v/>
      </c>
      <c r="AT405" s="46">
        <f t="shared" ca="1" si="52"/>
        <v>0</v>
      </c>
    </row>
    <row r="406" spans="1:46" s="46" customFormat="1" ht="60" customHeight="1" thickBot="1">
      <c r="A406" s="8">
        <f>IF(C406="","",SUBTOTAL(3,$C$2:C406))</f>
        <v>405</v>
      </c>
      <c r="B406" s="9" t="s">
        <v>431</v>
      </c>
      <c r="C406" s="10">
        <v>1</v>
      </c>
      <c r="D406" s="10">
        <v>1</v>
      </c>
      <c r="E406" s="10">
        <v>1</v>
      </c>
      <c r="F406" s="10">
        <v>1</v>
      </c>
      <c r="G406" s="10"/>
      <c r="H406" s="10">
        <v>1</v>
      </c>
      <c r="I406" s="10">
        <v>1</v>
      </c>
      <c r="J406" s="4">
        <v>1</v>
      </c>
      <c r="K406" s="4">
        <v>1</v>
      </c>
      <c r="L406" s="12">
        <v>44367</v>
      </c>
      <c r="M406" s="12">
        <v>44383</v>
      </c>
      <c r="N406" s="11">
        <v>0</v>
      </c>
      <c r="O406" s="36">
        <v>0</v>
      </c>
      <c r="P406" s="13">
        <v>0</v>
      </c>
      <c r="Q406" s="14">
        <f t="shared" si="48"/>
        <v>44399</v>
      </c>
      <c r="R406" s="15">
        <f t="shared" ca="1" si="53"/>
        <v>0</v>
      </c>
      <c r="S406" s="35">
        <f t="shared" si="49"/>
        <v>1</v>
      </c>
      <c r="T406" s="101">
        <f t="shared" ca="1" si="54"/>
        <v>1</v>
      </c>
      <c r="U406" s="90" t="s">
        <v>689</v>
      </c>
      <c r="V406" s="26">
        <v>25</v>
      </c>
      <c r="W406" s="25">
        <f t="shared" si="55"/>
        <v>0</v>
      </c>
      <c r="X406" s="25" t="str">
        <f t="shared" ca="1" si="50"/>
        <v/>
      </c>
      <c r="Y406" s="25" t="str">
        <f t="shared" ca="1" si="51"/>
        <v/>
      </c>
      <c r="Z406" s="22" t="s">
        <v>24</v>
      </c>
      <c r="AA406" s="22"/>
      <c r="AB406" s="16">
        <v>44322</v>
      </c>
      <c r="AC406" s="17">
        <v>44383</v>
      </c>
      <c r="AD406" s="43"/>
      <c r="AE406" s="44"/>
      <c r="AF406" s="44"/>
      <c r="AG406" s="44"/>
      <c r="AH406" s="44"/>
      <c r="AI406" s="44"/>
      <c r="AJ406" s="44">
        <v>1994</v>
      </c>
      <c r="AK406" s="85" t="str">
        <f>IF(AND($M406&gt;='Renew Report'!$T$1,$M406&lt;='Renew Report'!$U$1),COUNT($AK$1:$AK405)+1,"")</f>
        <v/>
      </c>
      <c r="AT406" s="46">
        <f t="shared" ca="1" si="52"/>
        <v>0</v>
      </c>
    </row>
    <row r="407" spans="1:46" s="46" customFormat="1" ht="60" customHeight="1" thickBot="1">
      <c r="A407" s="8">
        <f>IF(C407="","",SUBTOTAL(3,$C$2:C407))</f>
        <v>406</v>
      </c>
      <c r="B407" s="9" t="s">
        <v>432</v>
      </c>
      <c r="C407" s="10">
        <v>1</v>
      </c>
      <c r="D407" s="10">
        <v>1</v>
      </c>
      <c r="E407" s="10">
        <v>1</v>
      </c>
      <c r="F407" s="10">
        <v>1</v>
      </c>
      <c r="G407" s="10"/>
      <c r="H407" s="10">
        <v>1</v>
      </c>
      <c r="I407" s="10">
        <v>1</v>
      </c>
      <c r="J407" s="4">
        <v>1</v>
      </c>
      <c r="K407" s="4">
        <v>1</v>
      </c>
      <c r="L407" s="12">
        <v>43648</v>
      </c>
      <c r="M407" s="12">
        <v>44421</v>
      </c>
      <c r="N407" s="11">
        <v>0</v>
      </c>
      <c r="O407" s="36">
        <v>0</v>
      </c>
      <c r="P407" s="13">
        <v>0</v>
      </c>
      <c r="Q407" s="14">
        <f t="shared" si="48"/>
        <v>44437</v>
      </c>
      <c r="R407" s="15">
        <f t="shared" ca="1" si="53"/>
        <v>0</v>
      </c>
      <c r="S407" s="35">
        <f t="shared" si="49"/>
        <v>1</v>
      </c>
      <c r="T407" s="101">
        <f t="shared" ca="1" si="54"/>
        <v>1</v>
      </c>
      <c r="U407" s="90" t="s">
        <v>689</v>
      </c>
      <c r="V407" s="26">
        <v>25</v>
      </c>
      <c r="W407" s="25">
        <f t="shared" si="55"/>
        <v>0</v>
      </c>
      <c r="X407" s="25" t="str">
        <f t="shared" ca="1" si="50"/>
        <v/>
      </c>
      <c r="Y407" s="25" t="str">
        <f t="shared" ca="1" si="51"/>
        <v/>
      </c>
      <c r="Z407" s="22" t="s">
        <v>24</v>
      </c>
      <c r="AA407" s="22"/>
      <c r="AB407" s="16">
        <v>44360</v>
      </c>
      <c r="AC407" s="17">
        <v>44421</v>
      </c>
      <c r="AD407" s="43"/>
      <c r="AE407" s="44"/>
      <c r="AF407" s="44"/>
      <c r="AG407" s="44"/>
      <c r="AH407" s="44"/>
      <c r="AI407" s="44"/>
      <c r="AJ407" s="44">
        <v>0</v>
      </c>
      <c r="AK407" s="85" t="str">
        <f>IF(AND($M407&gt;='Renew Report'!$T$1,$M407&lt;='Renew Report'!$U$1),COUNT($AK$1:$AK406)+1,"")</f>
        <v/>
      </c>
      <c r="AT407" s="46">
        <f t="shared" ca="1" si="52"/>
        <v>0</v>
      </c>
    </row>
    <row r="408" spans="1:46" s="46" customFormat="1" ht="60" customHeight="1" thickBot="1">
      <c r="A408" s="8">
        <f>IF(C408="","",SUBTOTAL(3,$C$2:C408))</f>
        <v>407</v>
      </c>
      <c r="B408" s="9" t="s">
        <v>433</v>
      </c>
      <c r="C408" s="10">
        <v>1</v>
      </c>
      <c r="D408" s="10">
        <v>1</v>
      </c>
      <c r="E408" s="10">
        <v>1</v>
      </c>
      <c r="F408" s="10">
        <v>1</v>
      </c>
      <c r="G408" s="10"/>
      <c r="H408" s="10">
        <v>1</v>
      </c>
      <c r="I408" s="10">
        <v>1</v>
      </c>
      <c r="J408" s="4">
        <v>1</v>
      </c>
      <c r="K408" s="4">
        <v>1</v>
      </c>
      <c r="L408" s="12">
        <v>44002</v>
      </c>
      <c r="M408" s="12">
        <v>44425</v>
      </c>
      <c r="N408" s="11">
        <v>0</v>
      </c>
      <c r="O408" s="36">
        <v>0</v>
      </c>
      <c r="P408" s="13">
        <v>0</v>
      </c>
      <c r="Q408" s="14">
        <f t="shared" si="48"/>
        <v>44441</v>
      </c>
      <c r="R408" s="15">
        <f t="shared" ca="1" si="53"/>
        <v>0</v>
      </c>
      <c r="S408" s="35">
        <f t="shared" si="49"/>
        <v>1</v>
      </c>
      <c r="T408" s="101">
        <f t="shared" ca="1" si="54"/>
        <v>1</v>
      </c>
      <c r="U408" s="90" t="s">
        <v>689</v>
      </c>
      <c r="V408" s="26">
        <v>25</v>
      </c>
      <c r="W408" s="25">
        <f t="shared" si="55"/>
        <v>0</v>
      </c>
      <c r="X408" s="25" t="str">
        <f t="shared" ca="1" si="50"/>
        <v/>
      </c>
      <c r="Y408" s="25" t="str">
        <f t="shared" ca="1" si="51"/>
        <v/>
      </c>
      <c r="Z408" s="22" t="s">
        <v>24</v>
      </c>
      <c r="AA408" s="22"/>
      <c r="AB408" s="16">
        <v>44364</v>
      </c>
      <c r="AC408" s="17">
        <v>44425</v>
      </c>
      <c r="AD408" s="43"/>
      <c r="AE408" s="44"/>
      <c r="AF408" s="44"/>
      <c r="AG408" s="44"/>
      <c r="AH408" s="44"/>
      <c r="AI408" s="44"/>
      <c r="AJ408" s="44">
        <v>0</v>
      </c>
      <c r="AK408" s="85" t="str">
        <f>IF(AND($M408&gt;='Renew Report'!$T$1,$M408&lt;='Renew Report'!$U$1),COUNT($AK$1:$AK407)+1,"")</f>
        <v/>
      </c>
      <c r="AT408" s="46">
        <f t="shared" ca="1" si="52"/>
        <v>0</v>
      </c>
    </row>
    <row r="409" spans="1:46" s="46" customFormat="1" ht="60" customHeight="1" thickBot="1">
      <c r="A409" s="8">
        <f>IF(C409="","",SUBTOTAL(3,$C$2:C409))</f>
        <v>408</v>
      </c>
      <c r="B409" s="9" t="s">
        <v>434</v>
      </c>
      <c r="C409" s="10">
        <v>1</v>
      </c>
      <c r="D409" s="10">
        <v>1</v>
      </c>
      <c r="E409" s="10">
        <v>1</v>
      </c>
      <c r="F409" s="10">
        <v>1</v>
      </c>
      <c r="G409" s="10"/>
      <c r="H409" s="10">
        <v>1</v>
      </c>
      <c r="I409" s="10">
        <v>1</v>
      </c>
      <c r="J409" s="4">
        <v>1</v>
      </c>
      <c r="K409" s="4">
        <v>1</v>
      </c>
      <c r="L409" s="12">
        <v>43818</v>
      </c>
      <c r="M409" s="12">
        <v>44411</v>
      </c>
      <c r="N409" s="11">
        <v>0</v>
      </c>
      <c r="O409" s="36">
        <v>0</v>
      </c>
      <c r="P409" s="13">
        <v>0</v>
      </c>
      <c r="Q409" s="14">
        <f t="shared" si="48"/>
        <v>44427</v>
      </c>
      <c r="R409" s="15">
        <f t="shared" ca="1" si="53"/>
        <v>0</v>
      </c>
      <c r="S409" s="35">
        <f t="shared" si="49"/>
        <v>1</v>
      </c>
      <c r="T409" s="101">
        <f t="shared" ca="1" si="54"/>
        <v>1</v>
      </c>
      <c r="U409" s="90" t="s">
        <v>689</v>
      </c>
      <c r="V409" s="26">
        <v>25</v>
      </c>
      <c r="W409" s="25">
        <f t="shared" si="55"/>
        <v>0</v>
      </c>
      <c r="X409" s="25" t="str">
        <f t="shared" ca="1" si="50"/>
        <v/>
      </c>
      <c r="Y409" s="25" t="str">
        <f t="shared" ca="1" si="51"/>
        <v/>
      </c>
      <c r="Z409" s="22" t="s">
        <v>26</v>
      </c>
      <c r="AA409" s="22"/>
      <c r="AB409" s="16">
        <v>44046</v>
      </c>
      <c r="AC409" s="17">
        <v>44046</v>
      </c>
      <c r="AD409" s="43"/>
      <c r="AE409" s="44"/>
      <c r="AF409" s="44"/>
      <c r="AG409" s="44"/>
      <c r="AH409" s="44"/>
      <c r="AI409" s="44"/>
      <c r="AJ409" s="44">
        <v>0</v>
      </c>
      <c r="AK409" s="85" t="str">
        <f>IF(AND($M409&gt;='Renew Report'!$T$1,$M409&lt;='Renew Report'!$U$1),COUNT($AK$1:$AK408)+1,"")</f>
        <v/>
      </c>
      <c r="AT409" s="46">
        <f t="shared" ca="1" si="52"/>
        <v>0</v>
      </c>
    </row>
    <row r="410" spans="1:46" s="46" customFormat="1" ht="60" customHeight="1" thickBot="1">
      <c r="A410" s="8">
        <f>IF(C410="","",SUBTOTAL(3,$C$2:C410))</f>
        <v>409</v>
      </c>
      <c r="B410" s="9" t="s">
        <v>435</v>
      </c>
      <c r="C410" s="10">
        <v>1</v>
      </c>
      <c r="D410" s="10">
        <v>1</v>
      </c>
      <c r="E410" s="10">
        <v>1</v>
      </c>
      <c r="F410" s="10">
        <v>1</v>
      </c>
      <c r="G410" s="10"/>
      <c r="H410" s="10">
        <v>1</v>
      </c>
      <c r="I410" s="10">
        <v>1</v>
      </c>
      <c r="J410" s="4">
        <v>1</v>
      </c>
      <c r="K410" s="4">
        <v>1</v>
      </c>
      <c r="L410" s="12">
        <v>44186</v>
      </c>
      <c r="M410" s="12">
        <v>44473</v>
      </c>
      <c r="N410" s="11">
        <v>83</v>
      </c>
      <c r="O410" s="36">
        <v>75</v>
      </c>
      <c r="P410" s="13">
        <v>0</v>
      </c>
      <c r="Q410" s="14">
        <f t="shared" si="48"/>
        <v>44489</v>
      </c>
      <c r="R410" s="15">
        <f t="shared" ca="1" si="53"/>
        <v>0</v>
      </c>
      <c r="S410" s="35">
        <f t="shared" si="49"/>
        <v>76</v>
      </c>
      <c r="T410" s="101">
        <f t="shared" ca="1" si="54"/>
        <v>76</v>
      </c>
      <c r="U410" s="90" t="s">
        <v>689</v>
      </c>
      <c r="V410" s="26">
        <v>25</v>
      </c>
      <c r="W410" s="25" t="str">
        <f t="shared" si="55"/>
        <v>المخازن</v>
      </c>
      <c r="X410" s="25" t="str">
        <f t="shared" ca="1" si="50"/>
        <v/>
      </c>
      <c r="Y410" s="25" t="str">
        <f t="shared" ca="1" si="51"/>
        <v/>
      </c>
      <c r="Z410" s="22" t="s">
        <v>24</v>
      </c>
      <c r="AA410" s="22"/>
      <c r="AB410" s="16">
        <v>44412</v>
      </c>
      <c r="AC410" s="17">
        <v>44473</v>
      </c>
      <c r="AD410" s="43"/>
      <c r="AE410" s="44"/>
      <c r="AF410" s="44"/>
      <c r="AG410" s="44"/>
      <c r="AH410" s="44"/>
      <c r="AI410" s="44"/>
      <c r="AJ410" s="44">
        <v>0</v>
      </c>
      <c r="AK410" s="85" t="str">
        <f>IF(AND($M410&gt;='Renew Report'!$T$1,$M410&lt;='Renew Report'!$U$1),COUNT($AK$1:$AK409)+1,"")</f>
        <v/>
      </c>
      <c r="AT410" s="46">
        <f t="shared" ca="1" si="52"/>
        <v>0</v>
      </c>
    </row>
    <row r="411" spans="1:46" s="46" customFormat="1" ht="60" customHeight="1" thickBot="1">
      <c r="A411" s="8">
        <f>IF(C411="","",SUBTOTAL(3,$C$2:C411))</f>
        <v>410</v>
      </c>
      <c r="B411" s="9" t="s">
        <v>436</v>
      </c>
      <c r="C411" s="10">
        <v>1</v>
      </c>
      <c r="D411" s="10">
        <v>1</v>
      </c>
      <c r="E411" s="10">
        <v>1</v>
      </c>
      <c r="F411" s="10">
        <v>1</v>
      </c>
      <c r="G411" s="10"/>
      <c r="H411" s="10">
        <v>1</v>
      </c>
      <c r="I411" s="10">
        <v>1</v>
      </c>
      <c r="J411" s="4">
        <v>1</v>
      </c>
      <c r="K411" s="4">
        <v>1</v>
      </c>
      <c r="L411" s="12">
        <v>44274</v>
      </c>
      <c r="M411" s="12">
        <v>44484</v>
      </c>
      <c r="N411" s="11">
        <v>0</v>
      </c>
      <c r="O411" s="36">
        <v>0</v>
      </c>
      <c r="P411" s="13">
        <v>0</v>
      </c>
      <c r="Q411" s="14">
        <f t="shared" si="48"/>
        <v>44500</v>
      </c>
      <c r="R411" s="15">
        <f t="shared" ca="1" si="53"/>
        <v>0</v>
      </c>
      <c r="S411" s="35">
        <f t="shared" si="49"/>
        <v>1</v>
      </c>
      <c r="T411" s="101">
        <f t="shared" ca="1" si="54"/>
        <v>1</v>
      </c>
      <c r="U411" s="90" t="s">
        <v>689</v>
      </c>
      <c r="V411" s="26">
        <v>25</v>
      </c>
      <c r="W411" s="25">
        <f t="shared" si="55"/>
        <v>0</v>
      </c>
      <c r="X411" s="25" t="str">
        <f t="shared" ca="1" si="50"/>
        <v/>
      </c>
      <c r="Y411" s="25" t="str">
        <f t="shared" ca="1" si="51"/>
        <v/>
      </c>
      <c r="Z411" s="22" t="s">
        <v>24</v>
      </c>
      <c r="AA411" s="22"/>
      <c r="AB411" s="16">
        <v>44423</v>
      </c>
      <c r="AC411" s="17">
        <v>44484</v>
      </c>
      <c r="AD411" s="43"/>
      <c r="AE411" s="44"/>
      <c r="AF411" s="44"/>
      <c r="AG411" s="44"/>
      <c r="AH411" s="44"/>
      <c r="AI411" s="44"/>
      <c r="AJ411" s="44">
        <v>0</v>
      </c>
      <c r="AK411" s="85" t="str">
        <f>IF(AND($M411&gt;='Renew Report'!$T$1,$M411&lt;='Renew Report'!$U$1),COUNT($AK$1:$AK410)+1,"")</f>
        <v/>
      </c>
      <c r="AT411" s="46">
        <f t="shared" ca="1" si="52"/>
        <v>0</v>
      </c>
    </row>
    <row r="412" spans="1:46" s="46" customFormat="1" ht="60" customHeight="1" thickBot="1">
      <c r="A412" s="8">
        <f>IF(C412="","",SUBTOTAL(3,$C$2:C412))</f>
        <v>411</v>
      </c>
      <c r="B412" s="9" t="s">
        <v>437</v>
      </c>
      <c r="C412" s="10">
        <v>1</v>
      </c>
      <c r="D412" s="10">
        <v>1</v>
      </c>
      <c r="E412" s="10">
        <v>1</v>
      </c>
      <c r="F412" s="10">
        <v>1</v>
      </c>
      <c r="G412" s="10"/>
      <c r="H412" s="10">
        <v>1</v>
      </c>
      <c r="I412" s="10">
        <v>1</v>
      </c>
      <c r="J412" s="4">
        <v>1</v>
      </c>
      <c r="K412" s="4">
        <v>1</v>
      </c>
      <c r="L412" s="12">
        <v>44533</v>
      </c>
      <c r="M412" s="12">
        <v>44696</v>
      </c>
      <c r="N412" s="11">
        <v>0</v>
      </c>
      <c r="O412" s="36">
        <v>0</v>
      </c>
      <c r="P412" s="13">
        <v>0</v>
      </c>
      <c r="Q412" s="14">
        <f t="shared" si="48"/>
        <v>44712</v>
      </c>
      <c r="R412" s="15">
        <f t="shared" ca="1" si="53"/>
        <v>0</v>
      </c>
      <c r="S412" s="35">
        <f t="shared" si="49"/>
        <v>1</v>
      </c>
      <c r="T412" s="101">
        <f t="shared" ca="1" si="54"/>
        <v>1</v>
      </c>
      <c r="U412" s="90" t="s">
        <v>689</v>
      </c>
      <c r="V412" s="26">
        <v>25</v>
      </c>
      <c r="W412" s="25">
        <f t="shared" si="55"/>
        <v>0</v>
      </c>
      <c r="X412" s="25" t="str">
        <f t="shared" ca="1" si="50"/>
        <v/>
      </c>
      <c r="Y412" s="25" t="str">
        <f t="shared" ca="1" si="51"/>
        <v/>
      </c>
      <c r="Z412" s="22" t="s">
        <v>24</v>
      </c>
      <c r="AA412" s="22"/>
      <c r="AB412" s="16">
        <v>44270</v>
      </c>
      <c r="AC412" s="17">
        <v>44331</v>
      </c>
      <c r="AD412" s="43"/>
      <c r="AE412" s="44"/>
      <c r="AF412" s="44"/>
      <c r="AG412" s="44"/>
      <c r="AH412" s="44"/>
      <c r="AI412" s="44"/>
      <c r="AJ412" s="44">
        <v>1993</v>
      </c>
      <c r="AK412" s="85" t="str">
        <f>IF(AND($M412&gt;='Renew Report'!$T$1,$M412&lt;='Renew Report'!$U$1),COUNT($AK$1:$AK411)+1,"")</f>
        <v/>
      </c>
      <c r="AT412" s="46">
        <f t="shared" ca="1" si="52"/>
        <v>0</v>
      </c>
    </row>
    <row r="413" spans="1:46" s="46" customFormat="1" ht="60" customHeight="1" thickBot="1">
      <c r="A413" s="8">
        <f>IF(C413="","",SUBTOTAL(3,$C$2:C413))</f>
        <v>412</v>
      </c>
      <c r="B413" s="9" t="s">
        <v>438</v>
      </c>
      <c r="C413" s="10">
        <v>1</v>
      </c>
      <c r="D413" s="10">
        <v>1</v>
      </c>
      <c r="E413" s="10">
        <v>1</v>
      </c>
      <c r="F413" s="10">
        <v>1</v>
      </c>
      <c r="G413" s="10"/>
      <c r="H413" s="10">
        <v>1</v>
      </c>
      <c r="I413" s="10">
        <v>1</v>
      </c>
      <c r="J413" s="4">
        <v>1</v>
      </c>
      <c r="K413" s="4">
        <v>1</v>
      </c>
      <c r="L413" s="12">
        <v>43621</v>
      </c>
      <c r="M413" s="12">
        <v>44495</v>
      </c>
      <c r="N413" s="11">
        <v>0</v>
      </c>
      <c r="O413" s="36">
        <v>0</v>
      </c>
      <c r="P413" s="13">
        <v>0</v>
      </c>
      <c r="Q413" s="14">
        <f t="shared" si="48"/>
        <v>44511</v>
      </c>
      <c r="R413" s="15">
        <f t="shared" ca="1" si="53"/>
        <v>0</v>
      </c>
      <c r="S413" s="35">
        <f t="shared" si="49"/>
        <v>1</v>
      </c>
      <c r="T413" s="101">
        <f t="shared" ca="1" si="54"/>
        <v>1</v>
      </c>
      <c r="U413" s="90" t="s">
        <v>689</v>
      </c>
      <c r="V413" s="26">
        <v>25</v>
      </c>
      <c r="W413" s="25">
        <f t="shared" si="55"/>
        <v>0</v>
      </c>
      <c r="X413" s="25" t="str">
        <f t="shared" ca="1" si="50"/>
        <v/>
      </c>
      <c r="Y413" s="25" t="str">
        <f t="shared" ca="1" si="51"/>
        <v/>
      </c>
      <c r="Z413" s="22" t="s">
        <v>24</v>
      </c>
      <c r="AA413" s="22"/>
      <c r="AB413" s="16">
        <v>44434</v>
      </c>
      <c r="AC413" s="17">
        <v>44495</v>
      </c>
      <c r="AD413" s="43"/>
      <c r="AE413" s="44"/>
      <c r="AF413" s="44"/>
      <c r="AG413" s="44"/>
      <c r="AH413" s="44"/>
      <c r="AI413" s="44"/>
      <c r="AJ413" s="44">
        <v>0</v>
      </c>
      <c r="AK413" s="85" t="str">
        <f>IF(AND($M413&gt;='Renew Report'!$T$1,$M413&lt;='Renew Report'!$U$1),COUNT($AK$1:$AK412)+1,"")</f>
        <v/>
      </c>
      <c r="AT413" s="46">
        <f t="shared" ca="1" si="52"/>
        <v>0</v>
      </c>
    </row>
    <row r="414" spans="1:46" s="46" customFormat="1" ht="60" customHeight="1" thickBot="1">
      <c r="A414" s="8">
        <f>IF(C414="","",SUBTOTAL(3,$C$2:C414))</f>
        <v>413</v>
      </c>
      <c r="B414" s="9" t="s">
        <v>439</v>
      </c>
      <c r="C414" s="10">
        <v>1</v>
      </c>
      <c r="D414" s="10">
        <v>1</v>
      </c>
      <c r="E414" s="10">
        <v>1</v>
      </c>
      <c r="F414" s="10">
        <v>1</v>
      </c>
      <c r="G414" s="10"/>
      <c r="H414" s="10">
        <v>1</v>
      </c>
      <c r="I414" s="10">
        <v>1</v>
      </c>
      <c r="J414" s="4">
        <v>1</v>
      </c>
      <c r="K414" s="4">
        <v>1</v>
      </c>
      <c r="L414" s="12">
        <v>44550</v>
      </c>
      <c r="M414" s="12">
        <v>44505</v>
      </c>
      <c r="N414" s="11">
        <v>0</v>
      </c>
      <c r="O414" s="36">
        <v>0</v>
      </c>
      <c r="P414" s="13">
        <v>0</v>
      </c>
      <c r="Q414" s="14">
        <f t="shared" si="48"/>
        <v>44521</v>
      </c>
      <c r="R414" s="15">
        <f t="shared" ca="1" si="53"/>
        <v>0</v>
      </c>
      <c r="S414" s="35">
        <f t="shared" si="49"/>
        <v>1</v>
      </c>
      <c r="T414" s="101">
        <f t="shared" ca="1" si="54"/>
        <v>1</v>
      </c>
      <c r="U414" s="90" t="s">
        <v>689</v>
      </c>
      <c r="V414" s="26">
        <v>25</v>
      </c>
      <c r="W414" s="25">
        <f t="shared" si="55"/>
        <v>0</v>
      </c>
      <c r="X414" s="25" t="str">
        <f t="shared" ca="1" si="50"/>
        <v/>
      </c>
      <c r="Y414" s="25" t="str">
        <f t="shared" ca="1" si="51"/>
        <v/>
      </c>
      <c r="Z414" s="22" t="s">
        <v>26</v>
      </c>
      <c r="AA414" s="22"/>
      <c r="AB414" s="16">
        <v>44140</v>
      </c>
      <c r="AC414" s="17">
        <v>44140</v>
      </c>
      <c r="AD414" s="43"/>
      <c r="AE414" s="44"/>
      <c r="AF414" s="44"/>
      <c r="AG414" s="44"/>
      <c r="AH414" s="44"/>
      <c r="AI414" s="44"/>
      <c r="AJ414" s="44">
        <v>0</v>
      </c>
      <c r="AK414" s="85" t="str">
        <f>IF(AND($M414&gt;='Renew Report'!$T$1,$M414&lt;='Renew Report'!$U$1),COUNT($AK$1:$AK413)+1,"")</f>
        <v/>
      </c>
      <c r="AT414" s="46">
        <f t="shared" ca="1" si="52"/>
        <v>0</v>
      </c>
    </row>
    <row r="415" spans="1:46" s="46" customFormat="1" ht="60" customHeight="1" thickBot="1">
      <c r="A415" s="8">
        <f>IF(C415="","",SUBTOTAL(3,$C$2:C415))</f>
        <v>414</v>
      </c>
      <c r="B415" s="9" t="s">
        <v>440</v>
      </c>
      <c r="C415" s="10">
        <v>1</v>
      </c>
      <c r="D415" s="10">
        <v>1</v>
      </c>
      <c r="E415" s="10">
        <v>1</v>
      </c>
      <c r="F415" s="10">
        <v>1</v>
      </c>
      <c r="G415" s="10"/>
      <c r="H415" s="10">
        <v>1</v>
      </c>
      <c r="I415" s="10">
        <v>1</v>
      </c>
      <c r="J415" s="4">
        <v>1</v>
      </c>
      <c r="K415" s="4">
        <v>1</v>
      </c>
      <c r="L415" s="12">
        <v>43826</v>
      </c>
      <c r="M415" s="12">
        <v>44690</v>
      </c>
      <c r="N415" s="11">
        <v>86</v>
      </c>
      <c r="O415" s="36">
        <v>75</v>
      </c>
      <c r="P415" s="13">
        <v>0</v>
      </c>
      <c r="Q415" s="14">
        <f t="shared" si="48"/>
        <v>44706</v>
      </c>
      <c r="R415" s="15">
        <f t="shared" ca="1" si="53"/>
        <v>0</v>
      </c>
      <c r="S415" s="35">
        <f t="shared" si="49"/>
        <v>76</v>
      </c>
      <c r="T415" s="101">
        <f t="shared" ca="1" si="54"/>
        <v>76</v>
      </c>
      <c r="U415" s="90" t="s">
        <v>689</v>
      </c>
      <c r="V415" s="26">
        <v>25</v>
      </c>
      <c r="W415" s="25" t="str">
        <f t="shared" si="55"/>
        <v>المخازن</v>
      </c>
      <c r="X415" s="25" t="str">
        <f t="shared" ca="1" si="50"/>
        <v/>
      </c>
      <c r="Y415" s="25" t="str">
        <f t="shared" ca="1" si="51"/>
        <v/>
      </c>
      <c r="Z415" s="22" t="s">
        <v>24</v>
      </c>
      <c r="AA415" s="22"/>
      <c r="AB415" s="16">
        <v>44264</v>
      </c>
      <c r="AC415" s="17">
        <v>44325</v>
      </c>
      <c r="AD415" s="43"/>
      <c r="AE415" s="44"/>
      <c r="AF415" s="44"/>
      <c r="AG415" s="44"/>
      <c r="AH415" s="44"/>
      <c r="AI415" s="44"/>
      <c r="AJ415" s="44">
        <v>1996</v>
      </c>
      <c r="AK415" s="85" t="str">
        <f>IF(AND($M415&gt;='Renew Report'!$T$1,$M415&lt;='Renew Report'!$U$1),COUNT($AK$1:$AK414)+1,"")</f>
        <v/>
      </c>
      <c r="AT415" s="46">
        <f t="shared" ca="1" si="52"/>
        <v>0</v>
      </c>
    </row>
    <row r="416" spans="1:46" s="46" customFormat="1" ht="60" customHeight="1" thickBot="1">
      <c r="A416" s="8">
        <f>IF(C416="","",SUBTOTAL(3,$C$2:C416))</f>
        <v>415</v>
      </c>
      <c r="B416" s="9" t="s">
        <v>441</v>
      </c>
      <c r="C416" s="10">
        <v>1</v>
      </c>
      <c r="D416" s="10">
        <v>1</v>
      </c>
      <c r="E416" s="10">
        <v>1</v>
      </c>
      <c r="F416" s="10">
        <v>1</v>
      </c>
      <c r="G416" s="10"/>
      <c r="H416" s="10">
        <v>1</v>
      </c>
      <c r="I416" s="10">
        <v>1</v>
      </c>
      <c r="J416" s="4">
        <v>1</v>
      </c>
      <c r="K416" s="4">
        <v>1</v>
      </c>
      <c r="L416" s="12">
        <v>44262</v>
      </c>
      <c r="M416" s="12">
        <v>44696</v>
      </c>
      <c r="N416" s="11">
        <v>0</v>
      </c>
      <c r="O416" s="36">
        <v>0</v>
      </c>
      <c r="P416" s="13">
        <v>0</v>
      </c>
      <c r="Q416" s="14">
        <f t="shared" si="48"/>
        <v>44712</v>
      </c>
      <c r="R416" s="15">
        <f t="shared" ca="1" si="53"/>
        <v>0</v>
      </c>
      <c r="S416" s="35">
        <f t="shared" si="49"/>
        <v>1</v>
      </c>
      <c r="T416" s="101">
        <f t="shared" ca="1" si="54"/>
        <v>1</v>
      </c>
      <c r="U416" s="90" t="s">
        <v>689</v>
      </c>
      <c r="V416" s="26">
        <v>25</v>
      </c>
      <c r="W416" s="25">
        <f t="shared" si="55"/>
        <v>0</v>
      </c>
      <c r="X416" s="25" t="str">
        <f t="shared" ca="1" si="50"/>
        <v/>
      </c>
      <c r="Y416" s="25" t="str">
        <f t="shared" ca="1" si="51"/>
        <v/>
      </c>
      <c r="Z416" s="22" t="s">
        <v>24</v>
      </c>
      <c r="AA416" s="22"/>
      <c r="AB416" s="16">
        <v>44270</v>
      </c>
      <c r="AC416" s="17">
        <v>44331</v>
      </c>
      <c r="AD416" s="43"/>
      <c r="AE416" s="44"/>
      <c r="AF416" s="44"/>
      <c r="AG416" s="44"/>
      <c r="AH416" s="44"/>
      <c r="AI416" s="44"/>
      <c r="AJ416" s="44">
        <v>1995</v>
      </c>
      <c r="AK416" s="85" t="str">
        <f>IF(AND($M416&gt;='Renew Report'!$T$1,$M416&lt;='Renew Report'!$U$1),COUNT($AK$1:$AK415)+1,"")</f>
        <v/>
      </c>
      <c r="AT416" s="46">
        <f t="shared" ca="1" si="52"/>
        <v>0</v>
      </c>
    </row>
    <row r="417" spans="1:46" s="46" customFormat="1" ht="60" customHeight="1" thickBot="1">
      <c r="A417" s="8">
        <f>IF(C417="","",SUBTOTAL(3,$C$2:C417))</f>
        <v>416</v>
      </c>
      <c r="B417" s="9" t="s">
        <v>442</v>
      </c>
      <c r="C417" s="10">
        <v>1</v>
      </c>
      <c r="D417" s="10">
        <v>1</v>
      </c>
      <c r="E417" s="10">
        <v>1</v>
      </c>
      <c r="F417" s="10">
        <v>1</v>
      </c>
      <c r="G417" s="10"/>
      <c r="H417" s="10">
        <v>1</v>
      </c>
      <c r="I417" s="10">
        <v>1</v>
      </c>
      <c r="J417" s="4">
        <v>1</v>
      </c>
      <c r="K417" s="4">
        <v>1</v>
      </c>
      <c r="L417" s="12">
        <v>44513</v>
      </c>
      <c r="M417" s="12">
        <v>44495</v>
      </c>
      <c r="N417" s="11">
        <v>0</v>
      </c>
      <c r="O417" s="36">
        <v>0</v>
      </c>
      <c r="P417" s="13">
        <v>0</v>
      </c>
      <c r="Q417" s="14">
        <f t="shared" si="48"/>
        <v>44511</v>
      </c>
      <c r="R417" s="15">
        <f t="shared" ca="1" si="53"/>
        <v>0</v>
      </c>
      <c r="S417" s="35">
        <f t="shared" si="49"/>
        <v>1</v>
      </c>
      <c r="T417" s="101">
        <f t="shared" ca="1" si="54"/>
        <v>1</v>
      </c>
      <c r="U417" s="90" t="s">
        <v>689</v>
      </c>
      <c r="V417" s="26">
        <v>25</v>
      </c>
      <c r="W417" s="25">
        <f t="shared" si="55"/>
        <v>0</v>
      </c>
      <c r="X417" s="25" t="str">
        <f t="shared" ca="1" si="50"/>
        <v/>
      </c>
      <c r="Y417" s="25" t="str">
        <f t="shared" ca="1" si="51"/>
        <v/>
      </c>
      <c r="Z417" s="22" t="s">
        <v>26</v>
      </c>
      <c r="AA417" s="22"/>
      <c r="AB417" s="16">
        <v>44130</v>
      </c>
      <c r="AC417" s="17">
        <v>44130</v>
      </c>
      <c r="AD417" s="43"/>
      <c r="AE417" s="44"/>
      <c r="AF417" s="44"/>
      <c r="AG417" s="44"/>
      <c r="AH417" s="44"/>
      <c r="AI417" s="44"/>
      <c r="AJ417" s="44">
        <v>0</v>
      </c>
      <c r="AK417" s="85" t="str">
        <f>IF(AND($M417&gt;='Renew Report'!$T$1,$M417&lt;='Renew Report'!$U$1),COUNT($AK$1:$AK416)+1,"")</f>
        <v/>
      </c>
      <c r="AT417" s="46">
        <f t="shared" ca="1" si="52"/>
        <v>0</v>
      </c>
    </row>
    <row r="418" spans="1:46" s="46" customFormat="1" ht="60" customHeight="1" thickBot="1">
      <c r="A418" s="8">
        <f>IF(C418="","",SUBTOTAL(3,$C$2:C418))</f>
        <v>417</v>
      </c>
      <c r="B418" s="9" t="s">
        <v>443</v>
      </c>
      <c r="C418" s="10">
        <v>1</v>
      </c>
      <c r="D418" s="10">
        <v>1</v>
      </c>
      <c r="E418" s="10">
        <v>1</v>
      </c>
      <c r="F418" s="10">
        <v>1</v>
      </c>
      <c r="G418" s="10"/>
      <c r="H418" s="10">
        <v>1</v>
      </c>
      <c r="I418" s="10">
        <v>1</v>
      </c>
      <c r="J418" s="4">
        <v>1</v>
      </c>
      <c r="K418" s="4">
        <v>1</v>
      </c>
      <c r="L418" s="12">
        <v>44416</v>
      </c>
      <c r="M418" s="12">
        <v>44763</v>
      </c>
      <c r="N418" s="11">
        <v>0</v>
      </c>
      <c r="O418" s="36">
        <v>0</v>
      </c>
      <c r="P418" s="13">
        <v>0</v>
      </c>
      <c r="Q418" s="14">
        <f t="shared" si="48"/>
        <v>44779</v>
      </c>
      <c r="R418" s="15">
        <f t="shared" ca="1" si="53"/>
        <v>0</v>
      </c>
      <c r="S418" s="35">
        <f t="shared" si="49"/>
        <v>1</v>
      </c>
      <c r="T418" s="101">
        <f t="shared" ca="1" si="54"/>
        <v>1</v>
      </c>
      <c r="U418" s="90" t="s">
        <v>689</v>
      </c>
      <c r="V418" s="26">
        <v>25</v>
      </c>
      <c r="W418" s="25">
        <f t="shared" si="55"/>
        <v>0</v>
      </c>
      <c r="X418" s="25" t="str">
        <f t="shared" ca="1" si="50"/>
        <v/>
      </c>
      <c r="Y418" s="25" t="str">
        <f t="shared" ca="1" si="51"/>
        <v/>
      </c>
      <c r="Z418" s="22" t="s">
        <v>75</v>
      </c>
      <c r="AA418" s="22"/>
      <c r="AB418" s="16">
        <v>44398</v>
      </c>
      <c r="AC418" s="17">
        <v>44398</v>
      </c>
      <c r="AD418" s="43"/>
      <c r="AE418" s="44"/>
      <c r="AF418" s="44"/>
      <c r="AG418" s="44"/>
      <c r="AH418" s="44"/>
      <c r="AI418" s="44"/>
      <c r="AJ418" s="44">
        <v>44053</v>
      </c>
      <c r="AK418" s="85" t="str">
        <f>IF(AND($M418&gt;='Renew Report'!$T$1,$M418&lt;='Renew Report'!$U$1),COUNT($AK$1:$AK417)+1,"")</f>
        <v/>
      </c>
      <c r="AT418" s="46">
        <f t="shared" ca="1" si="52"/>
        <v>0</v>
      </c>
    </row>
    <row r="419" spans="1:46" s="46" customFormat="1" ht="60" customHeight="1" thickBot="1">
      <c r="A419" s="8">
        <f>IF(C419="","",SUBTOTAL(3,$C$2:C419))</f>
        <v>418</v>
      </c>
      <c r="B419" s="9" t="s">
        <v>444</v>
      </c>
      <c r="C419" s="10">
        <v>1</v>
      </c>
      <c r="D419" s="10">
        <v>1</v>
      </c>
      <c r="E419" s="10">
        <v>1</v>
      </c>
      <c r="F419" s="10">
        <v>1</v>
      </c>
      <c r="G419" s="10"/>
      <c r="H419" s="10">
        <v>1</v>
      </c>
      <c r="I419" s="10">
        <v>1</v>
      </c>
      <c r="J419" s="4">
        <v>1</v>
      </c>
      <c r="K419" s="4">
        <v>1</v>
      </c>
      <c r="L419" s="12">
        <v>44650</v>
      </c>
      <c r="M419" s="12">
        <v>44710</v>
      </c>
      <c r="N419" s="11">
        <v>166</v>
      </c>
      <c r="O419" s="36">
        <v>125</v>
      </c>
      <c r="P419" s="13">
        <v>0</v>
      </c>
      <c r="Q419" s="14">
        <f t="shared" si="48"/>
        <v>44726</v>
      </c>
      <c r="R419" s="15">
        <f t="shared" ca="1" si="53"/>
        <v>0</v>
      </c>
      <c r="S419" s="35">
        <f t="shared" si="49"/>
        <v>126</v>
      </c>
      <c r="T419" s="101">
        <f t="shared" ca="1" si="54"/>
        <v>126</v>
      </c>
      <c r="U419" s="90" t="s">
        <v>689</v>
      </c>
      <c r="V419" s="26">
        <v>25</v>
      </c>
      <c r="W419" s="25" t="str">
        <f t="shared" si="55"/>
        <v>المخازن</v>
      </c>
      <c r="X419" s="25" t="str">
        <f t="shared" ca="1" si="50"/>
        <v/>
      </c>
      <c r="Y419" s="25" t="str">
        <f t="shared" ca="1" si="51"/>
        <v/>
      </c>
      <c r="Z419" s="22" t="s">
        <v>24</v>
      </c>
      <c r="AA419" s="22"/>
      <c r="AB419" s="16">
        <v>44284</v>
      </c>
      <c r="AC419" s="17">
        <v>44345</v>
      </c>
      <c r="AD419" s="43"/>
      <c r="AE419" s="44"/>
      <c r="AF419" s="44"/>
      <c r="AG419" s="44"/>
      <c r="AH419" s="44"/>
      <c r="AI419" s="44"/>
      <c r="AJ419" s="44">
        <v>1996</v>
      </c>
      <c r="AK419" s="85" t="str">
        <f>IF(AND($M419&gt;='Renew Report'!$T$1,$M419&lt;='Renew Report'!$U$1),COUNT($AK$1:$AK418)+1,"")</f>
        <v/>
      </c>
      <c r="AT419" s="46">
        <f t="shared" ca="1" si="52"/>
        <v>0</v>
      </c>
    </row>
    <row r="420" spans="1:46" s="46" customFormat="1" ht="60" customHeight="1" thickBot="1">
      <c r="A420" s="8">
        <f>IF(C420="","",SUBTOTAL(3,$C$2:C420))</f>
        <v>419</v>
      </c>
      <c r="B420" s="9" t="s">
        <v>445</v>
      </c>
      <c r="C420" s="10">
        <v>1</v>
      </c>
      <c r="D420" s="10">
        <v>1</v>
      </c>
      <c r="E420" s="10">
        <v>1</v>
      </c>
      <c r="F420" s="10">
        <v>1</v>
      </c>
      <c r="G420" s="10"/>
      <c r="H420" s="10">
        <v>1</v>
      </c>
      <c r="I420" s="10">
        <v>1</v>
      </c>
      <c r="J420" s="4">
        <v>1</v>
      </c>
      <c r="K420" s="4">
        <v>1</v>
      </c>
      <c r="L420" s="12">
        <v>44704</v>
      </c>
      <c r="M420" s="12">
        <v>44710</v>
      </c>
      <c r="N420" s="11">
        <v>0</v>
      </c>
      <c r="O420" s="36">
        <v>0</v>
      </c>
      <c r="P420" s="13">
        <v>0</v>
      </c>
      <c r="Q420" s="14">
        <f t="shared" si="48"/>
        <v>44726</v>
      </c>
      <c r="R420" s="15">
        <f t="shared" ca="1" si="53"/>
        <v>0</v>
      </c>
      <c r="S420" s="35">
        <f t="shared" si="49"/>
        <v>1</v>
      </c>
      <c r="T420" s="101">
        <f t="shared" ca="1" si="54"/>
        <v>1</v>
      </c>
      <c r="U420" s="90" t="s">
        <v>689</v>
      </c>
      <c r="V420" s="26">
        <v>25</v>
      </c>
      <c r="W420" s="25">
        <f t="shared" si="55"/>
        <v>0</v>
      </c>
      <c r="X420" s="25" t="str">
        <f t="shared" ca="1" si="50"/>
        <v/>
      </c>
      <c r="Y420" s="25" t="str">
        <f t="shared" ca="1" si="51"/>
        <v/>
      </c>
      <c r="Z420" s="22" t="s">
        <v>24</v>
      </c>
      <c r="AA420" s="22"/>
      <c r="AB420" s="16">
        <v>44284</v>
      </c>
      <c r="AC420" s="17">
        <v>44345</v>
      </c>
      <c r="AD420" s="43"/>
      <c r="AE420" s="44"/>
      <c r="AF420" s="44"/>
      <c r="AG420" s="44"/>
      <c r="AH420" s="44"/>
      <c r="AI420" s="44"/>
      <c r="AJ420" s="44">
        <v>2006</v>
      </c>
      <c r="AK420" s="85" t="str">
        <f>IF(AND($M420&gt;='Renew Report'!$T$1,$M420&lt;='Renew Report'!$U$1),COUNT($AK$1:$AK419)+1,"")</f>
        <v/>
      </c>
      <c r="AT420" s="46">
        <f t="shared" ca="1" si="52"/>
        <v>0</v>
      </c>
    </row>
    <row r="421" spans="1:46" s="46" customFormat="1" ht="60" customHeight="1" thickBot="1">
      <c r="A421" s="8">
        <f>IF(C421="","",SUBTOTAL(3,$C$2:C421))</f>
        <v>420</v>
      </c>
      <c r="B421" s="9" t="s">
        <v>446</v>
      </c>
      <c r="C421" s="10">
        <v>1</v>
      </c>
      <c r="D421" s="10">
        <v>1</v>
      </c>
      <c r="E421" s="10">
        <v>1</v>
      </c>
      <c r="F421" s="10">
        <v>1</v>
      </c>
      <c r="G421" s="10"/>
      <c r="H421" s="10">
        <v>1</v>
      </c>
      <c r="I421" s="10">
        <v>1</v>
      </c>
      <c r="J421" s="4">
        <v>1</v>
      </c>
      <c r="K421" s="4">
        <v>1</v>
      </c>
      <c r="L421" s="12">
        <v>44021</v>
      </c>
      <c r="M421" s="12">
        <v>44711</v>
      </c>
      <c r="N421" s="11">
        <v>0</v>
      </c>
      <c r="O421" s="36">
        <v>0</v>
      </c>
      <c r="P421" s="13">
        <v>0</v>
      </c>
      <c r="Q421" s="14">
        <f t="shared" si="48"/>
        <v>44727</v>
      </c>
      <c r="R421" s="15">
        <f t="shared" ca="1" si="53"/>
        <v>0</v>
      </c>
      <c r="S421" s="35">
        <f t="shared" si="49"/>
        <v>1</v>
      </c>
      <c r="T421" s="101">
        <f t="shared" ca="1" si="54"/>
        <v>1</v>
      </c>
      <c r="U421" s="90" t="s">
        <v>689</v>
      </c>
      <c r="V421" s="26">
        <v>25</v>
      </c>
      <c r="W421" s="25">
        <f t="shared" si="55"/>
        <v>0</v>
      </c>
      <c r="X421" s="25" t="str">
        <f t="shared" ca="1" si="50"/>
        <v/>
      </c>
      <c r="Y421" s="25" t="str">
        <f t="shared" ca="1" si="51"/>
        <v/>
      </c>
      <c r="Z421" s="22" t="s">
        <v>24</v>
      </c>
      <c r="AA421" s="22"/>
      <c r="AB421" s="16">
        <v>44285</v>
      </c>
      <c r="AC421" s="17">
        <v>44346</v>
      </c>
      <c r="AD421" s="43"/>
      <c r="AE421" s="44"/>
      <c r="AF421" s="44"/>
      <c r="AG421" s="44"/>
      <c r="AH421" s="44"/>
      <c r="AI421" s="44"/>
      <c r="AJ421" s="44">
        <v>2017</v>
      </c>
      <c r="AK421" s="85" t="str">
        <f>IF(AND($M421&gt;='Renew Report'!$T$1,$M421&lt;='Renew Report'!$U$1),COUNT($AK$1:$AK420)+1,"")</f>
        <v/>
      </c>
      <c r="AT421" s="46">
        <f t="shared" ca="1" si="52"/>
        <v>0</v>
      </c>
    </row>
    <row r="422" spans="1:46" s="46" customFormat="1" ht="60" customHeight="1" thickBot="1">
      <c r="A422" s="8">
        <f>IF(C422="","",SUBTOTAL(3,$C$2:C422))</f>
        <v>421</v>
      </c>
      <c r="B422" s="9" t="s">
        <v>447</v>
      </c>
      <c r="C422" s="10">
        <v>1</v>
      </c>
      <c r="D422" s="10">
        <v>1</v>
      </c>
      <c r="E422" s="10">
        <v>1</v>
      </c>
      <c r="F422" s="10">
        <v>1</v>
      </c>
      <c r="G422" s="10"/>
      <c r="H422" s="10">
        <v>1</v>
      </c>
      <c r="I422" s="10">
        <v>1</v>
      </c>
      <c r="J422" s="4">
        <v>1</v>
      </c>
      <c r="K422" s="4">
        <v>1</v>
      </c>
      <c r="L422" s="12">
        <v>44724</v>
      </c>
      <c r="M422" s="12">
        <v>44713</v>
      </c>
      <c r="N422" s="11">
        <v>0</v>
      </c>
      <c r="O422" s="36">
        <v>0</v>
      </c>
      <c r="P422" s="13">
        <v>0</v>
      </c>
      <c r="Q422" s="14">
        <f t="shared" si="48"/>
        <v>44729</v>
      </c>
      <c r="R422" s="15">
        <f t="shared" ca="1" si="53"/>
        <v>0</v>
      </c>
      <c r="S422" s="35">
        <f t="shared" si="49"/>
        <v>1</v>
      </c>
      <c r="T422" s="101">
        <f t="shared" ca="1" si="54"/>
        <v>1</v>
      </c>
      <c r="U422" s="90" t="s">
        <v>689</v>
      </c>
      <c r="V422" s="26">
        <v>25</v>
      </c>
      <c r="W422" s="25">
        <f t="shared" si="55"/>
        <v>0</v>
      </c>
      <c r="X422" s="25" t="str">
        <f t="shared" ca="1" si="50"/>
        <v/>
      </c>
      <c r="Y422" s="25" t="str">
        <f t="shared" ca="1" si="51"/>
        <v/>
      </c>
      <c r="Z422" s="22" t="s">
        <v>24</v>
      </c>
      <c r="AA422" s="22"/>
      <c r="AB422" s="16">
        <v>44287</v>
      </c>
      <c r="AC422" s="17">
        <v>44348</v>
      </c>
      <c r="AD422" s="43"/>
      <c r="AE422" s="44"/>
      <c r="AF422" s="44"/>
      <c r="AG422" s="44"/>
      <c r="AH422" s="44"/>
      <c r="AI422" s="44"/>
      <c r="AJ422" s="44">
        <v>1995</v>
      </c>
      <c r="AK422" s="85" t="str">
        <f>IF(AND($M422&gt;='Renew Report'!$T$1,$M422&lt;='Renew Report'!$U$1),COUNT($AK$1:$AK421)+1,"")</f>
        <v/>
      </c>
      <c r="AT422" s="46">
        <f t="shared" ca="1" si="52"/>
        <v>0</v>
      </c>
    </row>
    <row r="423" spans="1:46" s="46" customFormat="1" ht="60" customHeight="1" thickBot="1">
      <c r="A423" s="8">
        <f>IF(C423="","",SUBTOTAL(3,$C$2:C423))</f>
        <v>422</v>
      </c>
      <c r="B423" s="9" t="s">
        <v>448</v>
      </c>
      <c r="C423" s="10">
        <v>1</v>
      </c>
      <c r="D423" s="10">
        <v>1</v>
      </c>
      <c r="E423" s="10">
        <v>1</v>
      </c>
      <c r="F423" s="10">
        <v>1</v>
      </c>
      <c r="G423" s="10"/>
      <c r="H423" s="10">
        <v>1</v>
      </c>
      <c r="I423" s="10">
        <v>1</v>
      </c>
      <c r="J423" s="4">
        <v>1</v>
      </c>
      <c r="K423" s="4">
        <v>1</v>
      </c>
      <c r="L423" s="12">
        <v>44630</v>
      </c>
      <c r="M423" s="12">
        <v>44823</v>
      </c>
      <c r="N423" s="11">
        <v>0</v>
      </c>
      <c r="O423" s="36">
        <v>0</v>
      </c>
      <c r="P423" s="13">
        <v>0</v>
      </c>
      <c r="Q423" s="14">
        <f t="shared" si="48"/>
        <v>44839</v>
      </c>
      <c r="R423" s="15">
        <f t="shared" ca="1" si="53"/>
        <v>0</v>
      </c>
      <c r="S423" s="35">
        <f t="shared" si="49"/>
        <v>1</v>
      </c>
      <c r="T423" s="101">
        <f t="shared" ca="1" si="54"/>
        <v>1</v>
      </c>
      <c r="U423" s="90" t="s">
        <v>689</v>
      </c>
      <c r="V423" s="26">
        <v>25</v>
      </c>
      <c r="W423" s="25">
        <f t="shared" si="55"/>
        <v>0</v>
      </c>
      <c r="X423" s="25" t="str">
        <f t="shared" ca="1" si="50"/>
        <v/>
      </c>
      <c r="Y423" s="25" t="str">
        <f t="shared" ca="1" si="51"/>
        <v/>
      </c>
      <c r="Z423" s="22" t="s">
        <v>24</v>
      </c>
      <c r="AA423" s="22"/>
      <c r="AB423" s="16">
        <v>44396</v>
      </c>
      <c r="AC423" s="17">
        <v>44458</v>
      </c>
      <c r="AD423" s="43"/>
      <c r="AE423" s="44"/>
      <c r="AF423" s="44"/>
      <c r="AG423" s="44"/>
      <c r="AH423" s="44"/>
      <c r="AI423" s="44"/>
      <c r="AJ423" s="44">
        <v>0</v>
      </c>
      <c r="AK423" s="85" t="str">
        <f>IF(AND($M423&gt;='Renew Report'!$T$1,$M423&lt;='Renew Report'!$U$1),COUNT($AK$1:$AK422)+1,"")</f>
        <v/>
      </c>
      <c r="AT423" s="46">
        <f t="shared" ca="1" si="52"/>
        <v>0</v>
      </c>
    </row>
    <row r="424" spans="1:46" s="46" customFormat="1" ht="60" customHeight="1" thickBot="1">
      <c r="A424" s="8">
        <f>IF(C424="","",SUBTOTAL(3,$C$2:C424))</f>
        <v>423</v>
      </c>
      <c r="B424" s="9" t="s">
        <v>449</v>
      </c>
      <c r="C424" s="10">
        <v>1</v>
      </c>
      <c r="D424" s="10">
        <v>1</v>
      </c>
      <c r="E424" s="10">
        <v>1</v>
      </c>
      <c r="F424" s="10">
        <v>1</v>
      </c>
      <c r="G424" s="10"/>
      <c r="H424" s="10">
        <v>1</v>
      </c>
      <c r="I424" s="10">
        <v>1</v>
      </c>
      <c r="J424" s="4">
        <v>1</v>
      </c>
      <c r="K424" s="4">
        <v>1</v>
      </c>
      <c r="L424" s="12">
        <v>44566</v>
      </c>
      <c r="M424" s="12">
        <v>44390</v>
      </c>
      <c r="N424" s="11">
        <v>0</v>
      </c>
      <c r="O424" s="36">
        <v>0</v>
      </c>
      <c r="P424" s="13">
        <v>0</v>
      </c>
      <c r="Q424" s="14">
        <f t="shared" si="48"/>
        <v>44406</v>
      </c>
      <c r="R424" s="15">
        <f t="shared" ca="1" si="53"/>
        <v>0</v>
      </c>
      <c r="S424" s="35">
        <f t="shared" si="49"/>
        <v>1</v>
      </c>
      <c r="T424" s="101">
        <f t="shared" ca="1" si="54"/>
        <v>1</v>
      </c>
      <c r="U424" s="90" t="s">
        <v>689</v>
      </c>
      <c r="V424" s="26">
        <v>25</v>
      </c>
      <c r="W424" s="25">
        <f t="shared" si="55"/>
        <v>0</v>
      </c>
      <c r="X424" s="25" t="str">
        <f t="shared" ca="1" si="50"/>
        <v/>
      </c>
      <c r="Y424" s="25" t="str">
        <f t="shared" ca="1" si="51"/>
        <v/>
      </c>
      <c r="Z424" s="22" t="s">
        <v>24</v>
      </c>
      <c r="AA424" s="22"/>
      <c r="AB424" s="16">
        <v>44329</v>
      </c>
      <c r="AC424" s="17">
        <v>44390</v>
      </c>
      <c r="AD424" s="43"/>
      <c r="AE424" s="44"/>
      <c r="AF424" s="44"/>
      <c r="AG424" s="44"/>
      <c r="AH424" s="44"/>
      <c r="AI424" s="44"/>
      <c r="AJ424" s="44">
        <v>2003</v>
      </c>
      <c r="AK424" s="85" t="str">
        <f>IF(AND($M424&gt;='Renew Report'!$T$1,$M424&lt;='Renew Report'!$U$1),COUNT($AK$1:$AK423)+1,"")</f>
        <v/>
      </c>
      <c r="AT424" s="46">
        <f t="shared" ca="1" si="52"/>
        <v>0</v>
      </c>
    </row>
    <row r="425" spans="1:46" s="46" customFormat="1" ht="60" customHeight="1" thickBot="1">
      <c r="A425" s="8">
        <f>IF(C425="","",SUBTOTAL(3,$C$2:C425))</f>
        <v>424</v>
      </c>
      <c r="B425" s="9" t="s">
        <v>450</v>
      </c>
      <c r="C425" s="10">
        <v>1</v>
      </c>
      <c r="D425" s="10">
        <v>1</v>
      </c>
      <c r="E425" s="10">
        <v>1</v>
      </c>
      <c r="F425" s="10">
        <v>1</v>
      </c>
      <c r="G425" s="10"/>
      <c r="H425" s="10">
        <v>1</v>
      </c>
      <c r="I425" s="10">
        <v>1</v>
      </c>
      <c r="J425" s="4">
        <v>1</v>
      </c>
      <c r="K425" s="4">
        <v>1</v>
      </c>
      <c r="L425" s="12">
        <v>44349</v>
      </c>
      <c r="M425" s="12">
        <v>44721</v>
      </c>
      <c r="N425" s="11">
        <v>0</v>
      </c>
      <c r="O425" s="36">
        <v>0</v>
      </c>
      <c r="P425" s="13">
        <v>0</v>
      </c>
      <c r="Q425" s="14">
        <f t="shared" si="48"/>
        <v>44737</v>
      </c>
      <c r="R425" s="15">
        <f t="shared" ca="1" si="53"/>
        <v>0</v>
      </c>
      <c r="S425" s="35">
        <f t="shared" si="49"/>
        <v>1</v>
      </c>
      <c r="T425" s="101">
        <f t="shared" ca="1" si="54"/>
        <v>1</v>
      </c>
      <c r="U425" s="90" t="s">
        <v>689</v>
      </c>
      <c r="V425" s="26">
        <v>25</v>
      </c>
      <c r="W425" s="25">
        <f t="shared" si="55"/>
        <v>0</v>
      </c>
      <c r="X425" s="25" t="str">
        <f t="shared" ca="1" si="50"/>
        <v/>
      </c>
      <c r="Y425" s="25" t="str">
        <f t="shared" ca="1" si="51"/>
        <v/>
      </c>
      <c r="Z425" s="22" t="s">
        <v>24</v>
      </c>
      <c r="AA425" s="22"/>
      <c r="AB425" s="16">
        <v>44295</v>
      </c>
      <c r="AC425" s="17">
        <v>44356</v>
      </c>
      <c r="AD425" s="43"/>
      <c r="AE425" s="44"/>
      <c r="AF425" s="44"/>
      <c r="AG425" s="44"/>
      <c r="AH425" s="44"/>
      <c r="AI425" s="44"/>
      <c r="AJ425" s="44">
        <v>2014</v>
      </c>
      <c r="AK425" s="85" t="str">
        <f>IF(AND($M425&gt;='Renew Report'!$T$1,$M425&lt;='Renew Report'!$U$1),COUNT($AK$1:$AK424)+1,"")</f>
        <v/>
      </c>
      <c r="AT425" s="46">
        <f t="shared" ca="1" si="52"/>
        <v>0</v>
      </c>
    </row>
    <row r="426" spans="1:46" s="46" customFormat="1" ht="60" customHeight="1" thickBot="1">
      <c r="A426" s="8">
        <f>IF(C426="","",SUBTOTAL(3,$C$2:C426))</f>
        <v>425</v>
      </c>
      <c r="B426" s="9" t="s">
        <v>451</v>
      </c>
      <c r="C426" s="10">
        <v>1</v>
      </c>
      <c r="D426" s="10">
        <v>1</v>
      </c>
      <c r="E426" s="10">
        <v>1</v>
      </c>
      <c r="F426" s="10">
        <v>1</v>
      </c>
      <c r="G426" s="10"/>
      <c r="H426" s="10">
        <v>1</v>
      </c>
      <c r="I426" s="10">
        <v>1</v>
      </c>
      <c r="J426" s="4">
        <v>1</v>
      </c>
      <c r="K426" s="4">
        <v>1</v>
      </c>
      <c r="L426" s="12">
        <v>44651</v>
      </c>
      <c r="M426" s="12">
        <v>44720</v>
      </c>
      <c r="N426" s="11">
        <v>0</v>
      </c>
      <c r="O426" s="36">
        <v>0</v>
      </c>
      <c r="P426" s="13">
        <v>0</v>
      </c>
      <c r="Q426" s="14">
        <f t="shared" si="48"/>
        <v>44736</v>
      </c>
      <c r="R426" s="15">
        <f t="shared" ca="1" si="53"/>
        <v>0</v>
      </c>
      <c r="S426" s="35">
        <f t="shared" si="49"/>
        <v>1</v>
      </c>
      <c r="T426" s="101">
        <f t="shared" ca="1" si="54"/>
        <v>1</v>
      </c>
      <c r="U426" s="90" t="s">
        <v>689</v>
      </c>
      <c r="V426" s="26">
        <v>25</v>
      </c>
      <c r="W426" s="25">
        <f t="shared" si="55"/>
        <v>0</v>
      </c>
      <c r="X426" s="25" t="str">
        <f t="shared" ca="1" si="50"/>
        <v/>
      </c>
      <c r="Y426" s="25" t="str">
        <f t="shared" ca="1" si="51"/>
        <v/>
      </c>
      <c r="Z426" s="22" t="s">
        <v>24</v>
      </c>
      <c r="AA426" s="22"/>
      <c r="AB426" s="16">
        <v>44294</v>
      </c>
      <c r="AC426" s="17">
        <v>44355</v>
      </c>
      <c r="AD426" s="43"/>
      <c r="AE426" s="44"/>
      <c r="AF426" s="44"/>
      <c r="AG426" s="44"/>
      <c r="AH426" s="44"/>
      <c r="AI426" s="44"/>
      <c r="AJ426" s="44">
        <v>1993</v>
      </c>
      <c r="AK426" s="85" t="str">
        <f>IF(AND($M426&gt;='Renew Report'!$T$1,$M426&lt;='Renew Report'!$U$1),COUNT($AK$1:$AK425)+1,"")</f>
        <v/>
      </c>
      <c r="AT426" s="46">
        <f t="shared" ca="1" si="52"/>
        <v>0</v>
      </c>
    </row>
    <row r="427" spans="1:46" s="46" customFormat="1" ht="60" customHeight="1" thickBot="1">
      <c r="A427" s="8">
        <f>IF(C427="","",SUBTOTAL(3,$C$2:C427))</f>
        <v>426</v>
      </c>
      <c r="B427" s="9" t="s">
        <v>452</v>
      </c>
      <c r="C427" s="10">
        <v>1</v>
      </c>
      <c r="D427" s="10">
        <v>1</v>
      </c>
      <c r="E427" s="10">
        <v>1</v>
      </c>
      <c r="F427" s="10">
        <v>1</v>
      </c>
      <c r="G427" s="10"/>
      <c r="H427" s="10">
        <v>1</v>
      </c>
      <c r="I427" s="10">
        <v>1</v>
      </c>
      <c r="J427" s="4">
        <v>1</v>
      </c>
      <c r="K427" s="4">
        <v>1</v>
      </c>
      <c r="L427" s="12">
        <v>44658</v>
      </c>
      <c r="M427" s="12">
        <v>44720</v>
      </c>
      <c r="N427" s="11">
        <v>0</v>
      </c>
      <c r="O427" s="36">
        <v>0</v>
      </c>
      <c r="P427" s="13">
        <v>0</v>
      </c>
      <c r="Q427" s="14">
        <f t="shared" si="48"/>
        <v>44736</v>
      </c>
      <c r="R427" s="15">
        <f t="shared" ca="1" si="53"/>
        <v>0</v>
      </c>
      <c r="S427" s="35">
        <f t="shared" si="49"/>
        <v>1</v>
      </c>
      <c r="T427" s="101">
        <f t="shared" ca="1" si="54"/>
        <v>1</v>
      </c>
      <c r="U427" s="90" t="s">
        <v>689</v>
      </c>
      <c r="V427" s="26">
        <v>25</v>
      </c>
      <c r="W427" s="25">
        <f t="shared" si="55"/>
        <v>0</v>
      </c>
      <c r="X427" s="25" t="str">
        <f t="shared" ca="1" si="50"/>
        <v/>
      </c>
      <c r="Y427" s="25" t="str">
        <f t="shared" ca="1" si="51"/>
        <v/>
      </c>
      <c r="Z427" s="22" t="s">
        <v>24</v>
      </c>
      <c r="AA427" s="22"/>
      <c r="AB427" s="16">
        <v>44294</v>
      </c>
      <c r="AC427" s="17">
        <v>44355</v>
      </c>
      <c r="AD427" s="43"/>
      <c r="AE427" s="44"/>
      <c r="AF427" s="44"/>
      <c r="AG427" s="44"/>
      <c r="AH427" s="44"/>
      <c r="AI427" s="44"/>
      <c r="AJ427" s="44">
        <v>2018</v>
      </c>
      <c r="AK427" s="85" t="str">
        <f>IF(AND($M427&gt;='Renew Report'!$T$1,$M427&lt;='Renew Report'!$U$1),COUNT($AK$1:$AK426)+1,"")</f>
        <v/>
      </c>
      <c r="AT427" s="46">
        <f t="shared" ca="1" si="52"/>
        <v>0</v>
      </c>
    </row>
    <row r="428" spans="1:46" s="46" customFormat="1" ht="60" customHeight="1" thickBot="1">
      <c r="A428" s="8">
        <f>IF(C428="","",SUBTOTAL(3,$C$2:C428))</f>
        <v>427</v>
      </c>
      <c r="B428" s="9" t="s">
        <v>453</v>
      </c>
      <c r="C428" s="10">
        <v>1</v>
      </c>
      <c r="D428" s="10">
        <v>1</v>
      </c>
      <c r="E428" s="10">
        <v>1</v>
      </c>
      <c r="F428" s="10">
        <v>1</v>
      </c>
      <c r="G428" s="10"/>
      <c r="H428" s="10">
        <v>1</v>
      </c>
      <c r="I428" s="10">
        <v>1</v>
      </c>
      <c r="J428" s="4">
        <v>1</v>
      </c>
      <c r="K428" s="4">
        <v>1</v>
      </c>
      <c r="L428" s="12">
        <v>44104</v>
      </c>
      <c r="M428" s="12">
        <v>44720</v>
      </c>
      <c r="N428" s="11">
        <v>195</v>
      </c>
      <c r="O428" s="36">
        <v>125</v>
      </c>
      <c r="P428" s="13">
        <v>0</v>
      </c>
      <c r="Q428" s="14">
        <f t="shared" si="48"/>
        <v>44736</v>
      </c>
      <c r="R428" s="15">
        <f t="shared" ca="1" si="53"/>
        <v>0</v>
      </c>
      <c r="S428" s="35">
        <f t="shared" si="49"/>
        <v>126</v>
      </c>
      <c r="T428" s="101">
        <f t="shared" ca="1" si="54"/>
        <v>126</v>
      </c>
      <c r="U428" s="90" t="s">
        <v>689</v>
      </c>
      <c r="V428" s="26">
        <v>25</v>
      </c>
      <c r="W428" s="25" t="str">
        <f t="shared" si="55"/>
        <v>المخازن</v>
      </c>
      <c r="X428" s="25" t="str">
        <f t="shared" ca="1" si="50"/>
        <v/>
      </c>
      <c r="Y428" s="25" t="str">
        <f t="shared" ca="1" si="51"/>
        <v/>
      </c>
      <c r="Z428" s="22" t="s">
        <v>24</v>
      </c>
      <c r="AA428" s="22"/>
      <c r="AB428" s="16">
        <v>44294</v>
      </c>
      <c r="AC428" s="17">
        <v>44355</v>
      </c>
      <c r="AD428" s="43"/>
      <c r="AE428" s="44"/>
      <c r="AF428" s="44"/>
      <c r="AG428" s="44"/>
      <c r="AH428" s="44"/>
      <c r="AI428" s="44"/>
      <c r="AJ428" s="44">
        <v>1995</v>
      </c>
      <c r="AK428" s="85" t="str">
        <f>IF(AND($M428&gt;='Renew Report'!$T$1,$M428&lt;='Renew Report'!$U$1),COUNT($AK$1:$AK427)+1,"")</f>
        <v/>
      </c>
      <c r="AT428" s="46">
        <f t="shared" ca="1" si="52"/>
        <v>0</v>
      </c>
    </row>
    <row r="429" spans="1:46" s="46" customFormat="1" ht="60" customHeight="1" thickBot="1">
      <c r="A429" s="8">
        <f>IF(C429="","",SUBTOTAL(3,$C$2:C429))</f>
        <v>428</v>
      </c>
      <c r="B429" s="9" t="s">
        <v>454</v>
      </c>
      <c r="C429" s="10">
        <v>1</v>
      </c>
      <c r="D429" s="10">
        <v>1</v>
      </c>
      <c r="E429" s="10">
        <v>1</v>
      </c>
      <c r="F429" s="10">
        <v>1</v>
      </c>
      <c r="G429" s="10"/>
      <c r="H429" s="10">
        <v>1</v>
      </c>
      <c r="I429" s="10">
        <v>1</v>
      </c>
      <c r="J429" s="4">
        <v>1</v>
      </c>
      <c r="K429" s="4">
        <v>1</v>
      </c>
      <c r="L429" s="12">
        <v>44273</v>
      </c>
      <c r="M429" s="12">
        <v>44718</v>
      </c>
      <c r="N429" s="11">
        <v>0</v>
      </c>
      <c r="O429" s="36">
        <v>0</v>
      </c>
      <c r="P429" s="13">
        <v>0</v>
      </c>
      <c r="Q429" s="14">
        <f t="shared" si="48"/>
        <v>44734</v>
      </c>
      <c r="R429" s="15">
        <f t="shared" ca="1" si="53"/>
        <v>0</v>
      </c>
      <c r="S429" s="35">
        <f t="shared" si="49"/>
        <v>1</v>
      </c>
      <c r="T429" s="101">
        <f t="shared" ca="1" si="54"/>
        <v>1</v>
      </c>
      <c r="U429" s="90" t="s">
        <v>689</v>
      </c>
      <c r="V429" s="26">
        <v>25</v>
      </c>
      <c r="W429" s="25">
        <f t="shared" si="55"/>
        <v>0</v>
      </c>
      <c r="X429" s="25" t="str">
        <f t="shared" ca="1" si="50"/>
        <v/>
      </c>
      <c r="Y429" s="25" t="str">
        <f t="shared" ca="1" si="51"/>
        <v/>
      </c>
      <c r="Z429" s="22" t="s">
        <v>24</v>
      </c>
      <c r="AA429" s="22"/>
      <c r="AB429" s="16">
        <v>44292</v>
      </c>
      <c r="AC429" s="17">
        <v>44353</v>
      </c>
      <c r="AD429" s="43"/>
      <c r="AE429" s="44"/>
      <c r="AF429" s="44"/>
      <c r="AG429" s="44"/>
      <c r="AH429" s="44"/>
      <c r="AI429" s="44"/>
      <c r="AJ429" s="44">
        <v>2000</v>
      </c>
      <c r="AK429" s="85" t="str">
        <f>IF(AND($M429&gt;='Renew Report'!$T$1,$M429&lt;='Renew Report'!$U$1),COUNT($AK$1:$AK428)+1,"")</f>
        <v/>
      </c>
      <c r="AT429" s="46">
        <f t="shared" ca="1" si="52"/>
        <v>0</v>
      </c>
    </row>
    <row r="430" spans="1:46" s="46" customFormat="1" ht="60" customHeight="1" thickBot="1">
      <c r="A430" s="8">
        <f>IF(C430="","",SUBTOTAL(3,$C$2:C430))</f>
        <v>429</v>
      </c>
      <c r="B430" s="9" t="s">
        <v>455</v>
      </c>
      <c r="C430" s="10">
        <v>1</v>
      </c>
      <c r="D430" s="10">
        <v>1</v>
      </c>
      <c r="E430" s="10">
        <v>1</v>
      </c>
      <c r="F430" s="10">
        <v>1</v>
      </c>
      <c r="G430" s="10"/>
      <c r="H430" s="10">
        <v>1</v>
      </c>
      <c r="I430" s="10">
        <v>1</v>
      </c>
      <c r="J430" s="4">
        <v>1</v>
      </c>
      <c r="K430" s="4">
        <v>1</v>
      </c>
      <c r="L430" s="12">
        <v>44653</v>
      </c>
      <c r="M430" s="12">
        <v>44716</v>
      </c>
      <c r="N430" s="11">
        <v>0</v>
      </c>
      <c r="O430" s="36">
        <v>0</v>
      </c>
      <c r="P430" s="13">
        <v>0</v>
      </c>
      <c r="Q430" s="14">
        <f t="shared" si="48"/>
        <v>44732</v>
      </c>
      <c r="R430" s="15">
        <f t="shared" ca="1" si="53"/>
        <v>0</v>
      </c>
      <c r="S430" s="35">
        <f t="shared" si="49"/>
        <v>1</v>
      </c>
      <c r="T430" s="101">
        <f t="shared" ca="1" si="54"/>
        <v>1</v>
      </c>
      <c r="U430" s="90" t="s">
        <v>689</v>
      </c>
      <c r="V430" s="26">
        <v>25</v>
      </c>
      <c r="W430" s="25">
        <f t="shared" si="55"/>
        <v>0</v>
      </c>
      <c r="X430" s="25" t="str">
        <f t="shared" ca="1" si="50"/>
        <v/>
      </c>
      <c r="Y430" s="25" t="str">
        <f t="shared" ca="1" si="51"/>
        <v/>
      </c>
      <c r="Z430" s="22" t="s">
        <v>24</v>
      </c>
      <c r="AA430" s="22"/>
      <c r="AB430" s="16">
        <v>44290</v>
      </c>
      <c r="AC430" s="17">
        <v>44351</v>
      </c>
      <c r="AD430" s="43"/>
      <c r="AE430" s="44"/>
      <c r="AF430" s="44"/>
      <c r="AG430" s="44"/>
      <c r="AH430" s="44"/>
      <c r="AI430" s="44"/>
      <c r="AJ430" s="44">
        <v>2013</v>
      </c>
      <c r="AK430" s="85" t="str">
        <f>IF(AND($M430&gt;='Renew Report'!$T$1,$M430&lt;='Renew Report'!$U$1),COUNT($AK$1:$AK429)+1,"")</f>
        <v/>
      </c>
      <c r="AT430" s="46">
        <f t="shared" ca="1" si="52"/>
        <v>0</v>
      </c>
    </row>
    <row r="431" spans="1:46" s="46" customFormat="1" ht="60" customHeight="1" thickBot="1">
      <c r="A431" s="8">
        <f>IF(C431="","",SUBTOTAL(3,$C$2:C431))</f>
        <v>430</v>
      </c>
      <c r="B431" s="9" t="s">
        <v>456</v>
      </c>
      <c r="C431" s="10">
        <v>1</v>
      </c>
      <c r="D431" s="10">
        <v>1</v>
      </c>
      <c r="E431" s="10">
        <v>1</v>
      </c>
      <c r="F431" s="10">
        <v>1</v>
      </c>
      <c r="G431" s="10"/>
      <c r="H431" s="10">
        <v>1</v>
      </c>
      <c r="I431" s="10">
        <v>1</v>
      </c>
      <c r="J431" s="4">
        <v>1</v>
      </c>
      <c r="K431" s="4">
        <v>1</v>
      </c>
      <c r="L431" s="12">
        <v>44672</v>
      </c>
      <c r="M431" s="12">
        <v>44663</v>
      </c>
      <c r="N431" s="11">
        <v>0</v>
      </c>
      <c r="O431" s="36">
        <v>0</v>
      </c>
      <c r="P431" s="13">
        <v>0</v>
      </c>
      <c r="Q431" s="14">
        <f t="shared" si="48"/>
        <v>44679</v>
      </c>
      <c r="R431" s="15">
        <f t="shared" ca="1" si="53"/>
        <v>0</v>
      </c>
      <c r="S431" s="35">
        <f t="shared" si="49"/>
        <v>1</v>
      </c>
      <c r="T431" s="101">
        <f t="shared" ca="1" si="54"/>
        <v>1</v>
      </c>
      <c r="U431" s="90" t="s">
        <v>689</v>
      </c>
      <c r="V431" s="26">
        <v>25</v>
      </c>
      <c r="W431" s="25">
        <f t="shared" si="55"/>
        <v>0</v>
      </c>
      <c r="X431" s="25" t="str">
        <f t="shared" ca="1" si="50"/>
        <v/>
      </c>
      <c r="Y431" s="25" t="str">
        <f t="shared" ca="1" si="51"/>
        <v/>
      </c>
      <c r="Z431" s="22" t="s">
        <v>24</v>
      </c>
      <c r="AA431" s="22"/>
      <c r="AB431" s="16">
        <v>44298</v>
      </c>
      <c r="AC431" s="17">
        <v>44359</v>
      </c>
      <c r="AD431" s="43"/>
      <c r="AE431" s="44"/>
      <c r="AF431" s="44"/>
      <c r="AG431" s="44"/>
      <c r="AH431" s="44"/>
      <c r="AI431" s="44"/>
      <c r="AJ431" s="44">
        <v>2006</v>
      </c>
      <c r="AK431" s="85" t="str">
        <f>IF(AND($M431&gt;='Renew Report'!$T$1,$M431&lt;='Renew Report'!$U$1),COUNT($AK$1:$AK430)+1,"")</f>
        <v/>
      </c>
      <c r="AT431" s="46">
        <f t="shared" ca="1" si="52"/>
        <v>0</v>
      </c>
    </row>
    <row r="432" spans="1:46" s="46" customFormat="1" ht="60" customHeight="1" thickBot="1">
      <c r="A432" s="8">
        <f>IF(C432="","",SUBTOTAL(3,$C$2:C432))</f>
        <v>431</v>
      </c>
      <c r="B432" s="9" t="s">
        <v>457</v>
      </c>
      <c r="C432" s="10">
        <v>1</v>
      </c>
      <c r="D432" s="10">
        <v>1</v>
      </c>
      <c r="E432" s="10">
        <v>1</v>
      </c>
      <c r="F432" s="10">
        <v>1</v>
      </c>
      <c r="G432" s="10"/>
      <c r="H432" s="10">
        <v>1</v>
      </c>
      <c r="I432" s="10">
        <v>1</v>
      </c>
      <c r="J432" s="4">
        <v>1</v>
      </c>
      <c r="K432" s="4">
        <v>1</v>
      </c>
      <c r="L432" s="12">
        <v>43677</v>
      </c>
      <c r="M432" s="12">
        <v>44713</v>
      </c>
      <c r="N432" s="11">
        <v>0</v>
      </c>
      <c r="O432" s="36">
        <v>0</v>
      </c>
      <c r="P432" s="13">
        <v>0</v>
      </c>
      <c r="Q432" s="14">
        <f t="shared" si="48"/>
        <v>44729</v>
      </c>
      <c r="R432" s="15">
        <f t="shared" ca="1" si="53"/>
        <v>0</v>
      </c>
      <c r="S432" s="35">
        <f t="shared" si="49"/>
        <v>1</v>
      </c>
      <c r="T432" s="101">
        <f t="shared" ca="1" si="54"/>
        <v>1</v>
      </c>
      <c r="U432" s="90" t="s">
        <v>689</v>
      </c>
      <c r="V432" s="26">
        <v>25</v>
      </c>
      <c r="W432" s="25">
        <f t="shared" si="55"/>
        <v>0</v>
      </c>
      <c r="X432" s="25" t="str">
        <f t="shared" ca="1" si="50"/>
        <v/>
      </c>
      <c r="Y432" s="25" t="str">
        <f t="shared" ca="1" si="51"/>
        <v/>
      </c>
      <c r="Z432" s="22" t="s">
        <v>24</v>
      </c>
      <c r="AA432" s="22"/>
      <c r="AB432" s="16">
        <v>44287</v>
      </c>
      <c r="AC432" s="17">
        <v>44348</v>
      </c>
      <c r="AD432" s="43"/>
      <c r="AE432" s="44"/>
      <c r="AF432" s="44"/>
      <c r="AG432" s="44"/>
      <c r="AH432" s="44"/>
      <c r="AI432" s="44"/>
      <c r="AJ432" s="44">
        <v>2009</v>
      </c>
      <c r="AK432" s="85" t="str">
        <f>IF(AND($M432&gt;='Renew Report'!$T$1,$M432&lt;='Renew Report'!$U$1),COUNT($AK$1:$AK431)+1,"")</f>
        <v/>
      </c>
      <c r="AT432" s="46">
        <f t="shared" ca="1" si="52"/>
        <v>0</v>
      </c>
    </row>
    <row r="433" spans="1:46" s="46" customFormat="1" ht="60" customHeight="1" thickBot="1">
      <c r="A433" s="8">
        <f>IF(C433="","",SUBTOTAL(3,$C$2:C433))</f>
        <v>432</v>
      </c>
      <c r="B433" s="9" t="s">
        <v>458</v>
      </c>
      <c r="C433" s="10">
        <v>1</v>
      </c>
      <c r="D433" s="10">
        <v>1</v>
      </c>
      <c r="E433" s="10">
        <v>1</v>
      </c>
      <c r="F433" s="10">
        <v>1</v>
      </c>
      <c r="G433" s="10"/>
      <c r="H433" s="10">
        <v>1</v>
      </c>
      <c r="I433" s="10">
        <v>1</v>
      </c>
      <c r="J433" s="4">
        <v>1</v>
      </c>
      <c r="K433" s="4">
        <v>1</v>
      </c>
      <c r="L433" s="12">
        <v>44222</v>
      </c>
      <c r="M433" s="12">
        <v>44652</v>
      </c>
      <c r="N433" s="11">
        <v>0</v>
      </c>
      <c r="O433" s="36">
        <v>0</v>
      </c>
      <c r="P433" s="13">
        <v>0</v>
      </c>
      <c r="Q433" s="14">
        <f t="shared" si="48"/>
        <v>44668</v>
      </c>
      <c r="R433" s="15">
        <f t="shared" ca="1" si="53"/>
        <v>0</v>
      </c>
      <c r="S433" s="35">
        <f t="shared" si="49"/>
        <v>1</v>
      </c>
      <c r="T433" s="101">
        <f t="shared" ca="1" si="54"/>
        <v>1</v>
      </c>
      <c r="U433" s="90" t="s">
        <v>689</v>
      </c>
      <c r="V433" s="26">
        <v>25</v>
      </c>
      <c r="W433" s="25">
        <f t="shared" si="55"/>
        <v>0</v>
      </c>
      <c r="X433" s="25" t="str">
        <f t="shared" ca="1" si="50"/>
        <v/>
      </c>
      <c r="Y433" s="25" t="str">
        <f t="shared" ca="1" si="51"/>
        <v/>
      </c>
      <c r="Z433" s="22" t="s">
        <v>75</v>
      </c>
      <c r="AA433" s="22"/>
      <c r="AB433" s="16">
        <v>44652</v>
      </c>
      <c r="AC433" s="17">
        <v>44652</v>
      </c>
      <c r="AD433" s="43"/>
      <c r="AE433" s="44"/>
      <c r="AF433" s="44"/>
      <c r="AG433" s="44"/>
      <c r="AH433" s="44"/>
      <c r="AI433" s="44"/>
      <c r="AJ433" s="44">
        <v>1994</v>
      </c>
      <c r="AK433" s="85" t="str">
        <f>IF(AND($M433&gt;='Renew Report'!$T$1,$M433&lt;='Renew Report'!$U$1),COUNT($AK$1:$AK432)+1,"")</f>
        <v/>
      </c>
      <c r="AT433" s="46">
        <f t="shared" ca="1" si="52"/>
        <v>0</v>
      </c>
    </row>
    <row r="434" spans="1:46" s="46" customFormat="1" ht="60" customHeight="1" thickBot="1">
      <c r="A434" s="8">
        <f>IF(C434="","",SUBTOTAL(3,$C$2:C434))</f>
        <v>433</v>
      </c>
      <c r="B434" s="9" t="s">
        <v>459</v>
      </c>
      <c r="C434" s="10">
        <v>1</v>
      </c>
      <c r="D434" s="10">
        <v>1</v>
      </c>
      <c r="E434" s="10">
        <v>1</v>
      </c>
      <c r="F434" s="10">
        <v>1</v>
      </c>
      <c r="G434" s="10"/>
      <c r="H434" s="10">
        <v>1</v>
      </c>
      <c r="I434" s="10">
        <v>1</v>
      </c>
      <c r="J434" s="4">
        <v>1</v>
      </c>
      <c r="K434" s="4">
        <v>1</v>
      </c>
      <c r="L434" s="12">
        <v>44713</v>
      </c>
      <c r="M434" s="12">
        <v>44727</v>
      </c>
      <c r="N434" s="11">
        <v>0</v>
      </c>
      <c r="O434" s="36">
        <v>0</v>
      </c>
      <c r="P434" s="13">
        <v>0</v>
      </c>
      <c r="Q434" s="14">
        <f t="shared" si="48"/>
        <v>44743</v>
      </c>
      <c r="R434" s="15">
        <f t="shared" ca="1" si="53"/>
        <v>0</v>
      </c>
      <c r="S434" s="35">
        <f t="shared" si="49"/>
        <v>1</v>
      </c>
      <c r="T434" s="101">
        <f t="shared" ca="1" si="54"/>
        <v>1</v>
      </c>
      <c r="U434" s="90" t="s">
        <v>689</v>
      </c>
      <c r="V434" s="26">
        <v>25</v>
      </c>
      <c r="W434" s="25">
        <f t="shared" si="55"/>
        <v>0</v>
      </c>
      <c r="X434" s="25" t="str">
        <f t="shared" ca="1" si="50"/>
        <v/>
      </c>
      <c r="Y434" s="25" t="str">
        <f t="shared" ca="1" si="51"/>
        <v/>
      </c>
      <c r="Z434" s="22" t="s">
        <v>24</v>
      </c>
      <c r="AA434" s="22"/>
      <c r="AB434" s="16">
        <v>44301</v>
      </c>
      <c r="AC434" s="17">
        <v>44362</v>
      </c>
      <c r="AD434" s="43"/>
      <c r="AE434" s="44"/>
      <c r="AF434" s="44"/>
      <c r="AG434" s="44"/>
      <c r="AH434" s="44"/>
      <c r="AI434" s="44"/>
      <c r="AJ434" s="44">
        <v>2005</v>
      </c>
      <c r="AK434" s="85" t="str">
        <f>IF(AND($M434&gt;='Renew Report'!$T$1,$M434&lt;='Renew Report'!$U$1),COUNT($AK$1:$AK433)+1,"")</f>
        <v/>
      </c>
      <c r="AT434" s="46">
        <f t="shared" ca="1" si="52"/>
        <v>0</v>
      </c>
    </row>
    <row r="435" spans="1:46" s="46" customFormat="1" ht="60" customHeight="1" thickBot="1">
      <c r="A435" s="8">
        <f>IF(C435="","",SUBTOTAL(3,$C$2:C435))</f>
        <v>434</v>
      </c>
      <c r="B435" s="9" t="s">
        <v>460</v>
      </c>
      <c r="C435" s="10">
        <v>1</v>
      </c>
      <c r="D435" s="10">
        <v>1</v>
      </c>
      <c r="E435" s="10">
        <v>1</v>
      </c>
      <c r="F435" s="10">
        <v>1</v>
      </c>
      <c r="G435" s="10"/>
      <c r="H435" s="10">
        <v>1</v>
      </c>
      <c r="I435" s="10">
        <v>1</v>
      </c>
      <c r="J435" s="4">
        <v>1</v>
      </c>
      <c r="K435" s="4">
        <v>1</v>
      </c>
      <c r="L435" s="12">
        <v>44099</v>
      </c>
      <c r="M435" s="12">
        <v>44713</v>
      </c>
      <c r="N435" s="11">
        <v>0</v>
      </c>
      <c r="O435" s="36">
        <v>0</v>
      </c>
      <c r="P435" s="13">
        <v>0</v>
      </c>
      <c r="Q435" s="14">
        <f t="shared" si="48"/>
        <v>44729</v>
      </c>
      <c r="R435" s="15">
        <f t="shared" ca="1" si="53"/>
        <v>0</v>
      </c>
      <c r="S435" s="35">
        <f t="shared" si="49"/>
        <v>1</v>
      </c>
      <c r="T435" s="101">
        <f t="shared" ca="1" si="54"/>
        <v>1</v>
      </c>
      <c r="U435" s="90" t="s">
        <v>689</v>
      </c>
      <c r="V435" s="26">
        <v>25</v>
      </c>
      <c r="W435" s="25">
        <f t="shared" si="55"/>
        <v>0</v>
      </c>
      <c r="X435" s="25" t="str">
        <f t="shared" ca="1" si="50"/>
        <v/>
      </c>
      <c r="Y435" s="25" t="str">
        <f t="shared" ca="1" si="51"/>
        <v/>
      </c>
      <c r="Z435" s="22" t="s">
        <v>24</v>
      </c>
      <c r="AA435" s="22"/>
      <c r="AB435" s="16">
        <v>44287</v>
      </c>
      <c r="AC435" s="17">
        <v>44348</v>
      </c>
      <c r="AD435" s="43"/>
      <c r="AE435" s="44"/>
      <c r="AF435" s="44"/>
      <c r="AG435" s="44"/>
      <c r="AH435" s="44"/>
      <c r="AI435" s="44"/>
      <c r="AJ435" s="44">
        <v>2002</v>
      </c>
      <c r="AK435" s="85" t="str">
        <f>IF(AND($M435&gt;='Renew Report'!$T$1,$M435&lt;='Renew Report'!$U$1),COUNT($AK$1:$AK434)+1,"")</f>
        <v/>
      </c>
      <c r="AT435" s="46">
        <f t="shared" ca="1" si="52"/>
        <v>0</v>
      </c>
    </row>
    <row r="436" spans="1:46" s="46" customFormat="1" ht="60" customHeight="1" thickBot="1">
      <c r="A436" s="8">
        <f>IF(C436="","",SUBTOTAL(3,$C$2:C436))</f>
        <v>435</v>
      </c>
      <c r="B436" s="9" t="s">
        <v>461</v>
      </c>
      <c r="C436" s="10">
        <v>1</v>
      </c>
      <c r="D436" s="10">
        <v>1</v>
      </c>
      <c r="E436" s="10">
        <v>1</v>
      </c>
      <c r="F436" s="10">
        <v>1</v>
      </c>
      <c r="G436" s="10"/>
      <c r="H436" s="10">
        <v>1</v>
      </c>
      <c r="I436" s="10">
        <v>1</v>
      </c>
      <c r="J436" s="4">
        <v>1</v>
      </c>
      <c r="K436" s="4">
        <v>1</v>
      </c>
      <c r="L436" s="12">
        <v>44663</v>
      </c>
      <c r="M436" s="12">
        <v>44713</v>
      </c>
      <c r="N436" s="11">
        <v>0</v>
      </c>
      <c r="O436" s="36">
        <v>0</v>
      </c>
      <c r="P436" s="13">
        <v>0</v>
      </c>
      <c r="Q436" s="14">
        <f t="shared" si="48"/>
        <v>44729</v>
      </c>
      <c r="R436" s="15">
        <f t="shared" ca="1" si="53"/>
        <v>0</v>
      </c>
      <c r="S436" s="35">
        <f t="shared" si="49"/>
        <v>1</v>
      </c>
      <c r="T436" s="101">
        <f t="shared" ca="1" si="54"/>
        <v>1</v>
      </c>
      <c r="U436" s="90" t="s">
        <v>689</v>
      </c>
      <c r="V436" s="26">
        <v>25</v>
      </c>
      <c r="W436" s="25">
        <f t="shared" si="55"/>
        <v>0</v>
      </c>
      <c r="X436" s="25" t="str">
        <f t="shared" ca="1" si="50"/>
        <v/>
      </c>
      <c r="Y436" s="25" t="str">
        <f t="shared" ca="1" si="51"/>
        <v/>
      </c>
      <c r="Z436" s="22" t="s">
        <v>24</v>
      </c>
      <c r="AA436" s="22"/>
      <c r="AB436" s="16">
        <v>44287</v>
      </c>
      <c r="AC436" s="17">
        <v>44348</v>
      </c>
      <c r="AD436" s="43"/>
      <c r="AE436" s="44"/>
      <c r="AF436" s="44"/>
      <c r="AG436" s="44"/>
      <c r="AH436" s="44"/>
      <c r="AI436" s="44"/>
      <c r="AJ436" s="44">
        <v>2016</v>
      </c>
      <c r="AK436" s="85" t="str">
        <f>IF(AND($M436&gt;='Renew Report'!$T$1,$M436&lt;='Renew Report'!$U$1),COUNT($AK$1:$AK435)+1,"")</f>
        <v/>
      </c>
      <c r="AT436" s="46">
        <f t="shared" ca="1" si="52"/>
        <v>0</v>
      </c>
    </row>
    <row r="437" spans="1:46" s="46" customFormat="1" ht="60" customHeight="1" thickBot="1">
      <c r="A437" s="8">
        <f>IF(C437="","",SUBTOTAL(3,$C$2:C437))</f>
        <v>436</v>
      </c>
      <c r="B437" s="9" t="s">
        <v>462</v>
      </c>
      <c r="C437" s="10">
        <v>1</v>
      </c>
      <c r="D437" s="10">
        <v>1</v>
      </c>
      <c r="E437" s="10">
        <v>1</v>
      </c>
      <c r="F437" s="10">
        <v>1</v>
      </c>
      <c r="G437" s="10"/>
      <c r="H437" s="10">
        <v>1</v>
      </c>
      <c r="I437" s="10">
        <v>1</v>
      </c>
      <c r="J437" s="4">
        <v>1</v>
      </c>
      <c r="K437" s="4">
        <v>1</v>
      </c>
      <c r="L437" s="12">
        <v>44686</v>
      </c>
      <c r="M437" s="12">
        <v>44712</v>
      </c>
      <c r="N437" s="11">
        <v>0</v>
      </c>
      <c r="O437" s="36">
        <v>0</v>
      </c>
      <c r="P437" s="13">
        <v>0</v>
      </c>
      <c r="Q437" s="14">
        <f t="shared" si="48"/>
        <v>44728</v>
      </c>
      <c r="R437" s="15">
        <f t="shared" ca="1" si="53"/>
        <v>0</v>
      </c>
      <c r="S437" s="35">
        <f t="shared" si="49"/>
        <v>1</v>
      </c>
      <c r="T437" s="101">
        <f t="shared" ca="1" si="54"/>
        <v>1</v>
      </c>
      <c r="U437" s="90" t="s">
        <v>689</v>
      </c>
      <c r="V437" s="26">
        <v>25</v>
      </c>
      <c r="W437" s="25">
        <f t="shared" si="55"/>
        <v>0</v>
      </c>
      <c r="X437" s="25" t="str">
        <f t="shared" ca="1" si="50"/>
        <v/>
      </c>
      <c r="Y437" s="25" t="str">
        <f t="shared" ca="1" si="51"/>
        <v/>
      </c>
      <c r="Z437" s="22" t="s">
        <v>24</v>
      </c>
      <c r="AA437" s="22"/>
      <c r="AB437" s="16">
        <v>44286</v>
      </c>
      <c r="AC437" s="17">
        <v>44347</v>
      </c>
      <c r="AD437" s="43"/>
      <c r="AE437" s="44"/>
      <c r="AF437" s="44"/>
      <c r="AG437" s="44"/>
      <c r="AH437" s="44"/>
      <c r="AI437" s="44"/>
      <c r="AJ437" s="44">
        <v>2014</v>
      </c>
      <c r="AK437" s="85" t="str">
        <f>IF(AND($M437&gt;='Renew Report'!$T$1,$M437&lt;='Renew Report'!$U$1),COUNT($AK$1:$AK436)+1,"")</f>
        <v/>
      </c>
      <c r="AT437" s="46">
        <f t="shared" ca="1" si="52"/>
        <v>0</v>
      </c>
    </row>
    <row r="438" spans="1:46" s="46" customFormat="1" ht="60" customHeight="1" thickBot="1">
      <c r="A438" s="8">
        <f>IF(C438="","",SUBTOTAL(3,$C$2:C438))</f>
        <v>437</v>
      </c>
      <c r="B438" s="9" t="s">
        <v>463</v>
      </c>
      <c r="C438" s="10">
        <v>1</v>
      </c>
      <c r="D438" s="10">
        <v>1</v>
      </c>
      <c r="E438" s="10">
        <v>1</v>
      </c>
      <c r="F438" s="10">
        <v>1</v>
      </c>
      <c r="G438" s="10"/>
      <c r="H438" s="10">
        <v>1</v>
      </c>
      <c r="I438" s="10">
        <v>1</v>
      </c>
      <c r="J438" s="4">
        <v>1</v>
      </c>
      <c r="K438" s="4">
        <v>1</v>
      </c>
      <c r="L438" s="12">
        <v>44645</v>
      </c>
      <c r="M438" s="12">
        <v>44717</v>
      </c>
      <c r="N438" s="11">
        <v>0</v>
      </c>
      <c r="O438" s="36">
        <v>0</v>
      </c>
      <c r="P438" s="13">
        <v>0</v>
      </c>
      <c r="Q438" s="14">
        <f t="shared" si="48"/>
        <v>44733</v>
      </c>
      <c r="R438" s="15">
        <f t="shared" ca="1" si="53"/>
        <v>0</v>
      </c>
      <c r="S438" s="35">
        <f t="shared" si="49"/>
        <v>1</v>
      </c>
      <c r="T438" s="101">
        <f t="shared" ca="1" si="54"/>
        <v>1</v>
      </c>
      <c r="U438" s="90" t="s">
        <v>689</v>
      </c>
      <c r="V438" s="26">
        <v>25</v>
      </c>
      <c r="W438" s="25">
        <f t="shared" si="55"/>
        <v>0</v>
      </c>
      <c r="X438" s="25" t="str">
        <f t="shared" ca="1" si="50"/>
        <v/>
      </c>
      <c r="Y438" s="25" t="str">
        <f t="shared" ca="1" si="51"/>
        <v/>
      </c>
      <c r="Z438" s="22" t="s">
        <v>24</v>
      </c>
      <c r="AA438" s="22"/>
      <c r="AB438" s="16">
        <v>44291</v>
      </c>
      <c r="AC438" s="17">
        <v>44352</v>
      </c>
      <c r="AD438" s="43"/>
      <c r="AE438" s="44"/>
      <c r="AF438" s="44"/>
      <c r="AG438" s="44"/>
      <c r="AH438" s="44"/>
      <c r="AI438" s="44"/>
      <c r="AJ438" s="44">
        <v>1994</v>
      </c>
      <c r="AK438" s="85" t="str">
        <f>IF(AND($M438&gt;='Renew Report'!$T$1,$M438&lt;='Renew Report'!$U$1),COUNT($AK$1:$AK437)+1,"")</f>
        <v/>
      </c>
      <c r="AT438" s="46">
        <f t="shared" ca="1" si="52"/>
        <v>0</v>
      </c>
    </row>
    <row r="439" spans="1:46" s="46" customFormat="1" ht="60" customHeight="1" thickBot="1">
      <c r="A439" s="8">
        <f>IF(C439="","",SUBTOTAL(3,$C$2:C439))</f>
        <v>438</v>
      </c>
      <c r="B439" s="9" t="s">
        <v>464</v>
      </c>
      <c r="C439" s="10">
        <v>1</v>
      </c>
      <c r="D439" s="10">
        <v>1</v>
      </c>
      <c r="E439" s="10">
        <v>1</v>
      </c>
      <c r="F439" s="10">
        <v>1</v>
      </c>
      <c r="G439" s="10"/>
      <c r="H439" s="10">
        <v>1</v>
      </c>
      <c r="I439" s="10">
        <v>1</v>
      </c>
      <c r="J439" s="4">
        <v>1</v>
      </c>
      <c r="K439" s="4">
        <v>1</v>
      </c>
      <c r="L439" s="12">
        <v>44728</v>
      </c>
      <c r="M439" s="12">
        <v>44715</v>
      </c>
      <c r="N439" s="11">
        <v>0</v>
      </c>
      <c r="O439" s="36">
        <v>0</v>
      </c>
      <c r="P439" s="13">
        <v>0</v>
      </c>
      <c r="Q439" s="14">
        <f t="shared" si="48"/>
        <v>44731</v>
      </c>
      <c r="R439" s="15">
        <f t="shared" ca="1" si="53"/>
        <v>0</v>
      </c>
      <c r="S439" s="35">
        <f t="shared" si="49"/>
        <v>1</v>
      </c>
      <c r="T439" s="101">
        <f t="shared" ca="1" si="54"/>
        <v>1</v>
      </c>
      <c r="U439" s="90" t="s">
        <v>689</v>
      </c>
      <c r="V439" s="26">
        <v>25</v>
      </c>
      <c r="W439" s="25">
        <f t="shared" si="55"/>
        <v>0</v>
      </c>
      <c r="X439" s="25" t="str">
        <f t="shared" ca="1" si="50"/>
        <v/>
      </c>
      <c r="Y439" s="25" t="str">
        <f t="shared" ca="1" si="51"/>
        <v/>
      </c>
      <c r="Z439" s="22" t="s">
        <v>24</v>
      </c>
      <c r="AA439" s="22"/>
      <c r="AB439" s="16">
        <v>44289</v>
      </c>
      <c r="AC439" s="17">
        <v>44350</v>
      </c>
      <c r="AD439" s="43"/>
      <c r="AE439" s="44"/>
      <c r="AF439" s="44"/>
      <c r="AG439" s="44"/>
      <c r="AH439" s="44"/>
      <c r="AI439" s="44"/>
      <c r="AJ439" s="44">
        <v>2007</v>
      </c>
      <c r="AK439" s="85" t="str">
        <f>IF(AND($M439&gt;='Renew Report'!$T$1,$M439&lt;='Renew Report'!$U$1),COUNT($AK$1:$AK438)+1,"")</f>
        <v/>
      </c>
      <c r="AT439" s="46">
        <f t="shared" ca="1" si="52"/>
        <v>0</v>
      </c>
    </row>
    <row r="440" spans="1:46" s="46" customFormat="1" ht="60" customHeight="1" thickBot="1">
      <c r="A440" s="8">
        <f>IF(C440="","",SUBTOTAL(3,$C$2:C440))</f>
        <v>439</v>
      </c>
      <c r="B440" s="9" t="s">
        <v>465</v>
      </c>
      <c r="C440" s="10">
        <v>1</v>
      </c>
      <c r="D440" s="10">
        <v>1</v>
      </c>
      <c r="E440" s="10">
        <v>1</v>
      </c>
      <c r="F440" s="10">
        <v>1</v>
      </c>
      <c r="G440" s="10"/>
      <c r="H440" s="10">
        <v>1</v>
      </c>
      <c r="I440" s="10">
        <v>1</v>
      </c>
      <c r="J440" s="4">
        <v>1</v>
      </c>
      <c r="K440" s="4">
        <v>1</v>
      </c>
      <c r="L440" s="12">
        <v>43630</v>
      </c>
      <c r="M440" s="12">
        <v>44712</v>
      </c>
      <c r="N440" s="11">
        <v>0</v>
      </c>
      <c r="O440" s="36">
        <v>0</v>
      </c>
      <c r="P440" s="13">
        <v>0</v>
      </c>
      <c r="Q440" s="14">
        <f t="shared" si="48"/>
        <v>44728</v>
      </c>
      <c r="R440" s="15">
        <f t="shared" ca="1" si="53"/>
        <v>0</v>
      </c>
      <c r="S440" s="35">
        <f t="shared" si="49"/>
        <v>1</v>
      </c>
      <c r="T440" s="101">
        <f t="shared" ca="1" si="54"/>
        <v>1</v>
      </c>
      <c r="U440" s="90" t="s">
        <v>689</v>
      </c>
      <c r="V440" s="26">
        <v>25</v>
      </c>
      <c r="W440" s="25">
        <f t="shared" si="55"/>
        <v>0</v>
      </c>
      <c r="X440" s="25" t="str">
        <f t="shared" ca="1" si="50"/>
        <v/>
      </c>
      <c r="Y440" s="25" t="str">
        <f t="shared" ca="1" si="51"/>
        <v/>
      </c>
      <c r="Z440" s="22" t="s">
        <v>24</v>
      </c>
      <c r="AA440" s="22"/>
      <c r="AB440" s="16">
        <v>44286</v>
      </c>
      <c r="AC440" s="17">
        <v>44347</v>
      </c>
      <c r="AD440" s="43"/>
      <c r="AE440" s="44"/>
      <c r="AF440" s="44"/>
      <c r="AG440" s="44"/>
      <c r="AH440" s="44"/>
      <c r="AI440" s="44"/>
      <c r="AJ440" s="44">
        <v>1998</v>
      </c>
      <c r="AK440" s="85" t="str">
        <f>IF(AND($M440&gt;='Renew Report'!$T$1,$M440&lt;='Renew Report'!$U$1),COUNT($AK$1:$AK439)+1,"")</f>
        <v/>
      </c>
      <c r="AT440" s="46">
        <f t="shared" ca="1" si="52"/>
        <v>0</v>
      </c>
    </row>
    <row r="441" spans="1:46" s="46" customFormat="1" ht="60" customHeight="1" thickBot="1">
      <c r="A441" s="8">
        <f>IF(C441="","",SUBTOTAL(3,$C$2:C441))</f>
        <v>440</v>
      </c>
      <c r="B441" s="9" t="s">
        <v>466</v>
      </c>
      <c r="C441" s="10">
        <v>1</v>
      </c>
      <c r="D441" s="10">
        <v>1</v>
      </c>
      <c r="E441" s="10">
        <v>1</v>
      </c>
      <c r="F441" s="10">
        <v>1</v>
      </c>
      <c r="G441" s="10"/>
      <c r="H441" s="10">
        <v>1</v>
      </c>
      <c r="I441" s="10">
        <v>1</v>
      </c>
      <c r="J441" s="4">
        <v>1</v>
      </c>
      <c r="K441" s="4">
        <v>1</v>
      </c>
      <c r="L441" s="12">
        <v>44363</v>
      </c>
      <c r="M441" s="12">
        <v>44711</v>
      </c>
      <c r="N441" s="11">
        <v>0</v>
      </c>
      <c r="O441" s="36">
        <v>0</v>
      </c>
      <c r="P441" s="13">
        <v>0</v>
      </c>
      <c r="Q441" s="14">
        <f t="shared" si="48"/>
        <v>44727</v>
      </c>
      <c r="R441" s="15">
        <f t="shared" ca="1" si="53"/>
        <v>0</v>
      </c>
      <c r="S441" s="35">
        <f t="shared" si="49"/>
        <v>1</v>
      </c>
      <c r="T441" s="101">
        <f t="shared" ca="1" si="54"/>
        <v>1</v>
      </c>
      <c r="U441" s="90" t="s">
        <v>689</v>
      </c>
      <c r="V441" s="26">
        <v>25</v>
      </c>
      <c r="W441" s="25">
        <f t="shared" si="55"/>
        <v>0</v>
      </c>
      <c r="X441" s="25" t="str">
        <f t="shared" ca="1" si="50"/>
        <v/>
      </c>
      <c r="Y441" s="25" t="str">
        <f t="shared" ca="1" si="51"/>
        <v/>
      </c>
      <c r="Z441" s="22" t="s">
        <v>24</v>
      </c>
      <c r="AA441" s="22"/>
      <c r="AB441" s="16">
        <v>44285</v>
      </c>
      <c r="AC441" s="17">
        <v>44346</v>
      </c>
      <c r="AD441" s="43"/>
      <c r="AE441" s="44"/>
      <c r="AF441" s="44"/>
      <c r="AG441" s="44"/>
      <c r="AH441" s="44"/>
      <c r="AI441" s="44"/>
      <c r="AJ441" s="44">
        <v>1994</v>
      </c>
      <c r="AK441" s="85" t="str">
        <f>IF(AND($M441&gt;='Renew Report'!$T$1,$M441&lt;='Renew Report'!$U$1),COUNT($AK$1:$AK440)+1,"")</f>
        <v/>
      </c>
      <c r="AT441" s="46">
        <f t="shared" ca="1" si="52"/>
        <v>0</v>
      </c>
    </row>
    <row r="442" spans="1:46" s="46" customFormat="1" ht="60" customHeight="1" thickBot="1">
      <c r="A442" s="8">
        <f>IF(C442="","",SUBTOTAL(3,$C$2:C442))</f>
        <v>441</v>
      </c>
      <c r="B442" s="9" t="s">
        <v>467</v>
      </c>
      <c r="C442" s="10">
        <v>1</v>
      </c>
      <c r="D442" s="10">
        <v>1</v>
      </c>
      <c r="E442" s="10">
        <v>1</v>
      </c>
      <c r="F442" s="10">
        <v>1</v>
      </c>
      <c r="G442" s="10"/>
      <c r="H442" s="10">
        <v>1</v>
      </c>
      <c r="I442" s="10">
        <v>1</v>
      </c>
      <c r="J442" s="4">
        <v>1</v>
      </c>
      <c r="K442" s="4">
        <v>1</v>
      </c>
      <c r="L442" s="12">
        <v>44718</v>
      </c>
      <c r="M442" s="12">
        <v>44712</v>
      </c>
      <c r="N442" s="11">
        <v>30</v>
      </c>
      <c r="O442" s="36">
        <v>75</v>
      </c>
      <c r="P442" s="13">
        <v>0</v>
      </c>
      <c r="Q442" s="14">
        <f t="shared" si="48"/>
        <v>44728</v>
      </c>
      <c r="R442" s="15">
        <f t="shared" ca="1" si="53"/>
        <v>0</v>
      </c>
      <c r="S442" s="35">
        <f t="shared" si="49"/>
        <v>76</v>
      </c>
      <c r="T442" s="101">
        <f t="shared" ca="1" si="54"/>
        <v>76</v>
      </c>
      <c r="U442" s="90" t="s">
        <v>689</v>
      </c>
      <c r="V442" s="26">
        <v>25</v>
      </c>
      <c r="W442" s="25" t="str">
        <f t="shared" si="55"/>
        <v>المخازن</v>
      </c>
      <c r="X442" s="25" t="str">
        <f t="shared" ca="1" si="50"/>
        <v/>
      </c>
      <c r="Y442" s="25" t="str">
        <f t="shared" ca="1" si="51"/>
        <v/>
      </c>
      <c r="Z442" s="22" t="s">
        <v>24</v>
      </c>
      <c r="AA442" s="22"/>
      <c r="AB442" s="16">
        <v>44286</v>
      </c>
      <c r="AC442" s="17">
        <v>44347</v>
      </c>
      <c r="AD442" s="43"/>
      <c r="AE442" s="44"/>
      <c r="AF442" s="44"/>
      <c r="AG442" s="44"/>
      <c r="AH442" s="44"/>
      <c r="AI442" s="44"/>
      <c r="AJ442" s="44">
        <v>2014</v>
      </c>
      <c r="AK442" s="85" t="str">
        <f>IF(AND($M442&gt;='Renew Report'!$T$1,$M442&lt;='Renew Report'!$U$1),COUNT($AK$1:$AK441)+1,"")</f>
        <v/>
      </c>
      <c r="AT442" s="46">
        <f t="shared" ca="1" si="52"/>
        <v>0</v>
      </c>
    </row>
    <row r="443" spans="1:46" s="46" customFormat="1" ht="60" customHeight="1" thickBot="1">
      <c r="A443" s="8">
        <f>IF(C443="","",SUBTOTAL(3,$C$2:C443))</f>
        <v>442</v>
      </c>
      <c r="B443" s="9" t="s">
        <v>468</v>
      </c>
      <c r="C443" s="10">
        <v>1</v>
      </c>
      <c r="D443" s="10">
        <v>1</v>
      </c>
      <c r="E443" s="10">
        <v>1</v>
      </c>
      <c r="F443" s="10">
        <v>1</v>
      </c>
      <c r="G443" s="10"/>
      <c r="H443" s="10">
        <v>1</v>
      </c>
      <c r="I443" s="10">
        <v>1</v>
      </c>
      <c r="J443" s="4">
        <v>1</v>
      </c>
      <c r="K443" s="4">
        <v>1</v>
      </c>
      <c r="L443" s="12">
        <v>44615</v>
      </c>
      <c r="M443" s="12">
        <v>44663</v>
      </c>
      <c r="N443" s="11">
        <v>54</v>
      </c>
      <c r="O443" s="36">
        <v>100</v>
      </c>
      <c r="P443" s="13">
        <v>0</v>
      </c>
      <c r="Q443" s="14">
        <f t="shared" si="48"/>
        <v>44679</v>
      </c>
      <c r="R443" s="15">
        <f t="shared" ca="1" si="53"/>
        <v>0</v>
      </c>
      <c r="S443" s="35">
        <f t="shared" si="49"/>
        <v>101</v>
      </c>
      <c r="T443" s="101">
        <f t="shared" ca="1" si="54"/>
        <v>101</v>
      </c>
      <c r="U443" s="90" t="s">
        <v>689</v>
      </c>
      <c r="V443" s="26">
        <v>25</v>
      </c>
      <c r="W443" s="25" t="str">
        <f t="shared" si="55"/>
        <v>المخازن</v>
      </c>
      <c r="X443" s="25" t="str">
        <f t="shared" ca="1" si="50"/>
        <v/>
      </c>
      <c r="Y443" s="25" t="str">
        <f t="shared" ca="1" si="51"/>
        <v/>
      </c>
      <c r="Z443" s="22" t="s">
        <v>24</v>
      </c>
      <c r="AA443" s="22"/>
      <c r="AB443" s="16">
        <v>44239</v>
      </c>
      <c r="AC443" s="17">
        <v>44298</v>
      </c>
      <c r="AD443" s="43"/>
      <c r="AE443" s="44"/>
      <c r="AF443" s="44"/>
      <c r="AG443" s="44"/>
      <c r="AH443" s="44"/>
      <c r="AI443" s="44"/>
      <c r="AJ443" s="44">
        <v>0</v>
      </c>
      <c r="AK443" s="85" t="str">
        <f>IF(AND($M443&gt;='Renew Report'!$T$1,$M443&lt;='Renew Report'!$U$1),COUNT($AK$1:$AK442)+1,"")</f>
        <v/>
      </c>
      <c r="AT443" s="46">
        <f t="shared" ca="1" si="52"/>
        <v>0</v>
      </c>
    </row>
    <row r="444" spans="1:46" s="46" customFormat="1" ht="60" customHeight="1" thickBot="1">
      <c r="A444" s="8">
        <f>IF(C444="","",SUBTOTAL(3,$C$2:C444))</f>
        <v>443</v>
      </c>
      <c r="B444" s="9" t="s">
        <v>469</v>
      </c>
      <c r="C444" s="10">
        <v>1</v>
      </c>
      <c r="D444" s="10">
        <v>1</v>
      </c>
      <c r="E444" s="10">
        <v>1</v>
      </c>
      <c r="F444" s="10">
        <v>1</v>
      </c>
      <c r="G444" s="10"/>
      <c r="H444" s="10">
        <v>1</v>
      </c>
      <c r="I444" s="10">
        <v>1</v>
      </c>
      <c r="J444" s="4">
        <v>1</v>
      </c>
      <c r="K444" s="4">
        <v>1</v>
      </c>
      <c r="L444" s="12">
        <v>44000</v>
      </c>
      <c r="M444" s="12">
        <v>44711</v>
      </c>
      <c r="N444" s="11">
        <v>0</v>
      </c>
      <c r="O444" s="36">
        <v>0</v>
      </c>
      <c r="P444" s="13">
        <v>0</v>
      </c>
      <c r="Q444" s="14">
        <f t="shared" si="48"/>
        <v>44727</v>
      </c>
      <c r="R444" s="15">
        <f t="shared" ca="1" si="53"/>
        <v>0</v>
      </c>
      <c r="S444" s="35">
        <f t="shared" si="49"/>
        <v>1</v>
      </c>
      <c r="T444" s="101">
        <f t="shared" ca="1" si="54"/>
        <v>1</v>
      </c>
      <c r="U444" s="90" t="s">
        <v>689</v>
      </c>
      <c r="V444" s="26">
        <v>25</v>
      </c>
      <c r="W444" s="25">
        <f t="shared" si="55"/>
        <v>0</v>
      </c>
      <c r="X444" s="25" t="str">
        <f t="shared" ca="1" si="50"/>
        <v/>
      </c>
      <c r="Y444" s="25" t="str">
        <f t="shared" ca="1" si="51"/>
        <v/>
      </c>
      <c r="Z444" s="22" t="s">
        <v>24</v>
      </c>
      <c r="AA444" s="22"/>
      <c r="AB444" s="16">
        <v>44285</v>
      </c>
      <c r="AC444" s="17">
        <v>44346</v>
      </c>
      <c r="AD444" s="43"/>
      <c r="AE444" s="44"/>
      <c r="AF444" s="44"/>
      <c r="AG444" s="44"/>
      <c r="AH444" s="44"/>
      <c r="AI444" s="44"/>
      <c r="AJ444" s="44">
        <v>2005</v>
      </c>
      <c r="AK444" s="85" t="str">
        <f>IF(AND($M444&gt;='Renew Report'!$T$1,$M444&lt;='Renew Report'!$U$1),COUNT($AK$1:$AK443)+1,"")</f>
        <v/>
      </c>
      <c r="AT444" s="46">
        <f t="shared" ca="1" si="52"/>
        <v>0</v>
      </c>
    </row>
    <row r="445" spans="1:46" s="46" customFormat="1" ht="60" customHeight="1" thickBot="1">
      <c r="A445" s="8">
        <f>IF(C445="","",SUBTOTAL(3,$C$2:C445))</f>
        <v>444</v>
      </c>
      <c r="B445" s="9" t="s">
        <v>470</v>
      </c>
      <c r="C445" s="10">
        <v>1</v>
      </c>
      <c r="D445" s="10">
        <v>1</v>
      </c>
      <c r="E445" s="10">
        <v>1</v>
      </c>
      <c r="F445" s="10">
        <v>1</v>
      </c>
      <c r="G445" s="10"/>
      <c r="H445" s="10">
        <v>1</v>
      </c>
      <c r="I445" s="10">
        <v>1</v>
      </c>
      <c r="J445" s="4">
        <v>1</v>
      </c>
      <c r="K445" s="4">
        <v>1</v>
      </c>
      <c r="L445" s="12">
        <v>43900</v>
      </c>
      <c r="M445" s="12">
        <v>44711</v>
      </c>
      <c r="N445" s="11">
        <v>0</v>
      </c>
      <c r="O445" s="36">
        <v>0</v>
      </c>
      <c r="P445" s="13">
        <v>0</v>
      </c>
      <c r="Q445" s="14">
        <f t="shared" si="48"/>
        <v>44727</v>
      </c>
      <c r="R445" s="15">
        <f t="shared" ca="1" si="53"/>
        <v>0</v>
      </c>
      <c r="S445" s="35">
        <f t="shared" si="49"/>
        <v>1</v>
      </c>
      <c r="T445" s="101">
        <f t="shared" ca="1" si="54"/>
        <v>1</v>
      </c>
      <c r="U445" s="90" t="s">
        <v>689</v>
      </c>
      <c r="V445" s="26">
        <v>25</v>
      </c>
      <c r="W445" s="25">
        <f t="shared" si="55"/>
        <v>0</v>
      </c>
      <c r="X445" s="25" t="str">
        <f t="shared" ca="1" si="50"/>
        <v/>
      </c>
      <c r="Y445" s="25" t="str">
        <f t="shared" ca="1" si="51"/>
        <v/>
      </c>
      <c r="Z445" s="22" t="s">
        <v>24</v>
      </c>
      <c r="AA445" s="22"/>
      <c r="AB445" s="16">
        <v>44285</v>
      </c>
      <c r="AC445" s="17">
        <v>44346</v>
      </c>
      <c r="AD445" s="43"/>
      <c r="AE445" s="44"/>
      <c r="AF445" s="44"/>
      <c r="AG445" s="44"/>
      <c r="AH445" s="44"/>
      <c r="AI445" s="44"/>
      <c r="AJ445" s="44">
        <v>2007</v>
      </c>
      <c r="AK445" s="85" t="str">
        <f>IF(AND($M445&gt;='Renew Report'!$T$1,$M445&lt;='Renew Report'!$U$1),COUNT($AK$1:$AK444)+1,"")</f>
        <v/>
      </c>
      <c r="AT445" s="46">
        <f t="shared" ca="1" si="52"/>
        <v>0</v>
      </c>
    </row>
    <row r="446" spans="1:46" s="46" customFormat="1" ht="60" customHeight="1" thickBot="1">
      <c r="A446" s="8">
        <f>IF(C446="","",SUBTOTAL(3,$C$2:C446))</f>
        <v>445</v>
      </c>
      <c r="B446" s="9" t="s">
        <v>471</v>
      </c>
      <c r="C446" s="10">
        <v>1</v>
      </c>
      <c r="D446" s="10">
        <v>1</v>
      </c>
      <c r="E446" s="10">
        <v>1</v>
      </c>
      <c r="F446" s="10">
        <v>1</v>
      </c>
      <c r="G446" s="10"/>
      <c r="H446" s="10">
        <v>1</v>
      </c>
      <c r="I446" s="10">
        <v>1</v>
      </c>
      <c r="J446" s="4">
        <v>1</v>
      </c>
      <c r="K446" s="4">
        <v>1</v>
      </c>
      <c r="L446" s="12" t="s">
        <v>472</v>
      </c>
      <c r="M446" s="12">
        <v>44541</v>
      </c>
      <c r="N446" s="11">
        <v>0</v>
      </c>
      <c r="O446" s="36">
        <v>0</v>
      </c>
      <c r="P446" s="13">
        <v>0</v>
      </c>
      <c r="Q446" s="14">
        <f t="shared" si="48"/>
        <v>44557</v>
      </c>
      <c r="R446" s="15">
        <f t="shared" ca="1" si="53"/>
        <v>0</v>
      </c>
      <c r="S446" s="35">
        <f t="shared" si="49"/>
        <v>1</v>
      </c>
      <c r="T446" s="101">
        <f t="shared" ca="1" si="54"/>
        <v>1</v>
      </c>
      <c r="U446" s="90" t="s">
        <v>689</v>
      </c>
      <c r="V446" s="26">
        <v>25</v>
      </c>
      <c r="W446" s="25">
        <f t="shared" si="55"/>
        <v>0</v>
      </c>
      <c r="X446" s="25" t="str">
        <f t="shared" ca="1" si="50"/>
        <v/>
      </c>
      <c r="Y446" s="25" t="str">
        <f t="shared" ca="1" si="51"/>
        <v/>
      </c>
      <c r="Z446" s="22" t="s">
        <v>24</v>
      </c>
      <c r="AA446" s="22"/>
      <c r="AB446" s="16">
        <v>44480</v>
      </c>
      <c r="AC446" s="17">
        <v>44541</v>
      </c>
      <c r="AD446" s="43"/>
      <c r="AE446" s="44"/>
      <c r="AF446" s="44"/>
      <c r="AG446" s="44"/>
      <c r="AH446" s="44"/>
      <c r="AI446" s="44"/>
      <c r="AJ446" s="44">
        <v>0</v>
      </c>
      <c r="AK446" s="85" t="str">
        <f>IF(AND($M446&gt;='Renew Report'!$T$1,$M446&lt;='Renew Report'!$U$1),COUNT($AK$1:$AK445)+1,"")</f>
        <v/>
      </c>
      <c r="AT446" s="46">
        <f t="shared" ca="1" si="52"/>
        <v>0</v>
      </c>
    </row>
    <row r="447" spans="1:46" s="46" customFormat="1" ht="60" customHeight="1" thickBot="1">
      <c r="A447" s="8">
        <f>IF(C447="","",SUBTOTAL(3,$C$2:C447))</f>
        <v>446</v>
      </c>
      <c r="B447" s="9" t="s">
        <v>473</v>
      </c>
      <c r="C447" s="10">
        <v>1</v>
      </c>
      <c r="D447" s="10">
        <v>1</v>
      </c>
      <c r="E447" s="10">
        <v>1</v>
      </c>
      <c r="F447" s="10">
        <v>1</v>
      </c>
      <c r="G447" s="10"/>
      <c r="H447" s="10">
        <v>1</v>
      </c>
      <c r="I447" s="10">
        <v>1</v>
      </c>
      <c r="J447" s="4">
        <v>1</v>
      </c>
      <c r="K447" s="4">
        <v>1</v>
      </c>
      <c r="L447" s="12">
        <v>44700</v>
      </c>
      <c r="M447" s="12">
        <v>44518</v>
      </c>
      <c r="N447" s="11">
        <v>0</v>
      </c>
      <c r="O447" s="36">
        <v>0</v>
      </c>
      <c r="P447" s="13">
        <v>0</v>
      </c>
      <c r="Q447" s="14">
        <f t="shared" si="48"/>
        <v>44534</v>
      </c>
      <c r="R447" s="15">
        <f t="shared" ca="1" si="53"/>
        <v>0</v>
      </c>
      <c r="S447" s="35">
        <f t="shared" si="49"/>
        <v>1</v>
      </c>
      <c r="T447" s="101">
        <f t="shared" ca="1" si="54"/>
        <v>1</v>
      </c>
      <c r="U447" s="90" t="s">
        <v>689</v>
      </c>
      <c r="V447" s="26">
        <v>25</v>
      </c>
      <c r="W447" s="25">
        <f t="shared" si="55"/>
        <v>0</v>
      </c>
      <c r="X447" s="25" t="str">
        <f t="shared" ca="1" si="50"/>
        <v/>
      </c>
      <c r="Y447" s="25" t="str">
        <f t="shared" ca="1" si="51"/>
        <v/>
      </c>
      <c r="Z447" s="22" t="s">
        <v>26</v>
      </c>
      <c r="AA447" s="22"/>
      <c r="AB447" s="16">
        <v>44153</v>
      </c>
      <c r="AC447" s="17">
        <v>44153</v>
      </c>
      <c r="AD447" s="43"/>
      <c r="AE447" s="44"/>
      <c r="AF447" s="44"/>
      <c r="AG447" s="44"/>
      <c r="AH447" s="44"/>
      <c r="AI447" s="44"/>
      <c r="AJ447" s="44">
        <v>0</v>
      </c>
      <c r="AK447" s="85" t="str">
        <f>IF(AND($M447&gt;='Renew Report'!$T$1,$M447&lt;='Renew Report'!$U$1),COUNT($AK$1:$AK446)+1,"")</f>
        <v/>
      </c>
      <c r="AT447" s="46">
        <f t="shared" ca="1" si="52"/>
        <v>0</v>
      </c>
    </row>
    <row r="448" spans="1:46" s="46" customFormat="1" ht="60" customHeight="1" thickBot="1">
      <c r="A448" s="8">
        <f>IF(C448="","",SUBTOTAL(3,$C$2:C448))</f>
        <v>447</v>
      </c>
      <c r="B448" s="9" t="s">
        <v>474</v>
      </c>
      <c r="C448" s="10">
        <v>1</v>
      </c>
      <c r="D448" s="10">
        <v>1</v>
      </c>
      <c r="E448" s="10">
        <v>1</v>
      </c>
      <c r="F448" s="10">
        <v>1</v>
      </c>
      <c r="G448" s="10"/>
      <c r="H448" s="10">
        <v>1</v>
      </c>
      <c r="I448" s="10">
        <v>1</v>
      </c>
      <c r="J448" s="4">
        <v>1</v>
      </c>
      <c r="K448" s="4">
        <v>1</v>
      </c>
      <c r="L448" s="12">
        <v>44218</v>
      </c>
      <c r="M448" s="12">
        <v>44510</v>
      </c>
      <c r="N448" s="11">
        <v>0</v>
      </c>
      <c r="O448" s="36">
        <v>0</v>
      </c>
      <c r="P448" s="13">
        <v>0</v>
      </c>
      <c r="Q448" s="14">
        <f t="shared" si="48"/>
        <v>44526</v>
      </c>
      <c r="R448" s="15">
        <f t="shared" ca="1" si="53"/>
        <v>0</v>
      </c>
      <c r="S448" s="35">
        <f t="shared" si="49"/>
        <v>1</v>
      </c>
      <c r="T448" s="101">
        <f t="shared" ca="1" si="54"/>
        <v>1</v>
      </c>
      <c r="U448" s="90" t="s">
        <v>689</v>
      </c>
      <c r="V448" s="26">
        <v>25</v>
      </c>
      <c r="W448" s="25">
        <f t="shared" si="55"/>
        <v>0</v>
      </c>
      <c r="X448" s="25" t="str">
        <f t="shared" ca="1" si="50"/>
        <v/>
      </c>
      <c r="Y448" s="25" t="str">
        <f t="shared" ca="1" si="51"/>
        <v/>
      </c>
      <c r="Z448" s="22" t="s">
        <v>24</v>
      </c>
      <c r="AA448" s="22"/>
      <c r="AB448" s="16">
        <v>44449</v>
      </c>
      <c r="AC448" s="17">
        <v>44510</v>
      </c>
      <c r="AD448" s="43"/>
      <c r="AE448" s="44"/>
      <c r="AF448" s="44"/>
      <c r="AG448" s="44"/>
      <c r="AH448" s="44"/>
      <c r="AI448" s="44"/>
      <c r="AJ448" s="44">
        <v>0</v>
      </c>
      <c r="AK448" s="85" t="str">
        <f>IF(AND($M448&gt;='Renew Report'!$T$1,$M448&lt;='Renew Report'!$U$1),COUNT($AK$1:$AK447)+1,"")</f>
        <v/>
      </c>
      <c r="AT448" s="46">
        <f t="shared" ca="1" si="52"/>
        <v>0</v>
      </c>
    </row>
    <row r="449" spans="1:46" s="46" customFormat="1" ht="60" customHeight="1" thickBot="1">
      <c r="A449" s="8">
        <f>IF(C449="","",SUBTOTAL(3,$C$2:C449))</f>
        <v>448</v>
      </c>
      <c r="B449" s="9" t="s">
        <v>475</v>
      </c>
      <c r="C449" s="10">
        <v>1</v>
      </c>
      <c r="D449" s="10">
        <v>1</v>
      </c>
      <c r="E449" s="10">
        <v>1</v>
      </c>
      <c r="F449" s="10">
        <v>1</v>
      </c>
      <c r="G449" s="10"/>
      <c r="H449" s="10">
        <v>1</v>
      </c>
      <c r="I449" s="10">
        <v>1</v>
      </c>
      <c r="J449" s="4">
        <v>1</v>
      </c>
      <c r="K449" s="4">
        <v>1</v>
      </c>
      <c r="L449" s="12">
        <v>44391</v>
      </c>
      <c r="M449" s="12">
        <v>44503</v>
      </c>
      <c r="N449" s="11">
        <v>0</v>
      </c>
      <c r="O449" s="36">
        <v>0</v>
      </c>
      <c r="P449" s="13">
        <v>0</v>
      </c>
      <c r="Q449" s="14">
        <f t="shared" si="48"/>
        <v>44519</v>
      </c>
      <c r="R449" s="15">
        <f t="shared" ca="1" si="53"/>
        <v>0</v>
      </c>
      <c r="S449" s="35">
        <f t="shared" si="49"/>
        <v>1</v>
      </c>
      <c r="T449" s="101">
        <f t="shared" ca="1" si="54"/>
        <v>1</v>
      </c>
      <c r="U449" s="90" t="s">
        <v>689</v>
      </c>
      <c r="V449" s="26">
        <v>25</v>
      </c>
      <c r="W449" s="25">
        <f t="shared" si="55"/>
        <v>0</v>
      </c>
      <c r="X449" s="25" t="str">
        <f t="shared" ca="1" si="50"/>
        <v/>
      </c>
      <c r="Y449" s="25" t="str">
        <f t="shared" ca="1" si="51"/>
        <v/>
      </c>
      <c r="Z449" s="22" t="s">
        <v>24</v>
      </c>
      <c r="AA449" s="22"/>
      <c r="AB449" s="16">
        <v>44442</v>
      </c>
      <c r="AC449" s="17">
        <v>44503</v>
      </c>
      <c r="AD449" s="43"/>
      <c r="AE449" s="44"/>
      <c r="AF449" s="44"/>
      <c r="AG449" s="44"/>
      <c r="AH449" s="44"/>
      <c r="AI449" s="44"/>
      <c r="AJ449" s="44">
        <v>0</v>
      </c>
      <c r="AK449" s="85" t="str">
        <f>IF(AND($M449&gt;='Renew Report'!$T$1,$M449&lt;='Renew Report'!$U$1),COUNT($AK$1:$AK448)+1,"")</f>
        <v/>
      </c>
      <c r="AT449" s="46">
        <f t="shared" ca="1" si="52"/>
        <v>0</v>
      </c>
    </row>
    <row r="450" spans="1:46" s="46" customFormat="1" ht="60" customHeight="1" thickBot="1">
      <c r="A450" s="8">
        <f>IF(C450="","",SUBTOTAL(3,$C$2:C450))</f>
        <v>449</v>
      </c>
      <c r="B450" s="9" t="s">
        <v>476</v>
      </c>
      <c r="C450" s="10">
        <v>1</v>
      </c>
      <c r="D450" s="10">
        <v>1</v>
      </c>
      <c r="E450" s="10">
        <v>1</v>
      </c>
      <c r="F450" s="10">
        <v>1</v>
      </c>
      <c r="G450" s="10"/>
      <c r="H450" s="10">
        <v>1</v>
      </c>
      <c r="I450" s="10">
        <v>1</v>
      </c>
      <c r="J450" s="4">
        <v>1</v>
      </c>
      <c r="K450" s="4">
        <v>1</v>
      </c>
      <c r="L450" s="12">
        <v>44391</v>
      </c>
      <c r="M450" s="12">
        <v>44423</v>
      </c>
      <c r="N450" s="11">
        <v>0</v>
      </c>
      <c r="O450" s="36">
        <v>0</v>
      </c>
      <c r="P450" s="13">
        <v>0</v>
      </c>
      <c r="Q450" s="14">
        <f t="shared" ref="Q450:Q513" si="56">M450+16</f>
        <v>44439</v>
      </c>
      <c r="R450" s="15">
        <f t="shared" ca="1" si="53"/>
        <v>0</v>
      </c>
      <c r="S450" s="35">
        <f t="shared" ref="S450:S513" si="57">(K450*J450)+O450+P450</f>
        <v>1</v>
      </c>
      <c r="T450" s="101">
        <f t="shared" ca="1" si="54"/>
        <v>1</v>
      </c>
      <c r="U450" s="90" t="s">
        <v>689</v>
      </c>
      <c r="V450" s="26">
        <v>25</v>
      </c>
      <c r="W450" s="25">
        <f t="shared" si="55"/>
        <v>0</v>
      </c>
      <c r="X450" s="25" t="str">
        <f t="shared" ref="X450:X513" ca="1" si="58">IF(M450&lt;$AA$1,"مخالف","")</f>
        <v/>
      </c>
      <c r="Y450" s="25" t="str">
        <f t="shared" ref="Y450:Y513" ca="1" si="59">IF(M450&lt;$Z$1,"يحتاج للتجديد","")</f>
        <v/>
      </c>
      <c r="Z450" s="22" t="s">
        <v>24</v>
      </c>
      <c r="AA450" s="22"/>
      <c r="AB450" s="16">
        <v>44362</v>
      </c>
      <c r="AC450" s="17">
        <v>44423</v>
      </c>
      <c r="AD450" s="43"/>
      <c r="AE450" s="44"/>
      <c r="AF450" s="44"/>
      <c r="AG450" s="44"/>
      <c r="AH450" s="44"/>
      <c r="AI450" s="44"/>
      <c r="AJ450" s="44">
        <v>0</v>
      </c>
      <c r="AK450" s="85" t="str">
        <f>IF(AND($M450&gt;='Renew Report'!$T$1,$M450&lt;='Renew Report'!$U$1),COUNT($AK$1:$AK449)+1,"")</f>
        <v/>
      </c>
      <c r="AT450" s="46">
        <f t="shared" ref="AT450:AT513" ca="1" si="60">IF($Z$1&gt;Q450,$Z$1-Q450,0)</f>
        <v>0</v>
      </c>
    </row>
    <row r="451" spans="1:46" s="46" customFormat="1" ht="60" customHeight="1" thickBot="1">
      <c r="A451" s="8">
        <f>IF(C451="","",SUBTOTAL(3,$C$2:C451))</f>
        <v>450</v>
      </c>
      <c r="B451" s="9" t="s">
        <v>477</v>
      </c>
      <c r="C451" s="10">
        <v>1</v>
      </c>
      <c r="D451" s="10">
        <v>1</v>
      </c>
      <c r="E451" s="10">
        <v>1</v>
      </c>
      <c r="F451" s="10">
        <v>1</v>
      </c>
      <c r="G451" s="10"/>
      <c r="H451" s="10">
        <v>1</v>
      </c>
      <c r="I451" s="10">
        <v>1</v>
      </c>
      <c r="J451" s="4">
        <v>1</v>
      </c>
      <c r="K451" s="4">
        <v>1</v>
      </c>
      <c r="L451" s="12">
        <v>44154</v>
      </c>
      <c r="M451" s="12">
        <v>44433</v>
      </c>
      <c r="N451" s="11">
        <v>0</v>
      </c>
      <c r="O451" s="36">
        <v>0</v>
      </c>
      <c r="P451" s="13">
        <v>0</v>
      </c>
      <c r="Q451" s="14">
        <f t="shared" si="56"/>
        <v>44449</v>
      </c>
      <c r="R451" s="15">
        <f t="shared" ref="R451:R514" ca="1" si="61">AT451*5</f>
        <v>0</v>
      </c>
      <c r="S451" s="35">
        <f t="shared" si="57"/>
        <v>1</v>
      </c>
      <c r="T451" s="101">
        <f t="shared" ca="1" si="54"/>
        <v>1</v>
      </c>
      <c r="U451" s="90" t="s">
        <v>689</v>
      </c>
      <c r="V451" s="26">
        <v>25</v>
      </c>
      <c r="W451" s="25">
        <f t="shared" si="55"/>
        <v>0</v>
      </c>
      <c r="X451" s="25" t="str">
        <f t="shared" ca="1" si="58"/>
        <v/>
      </c>
      <c r="Y451" s="25" t="str">
        <f t="shared" ca="1" si="59"/>
        <v/>
      </c>
      <c r="Z451" s="22" t="s">
        <v>24</v>
      </c>
      <c r="AA451" s="22"/>
      <c r="AB451" s="16">
        <v>44372</v>
      </c>
      <c r="AC451" s="17">
        <v>44433</v>
      </c>
      <c r="AD451" s="43"/>
      <c r="AE451" s="44"/>
      <c r="AF451" s="44"/>
      <c r="AG451" s="44"/>
      <c r="AH451" s="44"/>
      <c r="AI451" s="44"/>
      <c r="AJ451" s="44">
        <v>0</v>
      </c>
      <c r="AK451" s="85" t="str">
        <f>IF(AND($M451&gt;='Renew Report'!$T$1,$M451&lt;='Renew Report'!$U$1),COUNT($AK$1:$AK450)+1,"")</f>
        <v/>
      </c>
      <c r="AT451" s="46">
        <f t="shared" ca="1" si="60"/>
        <v>0</v>
      </c>
    </row>
    <row r="452" spans="1:46" s="46" customFormat="1" ht="60" customHeight="1" thickBot="1">
      <c r="A452" s="8">
        <f>IF(C452="","",SUBTOTAL(3,$C$2:C452))</f>
        <v>451</v>
      </c>
      <c r="B452" s="9" t="s">
        <v>478</v>
      </c>
      <c r="C452" s="10">
        <v>1</v>
      </c>
      <c r="D452" s="10">
        <v>1</v>
      </c>
      <c r="E452" s="10">
        <v>1</v>
      </c>
      <c r="F452" s="10">
        <v>1</v>
      </c>
      <c r="G452" s="10"/>
      <c r="H452" s="10">
        <v>1</v>
      </c>
      <c r="I452" s="10">
        <v>1</v>
      </c>
      <c r="J452" s="4">
        <v>1</v>
      </c>
      <c r="K452" s="4">
        <v>1</v>
      </c>
      <c r="L452" s="12">
        <v>44394</v>
      </c>
      <c r="M452" s="12">
        <v>44539</v>
      </c>
      <c r="N452" s="11">
        <v>0</v>
      </c>
      <c r="O452" s="36">
        <v>0</v>
      </c>
      <c r="P452" s="13">
        <v>0</v>
      </c>
      <c r="Q452" s="14">
        <f t="shared" si="56"/>
        <v>44555</v>
      </c>
      <c r="R452" s="15">
        <f t="shared" ca="1" si="61"/>
        <v>0</v>
      </c>
      <c r="S452" s="35">
        <f t="shared" si="57"/>
        <v>1</v>
      </c>
      <c r="T452" s="101">
        <f t="shared" ref="T452:T515" ca="1" si="62">S452+R452</f>
        <v>1</v>
      </c>
      <c r="U452" s="90" t="s">
        <v>689</v>
      </c>
      <c r="V452" s="26">
        <v>25</v>
      </c>
      <c r="W452" s="25">
        <f t="shared" si="55"/>
        <v>0</v>
      </c>
      <c r="X452" s="25" t="str">
        <f t="shared" ca="1" si="58"/>
        <v/>
      </c>
      <c r="Y452" s="25" t="str">
        <f t="shared" ca="1" si="59"/>
        <v/>
      </c>
      <c r="Z452" s="22" t="s">
        <v>24</v>
      </c>
      <c r="AA452" s="22"/>
      <c r="AB452" s="16">
        <v>44478</v>
      </c>
      <c r="AC452" s="17">
        <v>44539</v>
      </c>
      <c r="AD452" s="43"/>
      <c r="AE452" s="44"/>
      <c r="AF452" s="44"/>
      <c r="AG452" s="44"/>
      <c r="AH452" s="44"/>
      <c r="AI452" s="44"/>
      <c r="AJ452" s="44">
        <v>0</v>
      </c>
      <c r="AK452" s="85" t="str">
        <f>IF(AND($M452&gt;='Renew Report'!$T$1,$M452&lt;='Renew Report'!$U$1),COUNT($AK$1:$AK451)+1,"")</f>
        <v/>
      </c>
      <c r="AT452" s="46">
        <f t="shared" ca="1" si="60"/>
        <v>0</v>
      </c>
    </row>
    <row r="453" spans="1:46" s="46" customFormat="1" ht="60" customHeight="1" thickBot="1">
      <c r="A453" s="8">
        <f>IF(C453="","",SUBTOTAL(3,$C$2:C453))</f>
        <v>452</v>
      </c>
      <c r="B453" s="9" t="s">
        <v>479</v>
      </c>
      <c r="C453" s="10">
        <v>1</v>
      </c>
      <c r="D453" s="10">
        <v>1</v>
      </c>
      <c r="E453" s="10">
        <v>1</v>
      </c>
      <c r="F453" s="10">
        <v>1</v>
      </c>
      <c r="G453" s="10"/>
      <c r="H453" s="10">
        <v>1</v>
      </c>
      <c r="I453" s="10">
        <v>1</v>
      </c>
      <c r="J453" s="4">
        <v>1</v>
      </c>
      <c r="K453" s="4">
        <v>1</v>
      </c>
      <c r="L453" s="12">
        <v>44315</v>
      </c>
      <c r="M453" s="12">
        <v>44395</v>
      </c>
      <c r="N453" s="11">
        <v>0</v>
      </c>
      <c r="O453" s="36">
        <v>0</v>
      </c>
      <c r="P453" s="13">
        <v>0</v>
      </c>
      <c r="Q453" s="14">
        <f t="shared" si="56"/>
        <v>44411</v>
      </c>
      <c r="R453" s="15">
        <f t="shared" ca="1" si="61"/>
        <v>0</v>
      </c>
      <c r="S453" s="35">
        <f t="shared" si="57"/>
        <v>1</v>
      </c>
      <c r="T453" s="101">
        <f t="shared" ca="1" si="62"/>
        <v>1</v>
      </c>
      <c r="U453" s="90" t="s">
        <v>689</v>
      </c>
      <c r="V453" s="26">
        <v>25</v>
      </c>
      <c r="W453" s="25">
        <f t="shared" ref="W453:W516" si="63">IF(N453&gt;0,"المخازن",0)</f>
        <v>0</v>
      </c>
      <c r="X453" s="25" t="str">
        <f t="shared" ca="1" si="58"/>
        <v/>
      </c>
      <c r="Y453" s="25" t="str">
        <f t="shared" ca="1" si="59"/>
        <v/>
      </c>
      <c r="Z453" s="22" t="s">
        <v>24</v>
      </c>
      <c r="AA453" s="22"/>
      <c r="AB453" s="16">
        <v>44334</v>
      </c>
      <c r="AC453" s="17">
        <v>44395</v>
      </c>
      <c r="AD453" s="43"/>
      <c r="AE453" s="44"/>
      <c r="AF453" s="44"/>
      <c r="AG453" s="44"/>
      <c r="AH453" s="44"/>
      <c r="AI453" s="44"/>
      <c r="AJ453" s="44">
        <v>2004</v>
      </c>
      <c r="AK453" s="85" t="str">
        <f>IF(AND($M453&gt;='Renew Report'!$T$1,$M453&lt;='Renew Report'!$U$1),COUNT($AK$1:$AK452)+1,"")</f>
        <v/>
      </c>
      <c r="AT453" s="46">
        <f t="shared" ca="1" si="60"/>
        <v>0</v>
      </c>
    </row>
    <row r="454" spans="1:46" s="46" customFormat="1" ht="60" customHeight="1" thickBot="1">
      <c r="A454" s="8">
        <f>IF(C454="","",SUBTOTAL(3,$C$2:C454))</f>
        <v>453</v>
      </c>
      <c r="B454" s="9" t="s">
        <v>480</v>
      </c>
      <c r="C454" s="10">
        <v>1</v>
      </c>
      <c r="D454" s="10">
        <v>1</v>
      </c>
      <c r="E454" s="10">
        <v>1</v>
      </c>
      <c r="F454" s="10">
        <v>1</v>
      </c>
      <c r="G454" s="10"/>
      <c r="H454" s="10">
        <v>1</v>
      </c>
      <c r="I454" s="10">
        <v>1</v>
      </c>
      <c r="J454" s="4">
        <v>1</v>
      </c>
      <c r="K454" s="4">
        <v>1</v>
      </c>
      <c r="L454" s="12">
        <v>43680</v>
      </c>
      <c r="M454" s="12">
        <v>44741</v>
      </c>
      <c r="N454" s="11">
        <v>0</v>
      </c>
      <c r="O454" s="36">
        <v>0</v>
      </c>
      <c r="P454" s="13">
        <v>0</v>
      </c>
      <c r="Q454" s="14">
        <f t="shared" si="56"/>
        <v>44757</v>
      </c>
      <c r="R454" s="15">
        <f t="shared" ca="1" si="61"/>
        <v>0</v>
      </c>
      <c r="S454" s="35">
        <f t="shared" si="57"/>
        <v>1</v>
      </c>
      <c r="T454" s="101">
        <f t="shared" ca="1" si="62"/>
        <v>1</v>
      </c>
      <c r="U454" s="90" t="s">
        <v>689</v>
      </c>
      <c r="V454" s="26">
        <v>25</v>
      </c>
      <c r="W454" s="25">
        <f t="shared" si="63"/>
        <v>0</v>
      </c>
      <c r="X454" s="25" t="str">
        <f t="shared" ca="1" si="58"/>
        <v/>
      </c>
      <c r="Y454" s="25" t="str">
        <f t="shared" ca="1" si="59"/>
        <v/>
      </c>
      <c r="Z454" s="22" t="s">
        <v>24</v>
      </c>
      <c r="AA454" s="22"/>
      <c r="AB454" s="16">
        <v>44315</v>
      </c>
      <c r="AC454" s="17">
        <v>44376</v>
      </c>
      <c r="AD454" s="43"/>
      <c r="AE454" s="44"/>
      <c r="AF454" s="44"/>
      <c r="AG454" s="44"/>
      <c r="AH454" s="44"/>
      <c r="AI454" s="44"/>
      <c r="AJ454" s="44">
        <v>1994</v>
      </c>
      <c r="AK454" s="85" t="str">
        <f>IF(AND($M454&gt;='Renew Report'!$T$1,$M454&lt;='Renew Report'!$U$1),COUNT($AK$1:$AK453)+1,"")</f>
        <v/>
      </c>
      <c r="AT454" s="46">
        <f t="shared" ca="1" si="60"/>
        <v>0</v>
      </c>
    </row>
    <row r="455" spans="1:46" s="46" customFormat="1" ht="60" customHeight="1" thickBot="1">
      <c r="A455" s="8">
        <f>IF(C455="","",SUBTOTAL(3,$C$2:C455))</f>
        <v>454</v>
      </c>
      <c r="B455" s="9" t="s">
        <v>481</v>
      </c>
      <c r="C455" s="10">
        <v>1</v>
      </c>
      <c r="D455" s="10">
        <v>1</v>
      </c>
      <c r="E455" s="10">
        <v>1</v>
      </c>
      <c r="F455" s="10">
        <v>1</v>
      </c>
      <c r="G455" s="10"/>
      <c r="H455" s="10">
        <v>1</v>
      </c>
      <c r="I455" s="10">
        <v>1</v>
      </c>
      <c r="J455" s="4">
        <v>1</v>
      </c>
      <c r="K455" s="4">
        <v>1</v>
      </c>
      <c r="L455" s="12">
        <v>44395</v>
      </c>
      <c r="M455" s="12">
        <v>44466</v>
      </c>
      <c r="N455" s="11">
        <v>0</v>
      </c>
      <c r="O455" s="36">
        <v>0</v>
      </c>
      <c r="P455" s="13">
        <v>0</v>
      </c>
      <c r="Q455" s="14">
        <f t="shared" si="56"/>
        <v>44482</v>
      </c>
      <c r="R455" s="15">
        <f t="shared" ca="1" si="61"/>
        <v>0</v>
      </c>
      <c r="S455" s="35">
        <f t="shared" si="57"/>
        <v>1</v>
      </c>
      <c r="T455" s="101">
        <f t="shared" ca="1" si="62"/>
        <v>1</v>
      </c>
      <c r="U455" s="90" t="s">
        <v>689</v>
      </c>
      <c r="V455" s="26">
        <v>25</v>
      </c>
      <c r="W455" s="25">
        <f t="shared" si="63"/>
        <v>0</v>
      </c>
      <c r="X455" s="25" t="str">
        <f t="shared" ca="1" si="58"/>
        <v/>
      </c>
      <c r="Y455" s="25" t="str">
        <f t="shared" ca="1" si="59"/>
        <v/>
      </c>
      <c r="Z455" s="22" t="s">
        <v>24</v>
      </c>
      <c r="AA455" s="22"/>
      <c r="AB455" s="16">
        <v>44404</v>
      </c>
      <c r="AC455" s="17">
        <v>44466</v>
      </c>
      <c r="AD455" s="43"/>
      <c r="AE455" s="44"/>
      <c r="AF455" s="44"/>
      <c r="AG455" s="44"/>
      <c r="AH455" s="44"/>
      <c r="AI455" s="44"/>
      <c r="AJ455" s="44">
        <v>0</v>
      </c>
      <c r="AK455" s="85" t="str">
        <f>IF(AND($M455&gt;='Renew Report'!$T$1,$M455&lt;='Renew Report'!$U$1),COUNT($AK$1:$AK454)+1,"")</f>
        <v/>
      </c>
      <c r="AT455" s="46">
        <f t="shared" ca="1" si="60"/>
        <v>0</v>
      </c>
    </row>
    <row r="456" spans="1:46" s="46" customFormat="1" ht="60" customHeight="1" thickBot="1">
      <c r="A456" s="8">
        <f>IF(C456="","",SUBTOTAL(3,$C$2:C456))</f>
        <v>455</v>
      </c>
      <c r="B456" s="9" t="s">
        <v>482</v>
      </c>
      <c r="C456" s="10">
        <v>1</v>
      </c>
      <c r="D456" s="10">
        <v>1</v>
      </c>
      <c r="E456" s="10">
        <v>1</v>
      </c>
      <c r="F456" s="10">
        <v>1</v>
      </c>
      <c r="G456" s="10"/>
      <c r="H456" s="10">
        <v>1</v>
      </c>
      <c r="I456" s="10">
        <v>1</v>
      </c>
      <c r="J456" s="4">
        <v>1</v>
      </c>
      <c r="K456" s="4">
        <v>1</v>
      </c>
      <c r="L456" s="12">
        <v>43586</v>
      </c>
      <c r="M456" s="12">
        <v>44392</v>
      </c>
      <c r="N456" s="11">
        <v>0</v>
      </c>
      <c r="O456" s="36">
        <v>0</v>
      </c>
      <c r="P456" s="13">
        <v>0</v>
      </c>
      <c r="Q456" s="14">
        <f t="shared" si="56"/>
        <v>44408</v>
      </c>
      <c r="R456" s="15">
        <f t="shared" ca="1" si="61"/>
        <v>0</v>
      </c>
      <c r="S456" s="35">
        <f t="shared" si="57"/>
        <v>1</v>
      </c>
      <c r="T456" s="101">
        <f t="shared" ca="1" si="62"/>
        <v>1</v>
      </c>
      <c r="U456" s="90" t="s">
        <v>689</v>
      </c>
      <c r="V456" s="26">
        <v>25</v>
      </c>
      <c r="W456" s="25">
        <f t="shared" si="63"/>
        <v>0</v>
      </c>
      <c r="X456" s="25" t="str">
        <f t="shared" ca="1" si="58"/>
        <v/>
      </c>
      <c r="Y456" s="25" t="str">
        <f t="shared" ca="1" si="59"/>
        <v/>
      </c>
      <c r="Z456" s="22" t="s">
        <v>24</v>
      </c>
      <c r="AA456" s="22"/>
      <c r="AB456" s="16">
        <v>44331</v>
      </c>
      <c r="AC456" s="17">
        <v>44392</v>
      </c>
      <c r="AD456" s="43"/>
      <c r="AE456" s="44"/>
      <c r="AF456" s="44"/>
      <c r="AG456" s="44"/>
      <c r="AH456" s="44"/>
      <c r="AI456" s="44"/>
      <c r="AJ456" s="44">
        <v>2007</v>
      </c>
      <c r="AK456" s="85" t="str">
        <f>IF(AND($M456&gt;='Renew Report'!$T$1,$M456&lt;='Renew Report'!$U$1),COUNT($AK$1:$AK455)+1,"")</f>
        <v/>
      </c>
      <c r="AT456" s="46">
        <f t="shared" ca="1" si="60"/>
        <v>0</v>
      </c>
    </row>
    <row r="457" spans="1:46" s="46" customFormat="1" ht="60" customHeight="1" thickBot="1">
      <c r="A457" s="8">
        <f>IF(C457="","",SUBTOTAL(3,$C$2:C457))</f>
        <v>456</v>
      </c>
      <c r="B457" s="9" t="s">
        <v>483</v>
      </c>
      <c r="C457" s="10">
        <v>1</v>
      </c>
      <c r="D457" s="10">
        <v>1</v>
      </c>
      <c r="E457" s="10">
        <v>1</v>
      </c>
      <c r="F457" s="10">
        <v>1</v>
      </c>
      <c r="G457" s="10"/>
      <c r="H457" s="10">
        <v>1</v>
      </c>
      <c r="I457" s="10">
        <v>1</v>
      </c>
      <c r="J457" s="4">
        <v>1</v>
      </c>
      <c r="K457" s="4">
        <v>1</v>
      </c>
      <c r="L457" s="12">
        <v>44621</v>
      </c>
      <c r="M457" s="12">
        <v>44669</v>
      </c>
      <c r="N457" s="11">
        <v>0</v>
      </c>
      <c r="O457" s="36">
        <v>0</v>
      </c>
      <c r="P457" s="13">
        <v>0</v>
      </c>
      <c r="Q457" s="14">
        <f t="shared" si="56"/>
        <v>44685</v>
      </c>
      <c r="R457" s="15">
        <f t="shared" ca="1" si="61"/>
        <v>0</v>
      </c>
      <c r="S457" s="35">
        <f t="shared" si="57"/>
        <v>1</v>
      </c>
      <c r="T457" s="101">
        <f t="shared" ca="1" si="62"/>
        <v>1</v>
      </c>
      <c r="U457" s="90" t="s">
        <v>689</v>
      </c>
      <c r="V457" s="26">
        <v>25</v>
      </c>
      <c r="W457" s="25">
        <f t="shared" si="63"/>
        <v>0</v>
      </c>
      <c r="X457" s="25" t="str">
        <f t="shared" ca="1" si="58"/>
        <v/>
      </c>
      <c r="Y457" s="25" t="str">
        <f t="shared" ca="1" si="59"/>
        <v/>
      </c>
      <c r="Z457" s="22" t="s">
        <v>24</v>
      </c>
      <c r="AA457" s="22"/>
      <c r="AB457" s="16">
        <v>44245</v>
      </c>
      <c r="AC457" s="17">
        <v>44304</v>
      </c>
      <c r="AD457" s="43"/>
      <c r="AE457" s="44"/>
      <c r="AF457" s="44"/>
      <c r="AG457" s="44"/>
      <c r="AH457" s="44"/>
      <c r="AI457" s="44"/>
      <c r="AJ457" s="44">
        <v>1994</v>
      </c>
      <c r="AK457" s="85" t="str">
        <f>IF(AND($M457&gt;='Renew Report'!$T$1,$M457&lt;='Renew Report'!$U$1),COUNT($AK$1:$AK456)+1,"")</f>
        <v/>
      </c>
      <c r="AT457" s="46">
        <f t="shared" ca="1" si="60"/>
        <v>0</v>
      </c>
    </row>
    <row r="458" spans="1:46" s="46" customFormat="1" ht="60" customHeight="1" thickBot="1">
      <c r="A458" s="8">
        <f>IF(C458="","",SUBTOTAL(3,$C$2:C458))</f>
        <v>457</v>
      </c>
      <c r="B458" s="9" t="s">
        <v>484</v>
      </c>
      <c r="C458" s="10">
        <v>1</v>
      </c>
      <c r="D458" s="10">
        <v>1</v>
      </c>
      <c r="E458" s="10">
        <v>1</v>
      </c>
      <c r="F458" s="10">
        <v>1</v>
      </c>
      <c r="G458" s="10"/>
      <c r="H458" s="10">
        <v>1</v>
      </c>
      <c r="I458" s="10">
        <v>1</v>
      </c>
      <c r="J458" s="4">
        <v>1</v>
      </c>
      <c r="K458" s="4">
        <v>1</v>
      </c>
      <c r="L458" s="12">
        <v>44610</v>
      </c>
      <c r="M458" s="12">
        <v>44673</v>
      </c>
      <c r="N458" s="11">
        <v>0</v>
      </c>
      <c r="O458" s="36">
        <v>0</v>
      </c>
      <c r="P458" s="13">
        <v>0</v>
      </c>
      <c r="Q458" s="14">
        <f t="shared" si="56"/>
        <v>44689</v>
      </c>
      <c r="R458" s="15">
        <f t="shared" ca="1" si="61"/>
        <v>0</v>
      </c>
      <c r="S458" s="35">
        <f t="shared" si="57"/>
        <v>1</v>
      </c>
      <c r="T458" s="101">
        <f t="shared" ca="1" si="62"/>
        <v>1</v>
      </c>
      <c r="U458" s="90" t="s">
        <v>689</v>
      </c>
      <c r="V458" s="26">
        <v>25</v>
      </c>
      <c r="W458" s="25">
        <f t="shared" si="63"/>
        <v>0</v>
      </c>
      <c r="X458" s="25" t="str">
        <f t="shared" ca="1" si="58"/>
        <v/>
      </c>
      <c r="Y458" s="25" t="str">
        <f t="shared" ca="1" si="59"/>
        <v/>
      </c>
      <c r="Z458" s="22" t="s">
        <v>24</v>
      </c>
      <c r="AA458" s="22"/>
      <c r="AB458" s="16">
        <v>44249</v>
      </c>
      <c r="AC458" s="17">
        <v>44308</v>
      </c>
      <c r="AD458" s="43"/>
      <c r="AE458" s="44"/>
      <c r="AF458" s="44"/>
      <c r="AG458" s="44"/>
      <c r="AH458" s="44"/>
      <c r="AI458" s="44"/>
      <c r="AJ458" s="44">
        <v>2007</v>
      </c>
      <c r="AK458" s="85" t="str">
        <f>IF(AND($M458&gt;='Renew Report'!$T$1,$M458&lt;='Renew Report'!$U$1),COUNT($AK$1:$AK457)+1,"")</f>
        <v/>
      </c>
      <c r="AT458" s="46">
        <f t="shared" ca="1" si="60"/>
        <v>0</v>
      </c>
    </row>
    <row r="459" spans="1:46" s="46" customFormat="1" ht="60" customHeight="1" thickBot="1">
      <c r="A459" s="8">
        <f>IF(C459="","",SUBTOTAL(3,$C$2:C459))</f>
        <v>458</v>
      </c>
      <c r="B459" s="9" t="s">
        <v>485</v>
      </c>
      <c r="C459" s="10">
        <v>1</v>
      </c>
      <c r="D459" s="10">
        <v>1</v>
      </c>
      <c r="E459" s="10">
        <v>1</v>
      </c>
      <c r="F459" s="10">
        <v>1</v>
      </c>
      <c r="G459" s="10"/>
      <c r="H459" s="10">
        <v>1</v>
      </c>
      <c r="I459" s="10">
        <v>1</v>
      </c>
      <c r="J459" s="4">
        <v>1</v>
      </c>
      <c r="K459" s="4">
        <v>1</v>
      </c>
      <c r="L459" s="12">
        <v>44740</v>
      </c>
      <c r="M459" s="12">
        <v>44818</v>
      </c>
      <c r="N459" s="11">
        <v>0</v>
      </c>
      <c r="O459" s="36">
        <v>0</v>
      </c>
      <c r="P459" s="13">
        <v>0</v>
      </c>
      <c r="Q459" s="14">
        <f t="shared" si="56"/>
        <v>44834</v>
      </c>
      <c r="R459" s="15">
        <f t="shared" ca="1" si="61"/>
        <v>0</v>
      </c>
      <c r="S459" s="35">
        <f t="shared" si="57"/>
        <v>1</v>
      </c>
      <c r="T459" s="101">
        <f t="shared" ca="1" si="62"/>
        <v>1</v>
      </c>
      <c r="U459" s="90" t="s">
        <v>689</v>
      </c>
      <c r="V459" s="26">
        <v>25</v>
      </c>
      <c r="W459" s="25">
        <f t="shared" si="63"/>
        <v>0</v>
      </c>
      <c r="X459" s="25" t="str">
        <f t="shared" ca="1" si="58"/>
        <v/>
      </c>
      <c r="Y459" s="25" t="str">
        <f t="shared" ca="1" si="59"/>
        <v/>
      </c>
      <c r="Z459" s="22" t="s">
        <v>24</v>
      </c>
      <c r="AA459" s="22"/>
      <c r="AB459" s="16">
        <v>44391</v>
      </c>
      <c r="AC459" s="17">
        <v>44453</v>
      </c>
      <c r="AD459" s="43"/>
      <c r="AE459" s="44"/>
      <c r="AF459" s="44"/>
      <c r="AG459" s="44"/>
      <c r="AH459" s="44"/>
      <c r="AI459" s="44"/>
      <c r="AJ459" s="44">
        <v>0</v>
      </c>
      <c r="AK459" s="85" t="str">
        <f>IF(AND($M459&gt;='Renew Report'!$T$1,$M459&lt;='Renew Report'!$U$1),COUNT($AK$1:$AK458)+1,"")</f>
        <v/>
      </c>
      <c r="AT459" s="46">
        <f t="shared" ca="1" si="60"/>
        <v>0</v>
      </c>
    </row>
    <row r="460" spans="1:46" s="46" customFormat="1" ht="60" customHeight="1" thickBot="1">
      <c r="A460" s="8">
        <f>IF(C460="","",SUBTOTAL(3,$C$2:C460))</f>
        <v>459</v>
      </c>
      <c r="B460" s="9" t="s">
        <v>486</v>
      </c>
      <c r="C460" s="10">
        <v>1</v>
      </c>
      <c r="D460" s="10">
        <v>1</v>
      </c>
      <c r="E460" s="10">
        <v>1</v>
      </c>
      <c r="F460" s="10">
        <v>1</v>
      </c>
      <c r="G460" s="10"/>
      <c r="H460" s="10">
        <v>1</v>
      </c>
      <c r="I460" s="10">
        <v>1</v>
      </c>
      <c r="J460" s="4">
        <v>1</v>
      </c>
      <c r="K460" s="4">
        <v>1</v>
      </c>
      <c r="L460" s="12">
        <v>44539</v>
      </c>
      <c r="M460" s="12">
        <v>44847</v>
      </c>
      <c r="N460" s="11">
        <v>0</v>
      </c>
      <c r="O460" s="36">
        <v>0</v>
      </c>
      <c r="P460" s="13">
        <v>0</v>
      </c>
      <c r="Q460" s="14">
        <f t="shared" si="56"/>
        <v>44863</v>
      </c>
      <c r="R460" s="15">
        <f t="shared" ca="1" si="61"/>
        <v>0</v>
      </c>
      <c r="S460" s="35">
        <f t="shared" si="57"/>
        <v>1</v>
      </c>
      <c r="T460" s="101">
        <f t="shared" ca="1" si="62"/>
        <v>1</v>
      </c>
      <c r="U460" s="90" t="s">
        <v>689</v>
      </c>
      <c r="V460" s="26">
        <v>25</v>
      </c>
      <c r="W460" s="25">
        <f t="shared" si="63"/>
        <v>0</v>
      </c>
      <c r="X460" s="25" t="str">
        <f t="shared" ca="1" si="58"/>
        <v/>
      </c>
      <c r="Y460" s="25" t="str">
        <f t="shared" ca="1" si="59"/>
        <v/>
      </c>
      <c r="Z460" s="22">
        <v>0</v>
      </c>
      <c r="AA460" s="22"/>
      <c r="AB460" s="16">
        <v>0</v>
      </c>
      <c r="AC460" s="17">
        <v>0</v>
      </c>
      <c r="AD460" s="43"/>
      <c r="AE460" s="44"/>
      <c r="AF460" s="44"/>
      <c r="AG460" s="44"/>
      <c r="AH460" s="44"/>
      <c r="AI460" s="44"/>
      <c r="AJ460" s="44">
        <v>0</v>
      </c>
      <c r="AK460" s="85" t="str">
        <f>IF(AND($M460&gt;='Renew Report'!$T$1,$M460&lt;='Renew Report'!$U$1),COUNT($AK$1:$AK459)+1,"")</f>
        <v/>
      </c>
      <c r="AT460" s="46">
        <f t="shared" ca="1" si="60"/>
        <v>0</v>
      </c>
    </row>
    <row r="461" spans="1:46" s="46" customFormat="1" ht="60" customHeight="1" thickBot="1">
      <c r="A461" s="8">
        <f>IF(C461="","",SUBTOTAL(3,$C$2:C461))</f>
        <v>460</v>
      </c>
      <c r="B461" s="9" t="s">
        <v>487</v>
      </c>
      <c r="C461" s="10">
        <v>1</v>
      </c>
      <c r="D461" s="10">
        <v>1</v>
      </c>
      <c r="E461" s="10">
        <v>1</v>
      </c>
      <c r="F461" s="10">
        <v>1</v>
      </c>
      <c r="G461" s="10"/>
      <c r="H461" s="10">
        <v>1</v>
      </c>
      <c r="I461" s="10">
        <v>1</v>
      </c>
      <c r="J461" s="4">
        <v>1</v>
      </c>
      <c r="K461" s="4">
        <v>1</v>
      </c>
      <c r="L461" s="12">
        <v>44417</v>
      </c>
      <c r="M461" s="12">
        <v>44509</v>
      </c>
      <c r="N461" s="11">
        <v>94</v>
      </c>
      <c r="O461" s="36">
        <v>75</v>
      </c>
      <c r="P461" s="13">
        <v>0</v>
      </c>
      <c r="Q461" s="14">
        <f t="shared" si="56"/>
        <v>44525</v>
      </c>
      <c r="R461" s="15">
        <f t="shared" ca="1" si="61"/>
        <v>0</v>
      </c>
      <c r="S461" s="35">
        <f t="shared" si="57"/>
        <v>76</v>
      </c>
      <c r="T461" s="101">
        <f t="shared" ca="1" si="62"/>
        <v>76</v>
      </c>
      <c r="U461" s="90" t="s">
        <v>689</v>
      </c>
      <c r="V461" s="26">
        <v>25</v>
      </c>
      <c r="W461" s="25" t="str">
        <f t="shared" si="63"/>
        <v>المخازن</v>
      </c>
      <c r="X461" s="25" t="str">
        <f t="shared" ca="1" si="58"/>
        <v/>
      </c>
      <c r="Y461" s="25" t="str">
        <f t="shared" ca="1" si="59"/>
        <v/>
      </c>
      <c r="Z461" s="22" t="s">
        <v>24</v>
      </c>
      <c r="AA461" s="22"/>
      <c r="AB461" s="16">
        <v>44448</v>
      </c>
      <c r="AC461" s="17">
        <v>44509</v>
      </c>
      <c r="AD461" s="43"/>
      <c r="AE461" s="44"/>
      <c r="AF461" s="44"/>
      <c r="AG461" s="44"/>
      <c r="AH461" s="44"/>
      <c r="AI461" s="44"/>
      <c r="AJ461" s="44">
        <v>0</v>
      </c>
      <c r="AK461" s="85" t="str">
        <f>IF(AND($M461&gt;='Renew Report'!$T$1,$M461&lt;='Renew Report'!$U$1),COUNT($AK$1:$AK460)+1,"")</f>
        <v/>
      </c>
      <c r="AT461" s="46">
        <f t="shared" ca="1" si="60"/>
        <v>0</v>
      </c>
    </row>
    <row r="462" spans="1:46" s="46" customFormat="1" ht="60" customHeight="1" thickBot="1">
      <c r="A462" s="8">
        <f>IF(C462="","",SUBTOTAL(3,$C$2:C462))</f>
        <v>461</v>
      </c>
      <c r="B462" s="9" t="s">
        <v>488</v>
      </c>
      <c r="C462" s="10">
        <v>1</v>
      </c>
      <c r="D462" s="10">
        <v>1</v>
      </c>
      <c r="E462" s="10">
        <v>1</v>
      </c>
      <c r="F462" s="10">
        <v>1</v>
      </c>
      <c r="G462" s="10"/>
      <c r="H462" s="10">
        <v>1</v>
      </c>
      <c r="I462" s="10">
        <v>1</v>
      </c>
      <c r="J462" s="4">
        <v>1</v>
      </c>
      <c r="K462" s="4">
        <v>1</v>
      </c>
      <c r="L462" s="12">
        <v>44405</v>
      </c>
      <c r="M462" s="12">
        <v>44549</v>
      </c>
      <c r="N462" s="11">
        <v>0</v>
      </c>
      <c r="O462" s="36">
        <v>0</v>
      </c>
      <c r="P462" s="13">
        <v>0</v>
      </c>
      <c r="Q462" s="14">
        <f t="shared" si="56"/>
        <v>44565</v>
      </c>
      <c r="R462" s="15">
        <f t="shared" ca="1" si="61"/>
        <v>0</v>
      </c>
      <c r="S462" s="35">
        <f t="shared" si="57"/>
        <v>1</v>
      </c>
      <c r="T462" s="101">
        <f t="shared" ca="1" si="62"/>
        <v>1</v>
      </c>
      <c r="U462" s="90" t="s">
        <v>689</v>
      </c>
      <c r="V462" s="26">
        <v>25</v>
      </c>
      <c r="W462" s="25">
        <f t="shared" si="63"/>
        <v>0</v>
      </c>
      <c r="X462" s="25" t="str">
        <f t="shared" ca="1" si="58"/>
        <v/>
      </c>
      <c r="Y462" s="25" t="str">
        <f t="shared" ca="1" si="59"/>
        <v/>
      </c>
      <c r="Z462" s="22" t="s">
        <v>26</v>
      </c>
      <c r="AA462" s="22"/>
      <c r="AB462" s="16">
        <v>44184</v>
      </c>
      <c r="AC462" s="17">
        <v>44184</v>
      </c>
      <c r="AD462" s="43"/>
      <c r="AE462" s="44"/>
      <c r="AF462" s="44"/>
      <c r="AG462" s="44"/>
      <c r="AH462" s="44"/>
      <c r="AI462" s="44"/>
      <c r="AJ462" s="44">
        <v>0</v>
      </c>
      <c r="AK462" s="85" t="str">
        <f>IF(AND($M462&gt;='Renew Report'!$T$1,$M462&lt;='Renew Report'!$U$1),COUNT($AK$1:$AK461)+1,"")</f>
        <v/>
      </c>
      <c r="AT462" s="46">
        <f t="shared" ca="1" si="60"/>
        <v>0</v>
      </c>
    </row>
    <row r="463" spans="1:46" s="46" customFormat="1" ht="60" customHeight="1" thickBot="1">
      <c r="A463" s="8">
        <f>IF(C463="","",SUBTOTAL(3,$C$2:C463))</f>
        <v>462</v>
      </c>
      <c r="B463" s="9" t="s">
        <v>489</v>
      </c>
      <c r="C463" s="10">
        <v>1</v>
      </c>
      <c r="D463" s="10">
        <v>1</v>
      </c>
      <c r="E463" s="10">
        <v>1</v>
      </c>
      <c r="F463" s="10">
        <v>1</v>
      </c>
      <c r="G463" s="10"/>
      <c r="H463" s="10">
        <v>1</v>
      </c>
      <c r="I463" s="10">
        <v>1</v>
      </c>
      <c r="J463" s="4">
        <v>1</v>
      </c>
      <c r="K463" s="4">
        <v>1</v>
      </c>
      <c r="L463" s="12">
        <v>44028</v>
      </c>
      <c r="M463" s="12">
        <v>44467</v>
      </c>
      <c r="N463" s="11">
        <v>0</v>
      </c>
      <c r="O463" s="36">
        <v>0</v>
      </c>
      <c r="P463" s="13">
        <v>0</v>
      </c>
      <c r="Q463" s="14">
        <f t="shared" si="56"/>
        <v>44483</v>
      </c>
      <c r="R463" s="15">
        <f t="shared" ca="1" si="61"/>
        <v>0</v>
      </c>
      <c r="S463" s="35">
        <f t="shared" si="57"/>
        <v>1</v>
      </c>
      <c r="T463" s="101">
        <f t="shared" ca="1" si="62"/>
        <v>1</v>
      </c>
      <c r="U463" s="90" t="s">
        <v>689</v>
      </c>
      <c r="V463" s="26">
        <v>25</v>
      </c>
      <c r="W463" s="25">
        <f t="shared" si="63"/>
        <v>0</v>
      </c>
      <c r="X463" s="25" t="str">
        <f t="shared" ca="1" si="58"/>
        <v/>
      </c>
      <c r="Y463" s="25" t="str">
        <f t="shared" ca="1" si="59"/>
        <v/>
      </c>
      <c r="Z463" s="22" t="s">
        <v>24</v>
      </c>
      <c r="AA463" s="22"/>
      <c r="AB463" s="16">
        <v>44405</v>
      </c>
      <c r="AC463" s="17">
        <v>44467</v>
      </c>
      <c r="AD463" s="43"/>
      <c r="AE463" s="44"/>
      <c r="AF463" s="44"/>
      <c r="AG463" s="44"/>
      <c r="AH463" s="44"/>
      <c r="AI463" s="44"/>
      <c r="AJ463" s="44">
        <v>0</v>
      </c>
      <c r="AK463" s="85" t="str">
        <f>IF(AND($M463&gt;='Renew Report'!$T$1,$M463&lt;='Renew Report'!$U$1),COUNT($AK$1:$AK462)+1,"")</f>
        <v/>
      </c>
      <c r="AT463" s="46">
        <f t="shared" ca="1" si="60"/>
        <v>0</v>
      </c>
    </row>
    <row r="464" spans="1:46" s="46" customFormat="1" ht="60" customHeight="1" thickBot="1">
      <c r="A464" s="8">
        <f>IF(C464="","",SUBTOTAL(3,$C$2:C464))</f>
        <v>463</v>
      </c>
      <c r="B464" s="9" t="s">
        <v>490</v>
      </c>
      <c r="C464" s="10">
        <v>1</v>
      </c>
      <c r="D464" s="10">
        <v>1</v>
      </c>
      <c r="E464" s="10">
        <v>1</v>
      </c>
      <c r="F464" s="10">
        <v>1</v>
      </c>
      <c r="G464" s="10"/>
      <c r="H464" s="10">
        <v>1</v>
      </c>
      <c r="I464" s="10">
        <v>1</v>
      </c>
      <c r="J464" s="4">
        <v>1</v>
      </c>
      <c r="K464" s="4">
        <v>1</v>
      </c>
      <c r="L464" s="12">
        <v>44367</v>
      </c>
      <c r="M464" s="12">
        <v>44419</v>
      </c>
      <c r="N464" s="11">
        <v>0</v>
      </c>
      <c r="O464" s="36">
        <v>0</v>
      </c>
      <c r="P464" s="13">
        <v>0</v>
      </c>
      <c r="Q464" s="14">
        <f t="shared" si="56"/>
        <v>44435</v>
      </c>
      <c r="R464" s="15">
        <f t="shared" ca="1" si="61"/>
        <v>0</v>
      </c>
      <c r="S464" s="35">
        <f t="shared" si="57"/>
        <v>1</v>
      </c>
      <c r="T464" s="101">
        <f t="shared" ca="1" si="62"/>
        <v>1</v>
      </c>
      <c r="U464" s="90" t="s">
        <v>689</v>
      </c>
      <c r="V464" s="26">
        <v>25</v>
      </c>
      <c r="W464" s="25">
        <f t="shared" si="63"/>
        <v>0</v>
      </c>
      <c r="X464" s="25" t="str">
        <f t="shared" ca="1" si="58"/>
        <v/>
      </c>
      <c r="Y464" s="25" t="str">
        <f t="shared" ca="1" si="59"/>
        <v/>
      </c>
      <c r="Z464" s="22" t="s">
        <v>24</v>
      </c>
      <c r="AA464" s="22"/>
      <c r="AB464" s="16">
        <v>44358</v>
      </c>
      <c r="AC464" s="17">
        <v>44419</v>
      </c>
      <c r="AD464" s="43"/>
      <c r="AE464" s="44"/>
      <c r="AF464" s="44"/>
      <c r="AG464" s="44"/>
      <c r="AH464" s="44"/>
      <c r="AI464" s="44"/>
      <c r="AJ464" s="44">
        <v>0</v>
      </c>
      <c r="AK464" s="85" t="str">
        <f>IF(AND($M464&gt;='Renew Report'!$T$1,$M464&lt;='Renew Report'!$U$1),COUNT($AK$1:$AK463)+1,"")</f>
        <v/>
      </c>
      <c r="AT464" s="46">
        <f t="shared" ca="1" si="60"/>
        <v>0</v>
      </c>
    </row>
    <row r="465" spans="1:46" s="46" customFormat="1" ht="60" customHeight="1" thickBot="1">
      <c r="A465" s="8">
        <f>IF(C465="","",SUBTOTAL(3,$C$2:C465))</f>
        <v>464</v>
      </c>
      <c r="B465" s="9" t="s">
        <v>491</v>
      </c>
      <c r="C465" s="10">
        <v>1</v>
      </c>
      <c r="D465" s="10">
        <v>1</v>
      </c>
      <c r="E465" s="10">
        <v>1</v>
      </c>
      <c r="F465" s="10">
        <v>1</v>
      </c>
      <c r="G465" s="10"/>
      <c r="H465" s="10">
        <v>1</v>
      </c>
      <c r="I465" s="10">
        <v>1</v>
      </c>
      <c r="J465" s="4">
        <v>1</v>
      </c>
      <c r="K465" s="4">
        <v>1</v>
      </c>
      <c r="L465" s="12">
        <v>44368</v>
      </c>
      <c r="M465" s="12">
        <v>44587</v>
      </c>
      <c r="N465" s="11">
        <v>0</v>
      </c>
      <c r="O465" s="36">
        <v>0</v>
      </c>
      <c r="P465" s="13">
        <v>0</v>
      </c>
      <c r="Q465" s="14">
        <f t="shared" si="56"/>
        <v>44603</v>
      </c>
      <c r="R465" s="15">
        <f t="shared" ca="1" si="61"/>
        <v>0</v>
      </c>
      <c r="S465" s="35">
        <f t="shared" si="57"/>
        <v>1</v>
      </c>
      <c r="T465" s="101">
        <f t="shared" ca="1" si="62"/>
        <v>1</v>
      </c>
      <c r="U465" s="93" t="s">
        <v>689</v>
      </c>
      <c r="V465" s="29">
        <v>25</v>
      </c>
      <c r="W465" s="25">
        <f t="shared" si="63"/>
        <v>0</v>
      </c>
      <c r="X465" s="25" t="str">
        <f t="shared" ca="1" si="58"/>
        <v/>
      </c>
      <c r="Y465" s="25" t="str">
        <f t="shared" ca="1" si="59"/>
        <v/>
      </c>
      <c r="Z465" s="22" t="s">
        <v>24</v>
      </c>
      <c r="AA465" s="22"/>
      <c r="AB465" s="17">
        <v>44526</v>
      </c>
      <c r="AC465" s="17">
        <v>44587</v>
      </c>
      <c r="AD465" s="43"/>
      <c r="AE465" s="44"/>
      <c r="AF465" s="44"/>
      <c r="AG465" s="44"/>
      <c r="AH465" s="44"/>
      <c r="AI465" s="44"/>
      <c r="AJ465" s="44">
        <v>0</v>
      </c>
      <c r="AK465" s="85" t="str">
        <f>IF(AND($M465&gt;='Renew Report'!$T$1,$M465&lt;='Renew Report'!$U$1),COUNT($AK$1:$AK464)+1,"")</f>
        <v/>
      </c>
      <c r="AT465" s="46">
        <f t="shared" ca="1" si="60"/>
        <v>0</v>
      </c>
    </row>
    <row r="466" spans="1:46" s="46" customFormat="1" ht="60" customHeight="1" thickBot="1">
      <c r="A466" s="8">
        <f>IF(C466="","",SUBTOTAL(3,$C$2:C466))</f>
        <v>465</v>
      </c>
      <c r="B466" s="9" t="s">
        <v>492</v>
      </c>
      <c r="C466" s="10">
        <v>1</v>
      </c>
      <c r="D466" s="10">
        <v>1</v>
      </c>
      <c r="E466" s="10">
        <v>1</v>
      </c>
      <c r="F466" s="10">
        <v>1</v>
      </c>
      <c r="G466" s="10"/>
      <c r="H466" s="10">
        <v>1</v>
      </c>
      <c r="I466" s="10">
        <v>1</v>
      </c>
      <c r="J466" s="4">
        <v>1</v>
      </c>
      <c r="K466" s="4">
        <v>1</v>
      </c>
      <c r="L466" s="12">
        <v>44613</v>
      </c>
      <c r="M466" s="12">
        <v>44415</v>
      </c>
      <c r="N466" s="11">
        <v>0</v>
      </c>
      <c r="O466" s="36">
        <v>0</v>
      </c>
      <c r="P466" s="13">
        <v>0</v>
      </c>
      <c r="Q466" s="14">
        <f t="shared" si="56"/>
        <v>44431</v>
      </c>
      <c r="R466" s="15">
        <f t="shared" ca="1" si="61"/>
        <v>0</v>
      </c>
      <c r="S466" s="35">
        <f t="shared" si="57"/>
        <v>1</v>
      </c>
      <c r="T466" s="101">
        <f t="shared" ca="1" si="62"/>
        <v>1</v>
      </c>
      <c r="U466" s="90" t="s">
        <v>689</v>
      </c>
      <c r="V466" s="26">
        <v>25</v>
      </c>
      <c r="W466" s="25">
        <f t="shared" si="63"/>
        <v>0</v>
      </c>
      <c r="X466" s="25" t="str">
        <f t="shared" ca="1" si="58"/>
        <v/>
      </c>
      <c r="Y466" s="25" t="str">
        <f t="shared" ca="1" si="59"/>
        <v/>
      </c>
      <c r="Z466" s="22" t="s">
        <v>24</v>
      </c>
      <c r="AA466" s="22"/>
      <c r="AB466" s="16">
        <v>44354</v>
      </c>
      <c r="AC466" s="17">
        <v>44415</v>
      </c>
      <c r="AD466" s="43"/>
      <c r="AE466" s="44"/>
      <c r="AF466" s="44"/>
      <c r="AG466" s="44"/>
      <c r="AH466" s="44"/>
      <c r="AI466" s="44"/>
      <c r="AJ466" s="44">
        <v>2004</v>
      </c>
      <c r="AK466" s="85" t="str">
        <f>IF(AND($M466&gt;='Renew Report'!$T$1,$M466&lt;='Renew Report'!$U$1),COUNT($AK$1:$AK465)+1,"")</f>
        <v/>
      </c>
      <c r="AT466" s="46">
        <f t="shared" ca="1" si="60"/>
        <v>0</v>
      </c>
    </row>
    <row r="467" spans="1:46" s="46" customFormat="1" ht="60" customHeight="1" thickBot="1">
      <c r="A467" s="8">
        <f>IF(C467="","",SUBTOTAL(3,$C$2:C467))</f>
        <v>466</v>
      </c>
      <c r="B467" s="9" t="s">
        <v>493</v>
      </c>
      <c r="C467" s="10">
        <v>1</v>
      </c>
      <c r="D467" s="10">
        <v>1</v>
      </c>
      <c r="E467" s="10">
        <v>1</v>
      </c>
      <c r="F467" s="10">
        <v>1</v>
      </c>
      <c r="G467" s="10"/>
      <c r="H467" s="10">
        <v>1</v>
      </c>
      <c r="I467" s="10">
        <v>1</v>
      </c>
      <c r="J467" s="4">
        <v>1</v>
      </c>
      <c r="K467" s="4">
        <v>1</v>
      </c>
      <c r="L467" s="12">
        <v>44351</v>
      </c>
      <c r="M467" s="12">
        <v>44408</v>
      </c>
      <c r="N467" s="11">
        <v>0</v>
      </c>
      <c r="O467" s="36">
        <v>0</v>
      </c>
      <c r="P467" s="13">
        <v>0</v>
      </c>
      <c r="Q467" s="14">
        <f t="shared" si="56"/>
        <v>44424</v>
      </c>
      <c r="R467" s="15">
        <f t="shared" ca="1" si="61"/>
        <v>0</v>
      </c>
      <c r="S467" s="35">
        <f t="shared" si="57"/>
        <v>1</v>
      </c>
      <c r="T467" s="101">
        <f t="shared" ca="1" si="62"/>
        <v>1</v>
      </c>
      <c r="U467" s="90" t="s">
        <v>689</v>
      </c>
      <c r="V467" s="26">
        <v>25</v>
      </c>
      <c r="W467" s="25">
        <f t="shared" si="63"/>
        <v>0</v>
      </c>
      <c r="X467" s="25" t="str">
        <f t="shared" ca="1" si="58"/>
        <v/>
      </c>
      <c r="Y467" s="25" t="str">
        <f t="shared" ca="1" si="59"/>
        <v/>
      </c>
      <c r="Z467" s="22" t="s">
        <v>24</v>
      </c>
      <c r="AA467" s="22"/>
      <c r="AB467" s="16">
        <v>44347</v>
      </c>
      <c r="AC467" s="17">
        <v>44408</v>
      </c>
      <c r="AD467" s="43"/>
      <c r="AE467" s="44"/>
      <c r="AF467" s="44"/>
      <c r="AG467" s="44"/>
      <c r="AH467" s="44"/>
      <c r="AI467" s="44"/>
      <c r="AJ467" s="44">
        <v>2016</v>
      </c>
      <c r="AK467" s="85" t="str">
        <f>IF(AND($M467&gt;='Renew Report'!$T$1,$M467&lt;='Renew Report'!$U$1),COUNT($AK$1:$AK466)+1,"")</f>
        <v/>
      </c>
      <c r="AT467" s="46">
        <f t="shared" ca="1" si="60"/>
        <v>0</v>
      </c>
    </row>
    <row r="468" spans="1:46" s="46" customFormat="1" ht="60" customHeight="1" thickBot="1">
      <c r="A468" s="8">
        <f>IF(C468="","",SUBTOTAL(3,$C$2:C468))</f>
        <v>467</v>
      </c>
      <c r="B468" s="9" t="s">
        <v>494</v>
      </c>
      <c r="C468" s="10">
        <v>1</v>
      </c>
      <c r="D468" s="10">
        <v>1</v>
      </c>
      <c r="E468" s="10">
        <v>1</v>
      </c>
      <c r="F468" s="10">
        <v>1</v>
      </c>
      <c r="G468" s="10"/>
      <c r="H468" s="10">
        <v>1</v>
      </c>
      <c r="I468" s="10">
        <v>1</v>
      </c>
      <c r="J468" s="4">
        <v>1</v>
      </c>
      <c r="K468" s="4">
        <v>1</v>
      </c>
      <c r="L468" s="12">
        <v>44730</v>
      </c>
      <c r="M468" s="12">
        <v>44788</v>
      </c>
      <c r="N468" s="11">
        <v>0</v>
      </c>
      <c r="O468" s="36">
        <v>0</v>
      </c>
      <c r="P468" s="13">
        <v>0</v>
      </c>
      <c r="Q468" s="14">
        <f t="shared" si="56"/>
        <v>44804</v>
      </c>
      <c r="R468" s="15">
        <f t="shared" ca="1" si="61"/>
        <v>0</v>
      </c>
      <c r="S468" s="35">
        <f t="shared" si="57"/>
        <v>1</v>
      </c>
      <c r="T468" s="101">
        <f t="shared" ca="1" si="62"/>
        <v>1</v>
      </c>
      <c r="U468" s="90" t="s">
        <v>689</v>
      </c>
      <c r="V468" s="26">
        <v>25</v>
      </c>
      <c r="W468" s="25">
        <f t="shared" si="63"/>
        <v>0</v>
      </c>
      <c r="X468" s="25" t="str">
        <f t="shared" ca="1" si="58"/>
        <v/>
      </c>
      <c r="Y468" s="25" t="str">
        <f t="shared" ca="1" si="59"/>
        <v/>
      </c>
      <c r="Z468" s="22" t="s">
        <v>24</v>
      </c>
      <c r="AA468" s="22"/>
      <c r="AB468" s="16">
        <v>44362</v>
      </c>
      <c r="AC468" s="17">
        <v>44423</v>
      </c>
      <c r="AD468" s="43"/>
      <c r="AE468" s="44"/>
      <c r="AF468" s="44"/>
      <c r="AG468" s="44"/>
      <c r="AH468" s="44"/>
      <c r="AI468" s="44"/>
      <c r="AJ468" s="44">
        <v>0</v>
      </c>
      <c r="AK468" s="85" t="str">
        <f>IF(AND($M468&gt;='Renew Report'!$T$1,$M468&lt;='Renew Report'!$U$1),COUNT($AK$1:$AK467)+1,"")</f>
        <v/>
      </c>
      <c r="AT468" s="46">
        <f t="shared" ca="1" si="60"/>
        <v>0</v>
      </c>
    </row>
    <row r="469" spans="1:46" s="46" customFormat="1" ht="60" customHeight="1" thickBot="1">
      <c r="A469" s="8">
        <f>IF(C469="","",SUBTOTAL(3,$C$2:C469))</f>
        <v>468</v>
      </c>
      <c r="B469" s="9" t="s">
        <v>495</v>
      </c>
      <c r="C469" s="10">
        <v>1</v>
      </c>
      <c r="D469" s="10">
        <v>1</v>
      </c>
      <c r="E469" s="10">
        <v>1</v>
      </c>
      <c r="F469" s="10">
        <v>1</v>
      </c>
      <c r="G469" s="10"/>
      <c r="H469" s="10">
        <v>1</v>
      </c>
      <c r="I469" s="10">
        <v>1</v>
      </c>
      <c r="J469" s="4">
        <v>1</v>
      </c>
      <c r="K469" s="4">
        <v>1</v>
      </c>
      <c r="L469" s="12">
        <v>44280</v>
      </c>
      <c r="M469" s="12">
        <v>44728</v>
      </c>
      <c r="N469" s="11">
        <v>0</v>
      </c>
      <c r="O469" s="36">
        <v>0</v>
      </c>
      <c r="P469" s="13">
        <v>0</v>
      </c>
      <c r="Q469" s="14">
        <f t="shared" si="56"/>
        <v>44744</v>
      </c>
      <c r="R469" s="15">
        <f t="shared" ca="1" si="61"/>
        <v>0</v>
      </c>
      <c r="S469" s="35">
        <f t="shared" si="57"/>
        <v>1</v>
      </c>
      <c r="T469" s="101">
        <f t="shared" ca="1" si="62"/>
        <v>1</v>
      </c>
      <c r="U469" s="90" t="s">
        <v>689</v>
      </c>
      <c r="V469" s="26">
        <v>25</v>
      </c>
      <c r="W469" s="25">
        <f t="shared" si="63"/>
        <v>0</v>
      </c>
      <c r="X469" s="25" t="str">
        <f t="shared" ca="1" si="58"/>
        <v/>
      </c>
      <c r="Y469" s="25" t="str">
        <f t="shared" ca="1" si="59"/>
        <v/>
      </c>
      <c r="Z469" s="22" t="s">
        <v>24</v>
      </c>
      <c r="AA469" s="22"/>
      <c r="AB469" s="16">
        <v>44302</v>
      </c>
      <c r="AC469" s="17">
        <v>44363</v>
      </c>
      <c r="AD469" s="43"/>
      <c r="AE469" s="44"/>
      <c r="AF469" s="44"/>
      <c r="AG469" s="44"/>
      <c r="AH469" s="44"/>
      <c r="AI469" s="44"/>
      <c r="AJ469" s="44">
        <v>2013</v>
      </c>
      <c r="AK469" s="85" t="str">
        <f>IF(AND($M469&gt;='Renew Report'!$T$1,$M469&lt;='Renew Report'!$U$1),COUNT($AK$1:$AK468)+1,"")</f>
        <v/>
      </c>
      <c r="AT469" s="46">
        <f t="shared" ca="1" si="60"/>
        <v>0</v>
      </c>
    </row>
    <row r="470" spans="1:46" s="46" customFormat="1" ht="60" customHeight="1" thickBot="1">
      <c r="A470" s="8">
        <f>IF(C470="","",SUBTOTAL(3,$C$2:C470))</f>
        <v>469</v>
      </c>
      <c r="B470" s="9" t="s">
        <v>496</v>
      </c>
      <c r="C470" s="10">
        <v>1</v>
      </c>
      <c r="D470" s="10">
        <v>1</v>
      </c>
      <c r="E470" s="10">
        <v>1</v>
      </c>
      <c r="F470" s="10">
        <v>1</v>
      </c>
      <c r="G470" s="10"/>
      <c r="H470" s="10">
        <v>1</v>
      </c>
      <c r="I470" s="10">
        <v>1</v>
      </c>
      <c r="J470" s="4">
        <v>1</v>
      </c>
      <c r="K470" s="4">
        <v>1</v>
      </c>
      <c r="L470" s="12">
        <v>44711</v>
      </c>
      <c r="M470" s="12">
        <v>44750</v>
      </c>
      <c r="N470" s="11">
        <v>0</v>
      </c>
      <c r="O470" s="36">
        <v>0</v>
      </c>
      <c r="P470" s="13">
        <v>0</v>
      </c>
      <c r="Q470" s="14">
        <f t="shared" si="56"/>
        <v>44766</v>
      </c>
      <c r="R470" s="15">
        <f t="shared" ca="1" si="61"/>
        <v>0</v>
      </c>
      <c r="S470" s="35">
        <f t="shared" si="57"/>
        <v>1</v>
      </c>
      <c r="T470" s="101">
        <f t="shared" ca="1" si="62"/>
        <v>1</v>
      </c>
      <c r="U470" s="90" t="s">
        <v>689</v>
      </c>
      <c r="V470" s="26">
        <v>25</v>
      </c>
      <c r="W470" s="25">
        <f t="shared" si="63"/>
        <v>0</v>
      </c>
      <c r="X470" s="25" t="str">
        <f t="shared" ca="1" si="58"/>
        <v/>
      </c>
      <c r="Y470" s="25" t="str">
        <f t="shared" ca="1" si="59"/>
        <v/>
      </c>
      <c r="Z470" s="22" t="s">
        <v>24</v>
      </c>
      <c r="AA470" s="22"/>
      <c r="AB470" s="16">
        <v>44324</v>
      </c>
      <c r="AC470" s="17">
        <v>44385</v>
      </c>
      <c r="AD470" s="43"/>
      <c r="AE470" s="44"/>
      <c r="AF470" s="44"/>
      <c r="AG470" s="44"/>
      <c r="AH470" s="44"/>
      <c r="AI470" s="44"/>
      <c r="AJ470" s="44">
        <v>1994</v>
      </c>
      <c r="AK470" s="85" t="str">
        <f>IF(AND($M470&gt;='Renew Report'!$T$1,$M470&lt;='Renew Report'!$U$1),COUNT($AK$1:$AK469)+1,"")</f>
        <v/>
      </c>
      <c r="AT470" s="46">
        <f t="shared" ca="1" si="60"/>
        <v>0</v>
      </c>
    </row>
    <row r="471" spans="1:46" s="46" customFormat="1" ht="60" customHeight="1" thickBot="1">
      <c r="A471" s="8">
        <f>IF(C471="","",SUBTOTAL(3,$C$2:C471))</f>
        <v>470</v>
      </c>
      <c r="B471" s="9" t="s">
        <v>497</v>
      </c>
      <c r="C471" s="10">
        <v>1</v>
      </c>
      <c r="D471" s="10">
        <v>1</v>
      </c>
      <c r="E471" s="10">
        <v>1</v>
      </c>
      <c r="F471" s="10">
        <v>1</v>
      </c>
      <c r="G471" s="10"/>
      <c r="H471" s="10">
        <v>1</v>
      </c>
      <c r="I471" s="10">
        <v>1</v>
      </c>
      <c r="J471" s="4">
        <v>1</v>
      </c>
      <c r="K471" s="4">
        <v>1</v>
      </c>
      <c r="L471" s="12">
        <v>44553</v>
      </c>
      <c r="M471" s="12">
        <v>44718</v>
      </c>
      <c r="N471" s="11">
        <v>189</v>
      </c>
      <c r="O471" s="36">
        <v>125</v>
      </c>
      <c r="P471" s="13">
        <v>0</v>
      </c>
      <c r="Q471" s="14">
        <f t="shared" si="56"/>
        <v>44734</v>
      </c>
      <c r="R471" s="15">
        <f t="shared" ca="1" si="61"/>
        <v>0</v>
      </c>
      <c r="S471" s="35">
        <f t="shared" si="57"/>
        <v>126</v>
      </c>
      <c r="T471" s="101">
        <f t="shared" ca="1" si="62"/>
        <v>126</v>
      </c>
      <c r="U471" s="90" t="s">
        <v>689</v>
      </c>
      <c r="V471" s="26">
        <v>25</v>
      </c>
      <c r="W471" s="25" t="str">
        <f t="shared" si="63"/>
        <v>المخازن</v>
      </c>
      <c r="X471" s="25" t="str">
        <f t="shared" ca="1" si="58"/>
        <v/>
      </c>
      <c r="Y471" s="25" t="str">
        <f t="shared" ca="1" si="59"/>
        <v/>
      </c>
      <c r="Z471" s="22" t="s">
        <v>24</v>
      </c>
      <c r="AA471" s="22"/>
      <c r="AB471" s="16">
        <v>44292</v>
      </c>
      <c r="AC471" s="17">
        <v>44353</v>
      </c>
      <c r="AD471" s="43"/>
      <c r="AE471" s="44"/>
      <c r="AF471" s="44"/>
      <c r="AG471" s="44"/>
      <c r="AH471" s="44"/>
      <c r="AI471" s="44"/>
      <c r="AJ471" s="44">
        <v>2001</v>
      </c>
      <c r="AK471" s="85" t="str">
        <f>IF(AND($M471&gt;='Renew Report'!$T$1,$M471&lt;='Renew Report'!$U$1),COUNT($AK$1:$AK470)+1,"")</f>
        <v/>
      </c>
      <c r="AT471" s="46">
        <f t="shared" ca="1" si="60"/>
        <v>0</v>
      </c>
    </row>
    <row r="472" spans="1:46" s="46" customFormat="1" ht="60" customHeight="1" thickBot="1">
      <c r="A472" s="8">
        <f>IF(C472="","",SUBTOTAL(3,$C$2:C472))</f>
        <v>471</v>
      </c>
      <c r="B472" s="9" t="s">
        <v>498</v>
      </c>
      <c r="C472" s="10">
        <v>1</v>
      </c>
      <c r="D472" s="10">
        <v>1</v>
      </c>
      <c r="E472" s="10">
        <v>1</v>
      </c>
      <c r="F472" s="10">
        <v>1</v>
      </c>
      <c r="G472" s="10"/>
      <c r="H472" s="10">
        <v>1</v>
      </c>
      <c r="I472" s="10">
        <v>1</v>
      </c>
      <c r="J472" s="4">
        <v>1</v>
      </c>
      <c r="K472" s="4">
        <v>1</v>
      </c>
      <c r="L472" s="12">
        <v>44655</v>
      </c>
      <c r="M472" s="12">
        <v>44793</v>
      </c>
      <c r="N472" s="11">
        <v>0</v>
      </c>
      <c r="O472" s="36">
        <v>0</v>
      </c>
      <c r="P472" s="13">
        <v>0</v>
      </c>
      <c r="Q472" s="14">
        <f t="shared" si="56"/>
        <v>44809</v>
      </c>
      <c r="R472" s="15">
        <f t="shared" ca="1" si="61"/>
        <v>0</v>
      </c>
      <c r="S472" s="35">
        <f t="shared" si="57"/>
        <v>1</v>
      </c>
      <c r="T472" s="101">
        <f t="shared" ca="1" si="62"/>
        <v>1</v>
      </c>
      <c r="U472" s="90" t="s">
        <v>689</v>
      </c>
      <c r="V472" s="26">
        <v>25</v>
      </c>
      <c r="W472" s="25">
        <f t="shared" si="63"/>
        <v>0</v>
      </c>
      <c r="X472" s="25" t="str">
        <f t="shared" ca="1" si="58"/>
        <v/>
      </c>
      <c r="Y472" s="25" t="str">
        <f t="shared" ca="1" si="59"/>
        <v/>
      </c>
      <c r="Z472" s="22" t="s">
        <v>24</v>
      </c>
      <c r="AA472" s="22"/>
      <c r="AB472" s="16">
        <v>44367</v>
      </c>
      <c r="AC472" s="17">
        <v>44428</v>
      </c>
      <c r="AD472" s="43"/>
      <c r="AE472" s="44"/>
      <c r="AF472" s="44"/>
      <c r="AG472" s="44"/>
      <c r="AH472" s="44"/>
      <c r="AI472" s="44"/>
      <c r="AJ472" s="44">
        <v>0</v>
      </c>
      <c r="AK472" s="85" t="str">
        <f>IF(AND($M472&gt;='Renew Report'!$T$1,$M472&lt;='Renew Report'!$U$1),COUNT($AK$1:$AK471)+1,"")</f>
        <v/>
      </c>
      <c r="AT472" s="46">
        <f t="shared" ca="1" si="60"/>
        <v>0</v>
      </c>
    </row>
    <row r="473" spans="1:46" s="46" customFormat="1" ht="60" customHeight="1" thickBot="1">
      <c r="A473" s="8">
        <f>IF(C473="","",SUBTOTAL(3,$C$2:C473))</f>
        <v>472</v>
      </c>
      <c r="B473" s="9" t="s">
        <v>499</v>
      </c>
      <c r="C473" s="10">
        <v>1</v>
      </c>
      <c r="D473" s="10">
        <v>1</v>
      </c>
      <c r="E473" s="10">
        <v>1</v>
      </c>
      <c r="F473" s="10">
        <v>1</v>
      </c>
      <c r="G473" s="10"/>
      <c r="H473" s="10">
        <v>1</v>
      </c>
      <c r="I473" s="10">
        <v>1</v>
      </c>
      <c r="J473" s="4">
        <v>1</v>
      </c>
      <c r="K473" s="4">
        <v>1</v>
      </c>
      <c r="L473" s="12">
        <v>44301</v>
      </c>
      <c r="M473" s="12">
        <v>44410</v>
      </c>
      <c r="N473" s="11">
        <v>0</v>
      </c>
      <c r="O473" s="36">
        <v>0</v>
      </c>
      <c r="P473" s="13">
        <v>0</v>
      </c>
      <c r="Q473" s="14">
        <f t="shared" si="56"/>
        <v>44426</v>
      </c>
      <c r="R473" s="15">
        <f t="shared" ca="1" si="61"/>
        <v>0</v>
      </c>
      <c r="S473" s="35">
        <f t="shared" si="57"/>
        <v>1</v>
      </c>
      <c r="T473" s="101">
        <f t="shared" ca="1" si="62"/>
        <v>1</v>
      </c>
      <c r="U473" s="90" t="s">
        <v>689</v>
      </c>
      <c r="V473" s="26">
        <v>25</v>
      </c>
      <c r="W473" s="25">
        <f t="shared" si="63"/>
        <v>0</v>
      </c>
      <c r="X473" s="25" t="str">
        <f t="shared" ca="1" si="58"/>
        <v/>
      </c>
      <c r="Y473" s="25" t="str">
        <f t="shared" ca="1" si="59"/>
        <v/>
      </c>
      <c r="Z473" s="22" t="s">
        <v>24</v>
      </c>
      <c r="AA473" s="22"/>
      <c r="AB473" s="16">
        <v>44349</v>
      </c>
      <c r="AC473" s="17">
        <v>44410</v>
      </c>
      <c r="AD473" s="43"/>
      <c r="AE473" s="44"/>
      <c r="AF473" s="44"/>
      <c r="AG473" s="44"/>
      <c r="AH473" s="44"/>
      <c r="AI473" s="44"/>
      <c r="AJ473" s="44">
        <v>2004</v>
      </c>
      <c r="AK473" s="85" t="str">
        <f>IF(AND($M473&gt;='Renew Report'!$T$1,$M473&lt;='Renew Report'!$U$1),COUNT($AK$1:$AK472)+1,"")</f>
        <v/>
      </c>
      <c r="AT473" s="46">
        <f t="shared" ca="1" si="60"/>
        <v>0</v>
      </c>
    </row>
    <row r="474" spans="1:46" s="46" customFormat="1" ht="60" customHeight="1" thickBot="1">
      <c r="A474" s="8">
        <f>IF(C474="","",SUBTOTAL(3,$C$2:C474))</f>
        <v>473</v>
      </c>
      <c r="B474" s="9" t="s">
        <v>500</v>
      </c>
      <c r="C474" s="10">
        <v>1</v>
      </c>
      <c r="D474" s="10">
        <v>1</v>
      </c>
      <c r="E474" s="10">
        <v>1</v>
      </c>
      <c r="F474" s="10">
        <v>1</v>
      </c>
      <c r="G474" s="10"/>
      <c r="H474" s="10">
        <v>1</v>
      </c>
      <c r="I474" s="10">
        <v>1</v>
      </c>
      <c r="J474" s="4">
        <v>1</v>
      </c>
      <c r="K474" s="4">
        <v>1</v>
      </c>
      <c r="L474" s="12">
        <v>44071</v>
      </c>
      <c r="M474" s="12">
        <v>44436</v>
      </c>
      <c r="N474" s="11">
        <v>0</v>
      </c>
      <c r="O474" s="36">
        <v>0</v>
      </c>
      <c r="P474" s="13">
        <v>0</v>
      </c>
      <c r="Q474" s="14">
        <f t="shared" si="56"/>
        <v>44452</v>
      </c>
      <c r="R474" s="15">
        <f t="shared" ca="1" si="61"/>
        <v>0</v>
      </c>
      <c r="S474" s="35">
        <f t="shared" si="57"/>
        <v>1</v>
      </c>
      <c r="T474" s="101">
        <f t="shared" ca="1" si="62"/>
        <v>1</v>
      </c>
      <c r="U474" s="90" t="s">
        <v>689</v>
      </c>
      <c r="V474" s="26">
        <v>25</v>
      </c>
      <c r="W474" s="25">
        <f t="shared" si="63"/>
        <v>0</v>
      </c>
      <c r="X474" s="25" t="str">
        <f t="shared" ca="1" si="58"/>
        <v/>
      </c>
      <c r="Y474" s="25" t="str">
        <f t="shared" ca="1" si="59"/>
        <v/>
      </c>
      <c r="Z474" s="22" t="s">
        <v>75</v>
      </c>
      <c r="AA474" s="22"/>
      <c r="AB474" s="16">
        <v>44436</v>
      </c>
      <c r="AC474" s="17">
        <v>44436</v>
      </c>
      <c r="AD474" s="43"/>
      <c r="AE474" s="44"/>
      <c r="AF474" s="44"/>
      <c r="AG474" s="44"/>
      <c r="AH474" s="44"/>
      <c r="AI474" s="44"/>
      <c r="AJ474" s="44">
        <v>44016</v>
      </c>
      <c r="AK474" s="85" t="str">
        <f>IF(AND($M474&gt;='Renew Report'!$T$1,$M474&lt;='Renew Report'!$U$1),COUNT($AK$1:$AK473)+1,"")</f>
        <v/>
      </c>
      <c r="AT474" s="46">
        <f t="shared" ca="1" si="60"/>
        <v>0</v>
      </c>
    </row>
    <row r="475" spans="1:46" s="46" customFormat="1" ht="60" customHeight="1" thickBot="1">
      <c r="A475" s="8">
        <f>IF(C475="","",SUBTOTAL(3,$C$2:C475))</f>
        <v>474</v>
      </c>
      <c r="B475" s="9" t="s">
        <v>501</v>
      </c>
      <c r="C475" s="10">
        <v>1</v>
      </c>
      <c r="D475" s="10">
        <v>1</v>
      </c>
      <c r="E475" s="10">
        <v>1</v>
      </c>
      <c r="F475" s="10">
        <v>1</v>
      </c>
      <c r="G475" s="10"/>
      <c r="H475" s="10">
        <v>1</v>
      </c>
      <c r="I475" s="10">
        <v>1</v>
      </c>
      <c r="J475" s="4">
        <v>1</v>
      </c>
      <c r="K475" s="4">
        <v>1</v>
      </c>
      <c r="L475" s="12">
        <v>44055</v>
      </c>
      <c r="M475" s="12">
        <v>44487</v>
      </c>
      <c r="N475" s="11">
        <v>0</v>
      </c>
      <c r="O475" s="36">
        <v>0</v>
      </c>
      <c r="P475" s="13">
        <v>0</v>
      </c>
      <c r="Q475" s="14">
        <f t="shared" si="56"/>
        <v>44503</v>
      </c>
      <c r="R475" s="15">
        <f t="shared" ca="1" si="61"/>
        <v>0</v>
      </c>
      <c r="S475" s="35">
        <f t="shared" si="57"/>
        <v>1</v>
      </c>
      <c r="T475" s="101">
        <f t="shared" ca="1" si="62"/>
        <v>1</v>
      </c>
      <c r="U475" s="90" t="s">
        <v>689</v>
      </c>
      <c r="V475" s="26">
        <v>25</v>
      </c>
      <c r="W475" s="25">
        <f t="shared" si="63"/>
        <v>0</v>
      </c>
      <c r="X475" s="25" t="str">
        <f t="shared" ca="1" si="58"/>
        <v/>
      </c>
      <c r="Y475" s="25" t="str">
        <f t="shared" ca="1" si="59"/>
        <v/>
      </c>
      <c r="Z475" s="22" t="s">
        <v>24</v>
      </c>
      <c r="AA475" s="22"/>
      <c r="AB475" s="16">
        <v>44426</v>
      </c>
      <c r="AC475" s="17">
        <v>44487</v>
      </c>
      <c r="AD475" s="43"/>
      <c r="AE475" s="44"/>
      <c r="AF475" s="44"/>
      <c r="AG475" s="44"/>
      <c r="AH475" s="44"/>
      <c r="AI475" s="44"/>
      <c r="AJ475" s="44">
        <v>0</v>
      </c>
      <c r="AK475" s="85" t="str">
        <f>IF(AND($M475&gt;='Renew Report'!$T$1,$M475&lt;='Renew Report'!$U$1),COUNT($AK$1:$AK474)+1,"")</f>
        <v/>
      </c>
      <c r="AT475" s="46">
        <f t="shared" ca="1" si="60"/>
        <v>0</v>
      </c>
    </row>
    <row r="476" spans="1:46" s="46" customFormat="1" ht="60" customHeight="1" thickBot="1">
      <c r="A476" s="8">
        <f>IF(C476="","",SUBTOTAL(3,$C$2:C476))</f>
        <v>475</v>
      </c>
      <c r="B476" s="9" t="s">
        <v>502</v>
      </c>
      <c r="C476" s="10">
        <v>1</v>
      </c>
      <c r="D476" s="10">
        <v>1</v>
      </c>
      <c r="E476" s="10">
        <v>1</v>
      </c>
      <c r="F476" s="10">
        <v>1</v>
      </c>
      <c r="G476" s="10"/>
      <c r="H476" s="10">
        <v>1</v>
      </c>
      <c r="I476" s="10">
        <v>1</v>
      </c>
      <c r="J476" s="4">
        <v>1</v>
      </c>
      <c r="K476" s="4">
        <v>1</v>
      </c>
      <c r="L476" s="12">
        <v>44627</v>
      </c>
      <c r="M476" s="12">
        <v>44623</v>
      </c>
      <c r="N476" s="11" t="s">
        <v>503</v>
      </c>
      <c r="O476" s="36">
        <v>0</v>
      </c>
      <c r="P476" s="13">
        <v>0</v>
      </c>
      <c r="Q476" s="14">
        <f t="shared" si="56"/>
        <v>44639</v>
      </c>
      <c r="R476" s="15">
        <f t="shared" ca="1" si="61"/>
        <v>0</v>
      </c>
      <c r="S476" s="35">
        <f t="shared" si="57"/>
        <v>1</v>
      </c>
      <c r="T476" s="101">
        <f t="shared" ca="1" si="62"/>
        <v>1</v>
      </c>
      <c r="U476" s="90" t="s">
        <v>689</v>
      </c>
      <c r="V476" s="26">
        <v>25</v>
      </c>
      <c r="W476" s="25" t="str">
        <f t="shared" si="63"/>
        <v>المخازن</v>
      </c>
      <c r="X476" s="25" t="str">
        <f t="shared" ca="1" si="58"/>
        <v/>
      </c>
      <c r="Y476" s="25" t="str">
        <f t="shared" ca="1" si="59"/>
        <v/>
      </c>
      <c r="Z476" s="22" t="s">
        <v>24</v>
      </c>
      <c r="AA476" s="22"/>
      <c r="AB476" s="16">
        <v>44199</v>
      </c>
      <c r="AC476" s="17">
        <v>44258</v>
      </c>
      <c r="AD476" s="43"/>
      <c r="AE476" s="44"/>
      <c r="AF476" s="44"/>
      <c r="AG476" s="44"/>
      <c r="AH476" s="44"/>
      <c r="AI476" s="44"/>
      <c r="AJ476" s="44">
        <v>38721</v>
      </c>
      <c r="AK476" s="85" t="str">
        <f>IF(AND($M476&gt;='Renew Report'!$T$1,$M476&lt;='Renew Report'!$U$1),COUNT($AK$1:$AK475)+1,"")</f>
        <v/>
      </c>
      <c r="AT476" s="46">
        <f t="shared" ca="1" si="60"/>
        <v>0</v>
      </c>
    </row>
    <row r="477" spans="1:46" s="46" customFormat="1" ht="60" customHeight="1" thickBot="1">
      <c r="A477" s="8">
        <f>IF(C477="","",SUBTOTAL(3,$C$2:C477))</f>
        <v>476</v>
      </c>
      <c r="B477" s="9" t="s">
        <v>504</v>
      </c>
      <c r="C477" s="10">
        <v>1</v>
      </c>
      <c r="D477" s="10">
        <v>1</v>
      </c>
      <c r="E477" s="10">
        <v>1</v>
      </c>
      <c r="F477" s="10">
        <v>1</v>
      </c>
      <c r="G477" s="10"/>
      <c r="H477" s="10">
        <v>1</v>
      </c>
      <c r="I477" s="10">
        <v>1</v>
      </c>
      <c r="J477" s="4">
        <v>1</v>
      </c>
      <c r="K477" s="4">
        <v>1</v>
      </c>
      <c r="L477" s="12">
        <v>44118</v>
      </c>
      <c r="M477" s="12">
        <v>44542</v>
      </c>
      <c r="N477" s="11">
        <v>0</v>
      </c>
      <c r="O477" s="36">
        <v>0</v>
      </c>
      <c r="P477" s="13">
        <v>0</v>
      </c>
      <c r="Q477" s="14">
        <f t="shared" si="56"/>
        <v>44558</v>
      </c>
      <c r="R477" s="15">
        <f t="shared" ca="1" si="61"/>
        <v>0</v>
      </c>
      <c r="S477" s="35">
        <f t="shared" si="57"/>
        <v>1</v>
      </c>
      <c r="T477" s="101">
        <f t="shared" ca="1" si="62"/>
        <v>1</v>
      </c>
      <c r="U477" s="90" t="s">
        <v>689</v>
      </c>
      <c r="V477" s="26">
        <v>25</v>
      </c>
      <c r="W477" s="25">
        <f t="shared" si="63"/>
        <v>0</v>
      </c>
      <c r="X477" s="25" t="str">
        <f t="shared" ca="1" si="58"/>
        <v/>
      </c>
      <c r="Y477" s="25" t="str">
        <f t="shared" ca="1" si="59"/>
        <v/>
      </c>
      <c r="Z477" s="22" t="s">
        <v>24</v>
      </c>
      <c r="AA477" s="22"/>
      <c r="AB477" s="16">
        <v>44481</v>
      </c>
      <c r="AC477" s="17">
        <v>44542</v>
      </c>
      <c r="AD477" s="43"/>
      <c r="AE477" s="44"/>
      <c r="AF477" s="44"/>
      <c r="AG477" s="44"/>
      <c r="AH477" s="44"/>
      <c r="AI477" s="44"/>
      <c r="AJ477" s="44">
        <v>0</v>
      </c>
      <c r="AK477" s="85" t="str">
        <f>IF(AND($M477&gt;='Renew Report'!$T$1,$M477&lt;='Renew Report'!$U$1),COUNT($AK$1:$AK476)+1,"")</f>
        <v/>
      </c>
      <c r="AT477" s="46">
        <f t="shared" ca="1" si="60"/>
        <v>0</v>
      </c>
    </row>
    <row r="478" spans="1:46" s="46" customFormat="1" ht="60" customHeight="1" thickBot="1">
      <c r="A478" s="8">
        <f>IF(C478="","",SUBTOTAL(3,$C$2:C478))</f>
        <v>477</v>
      </c>
      <c r="B478" s="9" t="s">
        <v>505</v>
      </c>
      <c r="C478" s="10">
        <v>1</v>
      </c>
      <c r="D478" s="10">
        <v>1</v>
      </c>
      <c r="E478" s="10">
        <v>1</v>
      </c>
      <c r="F478" s="10">
        <v>1</v>
      </c>
      <c r="G478" s="10"/>
      <c r="H478" s="10">
        <v>1</v>
      </c>
      <c r="I478" s="10">
        <v>1</v>
      </c>
      <c r="J478" s="4">
        <v>1</v>
      </c>
      <c r="K478" s="4">
        <v>1</v>
      </c>
      <c r="L478" s="12">
        <v>44106</v>
      </c>
      <c r="M478" s="12">
        <v>44486</v>
      </c>
      <c r="N478" s="11">
        <v>0</v>
      </c>
      <c r="O478" s="36">
        <v>0</v>
      </c>
      <c r="P478" s="13">
        <v>0</v>
      </c>
      <c r="Q478" s="14">
        <f t="shared" si="56"/>
        <v>44502</v>
      </c>
      <c r="R478" s="15">
        <f t="shared" ca="1" si="61"/>
        <v>0</v>
      </c>
      <c r="S478" s="35">
        <f t="shared" si="57"/>
        <v>1</v>
      </c>
      <c r="T478" s="101">
        <f t="shared" ca="1" si="62"/>
        <v>1</v>
      </c>
      <c r="U478" s="90" t="s">
        <v>689</v>
      </c>
      <c r="V478" s="26">
        <v>25</v>
      </c>
      <c r="W478" s="25">
        <f t="shared" si="63"/>
        <v>0</v>
      </c>
      <c r="X478" s="25" t="str">
        <f t="shared" ca="1" si="58"/>
        <v/>
      </c>
      <c r="Y478" s="25" t="str">
        <f t="shared" ca="1" si="59"/>
        <v/>
      </c>
      <c r="Z478" s="22" t="s">
        <v>24</v>
      </c>
      <c r="AA478" s="22"/>
      <c r="AB478" s="16">
        <v>44425</v>
      </c>
      <c r="AC478" s="17">
        <v>44486</v>
      </c>
      <c r="AD478" s="43"/>
      <c r="AE478" s="44"/>
      <c r="AF478" s="44"/>
      <c r="AG478" s="44"/>
      <c r="AH478" s="44"/>
      <c r="AI478" s="44"/>
      <c r="AJ478" s="44">
        <v>0</v>
      </c>
      <c r="AK478" s="85" t="str">
        <f>IF(AND($M478&gt;='Renew Report'!$T$1,$M478&lt;='Renew Report'!$U$1),COUNT($AK$1:$AK477)+1,"")</f>
        <v/>
      </c>
      <c r="AT478" s="46">
        <f t="shared" ca="1" si="60"/>
        <v>0</v>
      </c>
    </row>
    <row r="479" spans="1:46" s="46" customFormat="1" ht="60" customHeight="1" thickBot="1">
      <c r="A479" s="8">
        <f>IF(C479="","",SUBTOTAL(3,$C$2:C479))</f>
        <v>478</v>
      </c>
      <c r="B479" s="9" t="s">
        <v>506</v>
      </c>
      <c r="C479" s="10">
        <v>1</v>
      </c>
      <c r="D479" s="10">
        <v>1</v>
      </c>
      <c r="E479" s="10">
        <v>1</v>
      </c>
      <c r="F479" s="10">
        <v>1</v>
      </c>
      <c r="G479" s="10"/>
      <c r="H479" s="10">
        <v>1</v>
      </c>
      <c r="I479" s="10">
        <v>1</v>
      </c>
      <c r="J479" s="4">
        <v>1</v>
      </c>
      <c r="K479" s="4">
        <v>1</v>
      </c>
      <c r="L479" s="12">
        <v>44389</v>
      </c>
      <c r="M479" s="12">
        <v>44411</v>
      </c>
      <c r="N479" s="11">
        <v>110</v>
      </c>
      <c r="O479" s="36">
        <v>100</v>
      </c>
      <c r="P479" s="13">
        <v>0</v>
      </c>
      <c r="Q479" s="14">
        <f t="shared" si="56"/>
        <v>44427</v>
      </c>
      <c r="R479" s="15">
        <f t="shared" ca="1" si="61"/>
        <v>0</v>
      </c>
      <c r="S479" s="35">
        <f t="shared" si="57"/>
        <v>101</v>
      </c>
      <c r="T479" s="101">
        <f t="shared" ca="1" si="62"/>
        <v>101</v>
      </c>
      <c r="U479" s="90" t="s">
        <v>689</v>
      </c>
      <c r="V479" s="26">
        <v>25</v>
      </c>
      <c r="W479" s="25" t="str">
        <f t="shared" si="63"/>
        <v>المخازن</v>
      </c>
      <c r="X479" s="25" t="str">
        <f t="shared" ca="1" si="58"/>
        <v/>
      </c>
      <c r="Y479" s="25" t="str">
        <f t="shared" ca="1" si="59"/>
        <v/>
      </c>
      <c r="Z479" s="22" t="s">
        <v>24</v>
      </c>
      <c r="AA479" s="22"/>
      <c r="AB479" s="16">
        <v>44350</v>
      </c>
      <c r="AC479" s="17">
        <v>44411</v>
      </c>
      <c r="AD479" s="43"/>
      <c r="AE479" s="44"/>
      <c r="AF479" s="44"/>
      <c r="AG479" s="44"/>
      <c r="AH479" s="44"/>
      <c r="AI479" s="44"/>
      <c r="AJ479" s="44">
        <v>2010</v>
      </c>
      <c r="AK479" s="85" t="str">
        <f>IF(AND($M479&gt;='Renew Report'!$T$1,$M479&lt;='Renew Report'!$U$1),COUNT($AK$1:$AK478)+1,"")</f>
        <v/>
      </c>
      <c r="AT479" s="46">
        <f t="shared" ca="1" si="60"/>
        <v>0</v>
      </c>
    </row>
    <row r="480" spans="1:46" s="46" customFormat="1" ht="60" customHeight="1" thickBot="1">
      <c r="A480" s="8">
        <f>IF(C480="","",SUBTOTAL(3,$C$2:C480))</f>
        <v>479</v>
      </c>
      <c r="B480" s="9" t="s">
        <v>507</v>
      </c>
      <c r="C480" s="10">
        <v>1</v>
      </c>
      <c r="D480" s="10">
        <v>1</v>
      </c>
      <c r="E480" s="10">
        <v>1</v>
      </c>
      <c r="F480" s="10">
        <v>1</v>
      </c>
      <c r="G480" s="10"/>
      <c r="H480" s="10">
        <v>1</v>
      </c>
      <c r="I480" s="10">
        <v>1</v>
      </c>
      <c r="J480" s="4">
        <v>1</v>
      </c>
      <c r="K480" s="4">
        <v>1</v>
      </c>
      <c r="L480" s="12">
        <v>44022</v>
      </c>
      <c r="M480" s="12">
        <v>44426</v>
      </c>
      <c r="N480" s="11">
        <v>0</v>
      </c>
      <c r="O480" s="36">
        <v>0</v>
      </c>
      <c r="P480" s="13">
        <v>0</v>
      </c>
      <c r="Q480" s="14">
        <f t="shared" si="56"/>
        <v>44442</v>
      </c>
      <c r="R480" s="15">
        <f t="shared" ca="1" si="61"/>
        <v>0</v>
      </c>
      <c r="S480" s="35">
        <f t="shared" si="57"/>
        <v>1</v>
      </c>
      <c r="T480" s="101">
        <f t="shared" ca="1" si="62"/>
        <v>1</v>
      </c>
      <c r="U480" s="90" t="s">
        <v>689</v>
      </c>
      <c r="V480" s="26">
        <v>25</v>
      </c>
      <c r="W480" s="25">
        <f t="shared" si="63"/>
        <v>0</v>
      </c>
      <c r="X480" s="25" t="str">
        <f t="shared" ca="1" si="58"/>
        <v/>
      </c>
      <c r="Y480" s="25" t="str">
        <f t="shared" ca="1" si="59"/>
        <v/>
      </c>
      <c r="Z480" s="22" t="s">
        <v>24</v>
      </c>
      <c r="AA480" s="22"/>
      <c r="AB480" s="16">
        <v>44365</v>
      </c>
      <c r="AC480" s="17">
        <v>44426</v>
      </c>
      <c r="AD480" s="43"/>
      <c r="AE480" s="44"/>
      <c r="AF480" s="44"/>
      <c r="AG480" s="44"/>
      <c r="AH480" s="44"/>
      <c r="AI480" s="44"/>
      <c r="AJ480" s="44">
        <v>0</v>
      </c>
      <c r="AK480" s="85" t="str">
        <f>IF(AND($M480&gt;='Renew Report'!$T$1,$M480&lt;='Renew Report'!$U$1),COUNT($AK$1:$AK479)+1,"")</f>
        <v/>
      </c>
      <c r="AT480" s="46">
        <f t="shared" ca="1" si="60"/>
        <v>0</v>
      </c>
    </row>
    <row r="481" spans="1:46" s="46" customFormat="1" ht="60" customHeight="1" thickBot="1">
      <c r="A481" s="8">
        <f>IF(C481="","",SUBTOTAL(3,$C$2:C481))</f>
        <v>480</v>
      </c>
      <c r="B481" s="9" t="s">
        <v>508</v>
      </c>
      <c r="C481" s="10">
        <v>1</v>
      </c>
      <c r="D481" s="10">
        <v>1</v>
      </c>
      <c r="E481" s="10">
        <v>1</v>
      </c>
      <c r="F481" s="10">
        <v>1</v>
      </c>
      <c r="G481" s="10"/>
      <c r="H481" s="10">
        <v>1</v>
      </c>
      <c r="I481" s="10">
        <v>1</v>
      </c>
      <c r="J481" s="4">
        <v>1</v>
      </c>
      <c r="K481" s="4">
        <v>1</v>
      </c>
      <c r="L481" s="12">
        <v>44367</v>
      </c>
      <c r="M481" s="12">
        <v>44478</v>
      </c>
      <c r="N481" s="11">
        <v>0</v>
      </c>
      <c r="O481" s="36">
        <v>0</v>
      </c>
      <c r="P481" s="13">
        <v>0</v>
      </c>
      <c r="Q481" s="14">
        <f t="shared" si="56"/>
        <v>44494</v>
      </c>
      <c r="R481" s="15">
        <f t="shared" ca="1" si="61"/>
        <v>0</v>
      </c>
      <c r="S481" s="35">
        <f t="shared" si="57"/>
        <v>1</v>
      </c>
      <c r="T481" s="101">
        <f t="shared" ca="1" si="62"/>
        <v>1</v>
      </c>
      <c r="U481" s="90" t="s">
        <v>689</v>
      </c>
      <c r="V481" s="26">
        <v>25</v>
      </c>
      <c r="W481" s="25">
        <f t="shared" si="63"/>
        <v>0</v>
      </c>
      <c r="X481" s="25" t="str">
        <f t="shared" ca="1" si="58"/>
        <v/>
      </c>
      <c r="Y481" s="25" t="str">
        <f t="shared" ca="1" si="59"/>
        <v/>
      </c>
      <c r="Z481" s="22" t="s">
        <v>24</v>
      </c>
      <c r="AA481" s="22"/>
      <c r="AB481" s="16">
        <v>44417</v>
      </c>
      <c r="AC481" s="17">
        <v>44478</v>
      </c>
      <c r="AD481" s="43"/>
      <c r="AE481" s="44"/>
      <c r="AF481" s="44"/>
      <c r="AG481" s="44"/>
      <c r="AH481" s="44"/>
      <c r="AI481" s="44"/>
      <c r="AJ481" s="44">
        <v>0</v>
      </c>
      <c r="AK481" s="85" t="str">
        <f>IF(AND($M481&gt;='Renew Report'!$T$1,$M481&lt;='Renew Report'!$U$1),COUNT($AK$1:$AK480)+1,"")</f>
        <v/>
      </c>
      <c r="AT481" s="46">
        <f t="shared" ca="1" si="60"/>
        <v>0</v>
      </c>
    </row>
    <row r="482" spans="1:46" s="46" customFormat="1" ht="60" customHeight="1" thickBot="1">
      <c r="A482" s="8">
        <f>IF(C482="","",SUBTOTAL(3,$C$2:C482))</f>
        <v>481</v>
      </c>
      <c r="B482" s="9" t="s">
        <v>509</v>
      </c>
      <c r="C482" s="10">
        <v>1</v>
      </c>
      <c r="D482" s="10">
        <v>1</v>
      </c>
      <c r="E482" s="10">
        <v>1</v>
      </c>
      <c r="F482" s="10">
        <v>1</v>
      </c>
      <c r="G482" s="10"/>
      <c r="H482" s="10">
        <v>1</v>
      </c>
      <c r="I482" s="10">
        <v>1</v>
      </c>
      <c r="J482" s="4">
        <v>1</v>
      </c>
      <c r="K482" s="4">
        <v>1</v>
      </c>
      <c r="L482" s="12">
        <v>44375</v>
      </c>
      <c r="M482" s="12">
        <v>44621</v>
      </c>
      <c r="N482" s="11">
        <v>179</v>
      </c>
      <c r="O482" s="36">
        <v>125</v>
      </c>
      <c r="P482" s="13">
        <v>0</v>
      </c>
      <c r="Q482" s="14">
        <f t="shared" si="56"/>
        <v>44637</v>
      </c>
      <c r="R482" s="15">
        <f t="shared" ca="1" si="61"/>
        <v>0</v>
      </c>
      <c r="S482" s="35">
        <f t="shared" si="57"/>
        <v>126</v>
      </c>
      <c r="T482" s="101">
        <f t="shared" ca="1" si="62"/>
        <v>126</v>
      </c>
      <c r="U482" s="90" t="s">
        <v>689</v>
      </c>
      <c r="V482" s="26">
        <v>25</v>
      </c>
      <c r="W482" s="25" t="str">
        <f t="shared" si="63"/>
        <v>المخازن</v>
      </c>
      <c r="X482" s="25" t="str">
        <f t="shared" ca="1" si="58"/>
        <v/>
      </c>
      <c r="Y482" s="25" t="str">
        <f t="shared" ca="1" si="59"/>
        <v/>
      </c>
      <c r="Z482" s="22" t="s">
        <v>24</v>
      </c>
      <c r="AA482" s="22"/>
      <c r="AB482" s="16">
        <v>44197</v>
      </c>
      <c r="AC482" s="17">
        <v>44256</v>
      </c>
      <c r="AD482" s="43"/>
      <c r="AE482" s="44"/>
      <c r="AF482" s="44"/>
      <c r="AG482" s="44"/>
      <c r="AH482" s="44"/>
      <c r="AI482" s="44"/>
      <c r="AJ482" s="44">
        <v>0</v>
      </c>
      <c r="AK482" s="85" t="str">
        <f>IF(AND($M482&gt;='Renew Report'!$T$1,$M482&lt;='Renew Report'!$U$1),COUNT($AK$1:$AK481)+1,"")</f>
        <v/>
      </c>
      <c r="AT482" s="46">
        <f t="shared" ca="1" si="60"/>
        <v>0</v>
      </c>
    </row>
    <row r="483" spans="1:46" s="46" customFormat="1" ht="60" customHeight="1" thickBot="1">
      <c r="A483" s="8">
        <f>IF(C483="","",SUBTOTAL(3,$C$2:C483))</f>
        <v>482</v>
      </c>
      <c r="B483" s="9" t="s">
        <v>510</v>
      </c>
      <c r="C483" s="10">
        <v>1</v>
      </c>
      <c r="D483" s="10">
        <v>1</v>
      </c>
      <c r="E483" s="10">
        <v>1</v>
      </c>
      <c r="F483" s="10">
        <v>1</v>
      </c>
      <c r="G483" s="10"/>
      <c r="H483" s="10">
        <v>1</v>
      </c>
      <c r="I483" s="10">
        <v>1</v>
      </c>
      <c r="J483" s="4">
        <v>1</v>
      </c>
      <c r="K483" s="4">
        <v>1</v>
      </c>
      <c r="L483" s="12">
        <v>44434</v>
      </c>
      <c r="M483" s="12">
        <v>44396</v>
      </c>
      <c r="N483" s="11">
        <v>0</v>
      </c>
      <c r="O483" s="36">
        <v>0</v>
      </c>
      <c r="P483" s="13">
        <v>0</v>
      </c>
      <c r="Q483" s="14">
        <f t="shared" si="56"/>
        <v>44412</v>
      </c>
      <c r="R483" s="15">
        <f t="shared" ca="1" si="61"/>
        <v>0</v>
      </c>
      <c r="S483" s="35">
        <f t="shared" si="57"/>
        <v>1</v>
      </c>
      <c r="T483" s="101">
        <f t="shared" ca="1" si="62"/>
        <v>1</v>
      </c>
      <c r="U483" s="90" t="s">
        <v>689</v>
      </c>
      <c r="V483" s="26">
        <v>25</v>
      </c>
      <c r="W483" s="25">
        <f t="shared" si="63"/>
        <v>0</v>
      </c>
      <c r="X483" s="25" t="str">
        <f t="shared" ca="1" si="58"/>
        <v/>
      </c>
      <c r="Y483" s="25" t="str">
        <f t="shared" ca="1" si="59"/>
        <v/>
      </c>
      <c r="Z483" s="22" t="s">
        <v>24</v>
      </c>
      <c r="AA483" s="22"/>
      <c r="AB483" s="16">
        <v>44335</v>
      </c>
      <c r="AC483" s="17">
        <v>44396</v>
      </c>
      <c r="AD483" s="43"/>
      <c r="AE483" s="44"/>
      <c r="AF483" s="44"/>
      <c r="AG483" s="44"/>
      <c r="AH483" s="44"/>
      <c r="AI483" s="44"/>
      <c r="AJ483" s="44">
        <v>2002</v>
      </c>
      <c r="AK483" s="85" t="str">
        <f>IF(AND($M483&gt;='Renew Report'!$T$1,$M483&lt;='Renew Report'!$U$1),COUNT($AK$1:$AK482)+1,"")</f>
        <v/>
      </c>
      <c r="AT483" s="46">
        <f t="shared" ca="1" si="60"/>
        <v>0</v>
      </c>
    </row>
    <row r="484" spans="1:46" s="46" customFormat="1" ht="60" customHeight="1" thickBot="1">
      <c r="A484" s="8">
        <f>IF(C484="","",SUBTOTAL(3,$C$2:C484))</f>
        <v>483</v>
      </c>
      <c r="B484" s="9" t="s">
        <v>511</v>
      </c>
      <c r="C484" s="10">
        <v>1</v>
      </c>
      <c r="D484" s="10">
        <v>1</v>
      </c>
      <c r="E484" s="10">
        <v>1</v>
      </c>
      <c r="F484" s="10">
        <v>1</v>
      </c>
      <c r="G484" s="10"/>
      <c r="H484" s="10">
        <v>1</v>
      </c>
      <c r="I484" s="10">
        <v>1</v>
      </c>
      <c r="J484" s="4">
        <v>1</v>
      </c>
      <c r="K484" s="4">
        <v>1</v>
      </c>
      <c r="L484" s="12">
        <v>44641</v>
      </c>
      <c r="M484" s="12">
        <v>44656</v>
      </c>
      <c r="N484" s="11">
        <v>0</v>
      </c>
      <c r="O484" s="36">
        <v>0</v>
      </c>
      <c r="P484" s="13">
        <v>0</v>
      </c>
      <c r="Q484" s="14">
        <f t="shared" si="56"/>
        <v>44672</v>
      </c>
      <c r="R484" s="15">
        <f t="shared" ca="1" si="61"/>
        <v>0</v>
      </c>
      <c r="S484" s="35">
        <f t="shared" si="57"/>
        <v>1</v>
      </c>
      <c r="T484" s="101">
        <f t="shared" ca="1" si="62"/>
        <v>1</v>
      </c>
      <c r="U484" s="90" t="s">
        <v>689</v>
      </c>
      <c r="V484" s="26">
        <v>25</v>
      </c>
      <c r="W484" s="25">
        <f t="shared" si="63"/>
        <v>0</v>
      </c>
      <c r="X484" s="25" t="str">
        <f t="shared" ca="1" si="58"/>
        <v/>
      </c>
      <c r="Y484" s="25" t="str">
        <f t="shared" ca="1" si="59"/>
        <v/>
      </c>
      <c r="Z484" s="22" t="s">
        <v>24</v>
      </c>
      <c r="AA484" s="22"/>
      <c r="AB484" s="16">
        <v>44232</v>
      </c>
      <c r="AC484" s="17">
        <v>44291</v>
      </c>
      <c r="AD484" s="43"/>
      <c r="AE484" s="44"/>
      <c r="AF484" s="44"/>
      <c r="AG484" s="44"/>
      <c r="AH484" s="44"/>
      <c r="AI484" s="44"/>
      <c r="AJ484" s="44">
        <v>0</v>
      </c>
      <c r="AK484" s="85" t="str">
        <f>IF(AND($M484&gt;='Renew Report'!$T$1,$M484&lt;='Renew Report'!$U$1),COUNT($AK$1:$AK483)+1,"")</f>
        <v/>
      </c>
      <c r="AT484" s="46">
        <f t="shared" ca="1" si="60"/>
        <v>0</v>
      </c>
    </row>
    <row r="485" spans="1:46" s="46" customFormat="1" ht="60" customHeight="1" thickBot="1">
      <c r="A485" s="8">
        <f>IF(C485="","",SUBTOTAL(3,$C$2:C485))</f>
        <v>484</v>
      </c>
      <c r="B485" s="9" t="s">
        <v>512</v>
      </c>
      <c r="C485" s="10">
        <v>1</v>
      </c>
      <c r="D485" s="10">
        <v>1</v>
      </c>
      <c r="E485" s="10">
        <v>1</v>
      </c>
      <c r="F485" s="10">
        <v>1</v>
      </c>
      <c r="G485" s="10"/>
      <c r="H485" s="10">
        <v>1</v>
      </c>
      <c r="I485" s="10">
        <v>1</v>
      </c>
      <c r="J485" s="4">
        <v>1</v>
      </c>
      <c r="K485" s="4">
        <v>1</v>
      </c>
      <c r="L485" s="12">
        <v>44719</v>
      </c>
      <c r="M485" s="12">
        <v>44695</v>
      </c>
      <c r="N485" s="11">
        <v>0</v>
      </c>
      <c r="O485" s="36">
        <v>0</v>
      </c>
      <c r="P485" s="13">
        <v>0</v>
      </c>
      <c r="Q485" s="14">
        <f t="shared" si="56"/>
        <v>44711</v>
      </c>
      <c r="R485" s="15">
        <f t="shared" ca="1" si="61"/>
        <v>0</v>
      </c>
      <c r="S485" s="35">
        <f t="shared" si="57"/>
        <v>1</v>
      </c>
      <c r="T485" s="101">
        <f t="shared" ca="1" si="62"/>
        <v>1</v>
      </c>
      <c r="U485" s="90" t="s">
        <v>689</v>
      </c>
      <c r="V485" s="26">
        <v>25</v>
      </c>
      <c r="W485" s="25">
        <f t="shared" si="63"/>
        <v>0</v>
      </c>
      <c r="X485" s="25" t="str">
        <f t="shared" ca="1" si="58"/>
        <v/>
      </c>
      <c r="Y485" s="25" t="str">
        <f t="shared" ca="1" si="59"/>
        <v/>
      </c>
      <c r="Z485" s="22" t="s">
        <v>24</v>
      </c>
      <c r="AA485" s="22"/>
      <c r="AB485" s="16">
        <v>44330</v>
      </c>
      <c r="AC485" s="17">
        <v>44391</v>
      </c>
      <c r="AD485" s="43"/>
      <c r="AE485" s="44"/>
      <c r="AF485" s="44"/>
      <c r="AG485" s="44"/>
      <c r="AH485" s="44"/>
      <c r="AI485" s="44"/>
      <c r="AJ485" s="44">
        <v>1994</v>
      </c>
      <c r="AK485" s="85" t="str">
        <f>IF(AND($M485&gt;='Renew Report'!$T$1,$M485&lt;='Renew Report'!$U$1),COUNT($AK$1:$AK484)+1,"")</f>
        <v/>
      </c>
      <c r="AT485" s="46">
        <f t="shared" ca="1" si="60"/>
        <v>0</v>
      </c>
    </row>
    <row r="486" spans="1:46" s="46" customFormat="1" ht="60" customHeight="1" thickBot="1">
      <c r="A486" s="8">
        <f>IF(C486="","",SUBTOTAL(3,$C$2:C486))</f>
        <v>485</v>
      </c>
      <c r="B486" s="9" t="s">
        <v>513</v>
      </c>
      <c r="C486" s="10">
        <v>1</v>
      </c>
      <c r="D486" s="10">
        <v>1</v>
      </c>
      <c r="E486" s="10">
        <v>1</v>
      </c>
      <c r="F486" s="10">
        <v>1</v>
      </c>
      <c r="G486" s="10"/>
      <c r="H486" s="10">
        <v>1</v>
      </c>
      <c r="I486" s="10">
        <v>1</v>
      </c>
      <c r="J486" s="4">
        <v>1</v>
      </c>
      <c r="K486" s="4">
        <v>1</v>
      </c>
      <c r="L486" s="12">
        <v>44228</v>
      </c>
      <c r="M486" s="12">
        <v>44488</v>
      </c>
      <c r="N486" s="11">
        <v>0</v>
      </c>
      <c r="O486" s="36">
        <v>0</v>
      </c>
      <c r="P486" s="13">
        <v>0</v>
      </c>
      <c r="Q486" s="14">
        <f t="shared" si="56"/>
        <v>44504</v>
      </c>
      <c r="R486" s="15">
        <f t="shared" ca="1" si="61"/>
        <v>0</v>
      </c>
      <c r="S486" s="35">
        <f t="shared" si="57"/>
        <v>1</v>
      </c>
      <c r="T486" s="101">
        <f t="shared" ca="1" si="62"/>
        <v>1</v>
      </c>
      <c r="U486" s="90" t="s">
        <v>689</v>
      </c>
      <c r="V486" s="26">
        <v>25</v>
      </c>
      <c r="W486" s="25">
        <f t="shared" si="63"/>
        <v>0</v>
      </c>
      <c r="X486" s="25" t="str">
        <f t="shared" ca="1" si="58"/>
        <v/>
      </c>
      <c r="Y486" s="25" t="str">
        <f t="shared" ca="1" si="59"/>
        <v/>
      </c>
      <c r="Z486" s="22" t="s">
        <v>24</v>
      </c>
      <c r="AA486" s="22"/>
      <c r="AB486" s="16">
        <v>44427</v>
      </c>
      <c r="AC486" s="17">
        <v>44488</v>
      </c>
      <c r="AD486" s="43"/>
      <c r="AE486" s="44"/>
      <c r="AF486" s="44"/>
      <c r="AG486" s="44"/>
      <c r="AH486" s="44"/>
      <c r="AI486" s="44"/>
      <c r="AJ486" s="44">
        <v>0</v>
      </c>
      <c r="AK486" s="85" t="str">
        <f>IF(AND($M486&gt;='Renew Report'!$T$1,$M486&lt;='Renew Report'!$U$1),COUNT($AK$1:$AK485)+1,"")</f>
        <v/>
      </c>
      <c r="AT486" s="46">
        <f t="shared" ca="1" si="60"/>
        <v>0</v>
      </c>
    </row>
    <row r="487" spans="1:46" s="46" customFormat="1" ht="60" customHeight="1" thickBot="1">
      <c r="A487" s="8">
        <f>IF(C487="","",SUBTOTAL(3,$C$2:C487))</f>
        <v>486</v>
      </c>
      <c r="B487" s="9" t="s">
        <v>514</v>
      </c>
      <c r="C487" s="10">
        <v>1</v>
      </c>
      <c r="D487" s="10">
        <v>1</v>
      </c>
      <c r="E487" s="10">
        <v>1</v>
      </c>
      <c r="F487" s="10">
        <v>1</v>
      </c>
      <c r="G487" s="10"/>
      <c r="H487" s="10">
        <v>1</v>
      </c>
      <c r="I487" s="10">
        <v>1</v>
      </c>
      <c r="J487" s="4">
        <v>1</v>
      </c>
      <c r="K487" s="4">
        <v>1</v>
      </c>
      <c r="L487" s="12">
        <v>44679</v>
      </c>
      <c r="M487" s="12">
        <v>44740</v>
      </c>
      <c r="N487" s="11">
        <v>0</v>
      </c>
      <c r="O487" s="36">
        <v>0</v>
      </c>
      <c r="P487" s="13">
        <v>0</v>
      </c>
      <c r="Q487" s="14">
        <f t="shared" si="56"/>
        <v>44756</v>
      </c>
      <c r="R487" s="15">
        <f t="shared" ca="1" si="61"/>
        <v>0</v>
      </c>
      <c r="S487" s="35">
        <f t="shared" si="57"/>
        <v>1</v>
      </c>
      <c r="T487" s="101">
        <f t="shared" ca="1" si="62"/>
        <v>1</v>
      </c>
      <c r="U487" s="90" t="s">
        <v>689</v>
      </c>
      <c r="V487" s="26">
        <v>25</v>
      </c>
      <c r="W487" s="25">
        <f t="shared" si="63"/>
        <v>0</v>
      </c>
      <c r="X487" s="25" t="str">
        <f t="shared" ca="1" si="58"/>
        <v/>
      </c>
      <c r="Y487" s="25" t="str">
        <f t="shared" ca="1" si="59"/>
        <v/>
      </c>
      <c r="Z487" s="22" t="s">
        <v>24</v>
      </c>
      <c r="AA487" s="22"/>
      <c r="AB487" s="16">
        <v>44314</v>
      </c>
      <c r="AC487" s="17">
        <v>44375</v>
      </c>
      <c r="AD487" s="43"/>
      <c r="AE487" s="44"/>
      <c r="AF487" s="44"/>
      <c r="AG487" s="44"/>
      <c r="AH487" s="44"/>
      <c r="AI487" s="44"/>
      <c r="AJ487" s="44">
        <v>2017</v>
      </c>
      <c r="AK487" s="85" t="str">
        <f>IF(AND($M487&gt;='Renew Report'!$T$1,$M487&lt;='Renew Report'!$U$1),COUNT($AK$1:$AK486)+1,"")</f>
        <v/>
      </c>
      <c r="AT487" s="46">
        <f t="shared" ca="1" si="60"/>
        <v>0</v>
      </c>
    </row>
    <row r="488" spans="1:46" s="46" customFormat="1" ht="60" customHeight="1" thickBot="1">
      <c r="A488" s="8">
        <f>IF(C488="","",SUBTOTAL(3,$C$2:C488))</f>
        <v>487</v>
      </c>
      <c r="B488" s="9" t="s">
        <v>515</v>
      </c>
      <c r="C488" s="10">
        <v>1</v>
      </c>
      <c r="D488" s="10">
        <v>1</v>
      </c>
      <c r="E488" s="10">
        <v>1</v>
      </c>
      <c r="F488" s="10">
        <v>1</v>
      </c>
      <c r="G488" s="10"/>
      <c r="H488" s="10">
        <v>1</v>
      </c>
      <c r="I488" s="10">
        <v>1</v>
      </c>
      <c r="J488" s="4">
        <v>1</v>
      </c>
      <c r="K488" s="4">
        <v>1</v>
      </c>
      <c r="L488" s="12">
        <v>44038</v>
      </c>
      <c r="M488" s="12">
        <v>44487</v>
      </c>
      <c r="N488" s="11">
        <v>0</v>
      </c>
      <c r="O488" s="36">
        <v>0</v>
      </c>
      <c r="P488" s="13">
        <v>0</v>
      </c>
      <c r="Q488" s="14">
        <f t="shared" si="56"/>
        <v>44503</v>
      </c>
      <c r="R488" s="15">
        <f t="shared" ca="1" si="61"/>
        <v>0</v>
      </c>
      <c r="S488" s="35">
        <f t="shared" si="57"/>
        <v>1</v>
      </c>
      <c r="T488" s="101">
        <f t="shared" ca="1" si="62"/>
        <v>1</v>
      </c>
      <c r="U488" s="90" t="s">
        <v>689</v>
      </c>
      <c r="V488" s="26">
        <v>25</v>
      </c>
      <c r="W488" s="25">
        <f t="shared" si="63"/>
        <v>0</v>
      </c>
      <c r="X488" s="25" t="str">
        <f t="shared" ca="1" si="58"/>
        <v/>
      </c>
      <c r="Y488" s="25" t="str">
        <f t="shared" ca="1" si="59"/>
        <v/>
      </c>
      <c r="Z488" s="22" t="s">
        <v>24</v>
      </c>
      <c r="AA488" s="22"/>
      <c r="AB488" s="16">
        <v>44426</v>
      </c>
      <c r="AC488" s="17">
        <v>44487</v>
      </c>
      <c r="AD488" s="43"/>
      <c r="AE488" s="44"/>
      <c r="AF488" s="44"/>
      <c r="AG488" s="44"/>
      <c r="AH488" s="44"/>
      <c r="AI488" s="44"/>
      <c r="AJ488" s="44">
        <v>0</v>
      </c>
      <c r="AK488" s="85" t="str">
        <f>IF(AND($M488&gt;='Renew Report'!$T$1,$M488&lt;='Renew Report'!$U$1),COUNT($AK$1:$AK487)+1,"")</f>
        <v/>
      </c>
      <c r="AT488" s="46">
        <f t="shared" ca="1" si="60"/>
        <v>0</v>
      </c>
    </row>
    <row r="489" spans="1:46" s="46" customFormat="1" ht="60" customHeight="1" thickBot="1">
      <c r="A489" s="8">
        <f>IF(C489="","",SUBTOTAL(3,$C$2:C489))</f>
        <v>488</v>
      </c>
      <c r="B489" s="9" t="s">
        <v>516</v>
      </c>
      <c r="C489" s="10">
        <v>1</v>
      </c>
      <c r="D489" s="10">
        <v>1</v>
      </c>
      <c r="E489" s="10">
        <v>1</v>
      </c>
      <c r="F489" s="10">
        <v>1</v>
      </c>
      <c r="G489" s="10"/>
      <c r="H489" s="10">
        <v>1</v>
      </c>
      <c r="I489" s="10">
        <v>1</v>
      </c>
      <c r="J489" s="4">
        <v>1</v>
      </c>
      <c r="K489" s="4">
        <v>1</v>
      </c>
      <c r="L489" s="12">
        <v>44419</v>
      </c>
      <c r="M489" s="12">
        <v>44521</v>
      </c>
      <c r="N489" s="11">
        <v>0</v>
      </c>
      <c r="O489" s="36">
        <v>0</v>
      </c>
      <c r="P489" s="13">
        <v>0</v>
      </c>
      <c r="Q489" s="14">
        <f t="shared" si="56"/>
        <v>44537</v>
      </c>
      <c r="R489" s="15">
        <f t="shared" ca="1" si="61"/>
        <v>0</v>
      </c>
      <c r="S489" s="35">
        <f t="shared" si="57"/>
        <v>1</v>
      </c>
      <c r="T489" s="101">
        <f t="shared" ca="1" si="62"/>
        <v>1</v>
      </c>
      <c r="U489" s="90" t="s">
        <v>689</v>
      </c>
      <c r="V489" s="26">
        <v>25</v>
      </c>
      <c r="W489" s="25">
        <f t="shared" si="63"/>
        <v>0</v>
      </c>
      <c r="X489" s="25" t="str">
        <f t="shared" ca="1" si="58"/>
        <v/>
      </c>
      <c r="Y489" s="25" t="str">
        <f t="shared" ca="1" si="59"/>
        <v/>
      </c>
      <c r="Z489" s="22" t="s">
        <v>24</v>
      </c>
      <c r="AA489" s="22"/>
      <c r="AB489" s="16">
        <v>44460</v>
      </c>
      <c r="AC489" s="17">
        <v>44521</v>
      </c>
      <c r="AD489" s="43"/>
      <c r="AE489" s="44"/>
      <c r="AF489" s="44"/>
      <c r="AG489" s="44"/>
      <c r="AH489" s="44"/>
      <c r="AI489" s="44"/>
      <c r="AJ489" s="44">
        <v>0</v>
      </c>
      <c r="AK489" s="85" t="str">
        <f>IF(AND($M489&gt;='Renew Report'!$T$1,$M489&lt;='Renew Report'!$U$1),COUNT($AK$1:$AK488)+1,"")</f>
        <v/>
      </c>
      <c r="AT489" s="46">
        <f t="shared" ca="1" si="60"/>
        <v>0</v>
      </c>
    </row>
    <row r="490" spans="1:46" s="46" customFormat="1" ht="60" customHeight="1" thickBot="1">
      <c r="A490" s="8">
        <f>IF(C490="","",SUBTOTAL(3,$C$2:C490))</f>
        <v>489</v>
      </c>
      <c r="B490" s="9" t="s">
        <v>517</v>
      </c>
      <c r="C490" s="10">
        <v>1</v>
      </c>
      <c r="D490" s="10">
        <v>1</v>
      </c>
      <c r="E490" s="10">
        <v>1</v>
      </c>
      <c r="F490" s="10">
        <v>1</v>
      </c>
      <c r="G490" s="10"/>
      <c r="H490" s="10">
        <v>1</v>
      </c>
      <c r="I490" s="10">
        <v>1</v>
      </c>
      <c r="J490" s="4">
        <v>1</v>
      </c>
      <c r="K490" s="4">
        <v>1</v>
      </c>
      <c r="L490" s="12">
        <v>44721</v>
      </c>
      <c r="M490" s="12">
        <v>44755</v>
      </c>
      <c r="N490" s="11">
        <v>111</v>
      </c>
      <c r="O490" s="36">
        <v>100</v>
      </c>
      <c r="P490" s="13">
        <v>0</v>
      </c>
      <c r="Q490" s="14">
        <f t="shared" si="56"/>
        <v>44771</v>
      </c>
      <c r="R490" s="15">
        <f t="shared" ca="1" si="61"/>
        <v>0</v>
      </c>
      <c r="S490" s="35">
        <f t="shared" si="57"/>
        <v>101</v>
      </c>
      <c r="T490" s="101">
        <f t="shared" ca="1" si="62"/>
        <v>101</v>
      </c>
      <c r="U490" s="90" t="s">
        <v>689</v>
      </c>
      <c r="V490" s="26">
        <v>25</v>
      </c>
      <c r="W490" s="25" t="str">
        <f t="shared" si="63"/>
        <v>المخازن</v>
      </c>
      <c r="X490" s="25" t="str">
        <f t="shared" ca="1" si="58"/>
        <v/>
      </c>
      <c r="Y490" s="25" t="str">
        <f t="shared" ca="1" si="59"/>
        <v/>
      </c>
      <c r="Z490" s="22" t="s">
        <v>24</v>
      </c>
      <c r="AA490" s="22"/>
      <c r="AB490" s="16">
        <v>44329</v>
      </c>
      <c r="AC490" s="17">
        <v>44390</v>
      </c>
      <c r="AD490" s="43"/>
      <c r="AE490" s="44"/>
      <c r="AF490" s="44"/>
      <c r="AG490" s="44"/>
      <c r="AH490" s="44"/>
      <c r="AI490" s="44"/>
      <c r="AJ490" s="44">
        <v>1995</v>
      </c>
      <c r="AK490" s="85" t="str">
        <f>IF(AND($M490&gt;='Renew Report'!$T$1,$M490&lt;='Renew Report'!$U$1),COUNT($AK$1:$AK489)+1,"")</f>
        <v/>
      </c>
      <c r="AT490" s="46">
        <f t="shared" ca="1" si="60"/>
        <v>0</v>
      </c>
    </row>
    <row r="491" spans="1:46" s="46" customFormat="1" ht="60" customHeight="1" thickBot="1">
      <c r="A491" s="8">
        <f>IF(C491="","",SUBTOTAL(3,$C$2:C491))</f>
        <v>490</v>
      </c>
      <c r="B491" s="9" t="s">
        <v>518</v>
      </c>
      <c r="C491" s="10">
        <v>1</v>
      </c>
      <c r="D491" s="10">
        <v>1</v>
      </c>
      <c r="E491" s="10">
        <v>1</v>
      </c>
      <c r="F491" s="10">
        <v>1</v>
      </c>
      <c r="G491" s="10"/>
      <c r="H491" s="10">
        <v>1</v>
      </c>
      <c r="I491" s="10">
        <v>1</v>
      </c>
      <c r="J491" s="4">
        <v>1</v>
      </c>
      <c r="K491" s="4">
        <v>1</v>
      </c>
      <c r="L491" s="12">
        <v>44215</v>
      </c>
      <c r="M491" s="12">
        <v>44799</v>
      </c>
      <c r="N491" s="11">
        <v>0</v>
      </c>
      <c r="O491" s="36">
        <v>0</v>
      </c>
      <c r="P491" s="13">
        <v>0</v>
      </c>
      <c r="Q491" s="14">
        <f t="shared" si="56"/>
        <v>44815</v>
      </c>
      <c r="R491" s="15">
        <f t="shared" ca="1" si="61"/>
        <v>0</v>
      </c>
      <c r="S491" s="35">
        <f t="shared" si="57"/>
        <v>1</v>
      </c>
      <c r="T491" s="101">
        <f t="shared" ca="1" si="62"/>
        <v>1</v>
      </c>
      <c r="U491" s="90" t="s">
        <v>689</v>
      </c>
      <c r="V491" s="26">
        <v>25</v>
      </c>
      <c r="W491" s="25">
        <f t="shared" si="63"/>
        <v>0</v>
      </c>
      <c r="X491" s="25" t="str">
        <f t="shared" ca="1" si="58"/>
        <v/>
      </c>
      <c r="Y491" s="25" t="str">
        <f t="shared" ca="1" si="59"/>
        <v/>
      </c>
      <c r="Z491" s="22" t="s">
        <v>75</v>
      </c>
      <c r="AA491" s="22"/>
      <c r="AB491" s="16">
        <v>44799</v>
      </c>
      <c r="AC491" s="17">
        <v>44799</v>
      </c>
      <c r="AD491" s="43"/>
      <c r="AE491" s="44"/>
      <c r="AF491" s="44"/>
      <c r="AG491" s="44"/>
      <c r="AH491" s="44"/>
      <c r="AI491" s="44"/>
      <c r="AJ491" s="44">
        <v>44113</v>
      </c>
      <c r="AK491" s="85" t="str">
        <f>IF(AND($M491&gt;='Renew Report'!$T$1,$M491&lt;='Renew Report'!$U$1),COUNT($AK$1:$AK490)+1,"")</f>
        <v/>
      </c>
      <c r="AT491" s="46">
        <f t="shared" ca="1" si="60"/>
        <v>0</v>
      </c>
    </row>
    <row r="492" spans="1:46" s="46" customFormat="1" ht="60" customHeight="1" thickBot="1">
      <c r="A492" s="8">
        <f>IF(C492="","",SUBTOTAL(3,$C$2:C492))</f>
        <v>491</v>
      </c>
      <c r="B492" s="9" t="s">
        <v>519</v>
      </c>
      <c r="C492" s="10">
        <v>1</v>
      </c>
      <c r="D492" s="10">
        <v>1</v>
      </c>
      <c r="E492" s="10">
        <v>1</v>
      </c>
      <c r="F492" s="10">
        <v>1</v>
      </c>
      <c r="G492" s="10"/>
      <c r="H492" s="10">
        <v>1</v>
      </c>
      <c r="I492" s="10">
        <v>1</v>
      </c>
      <c r="J492" s="4">
        <v>1</v>
      </c>
      <c r="K492" s="4">
        <v>1</v>
      </c>
      <c r="L492" s="12">
        <v>44434</v>
      </c>
      <c r="M492" s="12">
        <v>44529</v>
      </c>
      <c r="N492" s="11">
        <v>0</v>
      </c>
      <c r="O492" s="36">
        <v>0</v>
      </c>
      <c r="P492" s="13">
        <v>0</v>
      </c>
      <c r="Q492" s="14">
        <f t="shared" si="56"/>
        <v>44545</v>
      </c>
      <c r="R492" s="15">
        <f t="shared" ca="1" si="61"/>
        <v>0</v>
      </c>
      <c r="S492" s="35">
        <f t="shared" si="57"/>
        <v>1</v>
      </c>
      <c r="T492" s="101">
        <f t="shared" ca="1" si="62"/>
        <v>1</v>
      </c>
      <c r="U492" s="90" t="s">
        <v>689</v>
      </c>
      <c r="V492" s="26">
        <v>25</v>
      </c>
      <c r="W492" s="25">
        <f t="shared" si="63"/>
        <v>0</v>
      </c>
      <c r="X492" s="25" t="str">
        <f t="shared" ca="1" si="58"/>
        <v/>
      </c>
      <c r="Y492" s="25" t="str">
        <f t="shared" ca="1" si="59"/>
        <v/>
      </c>
      <c r="Z492" s="22" t="s">
        <v>26</v>
      </c>
      <c r="AA492" s="22"/>
      <c r="AB492" s="16">
        <v>44164</v>
      </c>
      <c r="AC492" s="17">
        <v>44164</v>
      </c>
      <c r="AD492" s="43"/>
      <c r="AE492" s="44"/>
      <c r="AF492" s="44"/>
      <c r="AG492" s="44"/>
      <c r="AH492" s="44"/>
      <c r="AI492" s="44"/>
      <c r="AJ492" s="44">
        <v>0</v>
      </c>
      <c r="AK492" s="85" t="str">
        <f>IF(AND($M492&gt;='Renew Report'!$T$1,$M492&lt;='Renew Report'!$U$1),COUNT($AK$1:$AK491)+1,"")</f>
        <v/>
      </c>
      <c r="AT492" s="46">
        <f t="shared" ca="1" si="60"/>
        <v>0</v>
      </c>
    </row>
    <row r="493" spans="1:46" s="46" customFormat="1" ht="60" customHeight="1" thickBot="1">
      <c r="A493" s="8">
        <f>IF(C493="","",SUBTOTAL(3,$C$2:C493))</f>
        <v>492</v>
      </c>
      <c r="B493" s="9" t="s">
        <v>520</v>
      </c>
      <c r="C493" s="10">
        <v>1</v>
      </c>
      <c r="D493" s="10">
        <v>1</v>
      </c>
      <c r="E493" s="10">
        <v>1</v>
      </c>
      <c r="F493" s="10">
        <v>1</v>
      </c>
      <c r="G493" s="10"/>
      <c r="H493" s="10">
        <v>1</v>
      </c>
      <c r="I493" s="10">
        <v>1</v>
      </c>
      <c r="J493" s="4">
        <v>1</v>
      </c>
      <c r="K493" s="4">
        <v>1</v>
      </c>
      <c r="L493" s="12">
        <v>43986</v>
      </c>
      <c r="M493" s="12">
        <v>44410</v>
      </c>
      <c r="N493" s="11">
        <v>0</v>
      </c>
      <c r="O493" s="36">
        <v>0</v>
      </c>
      <c r="P493" s="13">
        <v>0</v>
      </c>
      <c r="Q493" s="14">
        <f t="shared" si="56"/>
        <v>44426</v>
      </c>
      <c r="R493" s="15">
        <f t="shared" ca="1" si="61"/>
        <v>0</v>
      </c>
      <c r="S493" s="35">
        <f t="shared" si="57"/>
        <v>1</v>
      </c>
      <c r="T493" s="101">
        <f t="shared" ca="1" si="62"/>
        <v>1</v>
      </c>
      <c r="U493" s="90" t="s">
        <v>689</v>
      </c>
      <c r="V493" s="26">
        <v>25</v>
      </c>
      <c r="W493" s="25">
        <f t="shared" si="63"/>
        <v>0</v>
      </c>
      <c r="X493" s="25" t="str">
        <f t="shared" ca="1" si="58"/>
        <v/>
      </c>
      <c r="Y493" s="25" t="str">
        <f t="shared" ca="1" si="59"/>
        <v/>
      </c>
      <c r="Z493" s="22" t="s">
        <v>24</v>
      </c>
      <c r="AA493" s="22"/>
      <c r="AB493" s="16">
        <v>44349</v>
      </c>
      <c r="AC493" s="17">
        <v>44410</v>
      </c>
      <c r="AD493" s="43"/>
      <c r="AE493" s="44"/>
      <c r="AF493" s="44"/>
      <c r="AG493" s="44"/>
      <c r="AH493" s="44"/>
      <c r="AI493" s="44"/>
      <c r="AJ493" s="44">
        <v>2013</v>
      </c>
      <c r="AK493" s="85" t="str">
        <f>IF(AND($M493&gt;='Renew Report'!$T$1,$M493&lt;='Renew Report'!$U$1),COUNT($AK$1:$AK492)+1,"")</f>
        <v/>
      </c>
      <c r="AT493" s="46">
        <f t="shared" ca="1" si="60"/>
        <v>0</v>
      </c>
    </row>
    <row r="494" spans="1:46" s="46" customFormat="1" ht="60" customHeight="1" thickBot="1">
      <c r="A494" s="8">
        <f>IF(C494="","",SUBTOTAL(3,$C$2:C494))</f>
        <v>493</v>
      </c>
      <c r="B494" s="9" t="s">
        <v>521</v>
      </c>
      <c r="C494" s="10">
        <v>1</v>
      </c>
      <c r="D494" s="10">
        <v>1</v>
      </c>
      <c r="E494" s="10">
        <v>1</v>
      </c>
      <c r="F494" s="10">
        <v>1</v>
      </c>
      <c r="G494" s="10"/>
      <c r="H494" s="10">
        <v>1</v>
      </c>
      <c r="I494" s="10">
        <v>1</v>
      </c>
      <c r="J494" s="4">
        <v>1</v>
      </c>
      <c r="K494" s="4">
        <v>1</v>
      </c>
      <c r="L494" s="12">
        <v>44396</v>
      </c>
      <c r="M494" s="12">
        <v>44755</v>
      </c>
      <c r="N494" s="11">
        <v>0</v>
      </c>
      <c r="O494" s="36">
        <v>0</v>
      </c>
      <c r="P494" s="13">
        <v>0</v>
      </c>
      <c r="Q494" s="14">
        <f t="shared" si="56"/>
        <v>44771</v>
      </c>
      <c r="R494" s="15">
        <f t="shared" ca="1" si="61"/>
        <v>0</v>
      </c>
      <c r="S494" s="35">
        <f t="shared" si="57"/>
        <v>1</v>
      </c>
      <c r="T494" s="101">
        <f t="shared" ca="1" si="62"/>
        <v>1</v>
      </c>
      <c r="U494" s="90" t="s">
        <v>689</v>
      </c>
      <c r="V494" s="26">
        <v>25</v>
      </c>
      <c r="W494" s="25">
        <f t="shared" si="63"/>
        <v>0</v>
      </c>
      <c r="X494" s="25" t="str">
        <f t="shared" ca="1" si="58"/>
        <v/>
      </c>
      <c r="Y494" s="25" t="str">
        <f t="shared" ca="1" si="59"/>
        <v/>
      </c>
      <c r="Z494" s="22" t="s">
        <v>24</v>
      </c>
      <c r="AA494" s="22"/>
      <c r="AB494" s="16">
        <v>44329</v>
      </c>
      <c r="AC494" s="17">
        <v>44390</v>
      </c>
      <c r="AD494" s="43"/>
      <c r="AE494" s="44"/>
      <c r="AF494" s="44"/>
      <c r="AG494" s="44"/>
      <c r="AH494" s="44"/>
      <c r="AI494" s="44"/>
      <c r="AJ494" s="44">
        <v>2017</v>
      </c>
      <c r="AK494" s="85" t="str">
        <f>IF(AND($M494&gt;='Renew Report'!$T$1,$M494&lt;='Renew Report'!$U$1),COUNT($AK$1:$AK493)+1,"")</f>
        <v/>
      </c>
      <c r="AT494" s="46">
        <f t="shared" ca="1" si="60"/>
        <v>0</v>
      </c>
    </row>
    <row r="495" spans="1:46" s="46" customFormat="1" ht="60" customHeight="1" thickBot="1">
      <c r="A495" s="8">
        <f>IF(C495="","",SUBTOTAL(3,$C$2:C495))</f>
        <v>494</v>
      </c>
      <c r="B495" s="9" t="s">
        <v>522</v>
      </c>
      <c r="C495" s="10">
        <v>1</v>
      </c>
      <c r="D495" s="10">
        <v>1</v>
      </c>
      <c r="E495" s="10">
        <v>1</v>
      </c>
      <c r="F495" s="10">
        <v>1</v>
      </c>
      <c r="G495" s="10"/>
      <c r="H495" s="10">
        <v>1</v>
      </c>
      <c r="I495" s="10">
        <v>1</v>
      </c>
      <c r="J495" s="4">
        <v>1</v>
      </c>
      <c r="K495" s="4">
        <v>1</v>
      </c>
      <c r="L495" s="12">
        <v>43920</v>
      </c>
      <c r="M495" s="12">
        <v>44732</v>
      </c>
      <c r="N495" s="11">
        <v>0</v>
      </c>
      <c r="O495" s="36">
        <v>0</v>
      </c>
      <c r="P495" s="13">
        <v>0</v>
      </c>
      <c r="Q495" s="14">
        <f t="shared" si="56"/>
        <v>44748</v>
      </c>
      <c r="R495" s="15">
        <f t="shared" ca="1" si="61"/>
        <v>0</v>
      </c>
      <c r="S495" s="35">
        <f t="shared" si="57"/>
        <v>1</v>
      </c>
      <c r="T495" s="101">
        <f t="shared" ca="1" si="62"/>
        <v>1</v>
      </c>
      <c r="U495" s="90" t="s">
        <v>689</v>
      </c>
      <c r="V495" s="26">
        <v>25</v>
      </c>
      <c r="W495" s="25">
        <f t="shared" si="63"/>
        <v>0</v>
      </c>
      <c r="X495" s="25" t="str">
        <f t="shared" ca="1" si="58"/>
        <v/>
      </c>
      <c r="Y495" s="25" t="str">
        <f t="shared" ca="1" si="59"/>
        <v/>
      </c>
      <c r="Z495" s="22" t="s">
        <v>24</v>
      </c>
      <c r="AA495" s="22"/>
      <c r="AB495" s="16">
        <v>44306</v>
      </c>
      <c r="AC495" s="17">
        <v>44367</v>
      </c>
      <c r="AD495" s="43"/>
      <c r="AE495" s="44"/>
      <c r="AF495" s="44"/>
      <c r="AG495" s="44"/>
      <c r="AH495" s="44"/>
      <c r="AI495" s="44"/>
      <c r="AJ495" s="44">
        <v>2014</v>
      </c>
      <c r="AK495" s="85" t="str">
        <f>IF(AND($M495&gt;='Renew Report'!$T$1,$M495&lt;='Renew Report'!$U$1),COUNT($AK$1:$AK494)+1,"")</f>
        <v/>
      </c>
      <c r="AT495" s="46">
        <f t="shared" ca="1" si="60"/>
        <v>0</v>
      </c>
    </row>
    <row r="496" spans="1:46" s="46" customFormat="1" ht="60" customHeight="1" thickBot="1">
      <c r="A496" s="8">
        <f>IF(C496="","",SUBTOTAL(3,$C$2:C496))</f>
        <v>495</v>
      </c>
      <c r="B496" s="9" t="s">
        <v>523</v>
      </c>
      <c r="C496" s="10">
        <v>1</v>
      </c>
      <c r="D496" s="10">
        <v>1</v>
      </c>
      <c r="E496" s="10">
        <v>1</v>
      </c>
      <c r="F496" s="10">
        <v>1</v>
      </c>
      <c r="G496" s="10"/>
      <c r="H496" s="10">
        <v>1</v>
      </c>
      <c r="I496" s="10">
        <v>1</v>
      </c>
      <c r="J496" s="4">
        <v>1</v>
      </c>
      <c r="K496" s="4">
        <v>1</v>
      </c>
      <c r="L496" s="12">
        <v>44588</v>
      </c>
      <c r="M496" s="12">
        <v>44721</v>
      </c>
      <c r="N496" s="11">
        <v>0</v>
      </c>
      <c r="O496" s="36">
        <v>0</v>
      </c>
      <c r="P496" s="13">
        <v>0</v>
      </c>
      <c r="Q496" s="14">
        <f t="shared" si="56"/>
        <v>44737</v>
      </c>
      <c r="R496" s="15">
        <f t="shared" ca="1" si="61"/>
        <v>0</v>
      </c>
      <c r="S496" s="35">
        <f t="shared" si="57"/>
        <v>1</v>
      </c>
      <c r="T496" s="101">
        <f t="shared" ca="1" si="62"/>
        <v>1</v>
      </c>
      <c r="U496" s="90" t="s">
        <v>689</v>
      </c>
      <c r="V496" s="26">
        <v>25</v>
      </c>
      <c r="W496" s="25">
        <f t="shared" si="63"/>
        <v>0</v>
      </c>
      <c r="X496" s="25" t="str">
        <f t="shared" ca="1" si="58"/>
        <v/>
      </c>
      <c r="Y496" s="25" t="str">
        <f t="shared" ca="1" si="59"/>
        <v/>
      </c>
      <c r="Z496" s="22" t="s">
        <v>24</v>
      </c>
      <c r="AA496" s="22"/>
      <c r="AB496" s="16">
        <v>44295</v>
      </c>
      <c r="AC496" s="17">
        <v>44356</v>
      </c>
      <c r="AD496" s="43"/>
      <c r="AE496" s="44"/>
      <c r="AF496" s="44"/>
      <c r="AG496" s="44"/>
      <c r="AH496" s="44"/>
      <c r="AI496" s="44"/>
      <c r="AJ496" s="44">
        <v>1993</v>
      </c>
      <c r="AK496" s="85" t="str">
        <f>IF(AND($M496&gt;='Renew Report'!$T$1,$M496&lt;='Renew Report'!$U$1),COUNT($AK$1:$AK495)+1,"")</f>
        <v/>
      </c>
      <c r="AT496" s="46">
        <f t="shared" ca="1" si="60"/>
        <v>0</v>
      </c>
    </row>
    <row r="497" spans="1:46" s="46" customFormat="1" ht="60" customHeight="1" thickBot="1">
      <c r="A497" s="8">
        <f>IF(C497="","",SUBTOTAL(3,$C$2:C497))</f>
        <v>496</v>
      </c>
      <c r="B497" s="9" t="s">
        <v>524</v>
      </c>
      <c r="C497" s="10">
        <v>1</v>
      </c>
      <c r="D497" s="10">
        <v>1</v>
      </c>
      <c r="E497" s="10">
        <v>1</v>
      </c>
      <c r="F497" s="10">
        <v>1</v>
      </c>
      <c r="G497" s="10"/>
      <c r="H497" s="10">
        <v>1</v>
      </c>
      <c r="I497" s="10">
        <v>1</v>
      </c>
      <c r="J497" s="4">
        <v>1</v>
      </c>
      <c r="K497" s="4">
        <v>1</v>
      </c>
      <c r="L497" s="12">
        <v>44259</v>
      </c>
      <c r="M497" s="12">
        <v>44575</v>
      </c>
      <c r="N497" s="11">
        <v>0</v>
      </c>
      <c r="O497" s="36">
        <v>0</v>
      </c>
      <c r="P497" s="13">
        <v>0</v>
      </c>
      <c r="Q497" s="14">
        <f t="shared" si="56"/>
        <v>44591</v>
      </c>
      <c r="R497" s="15">
        <f t="shared" ca="1" si="61"/>
        <v>0</v>
      </c>
      <c r="S497" s="35">
        <f t="shared" si="57"/>
        <v>1</v>
      </c>
      <c r="T497" s="101">
        <f t="shared" ca="1" si="62"/>
        <v>1</v>
      </c>
      <c r="U497" s="93" t="s">
        <v>689</v>
      </c>
      <c r="V497" s="29">
        <v>25</v>
      </c>
      <c r="W497" s="25">
        <f t="shared" si="63"/>
        <v>0</v>
      </c>
      <c r="X497" s="25" t="str">
        <f t="shared" ca="1" si="58"/>
        <v/>
      </c>
      <c r="Y497" s="25" t="str">
        <f t="shared" ca="1" si="59"/>
        <v/>
      </c>
      <c r="Z497" s="22" t="s">
        <v>24</v>
      </c>
      <c r="AA497" s="22"/>
      <c r="AB497" s="17">
        <v>44514</v>
      </c>
      <c r="AC497" s="17">
        <v>44575</v>
      </c>
      <c r="AD497" s="43"/>
      <c r="AE497" s="44"/>
      <c r="AF497" s="44"/>
      <c r="AG497" s="44"/>
      <c r="AH497" s="44"/>
      <c r="AI497" s="44"/>
      <c r="AJ497" s="44">
        <v>0</v>
      </c>
      <c r="AK497" s="85" t="str">
        <f>IF(AND($M497&gt;='Renew Report'!$T$1,$M497&lt;='Renew Report'!$U$1),COUNT($AK$1:$AK496)+1,"")</f>
        <v/>
      </c>
      <c r="AT497" s="46">
        <f t="shared" ca="1" si="60"/>
        <v>0</v>
      </c>
    </row>
    <row r="498" spans="1:46" s="46" customFormat="1" ht="60" customHeight="1" thickBot="1">
      <c r="A498" s="8">
        <f>IF(C498="","",SUBTOTAL(3,$C$2:C498))</f>
        <v>497</v>
      </c>
      <c r="B498" s="9" t="s">
        <v>525</v>
      </c>
      <c r="C498" s="10">
        <v>1</v>
      </c>
      <c r="D498" s="10">
        <v>1</v>
      </c>
      <c r="E498" s="10">
        <v>1</v>
      </c>
      <c r="F498" s="10">
        <v>1</v>
      </c>
      <c r="G498" s="10"/>
      <c r="H498" s="10">
        <v>1</v>
      </c>
      <c r="I498" s="10">
        <v>1</v>
      </c>
      <c r="J498" s="4">
        <v>1</v>
      </c>
      <c r="K498" s="4">
        <v>1</v>
      </c>
      <c r="L498" s="12">
        <v>43934</v>
      </c>
      <c r="M498" s="12">
        <v>44724</v>
      </c>
      <c r="N498" s="11">
        <v>0</v>
      </c>
      <c r="O498" s="36">
        <v>0</v>
      </c>
      <c r="P498" s="13">
        <v>0</v>
      </c>
      <c r="Q498" s="14">
        <f t="shared" si="56"/>
        <v>44740</v>
      </c>
      <c r="R498" s="15">
        <f t="shared" ca="1" si="61"/>
        <v>0</v>
      </c>
      <c r="S498" s="35">
        <f t="shared" si="57"/>
        <v>1</v>
      </c>
      <c r="T498" s="101">
        <f t="shared" ca="1" si="62"/>
        <v>1</v>
      </c>
      <c r="U498" s="90" t="s">
        <v>689</v>
      </c>
      <c r="V498" s="26">
        <v>25</v>
      </c>
      <c r="W498" s="25">
        <f t="shared" si="63"/>
        <v>0</v>
      </c>
      <c r="X498" s="25" t="str">
        <f t="shared" ca="1" si="58"/>
        <v/>
      </c>
      <c r="Y498" s="25" t="str">
        <f t="shared" ca="1" si="59"/>
        <v/>
      </c>
      <c r="Z498" s="22" t="s">
        <v>24</v>
      </c>
      <c r="AA498" s="22"/>
      <c r="AB498" s="16">
        <v>44298</v>
      </c>
      <c r="AC498" s="17">
        <v>44359</v>
      </c>
      <c r="AD498" s="43"/>
      <c r="AE498" s="44"/>
      <c r="AF498" s="44"/>
      <c r="AG498" s="44"/>
      <c r="AH498" s="44"/>
      <c r="AI498" s="44"/>
      <c r="AJ498" s="44">
        <v>1994</v>
      </c>
      <c r="AK498" s="85" t="str">
        <f>IF(AND($M498&gt;='Renew Report'!$T$1,$M498&lt;='Renew Report'!$U$1),COUNT($AK$1:$AK497)+1,"")</f>
        <v/>
      </c>
      <c r="AT498" s="46">
        <f t="shared" ca="1" si="60"/>
        <v>0</v>
      </c>
    </row>
    <row r="499" spans="1:46" s="46" customFormat="1" ht="60" customHeight="1" thickBot="1">
      <c r="A499" s="8">
        <f>IF(C499="","",SUBTOTAL(3,$C$2:C499))</f>
        <v>498</v>
      </c>
      <c r="B499" s="9" t="s">
        <v>526</v>
      </c>
      <c r="C499" s="10">
        <v>1</v>
      </c>
      <c r="D499" s="10">
        <v>1</v>
      </c>
      <c r="E499" s="10">
        <v>1</v>
      </c>
      <c r="F499" s="10">
        <v>1</v>
      </c>
      <c r="G499" s="10"/>
      <c r="H499" s="10">
        <v>1</v>
      </c>
      <c r="I499" s="10">
        <v>1</v>
      </c>
      <c r="J499" s="4">
        <v>1</v>
      </c>
      <c r="K499" s="4">
        <v>1</v>
      </c>
      <c r="L499" s="12">
        <v>44765</v>
      </c>
      <c r="M499" s="12">
        <v>44734</v>
      </c>
      <c r="N499" s="11">
        <v>0</v>
      </c>
      <c r="O499" s="36">
        <v>0</v>
      </c>
      <c r="P499" s="13">
        <v>0</v>
      </c>
      <c r="Q499" s="14">
        <f t="shared" si="56"/>
        <v>44750</v>
      </c>
      <c r="R499" s="15">
        <f t="shared" ca="1" si="61"/>
        <v>0</v>
      </c>
      <c r="S499" s="35">
        <f t="shared" si="57"/>
        <v>1</v>
      </c>
      <c r="T499" s="101">
        <f t="shared" ca="1" si="62"/>
        <v>1</v>
      </c>
      <c r="U499" s="90" t="s">
        <v>689</v>
      </c>
      <c r="V499" s="26">
        <v>25</v>
      </c>
      <c r="W499" s="25">
        <f t="shared" si="63"/>
        <v>0</v>
      </c>
      <c r="X499" s="25" t="str">
        <f t="shared" ca="1" si="58"/>
        <v/>
      </c>
      <c r="Y499" s="25" t="str">
        <f t="shared" ca="1" si="59"/>
        <v/>
      </c>
      <c r="Z499" s="22" t="s">
        <v>24</v>
      </c>
      <c r="AA499" s="22"/>
      <c r="AB499" s="16">
        <v>44308</v>
      </c>
      <c r="AC499" s="17">
        <v>44369</v>
      </c>
      <c r="AD499" s="43"/>
      <c r="AE499" s="44"/>
      <c r="AF499" s="44"/>
      <c r="AG499" s="44"/>
      <c r="AH499" s="44"/>
      <c r="AI499" s="44"/>
      <c r="AJ499" s="44">
        <v>2014</v>
      </c>
      <c r="AK499" s="85" t="str">
        <f>IF(AND($M499&gt;='Renew Report'!$T$1,$M499&lt;='Renew Report'!$U$1),COUNT($AK$1:$AK498)+1,"")</f>
        <v/>
      </c>
      <c r="AT499" s="46">
        <f t="shared" ca="1" si="60"/>
        <v>0</v>
      </c>
    </row>
    <row r="500" spans="1:46" s="46" customFormat="1" ht="60" customHeight="1" thickBot="1">
      <c r="A500" s="8">
        <f>IF(C500="","",SUBTOTAL(3,$C$2:C500))</f>
        <v>499</v>
      </c>
      <c r="B500" s="9" t="s">
        <v>527</v>
      </c>
      <c r="C500" s="10">
        <v>1</v>
      </c>
      <c r="D500" s="10">
        <v>1</v>
      </c>
      <c r="E500" s="10">
        <v>1</v>
      </c>
      <c r="F500" s="10">
        <v>1</v>
      </c>
      <c r="G500" s="10"/>
      <c r="H500" s="10">
        <v>1</v>
      </c>
      <c r="I500" s="10">
        <v>1</v>
      </c>
      <c r="J500" s="4">
        <v>1</v>
      </c>
      <c r="K500" s="4">
        <v>1</v>
      </c>
      <c r="L500" s="12">
        <v>44538</v>
      </c>
      <c r="M500" s="12">
        <v>44657</v>
      </c>
      <c r="N500" s="11">
        <v>0</v>
      </c>
      <c r="O500" s="36">
        <v>0</v>
      </c>
      <c r="P500" s="13">
        <v>0</v>
      </c>
      <c r="Q500" s="14">
        <f t="shared" si="56"/>
        <v>44673</v>
      </c>
      <c r="R500" s="15">
        <f t="shared" ca="1" si="61"/>
        <v>0</v>
      </c>
      <c r="S500" s="35">
        <f t="shared" si="57"/>
        <v>1</v>
      </c>
      <c r="T500" s="101">
        <f t="shared" ca="1" si="62"/>
        <v>1</v>
      </c>
      <c r="U500" s="90" t="s">
        <v>689</v>
      </c>
      <c r="V500" s="26">
        <v>25</v>
      </c>
      <c r="W500" s="25">
        <f t="shared" si="63"/>
        <v>0</v>
      </c>
      <c r="X500" s="25" t="str">
        <f t="shared" ca="1" si="58"/>
        <v/>
      </c>
      <c r="Y500" s="25" t="str">
        <f t="shared" ca="1" si="59"/>
        <v/>
      </c>
      <c r="Z500" s="22" t="s">
        <v>24</v>
      </c>
      <c r="AA500" s="22"/>
      <c r="AB500" s="16">
        <v>44233</v>
      </c>
      <c r="AC500" s="17">
        <v>44292</v>
      </c>
      <c r="AD500" s="43"/>
      <c r="AE500" s="44"/>
      <c r="AF500" s="44"/>
      <c r="AG500" s="44"/>
      <c r="AH500" s="44"/>
      <c r="AI500" s="44"/>
      <c r="AJ500" s="44">
        <v>1997</v>
      </c>
      <c r="AK500" s="85" t="str">
        <f>IF(AND($M500&gt;='Renew Report'!$T$1,$M500&lt;='Renew Report'!$U$1),COUNT($AK$1:$AK499)+1,"")</f>
        <v/>
      </c>
      <c r="AT500" s="46">
        <f t="shared" ca="1" si="60"/>
        <v>0</v>
      </c>
    </row>
    <row r="501" spans="1:46" s="46" customFormat="1" ht="60" customHeight="1" thickBot="1">
      <c r="A501" s="8">
        <f>IF(C501="","",SUBTOTAL(3,$C$2:C501))</f>
        <v>500</v>
      </c>
      <c r="B501" s="9" t="s">
        <v>528</v>
      </c>
      <c r="C501" s="10">
        <v>1</v>
      </c>
      <c r="D501" s="10">
        <v>1</v>
      </c>
      <c r="E501" s="10">
        <v>1</v>
      </c>
      <c r="F501" s="10">
        <v>1</v>
      </c>
      <c r="G501" s="10"/>
      <c r="H501" s="10">
        <v>1</v>
      </c>
      <c r="I501" s="10">
        <v>1</v>
      </c>
      <c r="J501" s="4">
        <v>1</v>
      </c>
      <c r="K501" s="4">
        <v>1</v>
      </c>
      <c r="L501" s="12">
        <v>44602</v>
      </c>
      <c r="M501" s="12">
        <v>44725</v>
      </c>
      <c r="N501" s="11">
        <v>0</v>
      </c>
      <c r="O501" s="36">
        <v>0</v>
      </c>
      <c r="P501" s="13">
        <v>0</v>
      </c>
      <c r="Q501" s="14">
        <f t="shared" si="56"/>
        <v>44741</v>
      </c>
      <c r="R501" s="15">
        <f t="shared" ca="1" si="61"/>
        <v>0</v>
      </c>
      <c r="S501" s="35">
        <f t="shared" si="57"/>
        <v>1</v>
      </c>
      <c r="T501" s="101">
        <f t="shared" ca="1" si="62"/>
        <v>1</v>
      </c>
      <c r="U501" s="90" t="s">
        <v>689</v>
      </c>
      <c r="V501" s="26">
        <v>25</v>
      </c>
      <c r="W501" s="25">
        <f t="shared" si="63"/>
        <v>0</v>
      </c>
      <c r="X501" s="25" t="str">
        <f t="shared" ca="1" si="58"/>
        <v/>
      </c>
      <c r="Y501" s="25" t="str">
        <f t="shared" ca="1" si="59"/>
        <v/>
      </c>
      <c r="Z501" s="22" t="s">
        <v>24</v>
      </c>
      <c r="AA501" s="22"/>
      <c r="AB501" s="16">
        <v>44299</v>
      </c>
      <c r="AC501" s="17">
        <v>44360</v>
      </c>
      <c r="AD501" s="43"/>
      <c r="AE501" s="44"/>
      <c r="AF501" s="44"/>
      <c r="AG501" s="44"/>
      <c r="AH501" s="44"/>
      <c r="AI501" s="44"/>
      <c r="AJ501" s="44">
        <v>2003</v>
      </c>
      <c r="AK501" s="85" t="str">
        <f>IF(AND($M501&gt;='Renew Report'!$T$1,$M501&lt;='Renew Report'!$U$1),COUNT($AK$1:$AK500)+1,"")</f>
        <v/>
      </c>
      <c r="AT501" s="46">
        <f t="shared" ca="1" si="60"/>
        <v>0</v>
      </c>
    </row>
    <row r="502" spans="1:46" s="46" customFormat="1" ht="60" customHeight="1" thickBot="1">
      <c r="A502" s="8">
        <f>IF(C502="","",SUBTOTAL(3,$C$2:C502))</f>
        <v>501</v>
      </c>
      <c r="B502" s="9" t="s">
        <v>529</v>
      </c>
      <c r="C502" s="10">
        <v>1</v>
      </c>
      <c r="D502" s="10">
        <v>1</v>
      </c>
      <c r="E502" s="10">
        <v>1</v>
      </c>
      <c r="F502" s="10">
        <v>1</v>
      </c>
      <c r="G502" s="10"/>
      <c r="H502" s="10">
        <v>1</v>
      </c>
      <c r="I502" s="10">
        <v>1</v>
      </c>
      <c r="J502" s="4">
        <v>1</v>
      </c>
      <c r="K502" s="4">
        <v>1</v>
      </c>
      <c r="L502" s="12">
        <v>44303</v>
      </c>
      <c r="M502" s="12">
        <v>44725</v>
      </c>
      <c r="N502" s="11">
        <v>0</v>
      </c>
      <c r="O502" s="36">
        <v>0</v>
      </c>
      <c r="P502" s="13">
        <v>0</v>
      </c>
      <c r="Q502" s="14">
        <f t="shared" si="56"/>
        <v>44741</v>
      </c>
      <c r="R502" s="15">
        <f t="shared" ca="1" si="61"/>
        <v>0</v>
      </c>
      <c r="S502" s="35">
        <f t="shared" si="57"/>
        <v>1</v>
      </c>
      <c r="T502" s="101">
        <f t="shared" ca="1" si="62"/>
        <v>1</v>
      </c>
      <c r="U502" s="90" t="s">
        <v>689</v>
      </c>
      <c r="V502" s="26">
        <v>25</v>
      </c>
      <c r="W502" s="25">
        <f t="shared" si="63"/>
        <v>0</v>
      </c>
      <c r="X502" s="25" t="str">
        <f t="shared" ca="1" si="58"/>
        <v/>
      </c>
      <c r="Y502" s="25" t="str">
        <f t="shared" ca="1" si="59"/>
        <v/>
      </c>
      <c r="Z502" s="22" t="s">
        <v>24</v>
      </c>
      <c r="AA502" s="22"/>
      <c r="AB502" s="16">
        <v>44299</v>
      </c>
      <c r="AC502" s="17">
        <v>44360</v>
      </c>
      <c r="AD502" s="43"/>
      <c r="AE502" s="44"/>
      <c r="AF502" s="44"/>
      <c r="AG502" s="44"/>
      <c r="AH502" s="44"/>
      <c r="AI502" s="44"/>
      <c r="AJ502" s="44">
        <v>1994</v>
      </c>
      <c r="AK502" s="85" t="str">
        <f>IF(AND($M502&gt;='Renew Report'!$T$1,$M502&lt;='Renew Report'!$U$1),COUNT($AK$1:$AK501)+1,"")</f>
        <v/>
      </c>
      <c r="AT502" s="46">
        <f t="shared" ca="1" si="60"/>
        <v>0</v>
      </c>
    </row>
    <row r="503" spans="1:46" s="46" customFormat="1" ht="60" customHeight="1" thickBot="1">
      <c r="A503" s="8">
        <f>IF(C503="","",SUBTOTAL(3,$C$2:C503))</f>
        <v>502</v>
      </c>
      <c r="B503" s="9" t="s">
        <v>530</v>
      </c>
      <c r="C503" s="10">
        <v>1</v>
      </c>
      <c r="D503" s="10">
        <v>1</v>
      </c>
      <c r="E503" s="10">
        <v>1</v>
      </c>
      <c r="F503" s="10">
        <v>1</v>
      </c>
      <c r="G503" s="10"/>
      <c r="H503" s="10">
        <v>1</v>
      </c>
      <c r="I503" s="10">
        <v>1</v>
      </c>
      <c r="J503" s="4">
        <v>1</v>
      </c>
      <c r="K503" s="4">
        <v>1</v>
      </c>
      <c r="L503" s="12">
        <v>43723</v>
      </c>
      <c r="M503" s="12">
        <v>44727</v>
      </c>
      <c r="N503" s="11">
        <v>0</v>
      </c>
      <c r="O503" s="36">
        <v>0</v>
      </c>
      <c r="P503" s="13">
        <v>0</v>
      </c>
      <c r="Q503" s="14">
        <f t="shared" si="56"/>
        <v>44743</v>
      </c>
      <c r="R503" s="15">
        <f t="shared" ca="1" si="61"/>
        <v>0</v>
      </c>
      <c r="S503" s="35">
        <f t="shared" si="57"/>
        <v>1</v>
      </c>
      <c r="T503" s="101">
        <f t="shared" ca="1" si="62"/>
        <v>1</v>
      </c>
      <c r="U503" s="90" t="s">
        <v>689</v>
      </c>
      <c r="V503" s="26">
        <v>25</v>
      </c>
      <c r="W503" s="25">
        <f t="shared" si="63"/>
        <v>0</v>
      </c>
      <c r="X503" s="25" t="str">
        <f t="shared" ca="1" si="58"/>
        <v/>
      </c>
      <c r="Y503" s="25" t="str">
        <f t="shared" ca="1" si="59"/>
        <v/>
      </c>
      <c r="Z503" s="22" t="s">
        <v>24</v>
      </c>
      <c r="AA503" s="22"/>
      <c r="AB503" s="16">
        <v>44301</v>
      </c>
      <c r="AC503" s="17">
        <v>44362</v>
      </c>
      <c r="AD503" s="43"/>
      <c r="AE503" s="44"/>
      <c r="AF503" s="44"/>
      <c r="AG503" s="44"/>
      <c r="AH503" s="44"/>
      <c r="AI503" s="44"/>
      <c r="AJ503" s="44">
        <v>2007</v>
      </c>
      <c r="AK503" s="85" t="str">
        <f>IF(AND($M503&gt;='Renew Report'!$T$1,$M503&lt;='Renew Report'!$U$1),COUNT($AK$1:$AK502)+1,"")</f>
        <v/>
      </c>
      <c r="AT503" s="46">
        <f t="shared" ca="1" si="60"/>
        <v>0</v>
      </c>
    </row>
    <row r="504" spans="1:46" s="46" customFormat="1" ht="60" customHeight="1" thickBot="1">
      <c r="A504" s="8">
        <f>IF(C504="","",SUBTOTAL(3,$C$2:C504))</f>
        <v>503</v>
      </c>
      <c r="B504" s="9" t="s">
        <v>531</v>
      </c>
      <c r="C504" s="10">
        <v>1</v>
      </c>
      <c r="D504" s="10">
        <v>1</v>
      </c>
      <c r="E504" s="10">
        <v>1</v>
      </c>
      <c r="F504" s="10">
        <v>1</v>
      </c>
      <c r="G504" s="10"/>
      <c r="H504" s="10">
        <v>1</v>
      </c>
      <c r="I504" s="10">
        <v>1</v>
      </c>
      <c r="J504" s="4">
        <v>1</v>
      </c>
      <c r="K504" s="4">
        <v>1</v>
      </c>
      <c r="L504" s="12">
        <v>43205</v>
      </c>
      <c r="M504" s="12">
        <v>44732</v>
      </c>
      <c r="N504" s="11">
        <v>0</v>
      </c>
      <c r="O504" s="36">
        <v>0</v>
      </c>
      <c r="P504" s="13">
        <v>0</v>
      </c>
      <c r="Q504" s="14">
        <f t="shared" si="56"/>
        <v>44748</v>
      </c>
      <c r="R504" s="15">
        <f t="shared" ca="1" si="61"/>
        <v>0</v>
      </c>
      <c r="S504" s="35">
        <f t="shared" si="57"/>
        <v>1</v>
      </c>
      <c r="T504" s="101">
        <f t="shared" ca="1" si="62"/>
        <v>1</v>
      </c>
      <c r="U504" s="90" t="s">
        <v>689</v>
      </c>
      <c r="V504" s="26">
        <v>25</v>
      </c>
      <c r="W504" s="25">
        <f t="shared" si="63"/>
        <v>0</v>
      </c>
      <c r="X504" s="25" t="str">
        <f t="shared" ca="1" si="58"/>
        <v/>
      </c>
      <c r="Y504" s="25" t="str">
        <f t="shared" ca="1" si="59"/>
        <v/>
      </c>
      <c r="Z504" s="22" t="s">
        <v>24</v>
      </c>
      <c r="AA504" s="22"/>
      <c r="AB504" s="16">
        <v>44306</v>
      </c>
      <c r="AC504" s="17">
        <v>44367</v>
      </c>
      <c r="AD504" s="43"/>
      <c r="AE504" s="44"/>
      <c r="AF504" s="44"/>
      <c r="AG504" s="44"/>
      <c r="AH504" s="44"/>
      <c r="AI504" s="44"/>
      <c r="AJ504" s="44">
        <v>2003</v>
      </c>
      <c r="AK504" s="85" t="str">
        <f>IF(AND($M504&gt;='Renew Report'!$T$1,$M504&lt;='Renew Report'!$U$1),COUNT($AK$1:$AK503)+1,"")</f>
        <v/>
      </c>
      <c r="AT504" s="46">
        <f t="shared" ca="1" si="60"/>
        <v>0</v>
      </c>
    </row>
    <row r="505" spans="1:46" s="46" customFormat="1" ht="60" customHeight="1" thickBot="1">
      <c r="A505" s="8">
        <f>IF(C505="","",SUBTOTAL(3,$C$2:C505))</f>
        <v>504</v>
      </c>
      <c r="B505" s="9" t="s">
        <v>532</v>
      </c>
      <c r="C505" s="10">
        <v>1</v>
      </c>
      <c r="D505" s="10">
        <v>1</v>
      </c>
      <c r="E505" s="10">
        <v>1</v>
      </c>
      <c r="F505" s="10">
        <v>1</v>
      </c>
      <c r="G505" s="10"/>
      <c r="H505" s="10">
        <v>1</v>
      </c>
      <c r="I505" s="10">
        <v>1</v>
      </c>
      <c r="J505" s="4">
        <v>1</v>
      </c>
      <c r="K505" s="4">
        <v>1</v>
      </c>
      <c r="L505" s="12">
        <v>44345</v>
      </c>
      <c r="M505" s="12">
        <v>44738</v>
      </c>
      <c r="N505" s="11">
        <v>0</v>
      </c>
      <c r="O505" s="36">
        <v>0</v>
      </c>
      <c r="P505" s="13">
        <v>0</v>
      </c>
      <c r="Q505" s="14">
        <f t="shared" si="56"/>
        <v>44754</v>
      </c>
      <c r="R505" s="15">
        <f t="shared" ca="1" si="61"/>
        <v>0</v>
      </c>
      <c r="S505" s="35">
        <f t="shared" si="57"/>
        <v>1</v>
      </c>
      <c r="T505" s="101">
        <f t="shared" ca="1" si="62"/>
        <v>1</v>
      </c>
      <c r="U505" s="90" t="s">
        <v>689</v>
      </c>
      <c r="V505" s="26">
        <v>25</v>
      </c>
      <c r="W505" s="25">
        <f t="shared" si="63"/>
        <v>0</v>
      </c>
      <c r="X505" s="25" t="str">
        <f t="shared" ca="1" si="58"/>
        <v/>
      </c>
      <c r="Y505" s="25" t="str">
        <f t="shared" ca="1" si="59"/>
        <v/>
      </c>
      <c r="Z505" s="22" t="s">
        <v>24</v>
      </c>
      <c r="AA505" s="22"/>
      <c r="AB505" s="16">
        <v>44312</v>
      </c>
      <c r="AC505" s="17">
        <v>44373</v>
      </c>
      <c r="AD505" s="43"/>
      <c r="AE505" s="44"/>
      <c r="AF505" s="44"/>
      <c r="AG505" s="44"/>
      <c r="AH505" s="44"/>
      <c r="AI505" s="44"/>
      <c r="AJ505" s="44">
        <v>1994</v>
      </c>
      <c r="AK505" s="85" t="str">
        <f>IF(AND($M505&gt;='Renew Report'!$T$1,$M505&lt;='Renew Report'!$U$1),COUNT($AK$1:$AK504)+1,"")</f>
        <v/>
      </c>
      <c r="AT505" s="46">
        <f t="shared" ca="1" si="60"/>
        <v>0</v>
      </c>
    </row>
    <row r="506" spans="1:46" s="46" customFormat="1" ht="60" customHeight="1" thickBot="1">
      <c r="A506" s="8">
        <f>IF(C506="","",SUBTOTAL(3,$C$2:C506))</f>
        <v>505</v>
      </c>
      <c r="B506" s="9" t="s">
        <v>533</v>
      </c>
      <c r="C506" s="10">
        <v>1</v>
      </c>
      <c r="D506" s="10">
        <v>1</v>
      </c>
      <c r="E506" s="10">
        <v>1</v>
      </c>
      <c r="F506" s="10">
        <v>1</v>
      </c>
      <c r="G506" s="10"/>
      <c r="H506" s="10">
        <v>1</v>
      </c>
      <c r="I506" s="10">
        <v>1</v>
      </c>
      <c r="J506" s="4">
        <v>1</v>
      </c>
      <c r="K506" s="4">
        <v>1</v>
      </c>
      <c r="L506" s="12">
        <v>44372</v>
      </c>
      <c r="M506" s="12">
        <v>44682</v>
      </c>
      <c r="N506" s="11">
        <v>0</v>
      </c>
      <c r="O506" s="36">
        <v>0</v>
      </c>
      <c r="P506" s="13">
        <v>0</v>
      </c>
      <c r="Q506" s="14">
        <f t="shared" si="56"/>
        <v>44698</v>
      </c>
      <c r="R506" s="15">
        <f t="shared" ca="1" si="61"/>
        <v>0</v>
      </c>
      <c r="S506" s="35">
        <f t="shared" si="57"/>
        <v>1</v>
      </c>
      <c r="T506" s="101">
        <f t="shared" ca="1" si="62"/>
        <v>1</v>
      </c>
      <c r="U506" s="90" t="s">
        <v>689</v>
      </c>
      <c r="V506" s="26">
        <v>25</v>
      </c>
      <c r="W506" s="25">
        <f t="shared" si="63"/>
        <v>0</v>
      </c>
      <c r="X506" s="25" t="str">
        <f t="shared" ca="1" si="58"/>
        <v/>
      </c>
      <c r="Y506" s="25" t="str">
        <f t="shared" ca="1" si="59"/>
        <v/>
      </c>
      <c r="Z506" s="22" t="s">
        <v>75</v>
      </c>
      <c r="AA506" s="22"/>
      <c r="AB506" s="16">
        <v>44682</v>
      </c>
      <c r="AC506" s="17">
        <v>44682</v>
      </c>
      <c r="AD506" s="43"/>
      <c r="AE506" s="44"/>
      <c r="AF506" s="44"/>
      <c r="AG506" s="44"/>
      <c r="AH506" s="44"/>
      <c r="AI506" s="44"/>
      <c r="AJ506" s="44">
        <v>44007</v>
      </c>
      <c r="AK506" s="85" t="str">
        <f>IF(AND($M506&gt;='Renew Report'!$T$1,$M506&lt;='Renew Report'!$U$1),COUNT($AK$1:$AK505)+1,"")</f>
        <v/>
      </c>
      <c r="AT506" s="46">
        <f t="shared" ca="1" si="60"/>
        <v>0</v>
      </c>
    </row>
    <row r="507" spans="1:46" s="46" customFormat="1" ht="60" customHeight="1" thickBot="1">
      <c r="A507" s="8">
        <f>IF(C507="","",SUBTOTAL(3,$C$2:C507))</f>
        <v>506</v>
      </c>
      <c r="B507" s="9" t="s">
        <v>534</v>
      </c>
      <c r="C507" s="10">
        <v>1</v>
      </c>
      <c r="D507" s="10">
        <v>1</v>
      </c>
      <c r="E507" s="10">
        <v>1</v>
      </c>
      <c r="F507" s="10">
        <v>1</v>
      </c>
      <c r="G507" s="10"/>
      <c r="H507" s="10">
        <v>1</v>
      </c>
      <c r="I507" s="10">
        <v>1</v>
      </c>
      <c r="J507" s="4">
        <v>1</v>
      </c>
      <c r="K507" s="4">
        <v>1</v>
      </c>
      <c r="L507" s="12">
        <v>44501</v>
      </c>
      <c r="M507" s="12">
        <v>44675</v>
      </c>
      <c r="N507" s="11">
        <v>0</v>
      </c>
      <c r="O507" s="36">
        <v>0</v>
      </c>
      <c r="P507" s="13">
        <v>0</v>
      </c>
      <c r="Q507" s="14">
        <f t="shared" si="56"/>
        <v>44691</v>
      </c>
      <c r="R507" s="15">
        <f t="shared" ca="1" si="61"/>
        <v>0</v>
      </c>
      <c r="S507" s="35">
        <f t="shared" si="57"/>
        <v>1</v>
      </c>
      <c r="T507" s="101">
        <f t="shared" ca="1" si="62"/>
        <v>1</v>
      </c>
      <c r="U507" s="90" t="s">
        <v>689</v>
      </c>
      <c r="V507" s="26">
        <v>25</v>
      </c>
      <c r="W507" s="25">
        <f t="shared" si="63"/>
        <v>0</v>
      </c>
      <c r="X507" s="25" t="str">
        <f t="shared" ca="1" si="58"/>
        <v/>
      </c>
      <c r="Y507" s="25" t="str">
        <f t="shared" ca="1" si="59"/>
        <v/>
      </c>
      <c r="Z507" s="22" t="s">
        <v>75</v>
      </c>
      <c r="AA507" s="22"/>
      <c r="AB507" s="16">
        <v>44675</v>
      </c>
      <c r="AC507" s="17">
        <v>44675</v>
      </c>
      <c r="AD507" s="43"/>
      <c r="AE507" s="44"/>
      <c r="AF507" s="44"/>
      <c r="AG507" s="44"/>
      <c r="AH507" s="44"/>
      <c r="AI507" s="44"/>
      <c r="AJ507" s="44">
        <v>43928</v>
      </c>
      <c r="AK507" s="85" t="str">
        <f>IF(AND($M507&gt;='Renew Report'!$T$1,$M507&lt;='Renew Report'!$U$1),COUNT($AK$1:$AK506)+1,"")</f>
        <v/>
      </c>
      <c r="AT507" s="46">
        <f t="shared" ca="1" si="60"/>
        <v>0</v>
      </c>
    </row>
    <row r="508" spans="1:46" s="46" customFormat="1" ht="60" customHeight="1" thickBot="1">
      <c r="A508" s="8">
        <f>IF(C508="","",SUBTOTAL(3,$C$2:C508))</f>
        <v>507</v>
      </c>
      <c r="B508" s="9" t="s">
        <v>535</v>
      </c>
      <c r="C508" s="10">
        <v>1</v>
      </c>
      <c r="D508" s="10">
        <v>1</v>
      </c>
      <c r="E508" s="10">
        <v>1</v>
      </c>
      <c r="F508" s="10">
        <v>1</v>
      </c>
      <c r="G508" s="10"/>
      <c r="H508" s="10">
        <v>1</v>
      </c>
      <c r="I508" s="10">
        <v>1</v>
      </c>
      <c r="J508" s="4">
        <v>1</v>
      </c>
      <c r="K508" s="4">
        <v>1</v>
      </c>
      <c r="L508" s="12">
        <v>44382</v>
      </c>
      <c r="M508" s="12">
        <v>44738</v>
      </c>
      <c r="N508" s="11">
        <v>0</v>
      </c>
      <c r="O508" s="36">
        <v>0</v>
      </c>
      <c r="P508" s="13">
        <v>0</v>
      </c>
      <c r="Q508" s="14">
        <f t="shared" si="56"/>
        <v>44754</v>
      </c>
      <c r="R508" s="15">
        <f t="shared" ca="1" si="61"/>
        <v>0</v>
      </c>
      <c r="S508" s="35">
        <f t="shared" si="57"/>
        <v>1</v>
      </c>
      <c r="T508" s="101">
        <f t="shared" ca="1" si="62"/>
        <v>1</v>
      </c>
      <c r="U508" s="90" t="s">
        <v>689</v>
      </c>
      <c r="V508" s="26">
        <v>25</v>
      </c>
      <c r="W508" s="25">
        <f t="shared" si="63"/>
        <v>0</v>
      </c>
      <c r="X508" s="25" t="str">
        <f t="shared" ca="1" si="58"/>
        <v/>
      </c>
      <c r="Y508" s="25" t="str">
        <f t="shared" ca="1" si="59"/>
        <v/>
      </c>
      <c r="Z508" s="22" t="s">
        <v>24</v>
      </c>
      <c r="AA508" s="22"/>
      <c r="AB508" s="16">
        <v>44312</v>
      </c>
      <c r="AC508" s="17">
        <v>44373</v>
      </c>
      <c r="AD508" s="43"/>
      <c r="AE508" s="44"/>
      <c r="AF508" s="44"/>
      <c r="AG508" s="44"/>
      <c r="AH508" s="44"/>
      <c r="AI508" s="44"/>
      <c r="AJ508" s="44">
        <v>43989</v>
      </c>
      <c r="AK508" s="85" t="str">
        <f>IF(AND($M508&gt;='Renew Report'!$T$1,$M508&lt;='Renew Report'!$U$1),COUNT($AK$1:$AK507)+1,"")</f>
        <v/>
      </c>
      <c r="AT508" s="46">
        <f t="shared" ca="1" si="60"/>
        <v>0</v>
      </c>
    </row>
    <row r="509" spans="1:46" s="46" customFormat="1" ht="60" customHeight="1" thickBot="1">
      <c r="A509" s="8">
        <f>IF(C509="","",SUBTOTAL(3,$C$2:C509))</f>
        <v>508</v>
      </c>
      <c r="B509" s="9" t="s">
        <v>536</v>
      </c>
      <c r="C509" s="10">
        <v>1</v>
      </c>
      <c r="D509" s="10">
        <v>1</v>
      </c>
      <c r="E509" s="10">
        <v>1</v>
      </c>
      <c r="F509" s="10">
        <v>1</v>
      </c>
      <c r="G509" s="10"/>
      <c r="H509" s="10">
        <v>1</v>
      </c>
      <c r="I509" s="10">
        <v>1</v>
      </c>
      <c r="J509" s="4">
        <v>1</v>
      </c>
      <c r="K509" s="4">
        <v>1</v>
      </c>
      <c r="L509" s="12">
        <v>44703</v>
      </c>
      <c r="M509" s="12">
        <v>44738</v>
      </c>
      <c r="N509" s="11">
        <v>0</v>
      </c>
      <c r="O509" s="36">
        <v>0</v>
      </c>
      <c r="P509" s="13">
        <v>0</v>
      </c>
      <c r="Q509" s="14">
        <f t="shared" si="56"/>
        <v>44754</v>
      </c>
      <c r="R509" s="15">
        <f t="shared" ca="1" si="61"/>
        <v>0</v>
      </c>
      <c r="S509" s="35">
        <f t="shared" si="57"/>
        <v>1</v>
      </c>
      <c r="T509" s="101">
        <f t="shared" ca="1" si="62"/>
        <v>1</v>
      </c>
      <c r="U509" s="90" t="s">
        <v>689</v>
      </c>
      <c r="V509" s="26">
        <v>25</v>
      </c>
      <c r="W509" s="25">
        <f t="shared" si="63"/>
        <v>0</v>
      </c>
      <c r="X509" s="25" t="str">
        <f t="shared" ca="1" si="58"/>
        <v/>
      </c>
      <c r="Y509" s="25" t="str">
        <f t="shared" ca="1" si="59"/>
        <v/>
      </c>
      <c r="Z509" s="22" t="s">
        <v>24</v>
      </c>
      <c r="AA509" s="22"/>
      <c r="AB509" s="16">
        <v>44312</v>
      </c>
      <c r="AC509" s="17">
        <v>44373</v>
      </c>
      <c r="AD509" s="43"/>
      <c r="AE509" s="44"/>
      <c r="AF509" s="44"/>
      <c r="AG509" s="44"/>
      <c r="AH509" s="44"/>
      <c r="AI509" s="44"/>
      <c r="AJ509" s="44">
        <v>2004</v>
      </c>
      <c r="AK509" s="85" t="str">
        <f>IF(AND($M509&gt;='Renew Report'!$T$1,$M509&lt;='Renew Report'!$U$1),COUNT($AK$1:$AK508)+1,"")</f>
        <v/>
      </c>
      <c r="AT509" s="46">
        <f t="shared" ca="1" si="60"/>
        <v>0</v>
      </c>
    </row>
    <row r="510" spans="1:46" s="46" customFormat="1" ht="60" customHeight="1" thickBot="1">
      <c r="A510" s="8">
        <f>IF(C510="","",SUBTOTAL(3,$C$2:C510))</f>
        <v>509</v>
      </c>
      <c r="B510" s="9" t="s">
        <v>537</v>
      </c>
      <c r="C510" s="10">
        <v>1</v>
      </c>
      <c r="D510" s="10">
        <v>1</v>
      </c>
      <c r="E510" s="10">
        <v>1</v>
      </c>
      <c r="F510" s="10">
        <v>1</v>
      </c>
      <c r="G510" s="10"/>
      <c r="H510" s="10">
        <v>1</v>
      </c>
      <c r="I510" s="10">
        <v>1</v>
      </c>
      <c r="J510" s="4">
        <v>1</v>
      </c>
      <c r="K510" s="4">
        <v>1</v>
      </c>
      <c r="L510" s="12">
        <v>43958</v>
      </c>
      <c r="M510" s="12">
        <v>44390</v>
      </c>
      <c r="N510" s="11">
        <v>0</v>
      </c>
      <c r="O510" s="36">
        <v>0</v>
      </c>
      <c r="P510" s="13">
        <v>0</v>
      </c>
      <c r="Q510" s="14">
        <f t="shared" si="56"/>
        <v>44406</v>
      </c>
      <c r="R510" s="15">
        <f t="shared" ca="1" si="61"/>
        <v>0</v>
      </c>
      <c r="S510" s="35">
        <f t="shared" si="57"/>
        <v>1</v>
      </c>
      <c r="T510" s="101">
        <f t="shared" ca="1" si="62"/>
        <v>1</v>
      </c>
      <c r="U510" s="90" t="s">
        <v>689</v>
      </c>
      <c r="V510" s="26">
        <v>25</v>
      </c>
      <c r="W510" s="25">
        <f t="shared" si="63"/>
        <v>0</v>
      </c>
      <c r="X510" s="25" t="str">
        <f t="shared" ca="1" si="58"/>
        <v/>
      </c>
      <c r="Y510" s="25" t="str">
        <f t="shared" ca="1" si="59"/>
        <v/>
      </c>
      <c r="Z510" s="22" t="s">
        <v>24</v>
      </c>
      <c r="AA510" s="22"/>
      <c r="AB510" s="16">
        <v>44329</v>
      </c>
      <c r="AC510" s="17">
        <v>44390</v>
      </c>
      <c r="AD510" s="43"/>
      <c r="AE510" s="44"/>
      <c r="AF510" s="44"/>
      <c r="AG510" s="44"/>
      <c r="AH510" s="44"/>
      <c r="AI510" s="44"/>
      <c r="AJ510" s="44">
        <v>1994</v>
      </c>
      <c r="AK510" s="85" t="str">
        <f>IF(AND($M510&gt;='Renew Report'!$T$1,$M510&lt;='Renew Report'!$U$1),COUNT($AK$1:$AK509)+1,"")</f>
        <v/>
      </c>
      <c r="AT510" s="46">
        <f t="shared" ca="1" si="60"/>
        <v>0</v>
      </c>
    </row>
    <row r="511" spans="1:46" s="46" customFormat="1" ht="60" customHeight="1" thickBot="1">
      <c r="A511" s="8">
        <f>IF(C511="","",SUBTOTAL(3,$C$2:C511))</f>
        <v>510</v>
      </c>
      <c r="B511" s="9" t="s">
        <v>538</v>
      </c>
      <c r="C511" s="10">
        <v>1</v>
      </c>
      <c r="D511" s="10">
        <v>1</v>
      </c>
      <c r="E511" s="10">
        <v>1</v>
      </c>
      <c r="F511" s="10">
        <v>1</v>
      </c>
      <c r="G511" s="10"/>
      <c r="H511" s="10">
        <v>1</v>
      </c>
      <c r="I511" s="10">
        <v>1</v>
      </c>
      <c r="J511" s="4">
        <v>1</v>
      </c>
      <c r="K511" s="4">
        <v>1</v>
      </c>
      <c r="L511" s="12">
        <v>44487</v>
      </c>
      <c r="M511" s="12">
        <v>45117</v>
      </c>
      <c r="N511" s="11">
        <v>0</v>
      </c>
      <c r="O511" s="36">
        <v>0</v>
      </c>
      <c r="P511" s="13">
        <v>0</v>
      </c>
      <c r="Q511" s="14">
        <f t="shared" si="56"/>
        <v>45133</v>
      </c>
      <c r="R511" s="15">
        <f t="shared" ca="1" si="61"/>
        <v>0</v>
      </c>
      <c r="S511" s="35">
        <f t="shared" si="57"/>
        <v>1</v>
      </c>
      <c r="T511" s="101">
        <f t="shared" ca="1" si="62"/>
        <v>1</v>
      </c>
      <c r="U511" s="90" t="s">
        <v>689</v>
      </c>
      <c r="V511" s="26">
        <v>25</v>
      </c>
      <c r="W511" s="25">
        <f t="shared" si="63"/>
        <v>0</v>
      </c>
      <c r="X511" s="25" t="str">
        <f t="shared" ca="1" si="58"/>
        <v/>
      </c>
      <c r="Y511" s="25" t="str">
        <f t="shared" ca="1" si="59"/>
        <v/>
      </c>
      <c r="Z511" s="22" t="s">
        <v>75</v>
      </c>
      <c r="AA511" s="22"/>
      <c r="AB511" s="16">
        <v>44752</v>
      </c>
      <c r="AC511" s="17">
        <v>44752</v>
      </c>
      <c r="AD511" s="43"/>
      <c r="AE511" s="44"/>
      <c r="AF511" s="44"/>
      <c r="AG511" s="44"/>
      <c r="AH511" s="44"/>
      <c r="AI511" s="44"/>
      <c r="AJ511" s="44">
        <v>44077</v>
      </c>
      <c r="AK511" s="85" t="str">
        <f>IF(AND($M511&gt;='Renew Report'!$T$1,$M511&lt;='Renew Report'!$U$1),COUNT($AK$1:$AK510)+1,"")</f>
        <v/>
      </c>
      <c r="AT511" s="46">
        <f t="shared" ca="1" si="60"/>
        <v>0</v>
      </c>
    </row>
    <row r="512" spans="1:46" s="46" customFormat="1" ht="60" customHeight="1" thickBot="1">
      <c r="A512" s="8">
        <f>IF(C512="","",SUBTOTAL(3,$C$2:C512))</f>
        <v>511</v>
      </c>
      <c r="B512" s="9" t="s">
        <v>539</v>
      </c>
      <c r="C512" s="10">
        <v>1</v>
      </c>
      <c r="D512" s="10">
        <v>1</v>
      </c>
      <c r="E512" s="10">
        <v>1</v>
      </c>
      <c r="F512" s="10">
        <v>1</v>
      </c>
      <c r="G512" s="10"/>
      <c r="H512" s="10">
        <v>1</v>
      </c>
      <c r="I512" s="10">
        <v>1</v>
      </c>
      <c r="J512" s="4">
        <v>1</v>
      </c>
      <c r="K512" s="4">
        <v>1</v>
      </c>
      <c r="L512" s="12">
        <v>44376</v>
      </c>
      <c r="M512" s="12">
        <v>44458</v>
      </c>
      <c r="N512" s="11">
        <v>0</v>
      </c>
      <c r="O512" s="36">
        <v>0</v>
      </c>
      <c r="P512" s="13">
        <v>0</v>
      </c>
      <c r="Q512" s="14">
        <f t="shared" si="56"/>
        <v>44474</v>
      </c>
      <c r="R512" s="15">
        <f t="shared" ca="1" si="61"/>
        <v>0</v>
      </c>
      <c r="S512" s="35">
        <f t="shared" si="57"/>
        <v>1</v>
      </c>
      <c r="T512" s="101">
        <f t="shared" ca="1" si="62"/>
        <v>1</v>
      </c>
      <c r="U512" s="90" t="s">
        <v>689</v>
      </c>
      <c r="V512" s="26">
        <v>25</v>
      </c>
      <c r="W512" s="25">
        <f t="shared" si="63"/>
        <v>0</v>
      </c>
      <c r="X512" s="25" t="str">
        <f t="shared" ca="1" si="58"/>
        <v/>
      </c>
      <c r="Y512" s="25" t="str">
        <f t="shared" ca="1" si="59"/>
        <v/>
      </c>
      <c r="Z512" s="22" t="s">
        <v>24</v>
      </c>
      <c r="AA512" s="22"/>
      <c r="AB512" s="16">
        <v>44396</v>
      </c>
      <c r="AC512" s="17">
        <v>44458</v>
      </c>
      <c r="AD512" s="43"/>
      <c r="AE512" s="44"/>
      <c r="AF512" s="44"/>
      <c r="AG512" s="44"/>
      <c r="AH512" s="44"/>
      <c r="AI512" s="44"/>
      <c r="AJ512" s="44">
        <v>0</v>
      </c>
      <c r="AK512" s="85" t="str">
        <f>IF(AND($M512&gt;='Renew Report'!$T$1,$M512&lt;='Renew Report'!$U$1),COUNT($AK$1:$AK511)+1,"")</f>
        <v/>
      </c>
      <c r="AT512" s="46">
        <f t="shared" ca="1" si="60"/>
        <v>0</v>
      </c>
    </row>
    <row r="513" spans="1:46" s="46" customFormat="1" ht="60" customHeight="1" thickBot="1">
      <c r="A513" s="8">
        <f>IF(C513="","",SUBTOTAL(3,$C$2:C513))</f>
        <v>512</v>
      </c>
      <c r="B513" s="9" t="s">
        <v>540</v>
      </c>
      <c r="C513" s="10">
        <v>1</v>
      </c>
      <c r="D513" s="10">
        <v>1</v>
      </c>
      <c r="E513" s="10">
        <v>1</v>
      </c>
      <c r="F513" s="10">
        <v>1</v>
      </c>
      <c r="G513" s="10"/>
      <c r="H513" s="10">
        <v>1</v>
      </c>
      <c r="I513" s="10">
        <v>1</v>
      </c>
      <c r="J513" s="4">
        <v>1</v>
      </c>
      <c r="K513" s="4">
        <v>1</v>
      </c>
      <c r="L513" s="12">
        <v>44582</v>
      </c>
      <c r="M513" s="12">
        <v>44674</v>
      </c>
      <c r="N513" s="11">
        <v>0</v>
      </c>
      <c r="O513" s="36">
        <v>0</v>
      </c>
      <c r="P513" s="13">
        <v>0</v>
      </c>
      <c r="Q513" s="14">
        <f t="shared" si="56"/>
        <v>44690</v>
      </c>
      <c r="R513" s="15">
        <f t="shared" ca="1" si="61"/>
        <v>0</v>
      </c>
      <c r="S513" s="35">
        <f t="shared" si="57"/>
        <v>1</v>
      </c>
      <c r="T513" s="101">
        <f t="shared" ca="1" si="62"/>
        <v>1</v>
      </c>
      <c r="U513" s="90" t="s">
        <v>689</v>
      </c>
      <c r="V513" s="26">
        <v>25</v>
      </c>
      <c r="W513" s="25">
        <f t="shared" si="63"/>
        <v>0</v>
      </c>
      <c r="X513" s="25" t="str">
        <f t="shared" ca="1" si="58"/>
        <v/>
      </c>
      <c r="Y513" s="25" t="str">
        <f t="shared" ca="1" si="59"/>
        <v/>
      </c>
      <c r="Z513" s="22" t="s">
        <v>24</v>
      </c>
      <c r="AA513" s="22"/>
      <c r="AB513" s="16">
        <v>44250</v>
      </c>
      <c r="AC513" s="17">
        <v>44309</v>
      </c>
      <c r="AD513" s="43"/>
      <c r="AE513" s="44"/>
      <c r="AF513" s="44"/>
      <c r="AG513" s="44"/>
      <c r="AH513" s="44"/>
      <c r="AI513" s="44"/>
      <c r="AJ513" s="44">
        <v>2001</v>
      </c>
      <c r="AK513" s="85" t="str">
        <f>IF(AND($M513&gt;='Renew Report'!$T$1,$M513&lt;='Renew Report'!$U$1),COUNT($AK$1:$AK512)+1,"")</f>
        <v/>
      </c>
      <c r="AT513" s="46">
        <f t="shared" ca="1" si="60"/>
        <v>0</v>
      </c>
    </row>
    <row r="514" spans="1:46" s="46" customFormat="1" ht="60" customHeight="1" thickBot="1">
      <c r="A514" s="8">
        <f>IF(C514="","",SUBTOTAL(3,$C$2:C514))</f>
        <v>513</v>
      </c>
      <c r="B514" s="9" t="s">
        <v>541</v>
      </c>
      <c r="C514" s="10">
        <v>1</v>
      </c>
      <c r="D514" s="10">
        <v>1</v>
      </c>
      <c r="E514" s="10">
        <v>1</v>
      </c>
      <c r="F514" s="10">
        <v>1</v>
      </c>
      <c r="G514" s="10"/>
      <c r="H514" s="10">
        <v>1</v>
      </c>
      <c r="I514" s="10">
        <v>1</v>
      </c>
      <c r="J514" s="4">
        <v>1</v>
      </c>
      <c r="K514" s="4">
        <v>1</v>
      </c>
      <c r="L514" s="12">
        <v>44353</v>
      </c>
      <c r="M514" s="12">
        <v>44648</v>
      </c>
      <c r="N514" s="11">
        <v>0</v>
      </c>
      <c r="O514" s="36">
        <v>0</v>
      </c>
      <c r="P514" s="13">
        <v>0</v>
      </c>
      <c r="Q514" s="14">
        <f t="shared" ref="Q514:Q577" si="64">M514+16</f>
        <v>44664</v>
      </c>
      <c r="R514" s="15">
        <f t="shared" ca="1" si="61"/>
        <v>0</v>
      </c>
      <c r="S514" s="35">
        <f t="shared" ref="S514:S577" si="65">(K514*J514)+O514+P514</f>
        <v>1</v>
      </c>
      <c r="T514" s="101">
        <f t="shared" ca="1" si="62"/>
        <v>1</v>
      </c>
      <c r="U514" s="90" t="s">
        <v>689</v>
      </c>
      <c r="V514" s="26">
        <v>25</v>
      </c>
      <c r="W514" s="25">
        <f t="shared" si="63"/>
        <v>0</v>
      </c>
      <c r="X514" s="25" t="str">
        <f t="shared" ref="X514:X577" ca="1" si="66">IF(M514&lt;$AA$1,"مخالف","")</f>
        <v/>
      </c>
      <c r="Y514" s="25" t="str">
        <f t="shared" ref="Y514:Y577" ca="1" si="67">IF(M514&lt;$Z$1,"يحتاج للتجديد","")</f>
        <v/>
      </c>
      <c r="Z514" s="22" t="s">
        <v>24</v>
      </c>
      <c r="AA514" s="22"/>
      <c r="AB514" s="16">
        <v>44224</v>
      </c>
      <c r="AC514" s="17">
        <v>44283</v>
      </c>
      <c r="AD514" s="43"/>
      <c r="AE514" s="44"/>
      <c r="AF514" s="44"/>
      <c r="AG514" s="44"/>
      <c r="AH514" s="44"/>
      <c r="AI514" s="44"/>
      <c r="AJ514" s="44">
        <v>0</v>
      </c>
      <c r="AK514" s="85" t="str">
        <f>IF(AND($M514&gt;='Renew Report'!$T$1,$M514&lt;='Renew Report'!$U$1),COUNT($AK$1:$AK513)+1,"")</f>
        <v/>
      </c>
      <c r="AT514" s="46">
        <f t="shared" ref="AT514:AT577" ca="1" si="68">IF($Z$1&gt;Q514,$Z$1-Q514,0)</f>
        <v>0</v>
      </c>
    </row>
    <row r="515" spans="1:46" s="46" customFormat="1" ht="60" customHeight="1" thickBot="1">
      <c r="A515" s="8">
        <f>IF(C515="","",SUBTOTAL(3,$C$2:C515))</f>
        <v>514</v>
      </c>
      <c r="B515" s="9" t="s">
        <v>542</v>
      </c>
      <c r="C515" s="10">
        <v>1</v>
      </c>
      <c r="D515" s="10">
        <v>1</v>
      </c>
      <c r="E515" s="10">
        <v>1</v>
      </c>
      <c r="F515" s="10">
        <v>1</v>
      </c>
      <c r="G515" s="10"/>
      <c r="H515" s="10">
        <v>1</v>
      </c>
      <c r="I515" s="10">
        <v>1</v>
      </c>
      <c r="J515" s="4">
        <v>1</v>
      </c>
      <c r="K515" s="4">
        <v>1</v>
      </c>
      <c r="L515" s="12">
        <v>44384</v>
      </c>
      <c r="M515" s="12">
        <v>44455</v>
      </c>
      <c r="N515" s="11">
        <v>77</v>
      </c>
      <c r="O515" s="36">
        <v>75</v>
      </c>
      <c r="P515" s="13">
        <v>0</v>
      </c>
      <c r="Q515" s="14">
        <f t="shared" si="64"/>
        <v>44471</v>
      </c>
      <c r="R515" s="15">
        <f t="shared" ref="R515:R578" ca="1" si="69">AT515*5</f>
        <v>0</v>
      </c>
      <c r="S515" s="35">
        <f t="shared" si="65"/>
        <v>76</v>
      </c>
      <c r="T515" s="101">
        <f t="shared" ca="1" si="62"/>
        <v>76</v>
      </c>
      <c r="U515" s="90" t="s">
        <v>689</v>
      </c>
      <c r="V515" s="26">
        <v>25</v>
      </c>
      <c r="W515" s="25" t="str">
        <f t="shared" si="63"/>
        <v>المخازن</v>
      </c>
      <c r="X515" s="25" t="str">
        <f t="shared" ca="1" si="66"/>
        <v/>
      </c>
      <c r="Y515" s="25" t="str">
        <f t="shared" ca="1" si="67"/>
        <v/>
      </c>
      <c r="Z515" s="22" t="s">
        <v>24</v>
      </c>
      <c r="AA515" s="22"/>
      <c r="AB515" s="16">
        <v>44393</v>
      </c>
      <c r="AC515" s="17">
        <v>44455</v>
      </c>
      <c r="AD515" s="43"/>
      <c r="AE515" s="44"/>
      <c r="AF515" s="44"/>
      <c r="AG515" s="44"/>
      <c r="AH515" s="44"/>
      <c r="AI515" s="44"/>
      <c r="AJ515" s="44">
        <v>0</v>
      </c>
      <c r="AK515" s="85" t="str">
        <f>IF(AND($M515&gt;='Renew Report'!$T$1,$M515&lt;='Renew Report'!$U$1),COUNT($AK$1:$AK514)+1,"")</f>
        <v/>
      </c>
      <c r="AT515" s="46">
        <f t="shared" ca="1" si="68"/>
        <v>0</v>
      </c>
    </row>
    <row r="516" spans="1:46" s="46" customFormat="1" ht="60" customHeight="1" thickBot="1">
      <c r="A516" s="8">
        <f>IF(C516="","",SUBTOTAL(3,$C$2:C516))</f>
        <v>515</v>
      </c>
      <c r="B516" s="9" t="s">
        <v>543</v>
      </c>
      <c r="C516" s="10">
        <v>1</v>
      </c>
      <c r="D516" s="10">
        <v>1</v>
      </c>
      <c r="E516" s="10">
        <v>1</v>
      </c>
      <c r="F516" s="10">
        <v>1</v>
      </c>
      <c r="G516" s="10"/>
      <c r="H516" s="10">
        <v>1</v>
      </c>
      <c r="I516" s="10">
        <v>1</v>
      </c>
      <c r="J516" s="4">
        <v>1</v>
      </c>
      <c r="K516" s="4">
        <v>1</v>
      </c>
      <c r="L516" s="12">
        <v>44229</v>
      </c>
      <c r="M516" s="12">
        <v>44441</v>
      </c>
      <c r="N516" s="11">
        <v>0</v>
      </c>
      <c r="O516" s="36">
        <v>0</v>
      </c>
      <c r="P516" s="13">
        <v>0</v>
      </c>
      <c r="Q516" s="14">
        <f t="shared" si="64"/>
        <v>44457</v>
      </c>
      <c r="R516" s="15">
        <f t="shared" ca="1" si="69"/>
        <v>0</v>
      </c>
      <c r="S516" s="35">
        <f t="shared" si="65"/>
        <v>1</v>
      </c>
      <c r="T516" s="101">
        <f t="shared" ref="T516:T579" ca="1" si="70">S516+R516</f>
        <v>1</v>
      </c>
      <c r="U516" s="90" t="s">
        <v>689</v>
      </c>
      <c r="V516" s="26">
        <v>25</v>
      </c>
      <c r="W516" s="25">
        <f t="shared" si="63"/>
        <v>0</v>
      </c>
      <c r="X516" s="25" t="str">
        <f t="shared" ca="1" si="66"/>
        <v/>
      </c>
      <c r="Y516" s="25" t="str">
        <f t="shared" ca="1" si="67"/>
        <v/>
      </c>
      <c r="Z516" s="22" t="s">
        <v>24</v>
      </c>
      <c r="AA516" s="22"/>
      <c r="AB516" s="16">
        <v>44379</v>
      </c>
      <c r="AC516" s="17">
        <v>44441</v>
      </c>
      <c r="AD516" s="43"/>
      <c r="AE516" s="44"/>
      <c r="AF516" s="44"/>
      <c r="AG516" s="44"/>
      <c r="AH516" s="44"/>
      <c r="AI516" s="44"/>
      <c r="AJ516" s="44">
        <v>0</v>
      </c>
      <c r="AK516" s="85" t="str">
        <f>IF(AND($M516&gt;='Renew Report'!$T$1,$M516&lt;='Renew Report'!$U$1),COUNT($AK$1:$AK515)+1,"")</f>
        <v/>
      </c>
      <c r="AT516" s="46">
        <f t="shared" ca="1" si="68"/>
        <v>0</v>
      </c>
    </row>
    <row r="517" spans="1:46" s="46" customFormat="1" ht="60" customHeight="1" thickBot="1">
      <c r="A517" s="8">
        <f>IF(C517="","",SUBTOTAL(3,$C$2:C517))</f>
        <v>516</v>
      </c>
      <c r="B517" s="9" t="s">
        <v>544</v>
      </c>
      <c r="C517" s="10">
        <v>1</v>
      </c>
      <c r="D517" s="10">
        <v>1</v>
      </c>
      <c r="E517" s="10">
        <v>1</v>
      </c>
      <c r="F517" s="10">
        <v>1</v>
      </c>
      <c r="G517" s="10"/>
      <c r="H517" s="10">
        <v>1</v>
      </c>
      <c r="I517" s="10">
        <v>1</v>
      </c>
      <c r="J517" s="4">
        <v>1</v>
      </c>
      <c r="K517" s="4">
        <v>1</v>
      </c>
      <c r="L517" s="12">
        <v>44439</v>
      </c>
      <c r="M517" s="12">
        <v>44694</v>
      </c>
      <c r="N517" s="11">
        <v>0</v>
      </c>
      <c r="O517" s="36">
        <v>0</v>
      </c>
      <c r="P517" s="13">
        <v>0</v>
      </c>
      <c r="Q517" s="14">
        <f t="shared" si="64"/>
        <v>44710</v>
      </c>
      <c r="R517" s="15">
        <f t="shared" ca="1" si="69"/>
        <v>0</v>
      </c>
      <c r="S517" s="35">
        <f t="shared" si="65"/>
        <v>1</v>
      </c>
      <c r="T517" s="101">
        <f t="shared" ca="1" si="70"/>
        <v>1</v>
      </c>
      <c r="U517" s="90" t="s">
        <v>689</v>
      </c>
      <c r="V517" s="26">
        <v>25</v>
      </c>
      <c r="W517" s="25">
        <f t="shared" ref="W517:W580" si="71">IF(N517&gt;0,"المخازن",0)</f>
        <v>0</v>
      </c>
      <c r="X517" s="25" t="str">
        <f t="shared" ca="1" si="66"/>
        <v/>
      </c>
      <c r="Y517" s="25" t="str">
        <f t="shared" ca="1" si="67"/>
        <v/>
      </c>
      <c r="Z517" s="22" t="s">
        <v>24</v>
      </c>
      <c r="AA517" s="22"/>
      <c r="AB517" s="16">
        <v>44268</v>
      </c>
      <c r="AC517" s="17">
        <v>44329</v>
      </c>
      <c r="AD517" s="43"/>
      <c r="AE517" s="44"/>
      <c r="AF517" s="44"/>
      <c r="AG517" s="44"/>
      <c r="AH517" s="44"/>
      <c r="AI517" s="44"/>
      <c r="AJ517" s="44">
        <v>1996</v>
      </c>
      <c r="AK517" s="85" t="str">
        <f>IF(AND($M517&gt;='Renew Report'!$T$1,$M517&lt;='Renew Report'!$U$1),COUNT($AK$1:$AK516)+1,"")</f>
        <v/>
      </c>
      <c r="AT517" s="46">
        <f t="shared" ca="1" si="68"/>
        <v>0</v>
      </c>
    </row>
    <row r="518" spans="1:46" s="46" customFormat="1" ht="60" customHeight="1" thickBot="1">
      <c r="A518" s="8">
        <f>IF(C518="","",SUBTOTAL(3,$C$2:C518))</f>
        <v>517</v>
      </c>
      <c r="B518" s="9" t="s">
        <v>545</v>
      </c>
      <c r="C518" s="10">
        <v>1</v>
      </c>
      <c r="D518" s="10">
        <v>1</v>
      </c>
      <c r="E518" s="10">
        <v>1</v>
      </c>
      <c r="F518" s="10">
        <v>1</v>
      </c>
      <c r="G518" s="10"/>
      <c r="H518" s="10">
        <v>1</v>
      </c>
      <c r="I518" s="10">
        <v>1</v>
      </c>
      <c r="J518" s="4">
        <v>1</v>
      </c>
      <c r="K518" s="4">
        <v>1</v>
      </c>
      <c r="L518" s="12">
        <v>44383</v>
      </c>
      <c r="M518" s="12">
        <v>44532</v>
      </c>
      <c r="N518" s="11">
        <v>0</v>
      </c>
      <c r="O518" s="36">
        <v>0</v>
      </c>
      <c r="P518" s="13">
        <v>0</v>
      </c>
      <c r="Q518" s="14">
        <f t="shared" si="64"/>
        <v>44548</v>
      </c>
      <c r="R518" s="15">
        <f t="shared" ca="1" si="69"/>
        <v>0</v>
      </c>
      <c r="S518" s="35">
        <f t="shared" si="65"/>
        <v>1</v>
      </c>
      <c r="T518" s="101">
        <f t="shared" ca="1" si="70"/>
        <v>1</v>
      </c>
      <c r="U518" s="90" t="s">
        <v>689</v>
      </c>
      <c r="V518" s="26">
        <v>25</v>
      </c>
      <c r="W518" s="25">
        <f t="shared" si="71"/>
        <v>0</v>
      </c>
      <c r="X518" s="25" t="str">
        <f t="shared" ca="1" si="66"/>
        <v/>
      </c>
      <c r="Y518" s="25" t="str">
        <f t="shared" ca="1" si="67"/>
        <v/>
      </c>
      <c r="Z518" s="22" t="s">
        <v>24</v>
      </c>
      <c r="AA518" s="22"/>
      <c r="AB518" s="16">
        <v>44471</v>
      </c>
      <c r="AC518" s="17">
        <v>44532</v>
      </c>
      <c r="AD518" s="43"/>
      <c r="AE518" s="44"/>
      <c r="AF518" s="44"/>
      <c r="AG518" s="44"/>
      <c r="AH518" s="44"/>
      <c r="AI518" s="44"/>
      <c r="AJ518" s="44">
        <v>0</v>
      </c>
      <c r="AK518" s="85" t="str">
        <f>IF(AND($M518&gt;='Renew Report'!$T$1,$M518&lt;='Renew Report'!$U$1),COUNT($AK$1:$AK517)+1,"")</f>
        <v/>
      </c>
      <c r="AT518" s="46">
        <f t="shared" ca="1" si="68"/>
        <v>0</v>
      </c>
    </row>
    <row r="519" spans="1:46" s="46" customFormat="1" ht="60" customHeight="1" thickBot="1">
      <c r="A519" s="8">
        <f>IF(C519="","",SUBTOTAL(3,$C$2:C519))</f>
        <v>518</v>
      </c>
      <c r="B519" s="9" t="s">
        <v>546</v>
      </c>
      <c r="C519" s="10">
        <v>1</v>
      </c>
      <c r="D519" s="10">
        <v>1</v>
      </c>
      <c r="E519" s="10">
        <v>1</v>
      </c>
      <c r="F519" s="10">
        <v>1</v>
      </c>
      <c r="G519" s="10"/>
      <c r="H519" s="10">
        <v>1</v>
      </c>
      <c r="I519" s="10">
        <v>1</v>
      </c>
      <c r="J519" s="4">
        <v>1</v>
      </c>
      <c r="K519" s="4">
        <v>1</v>
      </c>
      <c r="L519" s="12">
        <v>43922</v>
      </c>
      <c r="M519" s="12">
        <v>44720</v>
      </c>
      <c r="N519" s="11">
        <v>0</v>
      </c>
      <c r="O519" s="36">
        <v>0</v>
      </c>
      <c r="P519" s="13">
        <v>0</v>
      </c>
      <c r="Q519" s="14">
        <f t="shared" si="64"/>
        <v>44736</v>
      </c>
      <c r="R519" s="15">
        <f t="shared" ca="1" si="69"/>
        <v>0</v>
      </c>
      <c r="S519" s="35">
        <f t="shared" si="65"/>
        <v>1</v>
      </c>
      <c r="T519" s="101">
        <f t="shared" ca="1" si="70"/>
        <v>1</v>
      </c>
      <c r="U519" s="90" t="s">
        <v>689</v>
      </c>
      <c r="V519" s="26">
        <v>25</v>
      </c>
      <c r="W519" s="25">
        <f t="shared" si="71"/>
        <v>0</v>
      </c>
      <c r="X519" s="25" t="str">
        <f t="shared" ca="1" si="66"/>
        <v/>
      </c>
      <c r="Y519" s="25" t="str">
        <f t="shared" ca="1" si="67"/>
        <v/>
      </c>
      <c r="Z519" s="22" t="s">
        <v>24</v>
      </c>
      <c r="AA519" s="22"/>
      <c r="AB519" s="16">
        <v>44294</v>
      </c>
      <c r="AC519" s="17">
        <v>44355</v>
      </c>
      <c r="AD519" s="43"/>
      <c r="AE519" s="44"/>
      <c r="AF519" s="44"/>
      <c r="AG519" s="44"/>
      <c r="AH519" s="44"/>
      <c r="AI519" s="44"/>
      <c r="AJ519" s="44">
        <v>1994</v>
      </c>
      <c r="AK519" s="85" t="str">
        <f>IF(AND($M519&gt;='Renew Report'!$T$1,$M519&lt;='Renew Report'!$U$1),COUNT($AK$1:$AK518)+1,"")</f>
        <v/>
      </c>
      <c r="AT519" s="46">
        <f t="shared" ca="1" si="68"/>
        <v>0</v>
      </c>
    </row>
    <row r="520" spans="1:46" s="46" customFormat="1" ht="60" customHeight="1" thickBot="1">
      <c r="A520" s="8">
        <f>IF(C520="","",SUBTOTAL(3,$C$2:C520))</f>
        <v>519</v>
      </c>
      <c r="B520" s="9" t="s">
        <v>547</v>
      </c>
      <c r="C520" s="10">
        <v>1</v>
      </c>
      <c r="D520" s="10">
        <v>1</v>
      </c>
      <c r="E520" s="10">
        <v>1</v>
      </c>
      <c r="F520" s="10">
        <v>1</v>
      </c>
      <c r="G520" s="10"/>
      <c r="H520" s="10">
        <v>1</v>
      </c>
      <c r="I520" s="10">
        <v>1</v>
      </c>
      <c r="J520" s="4">
        <v>1</v>
      </c>
      <c r="K520" s="4">
        <v>1</v>
      </c>
      <c r="L520" s="12">
        <v>44658</v>
      </c>
      <c r="M520" s="12">
        <v>44701</v>
      </c>
      <c r="N520" s="11">
        <v>0</v>
      </c>
      <c r="O520" s="36">
        <v>0</v>
      </c>
      <c r="P520" s="13">
        <v>0</v>
      </c>
      <c r="Q520" s="14">
        <f t="shared" si="64"/>
        <v>44717</v>
      </c>
      <c r="R520" s="15">
        <f t="shared" ca="1" si="69"/>
        <v>0</v>
      </c>
      <c r="S520" s="35">
        <f t="shared" si="65"/>
        <v>1</v>
      </c>
      <c r="T520" s="101">
        <f t="shared" ca="1" si="70"/>
        <v>1</v>
      </c>
      <c r="U520" s="90" t="s">
        <v>689</v>
      </c>
      <c r="V520" s="26">
        <v>25</v>
      </c>
      <c r="W520" s="25">
        <f t="shared" si="71"/>
        <v>0</v>
      </c>
      <c r="X520" s="25" t="str">
        <f t="shared" ca="1" si="66"/>
        <v/>
      </c>
      <c r="Y520" s="25" t="str">
        <f t="shared" ca="1" si="67"/>
        <v/>
      </c>
      <c r="Z520" s="22" t="s">
        <v>24</v>
      </c>
      <c r="AA520" s="22"/>
      <c r="AB520" s="16">
        <v>44275</v>
      </c>
      <c r="AC520" s="17">
        <v>44336</v>
      </c>
      <c r="AD520" s="43"/>
      <c r="AE520" s="44"/>
      <c r="AF520" s="44"/>
      <c r="AG520" s="44"/>
      <c r="AH520" s="44"/>
      <c r="AI520" s="44"/>
      <c r="AJ520" s="44">
        <v>1999</v>
      </c>
      <c r="AK520" s="85" t="str">
        <f>IF(AND($M520&gt;='Renew Report'!$T$1,$M520&lt;='Renew Report'!$U$1),COUNT($AK$1:$AK519)+1,"")</f>
        <v/>
      </c>
      <c r="AT520" s="46">
        <f t="shared" ca="1" si="68"/>
        <v>0</v>
      </c>
    </row>
    <row r="521" spans="1:46" s="46" customFormat="1" ht="60" customHeight="1" thickBot="1">
      <c r="A521" s="8">
        <f>IF(C521="","",SUBTOTAL(3,$C$2:C521))</f>
        <v>520</v>
      </c>
      <c r="B521" s="9" t="s">
        <v>548</v>
      </c>
      <c r="C521" s="10">
        <v>1</v>
      </c>
      <c r="D521" s="10">
        <v>1</v>
      </c>
      <c r="E521" s="10">
        <v>1</v>
      </c>
      <c r="F521" s="10">
        <v>1</v>
      </c>
      <c r="G521" s="10"/>
      <c r="H521" s="10">
        <v>1</v>
      </c>
      <c r="I521" s="10">
        <v>1</v>
      </c>
      <c r="J521" s="4">
        <v>1</v>
      </c>
      <c r="K521" s="4">
        <v>1</v>
      </c>
      <c r="L521" s="12">
        <v>44660</v>
      </c>
      <c r="M521" s="12">
        <v>44704</v>
      </c>
      <c r="N521" s="11">
        <v>0</v>
      </c>
      <c r="O521" s="36">
        <v>0</v>
      </c>
      <c r="P521" s="13">
        <v>0</v>
      </c>
      <c r="Q521" s="14">
        <f t="shared" si="64"/>
        <v>44720</v>
      </c>
      <c r="R521" s="15">
        <f t="shared" ca="1" si="69"/>
        <v>0</v>
      </c>
      <c r="S521" s="35">
        <f t="shared" si="65"/>
        <v>1</v>
      </c>
      <c r="T521" s="101">
        <f t="shared" ca="1" si="70"/>
        <v>1</v>
      </c>
      <c r="U521" s="90" t="s">
        <v>689</v>
      </c>
      <c r="V521" s="26">
        <v>25</v>
      </c>
      <c r="W521" s="25">
        <f t="shared" si="71"/>
        <v>0</v>
      </c>
      <c r="X521" s="25" t="str">
        <f t="shared" ca="1" si="66"/>
        <v/>
      </c>
      <c r="Y521" s="25" t="str">
        <f t="shared" ca="1" si="67"/>
        <v/>
      </c>
      <c r="Z521" s="22" t="s">
        <v>24</v>
      </c>
      <c r="AA521" s="22"/>
      <c r="AB521" s="16">
        <v>44278</v>
      </c>
      <c r="AC521" s="17">
        <v>44339</v>
      </c>
      <c r="AD521" s="43"/>
      <c r="AE521" s="44"/>
      <c r="AF521" s="44"/>
      <c r="AG521" s="44"/>
      <c r="AH521" s="44"/>
      <c r="AI521" s="44"/>
      <c r="AJ521" s="44">
        <v>2006</v>
      </c>
      <c r="AK521" s="85" t="str">
        <f>IF(AND($M521&gt;='Renew Report'!$T$1,$M521&lt;='Renew Report'!$U$1),COUNT($AK$1:$AK520)+1,"")</f>
        <v/>
      </c>
      <c r="AT521" s="46">
        <f t="shared" ca="1" si="68"/>
        <v>0</v>
      </c>
    </row>
    <row r="522" spans="1:46" s="46" customFormat="1" ht="60" customHeight="1" thickBot="1">
      <c r="A522" s="8">
        <f>IF(C522="","",SUBTOTAL(3,$C$2:C522))</f>
        <v>521</v>
      </c>
      <c r="B522" s="9" t="s">
        <v>549</v>
      </c>
      <c r="C522" s="10">
        <v>1</v>
      </c>
      <c r="D522" s="10">
        <v>1</v>
      </c>
      <c r="E522" s="10">
        <v>1</v>
      </c>
      <c r="F522" s="10">
        <v>1</v>
      </c>
      <c r="G522" s="10"/>
      <c r="H522" s="10">
        <v>1</v>
      </c>
      <c r="I522" s="10">
        <v>1</v>
      </c>
      <c r="J522" s="4">
        <v>1</v>
      </c>
      <c r="K522" s="4">
        <v>1</v>
      </c>
      <c r="L522" s="12">
        <v>44360</v>
      </c>
      <c r="M522" s="12">
        <v>44481</v>
      </c>
      <c r="N522" s="11">
        <v>90</v>
      </c>
      <c r="O522" s="36">
        <v>75</v>
      </c>
      <c r="P522" s="13">
        <v>0</v>
      </c>
      <c r="Q522" s="14">
        <f t="shared" si="64"/>
        <v>44497</v>
      </c>
      <c r="R522" s="15">
        <f t="shared" ca="1" si="69"/>
        <v>0</v>
      </c>
      <c r="S522" s="35">
        <f t="shared" si="65"/>
        <v>76</v>
      </c>
      <c r="T522" s="101">
        <f t="shared" ca="1" si="70"/>
        <v>76</v>
      </c>
      <c r="U522" s="90" t="s">
        <v>689</v>
      </c>
      <c r="V522" s="26">
        <v>25</v>
      </c>
      <c r="W522" s="25" t="str">
        <f t="shared" si="71"/>
        <v>المخازن</v>
      </c>
      <c r="X522" s="25" t="str">
        <f t="shared" ca="1" si="66"/>
        <v/>
      </c>
      <c r="Y522" s="25" t="str">
        <f t="shared" ca="1" si="67"/>
        <v/>
      </c>
      <c r="Z522" s="22" t="s">
        <v>24</v>
      </c>
      <c r="AA522" s="22"/>
      <c r="AB522" s="16">
        <v>44420</v>
      </c>
      <c r="AC522" s="17">
        <v>44481</v>
      </c>
      <c r="AD522" s="43"/>
      <c r="AE522" s="44"/>
      <c r="AF522" s="44"/>
      <c r="AG522" s="44"/>
      <c r="AH522" s="44"/>
      <c r="AI522" s="44"/>
      <c r="AJ522" s="44">
        <v>0</v>
      </c>
      <c r="AK522" s="85" t="str">
        <f>IF(AND($M522&gt;='Renew Report'!$T$1,$M522&lt;='Renew Report'!$U$1),COUNT($AK$1:$AK521)+1,"")</f>
        <v/>
      </c>
      <c r="AT522" s="46">
        <f t="shared" ca="1" si="68"/>
        <v>0</v>
      </c>
    </row>
    <row r="523" spans="1:46" s="46" customFormat="1" ht="60" customHeight="1" thickBot="1">
      <c r="A523" s="8">
        <f>IF(C523="","",SUBTOTAL(3,$C$2:C523))</f>
        <v>522</v>
      </c>
      <c r="B523" s="9" t="s">
        <v>550</v>
      </c>
      <c r="C523" s="10">
        <v>1</v>
      </c>
      <c r="D523" s="10">
        <v>1</v>
      </c>
      <c r="E523" s="10">
        <v>1</v>
      </c>
      <c r="F523" s="10">
        <v>1</v>
      </c>
      <c r="G523" s="10"/>
      <c r="H523" s="10">
        <v>1</v>
      </c>
      <c r="I523" s="10">
        <v>1</v>
      </c>
      <c r="J523" s="4">
        <v>1</v>
      </c>
      <c r="K523" s="4">
        <v>1</v>
      </c>
      <c r="L523" s="12">
        <v>44626</v>
      </c>
      <c r="M523" s="12">
        <v>44822</v>
      </c>
      <c r="N523" s="11">
        <v>177</v>
      </c>
      <c r="O523" s="36">
        <v>125</v>
      </c>
      <c r="P523" s="13">
        <v>0</v>
      </c>
      <c r="Q523" s="14">
        <f t="shared" si="64"/>
        <v>44838</v>
      </c>
      <c r="R523" s="15">
        <f t="shared" ca="1" si="69"/>
        <v>0</v>
      </c>
      <c r="S523" s="35">
        <f t="shared" si="65"/>
        <v>126</v>
      </c>
      <c r="T523" s="101">
        <f t="shared" ca="1" si="70"/>
        <v>126</v>
      </c>
      <c r="U523" s="90" t="s">
        <v>689</v>
      </c>
      <c r="V523" s="26">
        <v>25</v>
      </c>
      <c r="W523" s="25" t="str">
        <f t="shared" si="71"/>
        <v>المخازن</v>
      </c>
      <c r="X523" s="25" t="str">
        <f t="shared" ca="1" si="66"/>
        <v/>
      </c>
      <c r="Y523" s="25" t="str">
        <f t="shared" ca="1" si="67"/>
        <v/>
      </c>
      <c r="Z523" s="22" t="s">
        <v>24</v>
      </c>
      <c r="AA523" s="22"/>
      <c r="AB523" s="16">
        <v>44395</v>
      </c>
      <c r="AC523" s="17">
        <v>44457</v>
      </c>
      <c r="AD523" s="43"/>
      <c r="AE523" s="44"/>
      <c r="AF523" s="44"/>
      <c r="AG523" s="44"/>
      <c r="AH523" s="44"/>
      <c r="AI523" s="44"/>
      <c r="AJ523" s="44">
        <v>0</v>
      </c>
      <c r="AK523" s="85" t="str">
        <f>IF(AND($M523&gt;='Renew Report'!$T$1,$M523&lt;='Renew Report'!$U$1),COUNT($AK$1:$AK522)+1,"")</f>
        <v/>
      </c>
      <c r="AT523" s="46">
        <f t="shared" ca="1" si="68"/>
        <v>0</v>
      </c>
    </row>
    <row r="524" spans="1:46" s="46" customFormat="1" ht="60" customHeight="1" thickBot="1">
      <c r="A524" s="8">
        <f>IF(C524="","",SUBTOTAL(3,$C$2:C524))</f>
        <v>523</v>
      </c>
      <c r="B524" s="9" t="s">
        <v>551</v>
      </c>
      <c r="C524" s="10">
        <v>1</v>
      </c>
      <c r="D524" s="10">
        <v>1</v>
      </c>
      <c r="E524" s="10">
        <v>1</v>
      </c>
      <c r="F524" s="10">
        <v>1</v>
      </c>
      <c r="G524" s="10"/>
      <c r="H524" s="10">
        <v>1</v>
      </c>
      <c r="I524" s="10">
        <v>1</v>
      </c>
      <c r="J524" s="4">
        <v>1</v>
      </c>
      <c r="K524" s="4">
        <v>1</v>
      </c>
      <c r="L524" s="12">
        <v>44376</v>
      </c>
      <c r="M524" s="12">
        <v>44504</v>
      </c>
      <c r="N524" s="11">
        <v>0</v>
      </c>
      <c r="O524" s="36">
        <v>0</v>
      </c>
      <c r="P524" s="13">
        <v>0</v>
      </c>
      <c r="Q524" s="14">
        <f t="shared" si="64"/>
        <v>44520</v>
      </c>
      <c r="R524" s="15">
        <f t="shared" ca="1" si="69"/>
        <v>0</v>
      </c>
      <c r="S524" s="35">
        <f t="shared" si="65"/>
        <v>1</v>
      </c>
      <c r="T524" s="101">
        <f t="shared" ca="1" si="70"/>
        <v>1</v>
      </c>
      <c r="U524" s="90" t="s">
        <v>689</v>
      </c>
      <c r="V524" s="26">
        <v>25</v>
      </c>
      <c r="W524" s="25">
        <f t="shared" si="71"/>
        <v>0</v>
      </c>
      <c r="X524" s="25" t="str">
        <f t="shared" ca="1" si="66"/>
        <v/>
      </c>
      <c r="Y524" s="25" t="str">
        <f t="shared" ca="1" si="67"/>
        <v/>
      </c>
      <c r="Z524" s="22" t="s">
        <v>24</v>
      </c>
      <c r="AA524" s="22"/>
      <c r="AB524" s="16">
        <v>44443</v>
      </c>
      <c r="AC524" s="17">
        <v>44504</v>
      </c>
      <c r="AD524" s="43"/>
      <c r="AE524" s="44"/>
      <c r="AF524" s="44"/>
      <c r="AG524" s="44"/>
      <c r="AH524" s="44"/>
      <c r="AI524" s="44"/>
      <c r="AJ524" s="44">
        <v>0</v>
      </c>
      <c r="AK524" s="85" t="str">
        <f>IF(AND($M524&gt;='Renew Report'!$T$1,$M524&lt;='Renew Report'!$U$1),COUNT($AK$1:$AK523)+1,"")</f>
        <v/>
      </c>
      <c r="AT524" s="46">
        <f t="shared" ca="1" si="68"/>
        <v>0</v>
      </c>
    </row>
    <row r="525" spans="1:46" s="46" customFormat="1" ht="60" customHeight="1" thickBot="1">
      <c r="A525" s="8">
        <f>IF(C525="","",SUBTOTAL(3,$C$2:C525))</f>
        <v>524</v>
      </c>
      <c r="B525" s="9" t="s">
        <v>552</v>
      </c>
      <c r="C525" s="10">
        <v>1</v>
      </c>
      <c r="D525" s="10">
        <v>1</v>
      </c>
      <c r="E525" s="10">
        <v>1</v>
      </c>
      <c r="F525" s="10">
        <v>1</v>
      </c>
      <c r="G525" s="10"/>
      <c r="H525" s="10">
        <v>1</v>
      </c>
      <c r="I525" s="10">
        <v>1</v>
      </c>
      <c r="J525" s="4">
        <v>1</v>
      </c>
      <c r="K525" s="4">
        <v>1</v>
      </c>
      <c r="L525" s="12">
        <v>44253</v>
      </c>
      <c r="M525" s="12">
        <v>44545</v>
      </c>
      <c r="N525" s="11">
        <v>0</v>
      </c>
      <c r="O525" s="36">
        <v>0</v>
      </c>
      <c r="P525" s="13">
        <v>0</v>
      </c>
      <c r="Q525" s="14">
        <f t="shared" si="64"/>
        <v>44561</v>
      </c>
      <c r="R525" s="15">
        <f t="shared" ca="1" si="69"/>
        <v>0</v>
      </c>
      <c r="S525" s="35">
        <f t="shared" si="65"/>
        <v>1</v>
      </c>
      <c r="T525" s="101">
        <f t="shared" ca="1" si="70"/>
        <v>1</v>
      </c>
      <c r="U525" s="90" t="s">
        <v>689</v>
      </c>
      <c r="V525" s="26">
        <v>25</v>
      </c>
      <c r="W525" s="25">
        <f t="shared" si="71"/>
        <v>0</v>
      </c>
      <c r="X525" s="25" t="str">
        <f t="shared" ca="1" si="66"/>
        <v/>
      </c>
      <c r="Y525" s="25" t="str">
        <f t="shared" ca="1" si="67"/>
        <v/>
      </c>
      <c r="Z525" s="22" t="s">
        <v>26</v>
      </c>
      <c r="AA525" s="22"/>
      <c r="AB525" s="16">
        <v>44180</v>
      </c>
      <c r="AC525" s="17">
        <v>44180</v>
      </c>
      <c r="AD525" s="43"/>
      <c r="AE525" s="44"/>
      <c r="AF525" s="44"/>
      <c r="AG525" s="44"/>
      <c r="AH525" s="44"/>
      <c r="AI525" s="44"/>
      <c r="AJ525" s="44">
        <v>0</v>
      </c>
      <c r="AK525" s="85" t="str">
        <f>IF(AND($M525&gt;='Renew Report'!$T$1,$M525&lt;='Renew Report'!$U$1),COUNT($AK$1:$AK524)+1,"")</f>
        <v/>
      </c>
      <c r="AT525" s="46">
        <f t="shared" ca="1" si="68"/>
        <v>0</v>
      </c>
    </row>
    <row r="526" spans="1:46" s="46" customFormat="1" ht="60" customHeight="1" thickBot="1">
      <c r="A526" s="8">
        <f>IF(C526="","",SUBTOTAL(3,$C$2:C526))</f>
        <v>525</v>
      </c>
      <c r="B526" s="9" t="s">
        <v>553</v>
      </c>
      <c r="C526" s="10">
        <v>1</v>
      </c>
      <c r="D526" s="10">
        <v>1</v>
      </c>
      <c r="E526" s="10">
        <v>1</v>
      </c>
      <c r="F526" s="10">
        <v>1</v>
      </c>
      <c r="G526" s="10"/>
      <c r="H526" s="10">
        <v>1</v>
      </c>
      <c r="I526" s="10">
        <v>1</v>
      </c>
      <c r="J526" s="4">
        <v>1</v>
      </c>
      <c r="K526" s="4">
        <v>1</v>
      </c>
      <c r="L526" s="12">
        <v>43982</v>
      </c>
      <c r="M526" s="12">
        <v>44401</v>
      </c>
      <c r="N526" s="11">
        <v>0</v>
      </c>
      <c r="O526" s="36">
        <v>0</v>
      </c>
      <c r="P526" s="13">
        <v>0</v>
      </c>
      <c r="Q526" s="14">
        <f t="shared" si="64"/>
        <v>44417</v>
      </c>
      <c r="R526" s="15">
        <f t="shared" ca="1" si="69"/>
        <v>0</v>
      </c>
      <c r="S526" s="35">
        <f t="shared" si="65"/>
        <v>1</v>
      </c>
      <c r="T526" s="101">
        <f t="shared" ca="1" si="70"/>
        <v>1</v>
      </c>
      <c r="U526" s="90" t="s">
        <v>689</v>
      </c>
      <c r="V526" s="26">
        <v>25</v>
      </c>
      <c r="W526" s="25">
        <f t="shared" si="71"/>
        <v>0</v>
      </c>
      <c r="X526" s="25" t="str">
        <f t="shared" ca="1" si="66"/>
        <v/>
      </c>
      <c r="Y526" s="25" t="str">
        <f t="shared" ca="1" si="67"/>
        <v/>
      </c>
      <c r="Z526" s="22" t="s">
        <v>24</v>
      </c>
      <c r="AA526" s="22"/>
      <c r="AB526" s="16">
        <v>44340</v>
      </c>
      <c r="AC526" s="17">
        <v>44401</v>
      </c>
      <c r="AD526" s="43"/>
      <c r="AE526" s="44"/>
      <c r="AF526" s="44"/>
      <c r="AG526" s="44"/>
      <c r="AH526" s="44"/>
      <c r="AI526" s="44"/>
      <c r="AJ526" s="44">
        <v>2004</v>
      </c>
      <c r="AK526" s="85" t="str">
        <f>IF(AND($M526&gt;='Renew Report'!$T$1,$M526&lt;='Renew Report'!$U$1),COUNT($AK$1:$AK525)+1,"")</f>
        <v/>
      </c>
      <c r="AT526" s="46">
        <f t="shared" ca="1" si="68"/>
        <v>0</v>
      </c>
    </row>
    <row r="527" spans="1:46" s="46" customFormat="1" ht="60" customHeight="1" thickBot="1">
      <c r="A527" s="8">
        <f>IF(C527="","",SUBTOTAL(3,$C$2:C527))</f>
        <v>526</v>
      </c>
      <c r="B527" s="9" t="s">
        <v>554</v>
      </c>
      <c r="C527" s="10">
        <v>1</v>
      </c>
      <c r="D527" s="10">
        <v>1</v>
      </c>
      <c r="E527" s="10">
        <v>1</v>
      </c>
      <c r="F527" s="10">
        <v>1</v>
      </c>
      <c r="G527" s="10"/>
      <c r="H527" s="10">
        <v>1</v>
      </c>
      <c r="I527" s="10">
        <v>1</v>
      </c>
      <c r="J527" s="4">
        <v>1</v>
      </c>
      <c r="K527" s="4">
        <v>1</v>
      </c>
      <c r="L527" s="12">
        <v>44427</v>
      </c>
      <c r="M527" s="12">
        <v>44540</v>
      </c>
      <c r="N527" s="11">
        <v>0</v>
      </c>
      <c r="O527" s="36">
        <v>0</v>
      </c>
      <c r="P527" s="13">
        <v>0</v>
      </c>
      <c r="Q527" s="14">
        <f t="shared" si="64"/>
        <v>44556</v>
      </c>
      <c r="R527" s="15">
        <f t="shared" ca="1" si="69"/>
        <v>0</v>
      </c>
      <c r="S527" s="35">
        <f t="shared" si="65"/>
        <v>1</v>
      </c>
      <c r="T527" s="101">
        <f t="shared" ca="1" si="70"/>
        <v>1</v>
      </c>
      <c r="U527" s="90" t="s">
        <v>689</v>
      </c>
      <c r="V527" s="26">
        <v>25</v>
      </c>
      <c r="W527" s="25">
        <f t="shared" si="71"/>
        <v>0</v>
      </c>
      <c r="X527" s="25" t="str">
        <f t="shared" ca="1" si="66"/>
        <v/>
      </c>
      <c r="Y527" s="25" t="str">
        <f t="shared" ca="1" si="67"/>
        <v/>
      </c>
      <c r="Z527" s="22" t="s">
        <v>26</v>
      </c>
      <c r="AA527" s="22"/>
      <c r="AB527" s="16">
        <v>44175</v>
      </c>
      <c r="AC527" s="17">
        <v>44175</v>
      </c>
      <c r="AD527" s="43"/>
      <c r="AE527" s="44"/>
      <c r="AF527" s="44"/>
      <c r="AG527" s="44"/>
      <c r="AH527" s="44"/>
      <c r="AI527" s="44"/>
      <c r="AJ527" s="44">
        <v>0</v>
      </c>
      <c r="AK527" s="85" t="str">
        <f>IF(AND($M527&gt;='Renew Report'!$T$1,$M527&lt;='Renew Report'!$U$1),COUNT($AK$1:$AK526)+1,"")</f>
        <v/>
      </c>
      <c r="AT527" s="46">
        <f t="shared" ca="1" si="68"/>
        <v>0</v>
      </c>
    </row>
    <row r="528" spans="1:46" s="46" customFormat="1" ht="60" customHeight="1" thickBot="1">
      <c r="A528" s="8">
        <f>IF(C528="","",SUBTOTAL(3,$C$2:C528))</f>
        <v>527</v>
      </c>
      <c r="B528" s="9" t="s">
        <v>555</v>
      </c>
      <c r="C528" s="10">
        <v>1</v>
      </c>
      <c r="D528" s="10">
        <v>1</v>
      </c>
      <c r="E528" s="10">
        <v>1</v>
      </c>
      <c r="F528" s="10">
        <v>1</v>
      </c>
      <c r="G528" s="10"/>
      <c r="H528" s="10">
        <v>1</v>
      </c>
      <c r="I528" s="10">
        <v>1</v>
      </c>
      <c r="J528" s="4">
        <v>1</v>
      </c>
      <c r="K528" s="4">
        <v>1</v>
      </c>
      <c r="L528" s="12">
        <v>44360</v>
      </c>
      <c r="M528" s="12">
        <v>44548</v>
      </c>
      <c r="N528" s="11">
        <v>141</v>
      </c>
      <c r="O528" s="36">
        <v>125</v>
      </c>
      <c r="P528" s="13">
        <v>0</v>
      </c>
      <c r="Q528" s="14">
        <f t="shared" si="64"/>
        <v>44564</v>
      </c>
      <c r="R528" s="15">
        <f t="shared" ca="1" si="69"/>
        <v>0</v>
      </c>
      <c r="S528" s="35">
        <f t="shared" si="65"/>
        <v>126</v>
      </c>
      <c r="T528" s="101">
        <f t="shared" ca="1" si="70"/>
        <v>126</v>
      </c>
      <c r="U528" s="90" t="s">
        <v>689</v>
      </c>
      <c r="V528" s="26">
        <v>25</v>
      </c>
      <c r="W528" s="25" t="str">
        <f t="shared" si="71"/>
        <v>المخازن</v>
      </c>
      <c r="X528" s="25" t="str">
        <f t="shared" ca="1" si="66"/>
        <v/>
      </c>
      <c r="Y528" s="25" t="str">
        <f t="shared" ca="1" si="67"/>
        <v/>
      </c>
      <c r="Z528" s="22" t="s">
        <v>24</v>
      </c>
      <c r="AA528" s="22"/>
      <c r="AB528" s="16">
        <v>44487</v>
      </c>
      <c r="AC528" s="17">
        <v>44548</v>
      </c>
      <c r="AD528" s="43"/>
      <c r="AE528" s="44"/>
      <c r="AF528" s="44"/>
      <c r="AG528" s="44"/>
      <c r="AH528" s="44"/>
      <c r="AI528" s="44"/>
      <c r="AJ528" s="44">
        <v>0</v>
      </c>
      <c r="AK528" s="85" t="str">
        <f>IF(AND($M528&gt;='Renew Report'!$T$1,$M528&lt;='Renew Report'!$U$1),COUNT($AK$1:$AK527)+1,"")</f>
        <v/>
      </c>
      <c r="AT528" s="46">
        <f t="shared" ca="1" si="68"/>
        <v>0</v>
      </c>
    </row>
    <row r="529" spans="1:46" s="46" customFormat="1" ht="60" customHeight="1" thickBot="1">
      <c r="A529" s="8">
        <f>IF(C529="","",SUBTOTAL(3,$C$2:C529))</f>
        <v>528</v>
      </c>
      <c r="B529" s="9" t="s">
        <v>556</v>
      </c>
      <c r="C529" s="10">
        <v>1</v>
      </c>
      <c r="D529" s="10">
        <v>1</v>
      </c>
      <c r="E529" s="10">
        <v>1</v>
      </c>
      <c r="F529" s="10">
        <v>1</v>
      </c>
      <c r="G529" s="10"/>
      <c r="H529" s="10">
        <v>1</v>
      </c>
      <c r="I529" s="10">
        <v>1</v>
      </c>
      <c r="J529" s="4">
        <v>1</v>
      </c>
      <c r="K529" s="4">
        <v>1</v>
      </c>
      <c r="L529" s="12">
        <v>44118</v>
      </c>
      <c r="M529" s="12">
        <v>44712</v>
      </c>
      <c r="N529" s="11">
        <v>0</v>
      </c>
      <c r="O529" s="36">
        <v>0</v>
      </c>
      <c r="P529" s="13">
        <v>0</v>
      </c>
      <c r="Q529" s="14">
        <f t="shared" si="64"/>
        <v>44728</v>
      </c>
      <c r="R529" s="15">
        <f t="shared" ca="1" si="69"/>
        <v>0</v>
      </c>
      <c r="S529" s="35">
        <f t="shared" si="65"/>
        <v>1</v>
      </c>
      <c r="T529" s="101">
        <f t="shared" ca="1" si="70"/>
        <v>1</v>
      </c>
      <c r="U529" s="90" t="s">
        <v>689</v>
      </c>
      <c r="V529" s="26">
        <v>25</v>
      </c>
      <c r="W529" s="25">
        <f t="shared" si="71"/>
        <v>0</v>
      </c>
      <c r="X529" s="25" t="str">
        <f t="shared" ca="1" si="66"/>
        <v/>
      </c>
      <c r="Y529" s="25" t="str">
        <f t="shared" ca="1" si="67"/>
        <v/>
      </c>
      <c r="Z529" s="22" t="s">
        <v>24</v>
      </c>
      <c r="AA529" s="22"/>
      <c r="AB529" s="16">
        <v>44286</v>
      </c>
      <c r="AC529" s="17">
        <v>44347</v>
      </c>
      <c r="AD529" s="43"/>
      <c r="AE529" s="44"/>
      <c r="AF529" s="44"/>
      <c r="AG529" s="44"/>
      <c r="AH529" s="44"/>
      <c r="AI529" s="44"/>
      <c r="AJ529" s="44">
        <v>1994</v>
      </c>
      <c r="AK529" s="85" t="str">
        <f>IF(AND($M529&gt;='Renew Report'!$T$1,$M529&lt;='Renew Report'!$U$1),COUNT($AK$1:$AK528)+1,"")</f>
        <v/>
      </c>
      <c r="AT529" s="46">
        <f t="shared" ca="1" si="68"/>
        <v>0</v>
      </c>
    </row>
    <row r="530" spans="1:46" s="46" customFormat="1" ht="60" customHeight="1" thickBot="1">
      <c r="A530" s="8">
        <f>IF(C530="","",SUBTOTAL(3,$C$2:C530))</f>
        <v>529</v>
      </c>
      <c r="B530" s="9" t="s">
        <v>557</v>
      </c>
      <c r="C530" s="10">
        <v>1</v>
      </c>
      <c r="D530" s="10">
        <v>1</v>
      </c>
      <c r="E530" s="10">
        <v>1</v>
      </c>
      <c r="F530" s="10">
        <v>1</v>
      </c>
      <c r="G530" s="10"/>
      <c r="H530" s="10">
        <v>1</v>
      </c>
      <c r="I530" s="10">
        <v>1</v>
      </c>
      <c r="J530" s="4">
        <v>1</v>
      </c>
      <c r="K530" s="4">
        <v>1</v>
      </c>
      <c r="L530" s="12">
        <v>44010</v>
      </c>
      <c r="M530" s="12">
        <v>44423</v>
      </c>
      <c r="N530" s="11">
        <v>4</v>
      </c>
      <c r="O530" s="36">
        <v>75</v>
      </c>
      <c r="P530" s="13">
        <v>0</v>
      </c>
      <c r="Q530" s="14">
        <f t="shared" si="64"/>
        <v>44439</v>
      </c>
      <c r="R530" s="15">
        <f t="shared" ca="1" si="69"/>
        <v>0</v>
      </c>
      <c r="S530" s="35">
        <f t="shared" si="65"/>
        <v>76</v>
      </c>
      <c r="T530" s="101">
        <f t="shared" ca="1" si="70"/>
        <v>76</v>
      </c>
      <c r="U530" s="90" t="s">
        <v>689</v>
      </c>
      <c r="V530" s="26">
        <v>25</v>
      </c>
      <c r="W530" s="25" t="str">
        <f t="shared" si="71"/>
        <v>المخازن</v>
      </c>
      <c r="X530" s="25" t="str">
        <f t="shared" ca="1" si="66"/>
        <v/>
      </c>
      <c r="Y530" s="25" t="str">
        <f t="shared" ca="1" si="67"/>
        <v/>
      </c>
      <c r="Z530" s="22" t="s">
        <v>24</v>
      </c>
      <c r="AA530" s="22"/>
      <c r="AB530" s="16">
        <v>44362</v>
      </c>
      <c r="AC530" s="17">
        <v>44423</v>
      </c>
      <c r="AD530" s="43"/>
      <c r="AE530" s="44"/>
      <c r="AF530" s="44"/>
      <c r="AG530" s="44"/>
      <c r="AH530" s="44"/>
      <c r="AI530" s="44"/>
      <c r="AJ530" s="44">
        <v>0</v>
      </c>
      <c r="AK530" s="85" t="str">
        <f>IF(AND($M530&gt;='Renew Report'!$T$1,$M530&lt;='Renew Report'!$U$1),COUNT($AK$1:$AK529)+1,"")</f>
        <v/>
      </c>
      <c r="AT530" s="46">
        <f t="shared" ca="1" si="68"/>
        <v>0</v>
      </c>
    </row>
    <row r="531" spans="1:46" s="46" customFormat="1" ht="60" customHeight="1" thickBot="1">
      <c r="A531" s="8">
        <f>IF(C531="","",SUBTOTAL(3,$C$2:C531))</f>
        <v>530</v>
      </c>
      <c r="B531" s="9" t="s">
        <v>558</v>
      </c>
      <c r="C531" s="10">
        <v>1</v>
      </c>
      <c r="D531" s="10">
        <v>1</v>
      </c>
      <c r="E531" s="10">
        <v>1</v>
      </c>
      <c r="F531" s="10">
        <v>1</v>
      </c>
      <c r="G531" s="10"/>
      <c r="H531" s="10">
        <v>1</v>
      </c>
      <c r="I531" s="10">
        <v>1</v>
      </c>
      <c r="J531" s="4">
        <v>1</v>
      </c>
      <c r="K531" s="4">
        <v>1</v>
      </c>
      <c r="L531" s="12">
        <v>43967</v>
      </c>
      <c r="M531" s="12">
        <v>44716</v>
      </c>
      <c r="N531" s="11">
        <v>178</v>
      </c>
      <c r="O531" s="36">
        <v>125</v>
      </c>
      <c r="P531" s="13">
        <v>0</v>
      </c>
      <c r="Q531" s="14">
        <f t="shared" si="64"/>
        <v>44732</v>
      </c>
      <c r="R531" s="15">
        <f t="shared" ca="1" si="69"/>
        <v>0</v>
      </c>
      <c r="S531" s="35">
        <f t="shared" si="65"/>
        <v>126</v>
      </c>
      <c r="T531" s="101">
        <f t="shared" ca="1" si="70"/>
        <v>126</v>
      </c>
      <c r="U531" s="90" t="s">
        <v>689</v>
      </c>
      <c r="V531" s="26">
        <v>25</v>
      </c>
      <c r="W531" s="25" t="str">
        <f t="shared" si="71"/>
        <v>المخازن</v>
      </c>
      <c r="X531" s="25" t="str">
        <f t="shared" ca="1" si="66"/>
        <v/>
      </c>
      <c r="Y531" s="25" t="str">
        <f t="shared" ca="1" si="67"/>
        <v/>
      </c>
      <c r="Z531" s="22" t="s">
        <v>24</v>
      </c>
      <c r="AA531" s="22"/>
      <c r="AB531" s="16">
        <v>44290</v>
      </c>
      <c r="AC531" s="17">
        <v>44351</v>
      </c>
      <c r="AD531" s="43"/>
      <c r="AE531" s="44"/>
      <c r="AF531" s="44"/>
      <c r="AG531" s="44"/>
      <c r="AH531" s="44"/>
      <c r="AI531" s="44"/>
      <c r="AJ531" s="44">
        <v>2005</v>
      </c>
      <c r="AK531" s="85" t="str">
        <f>IF(AND($M531&gt;='Renew Report'!$T$1,$M531&lt;='Renew Report'!$U$1),COUNT($AK$1:$AK530)+1,"")</f>
        <v/>
      </c>
      <c r="AT531" s="46">
        <f t="shared" ca="1" si="68"/>
        <v>0</v>
      </c>
    </row>
    <row r="532" spans="1:46" s="46" customFormat="1" ht="60" customHeight="1" thickBot="1">
      <c r="A532" s="8">
        <f>IF(C532="","",SUBTOTAL(3,$C$2:C532))</f>
        <v>531</v>
      </c>
      <c r="B532" s="9" t="s">
        <v>559</v>
      </c>
      <c r="C532" s="10">
        <v>1</v>
      </c>
      <c r="D532" s="10">
        <v>1</v>
      </c>
      <c r="E532" s="10">
        <v>1</v>
      </c>
      <c r="F532" s="10">
        <v>1</v>
      </c>
      <c r="G532" s="10"/>
      <c r="H532" s="10">
        <v>1</v>
      </c>
      <c r="I532" s="10">
        <v>1</v>
      </c>
      <c r="J532" s="4">
        <v>1</v>
      </c>
      <c r="K532" s="4">
        <v>1</v>
      </c>
      <c r="L532" s="12">
        <v>44357</v>
      </c>
      <c r="M532" s="12">
        <v>44558</v>
      </c>
      <c r="N532" s="11">
        <v>0</v>
      </c>
      <c r="O532" s="36">
        <v>0</v>
      </c>
      <c r="P532" s="13">
        <v>0</v>
      </c>
      <c r="Q532" s="14">
        <f t="shared" si="64"/>
        <v>44574</v>
      </c>
      <c r="R532" s="15">
        <f t="shared" ca="1" si="69"/>
        <v>0</v>
      </c>
      <c r="S532" s="35">
        <f t="shared" si="65"/>
        <v>1</v>
      </c>
      <c r="T532" s="101">
        <f t="shared" ca="1" si="70"/>
        <v>1</v>
      </c>
      <c r="U532" s="90" t="s">
        <v>689</v>
      </c>
      <c r="V532" s="26">
        <v>25</v>
      </c>
      <c r="W532" s="25">
        <f t="shared" si="71"/>
        <v>0</v>
      </c>
      <c r="X532" s="25" t="str">
        <f t="shared" ca="1" si="66"/>
        <v/>
      </c>
      <c r="Y532" s="25" t="str">
        <f t="shared" ca="1" si="67"/>
        <v/>
      </c>
      <c r="Z532" s="22" t="s">
        <v>26</v>
      </c>
      <c r="AA532" s="22"/>
      <c r="AB532" s="16">
        <v>44193</v>
      </c>
      <c r="AC532" s="17">
        <v>44193</v>
      </c>
      <c r="AD532" s="43"/>
      <c r="AE532" s="44"/>
      <c r="AF532" s="44"/>
      <c r="AG532" s="44"/>
      <c r="AH532" s="44"/>
      <c r="AI532" s="44"/>
      <c r="AJ532" s="44">
        <v>0</v>
      </c>
      <c r="AK532" s="85" t="str">
        <f>IF(AND($M532&gt;='Renew Report'!$T$1,$M532&lt;='Renew Report'!$U$1),COUNT($AK$1:$AK531)+1,"")</f>
        <v/>
      </c>
      <c r="AT532" s="46">
        <f t="shared" ca="1" si="68"/>
        <v>0</v>
      </c>
    </row>
    <row r="533" spans="1:46" s="46" customFormat="1" ht="60" customHeight="1" thickBot="1">
      <c r="A533" s="8">
        <f>IF(C533="","",SUBTOTAL(3,$C$2:C533))</f>
        <v>532</v>
      </c>
      <c r="B533" s="9" t="s">
        <v>560</v>
      </c>
      <c r="C533" s="10">
        <v>1</v>
      </c>
      <c r="D533" s="10">
        <v>1</v>
      </c>
      <c r="E533" s="10">
        <v>1</v>
      </c>
      <c r="F533" s="10">
        <v>1</v>
      </c>
      <c r="G533" s="10"/>
      <c r="H533" s="10">
        <v>1</v>
      </c>
      <c r="I533" s="10">
        <v>1</v>
      </c>
      <c r="J533" s="4">
        <v>1</v>
      </c>
      <c r="K533" s="4">
        <v>1</v>
      </c>
      <c r="L533" s="12">
        <v>44540</v>
      </c>
      <c r="M533" s="12">
        <v>44564</v>
      </c>
      <c r="N533" s="11">
        <v>0</v>
      </c>
      <c r="O533" s="36">
        <v>0</v>
      </c>
      <c r="P533" s="13">
        <v>0</v>
      </c>
      <c r="Q533" s="14">
        <f t="shared" si="64"/>
        <v>44580</v>
      </c>
      <c r="R533" s="15">
        <f t="shared" ca="1" si="69"/>
        <v>0</v>
      </c>
      <c r="S533" s="35">
        <f t="shared" si="65"/>
        <v>1</v>
      </c>
      <c r="T533" s="101">
        <f t="shared" ca="1" si="70"/>
        <v>1</v>
      </c>
      <c r="U533" s="93" t="s">
        <v>689</v>
      </c>
      <c r="V533" s="29">
        <v>25</v>
      </c>
      <c r="W533" s="25">
        <f t="shared" si="71"/>
        <v>0</v>
      </c>
      <c r="X533" s="25" t="str">
        <f t="shared" ca="1" si="66"/>
        <v/>
      </c>
      <c r="Y533" s="25" t="str">
        <f t="shared" ca="1" si="67"/>
        <v/>
      </c>
      <c r="Z533" s="22" t="s">
        <v>24</v>
      </c>
      <c r="AA533" s="22"/>
      <c r="AB533" s="17">
        <v>44503</v>
      </c>
      <c r="AC533" s="17">
        <v>44564</v>
      </c>
      <c r="AD533" s="43"/>
      <c r="AE533" s="44"/>
      <c r="AF533" s="44"/>
      <c r="AG533" s="44"/>
      <c r="AH533" s="44"/>
      <c r="AI533" s="44"/>
      <c r="AJ533" s="44">
        <v>0</v>
      </c>
      <c r="AK533" s="85" t="str">
        <f>IF(AND($M533&gt;='Renew Report'!$T$1,$M533&lt;='Renew Report'!$U$1),COUNT($AK$1:$AK532)+1,"")</f>
        <v/>
      </c>
      <c r="AT533" s="46">
        <f t="shared" ca="1" si="68"/>
        <v>0</v>
      </c>
    </row>
    <row r="534" spans="1:46" s="46" customFormat="1" ht="60" customHeight="1" thickBot="1">
      <c r="A534" s="8">
        <f>IF(C534="","",SUBTOTAL(3,$C$2:C534))</f>
        <v>533</v>
      </c>
      <c r="B534" s="9" t="s">
        <v>561</v>
      </c>
      <c r="C534" s="10">
        <v>1</v>
      </c>
      <c r="D534" s="10">
        <v>1</v>
      </c>
      <c r="E534" s="10">
        <v>1</v>
      </c>
      <c r="F534" s="10">
        <v>1</v>
      </c>
      <c r="G534" s="10"/>
      <c r="H534" s="10">
        <v>1</v>
      </c>
      <c r="I534" s="10">
        <v>1</v>
      </c>
      <c r="J534" s="4">
        <v>1</v>
      </c>
      <c r="K534" s="4">
        <v>1</v>
      </c>
      <c r="L534" s="12">
        <v>44435</v>
      </c>
      <c r="M534" s="12">
        <v>44521</v>
      </c>
      <c r="N534" s="11">
        <v>0</v>
      </c>
      <c r="O534" s="36">
        <v>0</v>
      </c>
      <c r="P534" s="13">
        <v>0</v>
      </c>
      <c r="Q534" s="14">
        <f t="shared" si="64"/>
        <v>44537</v>
      </c>
      <c r="R534" s="15">
        <f t="shared" ca="1" si="69"/>
        <v>0</v>
      </c>
      <c r="S534" s="35">
        <f t="shared" si="65"/>
        <v>1</v>
      </c>
      <c r="T534" s="101">
        <f t="shared" ca="1" si="70"/>
        <v>1</v>
      </c>
      <c r="U534" s="90" t="s">
        <v>689</v>
      </c>
      <c r="V534" s="26">
        <v>25</v>
      </c>
      <c r="W534" s="25">
        <f t="shared" si="71"/>
        <v>0</v>
      </c>
      <c r="X534" s="25" t="str">
        <f t="shared" ca="1" si="66"/>
        <v/>
      </c>
      <c r="Y534" s="25" t="str">
        <f t="shared" ca="1" si="67"/>
        <v/>
      </c>
      <c r="Z534" s="22" t="s">
        <v>26</v>
      </c>
      <c r="AA534" s="22"/>
      <c r="AB534" s="16">
        <v>44156</v>
      </c>
      <c r="AC534" s="17">
        <v>44156</v>
      </c>
      <c r="AD534" s="43"/>
      <c r="AE534" s="44"/>
      <c r="AF534" s="44"/>
      <c r="AG534" s="44"/>
      <c r="AH534" s="44"/>
      <c r="AI534" s="44"/>
      <c r="AJ534" s="44">
        <v>0</v>
      </c>
      <c r="AK534" s="85" t="str">
        <f>IF(AND($M534&gt;='Renew Report'!$T$1,$M534&lt;='Renew Report'!$U$1),COUNT($AK$1:$AK533)+1,"")</f>
        <v/>
      </c>
      <c r="AT534" s="46">
        <f t="shared" ca="1" si="68"/>
        <v>0</v>
      </c>
    </row>
    <row r="535" spans="1:46" s="46" customFormat="1" ht="60" customHeight="1" thickBot="1">
      <c r="A535" s="8">
        <f>IF(C535="","",SUBTOTAL(3,$C$2:C535))</f>
        <v>534</v>
      </c>
      <c r="B535" s="9" t="s">
        <v>562</v>
      </c>
      <c r="C535" s="10">
        <v>1</v>
      </c>
      <c r="D535" s="10">
        <v>1</v>
      </c>
      <c r="E535" s="10">
        <v>1</v>
      </c>
      <c r="F535" s="10">
        <v>1</v>
      </c>
      <c r="G535" s="10"/>
      <c r="H535" s="10">
        <v>1</v>
      </c>
      <c r="I535" s="10">
        <v>1</v>
      </c>
      <c r="J535" s="4">
        <v>1</v>
      </c>
      <c r="K535" s="4">
        <v>1</v>
      </c>
      <c r="L535" s="12">
        <v>44033</v>
      </c>
      <c r="M535" s="12">
        <v>44522</v>
      </c>
      <c r="N535" s="11">
        <v>0</v>
      </c>
      <c r="O535" s="36">
        <v>0</v>
      </c>
      <c r="P535" s="13">
        <v>0</v>
      </c>
      <c r="Q535" s="14">
        <f t="shared" si="64"/>
        <v>44538</v>
      </c>
      <c r="R535" s="15">
        <f t="shared" ca="1" si="69"/>
        <v>0</v>
      </c>
      <c r="S535" s="35">
        <f t="shared" si="65"/>
        <v>1</v>
      </c>
      <c r="T535" s="101">
        <f t="shared" ca="1" si="70"/>
        <v>1</v>
      </c>
      <c r="U535" s="90" t="s">
        <v>689</v>
      </c>
      <c r="V535" s="26">
        <v>25</v>
      </c>
      <c r="W535" s="25">
        <f t="shared" si="71"/>
        <v>0</v>
      </c>
      <c r="X535" s="25" t="str">
        <f t="shared" ca="1" si="66"/>
        <v/>
      </c>
      <c r="Y535" s="25" t="str">
        <f t="shared" ca="1" si="67"/>
        <v/>
      </c>
      <c r="Z535" s="22" t="s">
        <v>24</v>
      </c>
      <c r="AA535" s="22"/>
      <c r="AB535" s="16">
        <v>44461</v>
      </c>
      <c r="AC535" s="17">
        <v>44522</v>
      </c>
      <c r="AD535" s="43"/>
      <c r="AE535" s="44"/>
      <c r="AF535" s="44"/>
      <c r="AG535" s="44"/>
      <c r="AH535" s="44"/>
      <c r="AI535" s="44"/>
      <c r="AJ535" s="44">
        <v>0</v>
      </c>
      <c r="AK535" s="85" t="str">
        <f>IF(AND($M535&gt;='Renew Report'!$T$1,$M535&lt;='Renew Report'!$U$1),COUNT($AK$1:$AK534)+1,"")</f>
        <v/>
      </c>
      <c r="AT535" s="46">
        <f t="shared" ca="1" si="68"/>
        <v>0</v>
      </c>
    </row>
    <row r="536" spans="1:46" s="46" customFormat="1" ht="60" customHeight="1" thickBot="1">
      <c r="A536" s="8">
        <f>IF(C536="","",SUBTOTAL(3,$C$2:C536))</f>
        <v>535</v>
      </c>
      <c r="B536" s="9" t="s">
        <v>563</v>
      </c>
      <c r="C536" s="10">
        <v>1</v>
      </c>
      <c r="D536" s="10">
        <v>1</v>
      </c>
      <c r="E536" s="10">
        <v>1</v>
      </c>
      <c r="F536" s="10">
        <v>1</v>
      </c>
      <c r="G536" s="10"/>
      <c r="H536" s="10">
        <v>1</v>
      </c>
      <c r="I536" s="10">
        <v>1</v>
      </c>
      <c r="J536" s="4">
        <v>1</v>
      </c>
      <c r="K536" s="4">
        <v>1</v>
      </c>
      <c r="L536" s="12">
        <v>44369</v>
      </c>
      <c r="M536" s="12">
        <v>44465</v>
      </c>
      <c r="N536" s="11">
        <v>82</v>
      </c>
      <c r="O536" s="36">
        <v>75</v>
      </c>
      <c r="P536" s="13">
        <v>0</v>
      </c>
      <c r="Q536" s="14">
        <f t="shared" si="64"/>
        <v>44481</v>
      </c>
      <c r="R536" s="15">
        <f t="shared" ca="1" si="69"/>
        <v>0</v>
      </c>
      <c r="S536" s="35">
        <f t="shared" si="65"/>
        <v>76</v>
      </c>
      <c r="T536" s="101">
        <f t="shared" ca="1" si="70"/>
        <v>76</v>
      </c>
      <c r="U536" s="90" t="s">
        <v>689</v>
      </c>
      <c r="V536" s="26">
        <v>25</v>
      </c>
      <c r="W536" s="25" t="str">
        <f t="shared" si="71"/>
        <v>المخازن</v>
      </c>
      <c r="X536" s="25" t="str">
        <f t="shared" ca="1" si="66"/>
        <v/>
      </c>
      <c r="Y536" s="25" t="str">
        <f t="shared" ca="1" si="67"/>
        <v/>
      </c>
      <c r="Z536" s="22" t="s">
        <v>24</v>
      </c>
      <c r="AA536" s="22"/>
      <c r="AB536" s="16">
        <v>44403</v>
      </c>
      <c r="AC536" s="17">
        <v>44465</v>
      </c>
      <c r="AD536" s="43"/>
      <c r="AE536" s="44"/>
      <c r="AF536" s="44"/>
      <c r="AG536" s="44"/>
      <c r="AH536" s="44"/>
      <c r="AI536" s="44"/>
      <c r="AJ536" s="44">
        <v>0</v>
      </c>
      <c r="AK536" s="85" t="str">
        <f>IF(AND($M536&gt;='Renew Report'!$T$1,$M536&lt;='Renew Report'!$U$1),COUNT($AK$1:$AK535)+1,"")</f>
        <v/>
      </c>
      <c r="AT536" s="46">
        <f t="shared" ca="1" si="68"/>
        <v>0</v>
      </c>
    </row>
    <row r="537" spans="1:46" s="46" customFormat="1" ht="60" customHeight="1" thickBot="1">
      <c r="A537" s="8">
        <f>IF(C537="","",SUBTOTAL(3,$C$2:C537))</f>
        <v>536</v>
      </c>
      <c r="B537" s="9" t="s">
        <v>564</v>
      </c>
      <c r="C537" s="10">
        <v>1</v>
      </c>
      <c r="D537" s="10">
        <v>1</v>
      </c>
      <c r="E537" s="10">
        <v>1</v>
      </c>
      <c r="F537" s="10">
        <v>1</v>
      </c>
      <c r="G537" s="10"/>
      <c r="H537" s="10">
        <v>1</v>
      </c>
      <c r="I537" s="10">
        <v>1</v>
      </c>
      <c r="J537" s="4">
        <v>1</v>
      </c>
      <c r="K537" s="4">
        <v>1</v>
      </c>
      <c r="L537" s="12">
        <v>44381</v>
      </c>
      <c r="M537" s="12">
        <v>44721</v>
      </c>
      <c r="N537" s="11">
        <v>0</v>
      </c>
      <c r="O537" s="36">
        <v>0</v>
      </c>
      <c r="P537" s="13">
        <v>0</v>
      </c>
      <c r="Q537" s="14">
        <f t="shared" si="64"/>
        <v>44737</v>
      </c>
      <c r="R537" s="15">
        <f t="shared" ca="1" si="69"/>
        <v>0</v>
      </c>
      <c r="S537" s="35">
        <f t="shared" si="65"/>
        <v>1</v>
      </c>
      <c r="T537" s="101">
        <f t="shared" ca="1" si="70"/>
        <v>1</v>
      </c>
      <c r="U537" s="90" t="s">
        <v>689</v>
      </c>
      <c r="V537" s="26">
        <v>25</v>
      </c>
      <c r="W537" s="25">
        <f t="shared" si="71"/>
        <v>0</v>
      </c>
      <c r="X537" s="25" t="str">
        <f t="shared" ca="1" si="66"/>
        <v/>
      </c>
      <c r="Y537" s="25" t="str">
        <f t="shared" ca="1" si="67"/>
        <v/>
      </c>
      <c r="Z537" s="22" t="s">
        <v>24</v>
      </c>
      <c r="AA537" s="22"/>
      <c r="AB537" s="16">
        <v>44295</v>
      </c>
      <c r="AC537" s="17">
        <v>44356</v>
      </c>
      <c r="AD537" s="43"/>
      <c r="AE537" s="44"/>
      <c r="AF537" s="44"/>
      <c r="AG537" s="44"/>
      <c r="AH537" s="44"/>
      <c r="AI537" s="44"/>
      <c r="AJ537" s="44">
        <v>1994</v>
      </c>
      <c r="AK537" s="85" t="str">
        <f>IF(AND($M537&gt;='Renew Report'!$T$1,$M537&lt;='Renew Report'!$U$1),COUNT($AK$1:$AK536)+1,"")</f>
        <v/>
      </c>
      <c r="AT537" s="46">
        <f t="shared" ca="1" si="68"/>
        <v>0</v>
      </c>
    </row>
    <row r="538" spans="1:46" s="46" customFormat="1" ht="60" customHeight="1" thickBot="1">
      <c r="A538" s="8">
        <f>IF(C538="","",SUBTOTAL(3,$C$2:C538))</f>
        <v>537</v>
      </c>
      <c r="B538" s="9" t="s">
        <v>565</v>
      </c>
      <c r="C538" s="10">
        <v>1</v>
      </c>
      <c r="D538" s="10">
        <v>1</v>
      </c>
      <c r="E538" s="10">
        <v>1</v>
      </c>
      <c r="F538" s="10">
        <v>1</v>
      </c>
      <c r="G538" s="10"/>
      <c r="H538" s="10">
        <v>1</v>
      </c>
      <c r="I538" s="10">
        <v>1</v>
      </c>
      <c r="J538" s="4">
        <v>1</v>
      </c>
      <c r="K538" s="4">
        <v>1</v>
      </c>
      <c r="L538" s="12">
        <v>44015</v>
      </c>
      <c r="M538" s="12">
        <v>44440</v>
      </c>
      <c r="N538" s="11">
        <v>0</v>
      </c>
      <c r="O538" s="36">
        <v>0</v>
      </c>
      <c r="P538" s="13">
        <v>0</v>
      </c>
      <c r="Q538" s="14">
        <f t="shared" si="64"/>
        <v>44456</v>
      </c>
      <c r="R538" s="15">
        <f t="shared" ca="1" si="69"/>
        <v>0</v>
      </c>
      <c r="S538" s="35">
        <f t="shared" si="65"/>
        <v>1</v>
      </c>
      <c r="T538" s="101">
        <f t="shared" ca="1" si="70"/>
        <v>1</v>
      </c>
      <c r="U538" s="90" t="s">
        <v>689</v>
      </c>
      <c r="V538" s="26">
        <v>25</v>
      </c>
      <c r="W538" s="25">
        <f t="shared" si="71"/>
        <v>0</v>
      </c>
      <c r="X538" s="25" t="str">
        <f t="shared" ca="1" si="66"/>
        <v/>
      </c>
      <c r="Y538" s="25" t="str">
        <f t="shared" ca="1" si="67"/>
        <v/>
      </c>
      <c r="Z538" s="22" t="s">
        <v>24</v>
      </c>
      <c r="AA538" s="22"/>
      <c r="AB538" s="16">
        <v>44378</v>
      </c>
      <c r="AC538" s="17">
        <v>44440</v>
      </c>
      <c r="AD538" s="43"/>
      <c r="AE538" s="44"/>
      <c r="AF538" s="44"/>
      <c r="AG538" s="44"/>
      <c r="AH538" s="44"/>
      <c r="AI538" s="44"/>
      <c r="AJ538" s="44">
        <v>0</v>
      </c>
      <c r="AK538" s="85" t="str">
        <f>IF(AND($M538&gt;='Renew Report'!$T$1,$M538&lt;='Renew Report'!$U$1),COUNT($AK$1:$AK537)+1,"")</f>
        <v/>
      </c>
      <c r="AT538" s="46">
        <f t="shared" ca="1" si="68"/>
        <v>0</v>
      </c>
    </row>
    <row r="539" spans="1:46" s="46" customFormat="1" ht="60" customHeight="1" thickBot="1">
      <c r="A539" s="8">
        <f>IF(C539="","",SUBTOTAL(3,$C$2:C539))</f>
        <v>538</v>
      </c>
      <c r="B539" s="9" t="s">
        <v>566</v>
      </c>
      <c r="C539" s="10">
        <v>1</v>
      </c>
      <c r="D539" s="10">
        <v>1</v>
      </c>
      <c r="E539" s="10">
        <v>1</v>
      </c>
      <c r="F539" s="10">
        <v>1</v>
      </c>
      <c r="G539" s="10"/>
      <c r="H539" s="10">
        <v>1</v>
      </c>
      <c r="I539" s="10">
        <v>1</v>
      </c>
      <c r="J539" s="4">
        <v>1</v>
      </c>
      <c r="K539" s="4">
        <v>1</v>
      </c>
      <c r="L539" s="12">
        <v>44368</v>
      </c>
      <c r="M539" s="12">
        <v>44431</v>
      </c>
      <c r="N539" s="11">
        <v>0</v>
      </c>
      <c r="O539" s="36">
        <v>0</v>
      </c>
      <c r="P539" s="13">
        <v>0</v>
      </c>
      <c r="Q539" s="14">
        <f t="shared" si="64"/>
        <v>44447</v>
      </c>
      <c r="R539" s="15">
        <f t="shared" ca="1" si="69"/>
        <v>0</v>
      </c>
      <c r="S539" s="35">
        <f t="shared" si="65"/>
        <v>1</v>
      </c>
      <c r="T539" s="101">
        <f t="shared" ca="1" si="70"/>
        <v>1</v>
      </c>
      <c r="U539" s="90" t="s">
        <v>689</v>
      </c>
      <c r="V539" s="26">
        <v>25</v>
      </c>
      <c r="W539" s="25">
        <f t="shared" si="71"/>
        <v>0</v>
      </c>
      <c r="X539" s="25" t="str">
        <f t="shared" ca="1" si="66"/>
        <v/>
      </c>
      <c r="Y539" s="25" t="str">
        <f t="shared" ca="1" si="67"/>
        <v/>
      </c>
      <c r="Z539" s="22" t="s">
        <v>24</v>
      </c>
      <c r="AA539" s="22"/>
      <c r="AB539" s="16">
        <v>44370</v>
      </c>
      <c r="AC539" s="17">
        <v>44431</v>
      </c>
      <c r="AD539" s="43"/>
      <c r="AE539" s="44"/>
      <c r="AF539" s="44"/>
      <c r="AG539" s="44"/>
      <c r="AH539" s="44"/>
      <c r="AI539" s="44"/>
      <c r="AJ539" s="44">
        <v>0</v>
      </c>
      <c r="AK539" s="85" t="str">
        <f>IF(AND($M539&gt;='Renew Report'!$T$1,$M539&lt;='Renew Report'!$U$1),COUNT($AK$1:$AK538)+1,"")</f>
        <v/>
      </c>
      <c r="AT539" s="46">
        <f t="shared" ca="1" si="68"/>
        <v>0</v>
      </c>
    </row>
    <row r="540" spans="1:46" s="46" customFormat="1" ht="60" customHeight="1" thickBot="1">
      <c r="A540" s="8">
        <f>IF(C540="","",SUBTOTAL(3,$C$2:C540))</f>
        <v>539</v>
      </c>
      <c r="B540" s="9" t="s">
        <v>567</v>
      </c>
      <c r="C540" s="10">
        <v>1</v>
      </c>
      <c r="D540" s="10">
        <v>1</v>
      </c>
      <c r="E540" s="10">
        <v>1</v>
      </c>
      <c r="F540" s="10">
        <v>1</v>
      </c>
      <c r="G540" s="10"/>
      <c r="H540" s="10">
        <v>1</v>
      </c>
      <c r="I540" s="10">
        <v>1</v>
      </c>
      <c r="J540" s="4">
        <v>1</v>
      </c>
      <c r="K540" s="4">
        <v>1</v>
      </c>
      <c r="L540" s="12">
        <v>43920</v>
      </c>
      <c r="M540" s="12">
        <v>44704</v>
      </c>
      <c r="N540" s="11">
        <v>0</v>
      </c>
      <c r="O540" s="36">
        <v>0</v>
      </c>
      <c r="P540" s="13">
        <v>0</v>
      </c>
      <c r="Q540" s="14">
        <f t="shared" si="64"/>
        <v>44720</v>
      </c>
      <c r="R540" s="15">
        <f t="shared" ca="1" si="69"/>
        <v>0</v>
      </c>
      <c r="S540" s="35">
        <f t="shared" si="65"/>
        <v>1</v>
      </c>
      <c r="T540" s="101">
        <f t="shared" ca="1" si="70"/>
        <v>1</v>
      </c>
      <c r="U540" s="90" t="s">
        <v>689</v>
      </c>
      <c r="V540" s="26">
        <v>25</v>
      </c>
      <c r="W540" s="25">
        <f t="shared" si="71"/>
        <v>0</v>
      </c>
      <c r="X540" s="25" t="str">
        <f t="shared" ca="1" si="66"/>
        <v/>
      </c>
      <c r="Y540" s="25" t="str">
        <f t="shared" ca="1" si="67"/>
        <v/>
      </c>
      <c r="Z540" s="22" t="s">
        <v>24</v>
      </c>
      <c r="AA540" s="22"/>
      <c r="AB540" s="16">
        <v>44278</v>
      </c>
      <c r="AC540" s="17">
        <v>44339</v>
      </c>
      <c r="AD540" s="43"/>
      <c r="AE540" s="44"/>
      <c r="AF540" s="44"/>
      <c r="AG540" s="44"/>
      <c r="AH540" s="44"/>
      <c r="AI540" s="44"/>
      <c r="AJ540" s="44">
        <v>2001</v>
      </c>
      <c r="AK540" s="85" t="str">
        <f>IF(AND($M540&gt;='Renew Report'!$T$1,$M540&lt;='Renew Report'!$U$1),COUNT($AK$1:$AK539)+1,"")</f>
        <v/>
      </c>
      <c r="AT540" s="46">
        <f t="shared" ca="1" si="68"/>
        <v>0</v>
      </c>
    </row>
    <row r="541" spans="1:46" s="46" customFormat="1" ht="60" customHeight="1" thickBot="1">
      <c r="A541" s="8">
        <f>IF(C541="","",SUBTOTAL(3,$C$2:C541))</f>
        <v>540</v>
      </c>
      <c r="B541" s="9" t="s">
        <v>568</v>
      </c>
      <c r="C541" s="10">
        <v>1</v>
      </c>
      <c r="D541" s="10">
        <v>1</v>
      </c>
      <c r="E541" s="10">
        <v>1</v>
      </c>
      <c r="F541" s="10">
        <v>1</v>
      </c>
      <c r="G541" s="10"/>
      <c r="H541" s="10">
        <v>1</v>
      </c>
      <c r="I541" s="10">
        <v>1</v>
      </c>
      <c r="J541" s="4">
        <v>1</v>
      </c>
      <c r="K541" s="4">
        <v>1</v>
      </c>
      <c r="L541" s="12">
        <v>44346</v>
      </c>
      <c r="M541" s="12">
        <v>44398</v>
      </c>
      <c r="N541" s="11">
        <v>0</v>
      </c>
      <c r="O541" s="36">
        <v>0</v>
      </c>
      <c r="P541" s="13">
        <v>0</v>
      </c>
      <c r="Q541" s="14">
        <f t="shared" si="64"/>
        <v>44414</v>
      </c>
      <c r="R541" s="15">
        <f t="shared" ca="1" si="69"/>
        <v>0</v>
      </c>
      <c r="S541" s="35">
        <f t="shared" si="65"/>
        <v>1</v>
      </c>
      <c r="T541" s="101">
        <f t="shared" ca="1" si="70"/>
        <v>1</v>
      </c>
      <c r="U541" s="90" t="s">
        <v>689</v>
      </c>
      <c r="V541" s="26">
        <v>25</v>
      </c>
      <c r="W541" s="25">
        <f t="shared" si="71"/>
        <v>0</v>
      </c>
      <c r="X541" s="25" t="str">
        <f t="shared" ca="1" si="66"/>
        <v/>
      </c>
      <c r="Y541" s="25" t="str">
        <f t="shared" ca="1" si="67"/>
        <v/>
      </c>
      <c r="Z541" s="22" t="s">
        <v>24</v>
      </c>
      <c r="AA541" s="22"/>
      <c r="AB541" s="16">
        <v>44337</v>
      </c>
      <c r="AC541" s="17">
        <v>44398</v>
      </c>
      <c r="AD541" s="43"/>
      <c r="AE541" s="44"/>
      <c r="AF541" s="44"/>
      <c r="AG541" s="44"/>
      <c r="AH541" s="44"/>
      <c r="AI541" s="44"/>
      <c r="AJ541" s="44">
        <v>2008</v>
      </c>
      <c r="AK541" s="85" t="str">
        <f>IF(AND($M541&gt;='Renew Report'!$T$1,$M541&lt;='Renew Report'!$U$1),COUNT($AK$1:$AK540)+1,"")</f>
        <v/>
      </c>
      <c r="AT541" s="46">
        <f t="shared" ca="1" si="68"/>
        <v>0</v>
      </c>
    </row>
    <row r="542" spans="1:46" s="46" customFormat="1" ht="60" customHeight="1" thickBot="1">
      <c r="A542" s="8">
        <f>IF(C542="","",SUBTOTAL(3,$C$2:C542))</f>
        <v>541</v>
      </c>
      <c r="B542" s="9" t="s">
        <v>569</v>
      </c>
      <c r="C542" s="10">
        <v>1</v>
      </c>
      <c r="D542" s="10">
        <v>1</v>
      </c>
      <c r="E542" s="10">
        <v>1</v>
      </c>
      <c r="F542" s="10">
        <v>1</v>
      </c>
      <c r="G542" s="10"/>
      <c r="H542" s="10">
        <v>1</v>
      </c>
      <c r="I542" s="10">
        <v>1</v>
      </c>
      <c r="J542" s="4">
        <v>1</v>
      </c>
      <c r="K542" s="4">
        <v>1</v>
      </c>
      <c r="L542" s="12">
        <v>44590</v>
      </c>
      <c r="M542" s="12">
        <v>44660</v>
      </c>
      <c r="N542" s="11">
        <v>0</v>
      </c>
      <c r="O542" s="36">
        <v>0</v>
      </c>
      <c r="P542" s="13">
        <v>0</v>
      </c>
      <c r="Q542" s="14">
        <f t="shared" si="64"/>
        <v>44676</v>
      </c>
      <c r="R542" s="15">
        <f t="shared" ca="1" si="69"/>
        <v>0</v>
      </c>
      <c r="S542" s="35">
        <f t="shared" si="65"/>
        <v>1</v>
      </c>
      <c r="T542" s="101">
        <f t="shared" ca="1" si="70"/>
        <v>1</v>
      </c>
      <c r="U542" s="90" t="s">
        <v>689</v>
      </c>
      <c r="V542" s="26">
        <v>25</v>
      </c>
      <c r="W542" s="25">
        <f t="shared" si="71"/>
        <v>0</v>
      </c>
      <c r="X542" s="25" t="str">
        <f t="shared" ca="1" si="66"/>
        <v/>
      </c>
      <c r="Y542" s="25" t="str">
        <f t="shared" ca="1" si="67"/>
        <v/>
      </c>
      <c r="Z542" s="22" t="s">
        <v>24</v>
      </c>
      <c r="AA542" s="22"/>
      <c r="AB542" s="16">
        <v>44236</v>
      </c>
      <c r="AC542" s="17">
        <v>44295</v>
      </c>
      <c r="AD542" s="43"/>
      <c r="AE542" s="44"/>
      <c r="AF542" s="44"/>
      <c r="AG542" s="44"/>
      <c r="AH542" s="44"/>
      <c r="AI542" s="44"/>
      <c r="AJ542" s="44">
        <v>2019</v>
      </c>
      <c r="AK542" s="85" t="str">
        <f>IF(AND($M542&gt;='Renew Report'!$T$1,$M542&lt;='Renew Report'!$U$1),COUNT($AK$1:$AK541)+1,"")</f>
        <v/>
      </c>
      <c r="AT542" s="46">
        <f t="shared" ca="1" si="68"/>
        <v>0</v>
      </c>
    </row>
    <row r="543" spans="1:46" s="46" customFormat="1" ht="60" customHeight="1" thickBot="1">
      <c r="A543" s="8">
        <f>IF(C543="","",SUBTOTAL(3,$C$2:C543))</f>
        <v>542</v>
      </c>
      <c r="B543" s="9" t="s">
        <v>570</v>
      </c>
      <c r="C543" s="10">
        <v>1</v>
      </c>
      <c r="D543" s="10">
        <v>1</v>
      </c>
      <c r="E543" s="10">
        <v>1</v>
      </c>
      <c r="F543" s="10">
        <v>1</v>
      </c>
      <c r="G543" s="10"/>
      <c r="H543" s="10">
        <v>1</v>
      </c>
      <c r="I543" s="10">
        <v>1</v>
      </c>
      <c r="J543" s="4">
        <v>1</v>
      </c>
      <c r="K543" s="4">
        <v>1</v>
      </c>
      <c r="L543" s="12">
        <v>44719</v>
      </c>
      <c r="M543" s="12">
        <v>44742</v>
      </c>
      <c r="N543" s="11">
        <v>0</v>
      </c>
      <c r="O543" s="36">
        <v>0</v>
      </c>
      <c r="P543" s="13">
        <v>0</v>
      </c>
      <c r="Q543" s="14">
        <f t="shared" si="64"/>
        <v>44758</v>
      </c>
      <c r="R543" s="15">
        <f t="shared" ca="1" si="69"/>
        <v>0</v>
      </c>
      <c r="S543" s="35">
        <f t="shared" si="65"/>
        <v>1</v>
      </c>
      <c r="T543" s="101">
        <f t="shared" ca="1" si="70"/>
        <v>1</v>
      </c>
      <c r="U543" s="90" t="s">
        <v>689</v>
      </c>
      <c r="V543" s="26">
        <v>25</v>
      </c>
      <c r="W543" s="25">
        <f t="shared" si="71"/>
        <v>0</v>
      </c>
      <c r="X543" s="25" t="str">
        <f t="shared" ca="1" si="66"/>
        <v/>
      </c>
      <c r="Y543" s="25" t="str">
        <f t="shared" ca="1" si="67"/>
        <v/>
      </c>
      <c r="Z543" s="22" t="s">
        <v>24</v>
      </c>
      <c r="AA543" s="22"/>
      <c r="AB543" s="16">
        <v>44316</v>
      </c>
      <c r="AC543" s="17">
        <v>44377</v>
      </c>
      <c r="AD543" s="43"/>
      <c r="AE543" s="44"/>
      <c r="AF543" s="44"/>
      <c r="AG543" s="44"/>
      <c r="AH543" s="44"/>
      <c r="AI543" s="44"/>
      <c r="AJ543" s="44">
        <v>2004</v>
      </c>
      <c r="AK543" s="85" t="str">
        <f>IF(AND($M543&gt;='Renew Report'!$T$1,$M543&lt;='Renew Report'!$U$1),COUNT($AK$1:$AK542)+1,"")</f>
        <v/>
      </c>
      <c r="AT543" s="46">
        <f t="shared" ca="1" si="68"/>
        <v>0</v>
      </c>
    </row>
    <row r="544" spans="1:46" s="46" customFormat="1" ht="60" customHeight="1" thickBot="1">
      <c r="A544" s="8">
        <f>IF(C544="","",SUBTOTAL(3,$C$2:C544))</f>
        <v>543</v>
      </c>
      <c r="B544" s="9" t="s">
        <v>571</v>
      </c>
      <c r="C544" s="10">
        <v>1</v>
      </c>
      <c r="D544" s="10">
        <v>1</v>
      </c>
      <c r="E544" s="10">
        <v>1</v>
      </c>
      <c r="F544" s="10">
        <v>1</v>
      </c>
      <c r="G544" s="10"/>
      <c r="H544" s="10">
        <v>1</v>
      </c>
      <c r="I544" s="10">
        <v>1</v>
      </c>
      <c r="J544" s="4">
        <v>1</v>
      </c>
      <c r="K544" s="4">
        <v>1</v>
      </c>
      <c r="L544" s="12">
        <v>44092</v>
      </c>
      <c r="M544" s="12">
        <v>44446</v>
      </c>
      <c r="N544" s="11">
        <v>0</v>
      </c>
      <c r="O544" s="36">
        <v>0</v>
      </c>
      <c r="P544" s="13">
        <v>0</v>
      </c>
      <c r="Q544" s="14">
        <f t="shared" si="64"/>
        <v>44462</v>
      </c>
      <c r="R544" s="15">
        <f t="shared" ca="1" si="69"/>
        <v>0</v>
      </c>
      <c r="S544" s="35">
        <f t="shared" si="65"/>
        <v>1</v>
      </c>
      <c r="T544" s="101">
        <f t="shared" ca="1" si="70"/>
        <v>1</v>
      </c>
      <c r="U544" s="90" t="s">
        <v>689</v>
      </c>
      <c r="V544" s="26">
        <v>25</v>
      </c>
      <c r="W544" s="25">
        <f t="shared" si="71"/>
        <v>0</v>
      </c>
      <c r="X544" s="25" t="str">
        <f t="shared" ca="1" si="66"/>
        <v/>
      </c>
      <c r="Y544" s="25" t="str">
        <f t="shared" ca="1" si="67"/>
        <v/>
      </c>
      <c r="Z544" s="22" t="s">
        <v>24</v>
      </c>
      <c r="AA544" s="22"/>
      <c r="AB544" s="16">
        <v>44384</v>
      </c>
      <c r="AC544" s="17">
        <v>44446</v>
      </c>
      <c r="AD544" s="43"/>
      <c r="AE544" s="44"/>
      <c r="AF544" s="44"/>
      <c r="AG544" s="44"/>
      <c r="AH544" s="44"/>
      <c r="AI544" s="44"/>
      <c r="AJ544" s="44">
        <v>0</v>
      </c>
      <c r="AK544" s="85" t="str">
        <f>IF(AND($M544&gt;='Renew Report'!$T$1,$M544&lt;='Renew Report'!$U$1),COUNT($AK$1:$AK543)+1,"")</f>
        <v/>
      </c>
      <c r="AT544" s="46">
        <f t="shared" ca="1" si="68"/>
        <v>0</v>
      </c>
    </row>
    <row r="545" spans="1:46" s="46" customFormat="1" ht="60" customHeight="1" thickBot="1">
      <c r="A545" s="8">
        <f>IF(C545="","",SUBTOTAL(3,$C$2:C545))</f>
        <v>544</v>
      </c>
      <c r="B545" s="9" t="s">
        <v>572</v>
      </c>
      <c r="C545" s="10">
        <v>1</v>
      </c>
      <c r="D545" s="10">
        <v>1</v>
      </c>
      <c r="E545" s="10">
        <v>1</v>
      </c>
      <c r="F545" s="10">
        <v>1</v>
      </c>
      <c r="G545" s="10"/>
      <c r="H545" s="10">
        <v>1</v>
      </c>
      <c r="I545" s="10">
        <v>1</v>
      </c>
      <c r="J545" s="4">
        <v>1</v>
      </c>
      <c r="K545" s="4">
        <v>1</v>
      </c>
      <c r="L545" s="12">
        <v>44042</v>
      </c>
      <c r="M545" s="12">
        <v>44827</v>
      </c>
      <c r="N545" s="11">
        <v>0</v>
      </c>
      <c r="O545" s="36">
        <v>0</v>
      </c>
      <c r="P545" s="13">
        <v>0</v>
      </c>
      <c r="Q545" s="14">
        <f t="shared" si="64"/>
        <v>44843</v>
      </c>
      <c r="R545" s="15">
        <f t="shared" ca="1" si="69"/>
        <v>0</v>
      </c>
      <c r="S545" s="35">
        <f t="shared" si="65"/>
        <v>1</v>
      </c>
      <c r="T545" s="101">
        <f t="shared" ca="1" si="70"/>
        <v>1</v>
      </c>
      <c r="U545" s="90" t="s">
        <v>689</v>
      </c>
      <c r="V545" s="26">
        <v>25</v>
      </c>
      <c r="W545" s="25">
        <f t="shared" si="71"/>
        <v>0</v>
      </c>
      <c r="X545" s="25" t="str">
        <f t="shared" ca="1" si="66"/>
        <v/>
      </c>
      <c r="Y545" s="25" t="str">
        <f t="shared" ca="1" si="67"/>
        <v/>
      </c>
      <c r="Z545" s="22" t="s">
        <v>24</v>
      </c>
      <c r="AA545" s="22"/>
      <c r="AB545" s="16">
        <v>44400</v>
      </c>
      <c r="AC545" s="17">
        <v>44462</v>
      </c>
      <c r="AD545" s="43"/>
      <c r="AE545" s="44"/>
      <c r="AF545" s="44"/>
      <c r="AG545" s="44"/>
      <c r="AH545" s="44"/>
      <c r="AI545" s="44"/>
      <c r="AJ545" s="44">
        <v>0</v>
      </c>
      <c r="AK545" s="85" t="str">
        <f>IF(AND($M545&gt;='Renew Report'!$T$1,$M545&lt;='Renew Report'!$U$1),COUNT($AK$1:$AK544)+1,"")</f>
        <v/>
      </c>
      <c r="AT545" s="46">
        <f t="shared" ca="1" si="68"/>
        <v>0</v>
      </c>
    </row>
    <row r="546" spans="1:46" s="46" customFormat="1" ht="60" customHeight="1" thickBot="1">
      <c r="A546" s="8">
        <f>IF(C546="","",SUBTOTAL(3,$C$2:C546))</f>
        <v>545</v>
      </c>
      <c r="B546" s="9" t="s">
        <v>573</v>
      </c>
      <c r="C546" s="10">
        <v>1</v>
      </c>
      <c r="D546" s="10">
        <v>1</v>
      </c>
      <c r="E546" s="10">
        <v>1</v>
      </c>
      <c r="F546" s="10">
        <v>1</v>
      </c>
      <c r="G546" s="10"/>
      <c r="H546" s="10">
        <v>1</v>
      </c>
      <c r="I546" s="10">
        <v>1</v>
      </c>
      <c r="J546" s="4">
        <v>1</v>
      </c>
      <c r="K546" s="4">
        <v>1</v>
      </c>
      <c r="L546" s="12">
        <v>44245</v>
      </c>
      <c r="M546" s="12">
        <v>44738</v>
      </c>
      <c r="N546" s="11">
        <v>0</v>
      </c>
      <c r="O546" s="36">
        <v>0</v>
      </c>
      <c r="P546" s="13">
        <v>0</v>
      </c>
      <c r="Q546" s="14">
        <f t="shared" si="64"/>
        <v>44754</v>
      </c>
      <c r="R546" s="15">
        <f t="shared" ca="1" si="69"/>
        <v>0</v>
      </c>
      <c r="S546" s="35">
        <f t="shared" si="65"/>
        <v>1</v>
      </c>
      <c r="T546" s="101">
        <f t="shared" ca="1" si="70"/>
        <v>1</v>
      </c>
      <c r="U546" s="90" t="s">
        <v>689</v>
      </c>
      <c r="V546" s="26">
        <v>25</v>
      </c>
      <c r="W546" s="25">
        <f t="shared" si="71"/>
        <v>0</v>
      </c>
      <c r="X546" s="25" t="str">
        <f t="shared" ca="1" si="66"/>
        <v/>
      </c>
      <c r="Y546" s="25" t="str">
        <f t="shared" ca="1" si="67"/>
        <v/>
      </c>
      <c r="Z546" s="22" t="s">
        <v>24</v>
      </c>
      <c r="AA546" s="22"/>
      <c r="AB546" s="16">
        <v>44373</v>
      </c>
      <c r="AC546" s="17">
        <v>44434</v>
      </c>
      <c r="AD546" s="43"/>
      <c r="AE546" s="44"/>
      <c r="AF546" s="44"/>
      <c r="AG546" s="44"/>
      <c r="AH546" s="44"/>
      <c r="AI546" s="44"/>
      <c r="AJ546" s="44">
        <v>1997</v>
      </c>
      <c r="AK546" s="85" t="str">
        <f>IF(AND($M546&gt;='Renew Report'!$T$1,$M546&lt;='Renew Report'!$U$1),COUNT($AK$1:$AK545)+1,"")</f>
        <v/>
      </c>
      <c r="AT546" s="46">
        <f t="shared" ca="1" si="68"/>
        <v>0</v>
      </c>
    </row>
    <row r="547" spans="1:46" s="46" customFormat="1" ht="60" customHeight="1" thickBot="1">
      <c r="A547" s="8">
        <f>IF(C547="","",SUBTOTAL(3,$C$2:C547))</f>
        <v>546</v>
      </c>
      <c r="B547" s="9" t="s">
        <v>574</v>
      </c>
      <c r="C547" s="10">
        <v>1</v>
      </c>
      <c r="D547" s="10">
        <v>1</v>
      </c>
      <c r="E547" s="10">
        <v>1</v>
      </c>
      <c r="F547" s="10">
        <v>1</v>
      </c>
      <c r="G547" s="10"/>
      <c r="H547" s="10">
        <v>1</v>
      </c>
      <c r="I547" s="10">
        <v>1</v>
      </c>
      <c r="J547" s="4">
        <v>1</v>
      </c>
      <c r="K547" s="4">
        <v>1</v>
      </c>
      <c r="L547" s="12">
        <v>44355</v>
      </c>
      <c r="M547" s="12">
        <v>44659</v>
      </c>
      <c r="N547" s="11">
        <v>0</v>
      </c>
      <c r="O547" s="36">
        <v>0</v>
      </c>
      <c r="P547" s="13">
        <v>0</v>
      </c>
      <c r="Q547" s="14">
        <f t="shared" si="64"/>
        <v>44675</v>
      </c>
      <c r="R547" s="15">
        <f t="shared" ca="1" si="69"/>
        <v>0</v>
      </c>
      <c r="S547" s="35">
        <f t="shared" si="65"/>
        <v>1</v>
      </c>
      <c r="T547" s="101">
        <f t="shared" ca="1" si="70"/>
        <v>1</v>
      </c>
      <c r="U547" s="90" t="s">
        <v>689</v>
      </c>
      <c r="V547" s="26">
        <v>25</v>
      </c>
      <c r="W547" s="25">
        <f t="shared" si="71"/>
        <v>0</v>
      </c>
      <c r="X547" s="25" t="str">
        <f t="shared" ca="1" si="66"/>
        <v/>
      </c>
      <c r="Y547" s="25" t="str">
        <f t="shared" ca="1" si="67"/>
        <v/>
      </c>
      <c r="Z547" s="22" t="s">
        <v>24</v>
      </c>
      <c r="AA547" s="22"/>
      <c r="AB547" s="16">
        <v>44235</v>
      </c>
      <c r="AC547" s="17">
        <v>44294</v>
      </c>
      <c r="AD547" s="43"/>
      <c r="AE547" s="44"/>
      <c r="AF547" s="44"/>
      <c r="AG547" s="44"/>
      <c r="AH547" s="44"/>
      <c r="AI547" s="44"/>
      <c r="AJ547" s="44">
        <v>0</v>
      </c>
      <c r="AK547" s="85" t="str">
        <f>IF(AND($M547&gt;='Renew Report'!$T$1,$M547&lt;='Renew Report'!$U$1),COUNT($AK$1:$AK546)+1,"")</f>
        <v/>
      </c>
      <c r="AT547" s="46">
        <f t="shared" ca="1" si="68"/>
        <v>0</v>
      </c>
    </row>
    <row r="548" spans="1:46" s="46" customFormat="1" ht="60" customHeight="1" thickBot="1">
      <c r="A548" s="8">
        <f>IF(C548="","",SUBTOTAL(3,$C$2:C548))</f>
        <v>547</v>
      </c>
      <c r="B548" s="9" t="s">
        <v>575</v>
      </c>
      <c r="C548" s="10">
        <v>1</v>
      </c>
      <c r="D548" s="10">
        <v>1</v>
      </c>
      <c r="E548" s="10">
        <v>1</v>
      </c>
      <c r="F548" s="10">
        <v>1</v>
      </c>
      <c r="G548" s="10"/>
      <c r="H548" s="10">
        <v>1</v>
      </c>
      <c r="I548" s="10">
        <v>1</v>
      </c>
      <c r="J548" s="4">
        <v>1</v>
      </c>
      <c r="K548" s="4">
        <v>1</v>
      </c>
      <c r="L548" s="12">
        <v>44608</v>
      </c>
      <c r="M548" s="12">
        <v>44769</v>
      </c>
      <c r="N548" s="11">
        <v>0</v>
      </c>
      <c r="O548" s="36">
        <v>0</v>
      </c>
      <c r="P548" s="13">
        <v>0</v>
      </c>
      <c r="Q548" s="14">
        <f t="shared" si="64"/>
        <v>44785</v>
      </c>
      <c r="R548" s="15">
        <f t="shared" ca="1" si="69"/>
        <v>0</v>
      </c>
      <c r="S548" s="35">
        <f t="shared" si="65"/>
        <v>1</v>
      </c>
      <c r="T548" s="101">
        <f t="shared" ca="1" si="70"/>
        <v>1</v>
      </c>
      <c r="U548" s="90" t="s">
        <v>689</v>
      </c>
      <c r="V548" s="26">
        <v>25</v>
      </c>
      <c r="W548" s="25">
        <f t="shared" si="71"/>
        <v>0</v>
      </c>
      <c r="X548" s="25" t="str">
        <f t="shared" ca="1" si="66"/>
        <v/>
      </c>
      <c r="Y548" s="25" t="str">
        <f t="shared" ca="1" si="67"/>
        <v/>
      </c>
      <c r="Z548" s="22" t="s">
        <v>24</v>
      </c>
      <c r="AA548" s="22"/>
      <c r="AB548" s="16">
        <v>44343</v>
      </c>
      <c r="AC548" s="17">
        <v>44404</v>
      </c>
      <c r="AD548" s="43"/>
      <c r="AE548" s="44"/>
      <c r="AF548" s="44"/>
      <c r="AG548" s="44"/>
      <c r="AH548" s="44"/>
      <c r="AI548" s="44"/>
      <c r="AJ548" s="44">
        <v>2015</v>
      </c>
      <c r="AK548" s="85" t="str">
        <f>IF(AND($M548&gt;='Renew Report'!$T$1,$M548&lt;='Renew Report'!$U$1),COUNT($AK$1:$AK547)+1,"")</f>
        <v/>
      </c>
      <c r="AT548" s="46">
        <f t="shared" ca="1" si="68"/>
        <v>0</v>
      </c>
    </row>
    <row r="549" spans="1:46" s="46" customFormat="1" ht="60" customHeight="1" thickBot="1">
      <c r="A549" s="8">
        <f>IF(C549="","",SUBTOTAL(3,$C$2:C549))</f>
        <v>548</v>
      </c>
      <c r="B549" s="9" t="s">
        <v>576</v>
      </c>
      <c r="C549" s="10">
        <v>1</v>
      </c>
      <c r="D549" s="10">
        <v>1</v>
      </c>
      <c r="E549" s="10">
        <v>1</v>
      </c>
      <c r="F549" s="10">
        <v>1</v>
      </c>
      <c r="G549" s="10"/>
      <c r="H549" s="10">
        <v>1</v>
      </c>
      <c r="I549" s="10">
        <v>1</v>
      </c>
      <c r="J549" s="4">
        <v>1</v>
      </c>
      <c r="K549" s="4">
        <v>1</v>
      </c>
      <c r="L549" s="12">
        <v>44382</v>
      </c>
      <c r="M549" s="12">
        <v>44717</v>
      </c>
      <c r="N549" s="11">
        <v>0</v>
      </c>
      <c r="O549" s="36">
        <v>0</v>
      </c>
      <c r="P549" s="13">
        <v>0</v>
      </c>
      <c r="Q549" s="14">
        <f t="shared" si="64"/>
        <v>44733</v>
      </c>
      <c r="R549" s="15">
        <f t="shared" ca="1" si="69"/>
        <v>0</v>
      </c>
      <c r="S549" s="35">
        <f t="shared" si="65"/>
        <v>1</v>
      </c>
      <c r="T549" s="101">
        <f t="shared" ca="1" si="70"/>
        <v>1</v>
      </c>
      <c r="U549" s="90" t="s">
        <v>689</v>
      </c>
      <c r="V549" s="26">
        <v>25</v>
      </c>
      <c r="W549" s="25">
        <f t="shared" si="71"/>
        <v>0</v>
      </c>
      <c r="X549" s="25" t="str">
        <f t="shared" ca="1" si="66"/>
        <v/>
      </c>
      <c r="Y549" s="25" t="str">
        <f t="shared" ca="1" si="67"/>
        <v/>
      </c>
      <c r="Z549" s="22" t="s">
        <v>24</v>
      </c>
      <c r="AA549" s="22"/>
      <c r="AB549" s="16">
        <v>44291</v>
      </c>
      <c r="AC549" s="17">
        <v>44352</v>
      </c>
      <c r="AD549" s="43"/>
      <c r="AE549" s="44"/>
      <c r="AF549" s="44"/>
      <c r="AG549" s="44"/>
      <c r="AH549" s="44"/>
      <c r="AI549" s="44"/>
      <c r="AJ549" s="44">
        <v>1994</v>
      </c>
      <c r="AK549" s="85" t="str">
        <f>IF(AND($M549&gt;='Renew Report'!$T$1,$M549&lt;='Renew Report'!$U$1),COUNT($AK$1:$AK548)+1,"")</f>
        <v/>
      </c>
      <c r="AT549" s="46">
        <f t="shared" ca="1" si="68"/>
        <v>0</v>
      </c>
    </row>
    <row r="550" spans="1:46" s="46" customFormat="1" ht="60" customHeight="1" thickBot="1">
      <c r="A550" s="8">
        <f>IF(C550="","",SUBTOTAL(3,$C$2:C550))</f>
        <v>549</v>
      </c>
      <c r="B550" s="9" t="s">
        <v>577</v>
      </c>
      <c r="C550" s="10">
        <v>1</v>
      </c>
      <c r="D550" s="10">
        <v>1</v>
      </c>
      <c r="E550" s="10">
        <v>1</v>
      </c>
      <c r="F550" s="10">
        <v>1</v>
      </c>
      <c r="G550" s="10"/>
      <c r="H550" s="10">
        <v>1</v>
      </c>
      <c r="I550" s="10">
        <v>1</v>
      </c>
      <c r="J550" s="4">
        <v>1</v>
      </c>
      <c r="K550" s="4">
        <v>1</v>
      </c>
      <c r="L550" s="12">
        <v>44540</v>
      </c>
      <c r="M550" s="12">
        <v>44730</v>
      </c>
      <c r="N550" s="11">
        <v>0</v>
      </c>
      <c r="O550" s="36">
        <v>0</v>
      </c>
      <c r="P550" s="13">
        <v>0</v>
      </c>
      <c r="Q550" s="14">
        <f t="shared" si="64"/>
        <v>44746</v>
      </c>
      <c r="R550" s="15">
        <f t="shared" ca="1" si="69"/>
        <v>0</v>
      </c>
      <c r="S550" s="35">
        <f t="shared" si="65"/>
        <v>1</v>
      </c>
      <c r="T550" s="101">
        <f t="shared" ca="1" si="70"/>
        <v>1</v>
      </c>
      <c r="U550" s="90" t="s">
        <v>689</v>
      </c>
      <c r="V550" s="26">
        <v>25</v>
      </c>
      <c r="W550" s="25">
        <f t="shared" si="71"/>
        <v>0</v>
      </c>
      <c r="X550" s="25" t="str">
        <f t="shared" ca="1" si="66"/>
        <v/>
      </c>
      <c r="Y550" s="25" t="str">
        <f t="shared" ca="1" si="67"/>
        <v/>
      </c>
      <c r="Z550" s="22" t="s">
        <v>24</v>
      </c>
      <c r="AA550" s="22"/>
      <c r="AB550" s="16">
        <v>44304</v>
      </c>
      <c r="AC550" s="17">
        <v>44365</v>
      </c>
      <c r="AD550" s="43"/>
      <c r="AE550" s="44"/>
      <c r="AF550" s="44"/>
      <c r="AG550" s="44"/>
      <c r="AH550" s="44"/>
      <c r="AI550" s="44"/>
      <c r="AJ550" s="44">
        <v>2001</v>
      </c>
      <c r="AK550" s="85" t="str">
        <f>IF(AND($M550&gt;='Renew Report'!$T$1,$M550&lt;='Renew Report'!$U$1),COUNT($AK$1:$AK549)+1,"")</f>
        <v/>
      </c>
      <c r="AT550" s="46">
        <f t="shared" ca="1" si="68"/>
        <v>0</v>
      </c>
    </row>
    <row r="551" spans="1:46" s="46" customFormat="1" ht="60" customHeight="1" thickBot="1">
      <c r="A551" s="8">
        <f>IF(C551="","",SUBTOTAL(3,$C$2:C551))</f>
        <v>550</v>
      </c>
      <c r="B551" s="9" t="s">
        <v>578</v>
      </c>
      <c r="C551" s="10">
        <v>1</v>
      </c>
      <c r="D551" s="10">
        <v>1</v>
      </c>
      <c r="E551" s="10">
        <v>1</v>
      </c>
      <c r="F551" s="10">
        <v>1</v>
      </c>
      <c r="G551" s="10"/>
      <c r="H551" s="10">
        <v>1</v>
      </c>
      <c r="I551" s="10">
        <v>1</v>
      </c>
      <c r="J551" s="4">
        <v>1</v>
      </c>
      <c r="K551" s="4">
        <v>1</v>
      </c>
      <c r="L551" s="12">
        <v>44349</v>
      </c>
      <c r="M551" s="12">
        <v>44411</v>
      </c>
      <c r="N551" s="11">
        <v>0</v>
      </c>
      <c r="O551" s="36">
        <v>0</v>
      </c>
      <c r="P551" s="13">
        <v>0</v>
      </c>
      <c r="Q551" s="14">
        <f t="shared" si="64"/>
        <v>44427</v>
      </c>
      <c r="R551" s="15">
        <f t="shared" ca="1" si="69"/>
        <v>0</v>
      </c>
      <c r="S551" s="35">
        <f t="shared" si="65"/>
        <v>1</v>
      </c>
      <c r="T551" s="101">
        <f t="shared" ca="1" si="70"/>
        <v>1</v>
      </c>
      <c r="U551" s="90" t="s">
        <v>689</v>
      </c>
      <c r="V551" s="26">
        <v>25</v>
      </c>
      <c r="W551" s="25">
        <f t="shared" si="71"/>
        <v>0</v>
      </c>
      <c r="X551" s="25" t="str">
        <f t="shared" ca="1" si="66"/>
        <v/>
      </c>
      <c r="Y551" s="25" t="str">
        <f t="shared" ca="1" si="67"/>
        <v/>
      </c>
      <c r="Z551" s="22" t="s">
        <v>24</v>
      </c>
      <c r="AA551" s="22"/>
      <c r="AB551" s="16">
        <v>44350</v>
      </c>
      <c r="AC551" s="17">
        <v>44411</v>
      </c>
      <c r="AD551" s="43"/>
      <c r="AE551" s="44"/>
      <c r="AF551" s="44"/>
      <c r="AG551" s="44"/>
      <c r="AH551" s="44"/>
      <c r="AI551" s="44"/>
      <c r="AJ551" s="44">
        <v>1997</v>
      </c>
      <c r="AK551" s="85" t="str">
        <f>IF(AND($M551&gt;='Renew Report'!$T$1,$M551&lt;='Renew Report'!$U$1),COUNT($AK$1:$AK550)+1,"")</f>
        <v/>
      </c>
      <c r="AT551" s="46">
        <f t="shared" ca="1" si="68"/>
        <v>0</v>
      </c>
    </row>
    <row r="552" spans="1:46" s="46" customFormat="1" ht="60" customHeight="1" thickBot="1">
      <c r="A552" s="8">
        <f>IF(C552="","",SUBTOTAL(3,$C$2:C552))</f>
        <v>551</v>
      </c>
      <c r="B552" s="9" t="s">
        <v>579</v>
      </c>
      <c r="C552" s="10">
        <v>1</v>
      </c>
      <c r="D552" s="10">
        <v>1</v>
      </c>
      <c r="E552" s="10">
        <v>1</v>
      </c>
      <c r="F552" s="10">
        <v>1</v>
      </c>
      <c r="G552" s="10"/>
      <c r="H552" s="10">
        <v>1</v>
      </c>
      <c r="I552" s="10">
        <v>1</v>
      </c>
      <c r="J552" s="4">
        <v>1</v>
      </c>
      <c r="K552" s="4">
        <v>1</v>
      </c>
      <c r="L552" s="12">
        <v>44371</v>
      </c>
      <c r="M552" s="12">
        <v>44421</v>
      </c>
      <c r="N552" s="11">
        <v>0</v>
      </c>
      <c r="O552" s="36">
        <v>0</v>
      </c>
      <c r="P552" s="13">
        <v>0</v>
      </c>
      <c r="Q552" s="14">
        <f t="shared" si="64"/>
        <v>44437</v>
      </c>
      <c r="R552" s="15">
        <f t="shared" ca="1" si="69"/>
        <v>0</v>
      </c>
      <c r="S552" s="35">
        <f t="shared" si="65"/>
        <v>1</v>
      </c>
      <c r="T552" s="101">
        <f t="shared" ca="1" si="70"/>
        <v>1</v>
      </c>
      <c r="U552" s="90" t="s">
        <v>689</v>
      </c>
      <c r="V552" s="26">
        <v>25</v>
      </c>
      <c r="W552" s="25">
        <f t="shared" si="71"/>
        <v>0</v>
      </c>
      <c r="X552" s="25" t="str">
        <f t="shared" ca="1" si="66"/>
        <v/>
      </c>
      <c r="Y552" s="25" t="str">
        <f t="shared" ca="1" si="67"/>
        <v/>
      </c>
      <c r="Z552" s="22" t="s">
        <v>24</v>
      </c>
      <c r="AA552" s="22"/>
      <c r="AB552" s="16">
        <v>44360</v>
      </c>
      <c r="AC552" s="17">
        <v>44421</v>
      </c>
      <c r="AD552" s="43"/>
      <c r="AE552" s="44"/>
      <c r="AF552" s="44"/>
      <c r="AG552" s="44"/>
      <c r="AH552" s="44"/>
      <c r="AI552" s="44"/>
      <c r="AJ552" s="44">
        <v>0</v>
      </c>
      <c r="AK552" s="85" t="str">
        <f>IF(AND($M552&gt;='Renew Report'!$T$1,$M552&lt;='Renew Report'!$U$1),COUNT($AK$1:$AK551)+1,"")</f>
        <v/>
      </c>
      <c r="AT552" s="46">
        <f t="shared" ca="1" si="68"/>
        <v>0</v>
      </c>
    </row>
    <row r="553" spans="1:46" s="46" customFormat="1" ht="60" customHeight="1" thickBot="1">
      <c r="A553" s="8">
        <f>IF(C553="","",SUBTOTAL(3,$C$2:C553))</f>
        <v>552</v>
      </c>
      <c r="B553" s="9" t="s">
        <v>580</v>
      </c>
      <c r="C553" s="10">
        <v>1</v>
      </c>
      <c r="D553" s="10">
        <v>1</v>
      </c>
      <c r="E553" s="10">
        <v>1</v>
      </c>
      <c r="F553" s="10">
        <v>1</v>
      </c>
      <c r="G553" s="10"/>
      <c r="H553" s="10">
        <v>1</v>
      </c>
      <c r="I553" s="10">
        <v>1</v>
      </c>
      <c r="J553" s="4">
        <v>1</v>
      </c>
      <c r="K553" s="4">
        <v>1</v>
      </c>
      <c r="L553" s="12">
        <v>44354</v>
      </c>
      <c r="M553" s="12">
        <v>44736</v>
      </c>
      <c r="N553" s="11">
        <v>0</v>
      </c>
      <c r="O553" s="36">
        <v>0</v>
      </c>
      <c r="P553" s="13">
        <v>0</v>
      </c>
      <c r="Q553" s="14">
        <f t="shared" si="64"/>
        <v>44752</v>
      </c>
      <c r="R553" s="15">
        <f t="shared" ca="1" si="69"/>
        <v>0</v>
      </c>
      <c r="S553" s="35">
        <f t="shared" si="65"/>
        <v>1</v>
      </c>
      <c r="T553" s="101">
        <f t="shared" ca="1" si="70"/>
        <v>1</v>
      </c>
      <c r="U553" s="90" t="s">
        <v>689</v>
      </c>
      <c r="V553" s="26">
        <v>25</v>
      </c>
      <c r="W553" s="25">
        <f t="shared" si="71"/>
        <v>0</v>
      </c>
      <c r="X553" s="25" t="str">
        <f t="shared" ca="1" si="66"/>
        <v/>
      </c>
      <c r="Y553" s="25" t="str">
        <f t="shared" ca="1" si="67"/>
        <v/>
      </c>
      <c r="Z553" s="22" t="s">
        <v>24</v>
      </c>
      <c r="AA553" s="22"/>
      <c r="AB553" s="16">
        <v>44310</v>
      </c>
      <c r="AC553" s="17">
        <v>44371</v>
      </c>
      <c r="AD553" s="43"/>
      <c r="AE553" s="44"/>
      <c r="AF553" s="44"/>
      <c r="AG553" s="44"/>
      <c r="AH553" s="44"/>
      <c r="AI553" s="44"/>
      <c r="AJ553" s="44">
        <v>2007</v>
      </c>
      <c r="AK553" s="85" t="str">
        <f>IF(AND($M553&gt;='Renew Report'!$T$1,$M553&lt;='Renew Report'!$U$1),COUNT($AK$1:$AK552)+1,"")</f>
        <v/>
      </c>
      <c r="AT553" s="46">
        <f t="shared" ca="1" si="68"/>
        <v>0</v>
      </c>
    </row>
    <row r="554" spans="1:46" s="46" customFormat="1" ht="60" customHeight="1" thickBot="1">
      <c r="A554" s="8">
        <f>IF(C554="","",SUBTOTAL(3,$C$2:C554))</f>
        <v>553</v>
      </c>
      <c r="B554" s="9" t="s">
        <v>581</v>
      </c>
      <c r="C554" s="10">
        <v>1</v>
      </c>
      <c r="D554" s="10">
        <v>1</v>
      </c>
      <c r="E554" s="10">
        <v>1</v>
      </c>
      <c r="F554" s="10">
        <v>1</v>
      </c>
      <c r="G554" s="10"/>
      <c r="H554" s="10">
        <v>1</v>
      </c>
      <c r="I554" s="10">
        <v>1</v>
      </c>
      <c r="J554" s="4">
        <v>1</v>
      </c>
      <c r="K554" s="4">
        <v>1</v>
      </c>
      <c r="L554" s="12">
        <v>44413</v>
      </c>
      <c r="M554" s="12">
        <v>44786</v>
      </c>
      <c r="N554" s="11">
        <v>0</v>
      </c>
      <c r="O554" s="36">
        <v>0</v>
      </c>
      <c r="P554" s="13">
        <v>0</v>
      </c>
      <c r="Q554" s="14">
        <f t="shared" si="64"/>
        <v>44802</v>
      </c>
      <c r="R554" s="15">
        <f t="shared" ca="1" si="69"/>
        <v>0</v>
      </c>
      <c r="S554" s="35">
        <f t="shared" si="65"/>
        <v>1</v>
      </c>
      <c r="T554" s="101">
        <f t="shared" ca="1" si="70"/>
        <v>1</v>
      </c>
      <c r="U554" s="90" t="s">
        <v>689</v>
      </c>
      <c r="V554" s="26">
        <v>25</v>
      </c>
      <c r="W554" s="25">
        <f t="shared" si="71"/>
        <v>0</v>
      </c>
      <c r="X554" s="25" t="str">
        <f t="shared" ca="1" si="66"/>
        <v/>
      </c>
      <c r="Y554" s="25" t="str">
        <f t="shared" ca="1" si="67"/>
        <v/>
      </c>
      <c r="Z554" s="22" t="s">
        <v>75</v>
      </c>
      <c r="AA554" s="22"/>
      <c r="AB554" s="16">
        <v>44421</v>
      </c>
      <c r="AC554" s="17">
        <v>44421</v>
      </c>
      <c r="AD554" s="43"/>
      <c r="AE554" s="44"/>
      <c r="AF554" s="44"/>
      <c r="AG554" s="44"/>
      <c r="AH554" s="44"/>
      <c r="AI554" s="44"/>
      <c r="AJ554" s="44">
        <v>44051</v>
      </c>
      <c r="AK554" s="85" t="str">
        <f>IF(AND($M554&gt;='Renew Report'!$T$1,$M554&lt;='Renew Report'!$U$1),COUNT($AK$1:$AK553)+1,"")</f>
        <v/>
      </c>
      <c r="AT554" s="46">
        <f t="shared" ca="1" si="68"/>
        <v>0</v>
      </c>
    </row>
    <row r="555" spans="1:46" s="46" customFormat="1" ht="60" customHeight="1" thickBot="1">
      <c r="A555" s="8">
        <f>IF(C555="","",SUBTOTAL(3,$C$2:C555))</f>
        <v>554</v>
      </c>
      <c r="B555" s="9" t="s">
        <v>582</v>
      </c>
      <c r="C555" s="10">
        <v>1</v>
      </c>
      <c r="D555" s="10">
        <v>1</v>
      </c>
      <c r="E555" s="10">
        <v>1</v>
      </c>
      <c r="F555" s="10">
        <v>1</v>
      </c>
      <c r="G555" s="10"/>
      <c r="H555" s="10">
        <v>1</v>
      </c>
      <c r="I555" s="10">
        <v>1</v>
      </c>
      <c r="J555" s="4">
        <v>1</v>
      </c>
      <c r="K555" s="4">
        <v>1</v>
      </c>
      <c r="L555" s="12">
        <v>44398</v>
      </c>
      <c r="M555" s="12">
        <v>44484</v>
      </c>
      <c r="N555" s="11">
        <v>0</v>
      </c>
      <c r="O555" s="36">
        <v>0</v>
      </c>
      <c r="P555" s="13">
        <v>0</v>
      </c>
      <c r="Q555" s="14">
        <f t="shared" si="64"/>
        <v>44500</v>
      </c>
      <c r="R555" s="15">
        <f t="shared" ca="1" si="69"/>
        <v>0</v>
      </c>
      <c r="S555" s="35">
        <f t="shared" si="65"/>
        <v>1</v>
      </c>
      <c r="T555" s="101">
        <f t="shared" ca="1" si="70"/>
        <v>1</v>
      </c>
      <c r="U555" s="90" t="s">
        <v>689</v>
      </c>
      <c r="V555" s="26">
        <v>25</v>
      </c>
      <c r="W555" s="25">
        <f t="shared" si="71"/>
        <v>0</v>
      </c>
      <c r="X555" s="25" t="str">
        <f t="shared" ca="1" si="66"/>
        <v/>
      </c>
      <c r="Y555" s="25" t="str">
        <f t="shared" ca="1" si="67"/>
        <v/>
      </c>
      <c r="Z555" s="22" t="s">
        <v>75</v>
      </c>
      <c r="AA555" s="22"/>
      <c r="AB555" s="16">
        <v>44484</v>
      </c>
      <c r="AC555" s="17">
        <v>44484</v>
      </c>
      <c r="AD555" s="43"/>
      <c r="AE555" s="44"/>
      <c r="AF555" s="44"/>
      <c r="AG555" s="44"/>
      <c r="AH555" s="44"/>
      <c r="AI555" s="44"/>
      <c r="AJ555" s="44">
        <v>0</v>
      </c>
      <c r="AK555" s="85" t="str">
        <f>IF(AND($M555&gt;='Renew Report'!$T$1,$M555&lt;='Renew Report'!$U$1),COUNT($AK$1:$AK554)+1,"")</f>
        <v/>
      </c>
      <c r="AT555" s="46">
        <f t="shared" ca="1" si="68"/>
        <v>0</v>
      </c>
    </row>
    <row r="556" spans="1:46" s="46" customFormat="1" ht="60" customHeight="1" thickBot="1">
      <c r="A556" s="8">
        <f>IF(C556="","",SUBTOTAL(3,$C$2:C556))</f>
        <v>555</v>
      </c>
      <c r="B556" s="9" t="s">
        <v>583</v>
      </c>
      <c r="C556" s="10">
        <v>1</v>
      </c>
      <c r="D556" s="10">
        <v>1</v>
      </c>
      <c r="E556" s="10">
        <v>1</v>
      </c>
      <c r="F556" s="10">
        <v>1</v>
      </c>
      <c r="G556" s="10"/>
      <c r="H556" s="10">
        <v>1</v>
      </c>
      <c r="I556" s="10">
        <v>1</v>
      </c>
      <c r="J556" s="4">
        <v>1</v>
      </c>
      <c r="K556" s="4">
        <v>1</v>
      </c>
      <c r="L556" s="12">
        <v>43369</v>
      </c>
      <c r="M556" s="12">
        <v>44387</v>
      </c>
      <c r="N556" s="11">
        <v>0</v>
      </c>
      <c r="O556" s="36">
        <v>0</v>
      </c>
      <c r="P556" s="13">
        <v>0</v>
      </c>
      <c r="Q556" s="14">
        <f t="shared" si="64"/>
        <v>44403</v>
      </c>
      <c r="R556" s="15">
        <f t="shared" ca="1" si="69"/>
        <v>0</v>
      </c>
      <c r="S556" s="35">
        <f t="shared" si="65"/>
        <v>1</v>
      </c>
      <c r="T556" s="101">
        <f t="shared" ca="1" si="70"/>
        <v>1</v>
      </c>
      <c r="U556" s="90" t="s">
        <v>689</v>
      </c>
      <c r="V556" s="26">
        <v>25</v>
      </c>
      <c r="W556" s="25">
        <f t="shared" si="71"/>
        <v>0</v>
      </c>
      <c r="X556" s="25" t="str">
        <f t="shared" ca="1" si="66"/>
        <v/>
      </c>
      <c r="Y556" s="25" t="str">
        <f t="shared" ca="1" si="67"/>
        <v/>
      </c>
      <c r="Z556" s="22" t="s">
        <v>24</v>
      </c>
      <c r="AA556" s="22"/>
      <c r="AB556" s="16">
        <v>44326</v>
      </c>
      <c r="AC556" s="17">
        <v>44387</v>
      </c>
      <c r="AD556" s="43"/>
      <c r="AE556" s="44"/>
      <c r="AF556" s="44"/>
      <c r="AG556" s="44"/>
      <c r="AH556" s="44"/>
      <c r="AI556" s="44"/>
      <c r="AJ556" s="44">
        <v>2001</v>
      </c>
      <c r="AK556" s="85" t="str">
        <f>IF(AND($M556&gt;='Renew Report'!$T$1,$M556&lt;='Renew Report'!$U$1),COUNT($AK$1:$AK555)+1,"")</f>
        <v/>
      </c>
      <c r="AT556" s="46">
        <f t="shared" ca="1" si="68"/>
        <v>0</v>
      </c>
    </row>
    <row r="557" spans="1:46" s="46" customFormat="1" ht="60" customHeight="1" thickBot="1">
      <c r="A557" s="8">
        <f>IF(C557="","",SUBTOTAL(3,$C$2:C557))</f>
        <v>556</v>
      </c>
      <c r="B557" s="9" t="s">
        <v>584</v>
      </c>
      <c r="C557" s="10">
        <v>1</v>
      </c>
      <c r="D557" s="10">
        <v>1</v>
      </c>
      <c r="E557" s="10">
        <v>1</v>
      </c>
      <c r="F557" s="10">
        <v>1</v>
      </c>
      <c r="G557" s="10"/>
      <c r="H557" s="10">
        <v>1</v>
      </c>
      <c r="I557" s="10">
        <v>1</v>
      </c>
      <c r="J557" s="4">
        <v>1</v>
      </c>
      <c r="K557" s="4">
        <v>1</v>
      </c>
      <c r="L557" s="12">
        <v>44432</v>
      </c>
      <c r="M557" s="12">
        <v>44408</v>
      </c>
      <c r="N557" s="11">
        <v>0</v>
      </c>
      <c r="O557" s="36">
        <v>0</v>
      </c>
      <c r="P557" s="13">
        <v>0</v>
      </c>
      <c r="Q557" s="14">
        <f t="shared" si="64"/>
        <v>44424</v>
      </c>
      <c r="R557" s="15">
        <f t="shared" ca="1" si="69"/>
        <v>0</v>
      </c>
      <c r="S557" s="35">
        <f t="shared" si="65"/>
        <v>1</v>
      </c>
      <c r="T557" s="101">
        <f t="shared" ca="1" si="70"/>
        <v>1</v>
      </c>
      <c r="U557" s="90" t="s">
        <v>689</v>
      </c>
      <c r="V557" s="26">
        <v>25</v>
      </c>
      <c r="W557" s="25">
        <f t="shared" si="71"/>
        <v>0</v>
      </c>
      <c r="X557" s="25" t="str">
        <f t="shared" ca="1" si="66"/>
        <v/>
      </c>
      <c r="Y557" s="25" t="str">
        <f t="shared" ca="1" si="67"/>
        <v/>
      </c>
      <c r="Z557" s="22" t="s">
        <v>24</v>
      </c>
      <c r="AA557" s="22"/>
      <c r="AB557" s="16">
        <v>44347</v>
      </c>
      <c r="AC557" s="17">
        <v>44408</v>
      </c>
      <c r="AD557" s="43"/>
      <c r="AE557" s="44"/>
      <c r="AF557" s="44"/>
      <c r="AG557" s="44"/>
      <c r="AH557" s="44"/>
      <c r="AI557" s="44"/>
      <c r="AJ557" s="44">
        <v>2004</v>
      </c>
      <c r="AK557" s="85" t="str">
        <f>IF(AND($M557&gt;='Renew Report'!$T$1,$M557&lt;='Renew Report'!$U$1),COUNT($AK$1:$AK556)+1,"")</f>
        <v/>
      </c>
      <c r="AT557" s="46">
        <f t="shared" ca="1" si="68"/>
        <v>0</v>
      </c>
    </row>
    <row r="558" spans="1:46" s="46" customFormat="1" ht="60" customHeight="1" thickBot="1">
      <c r="A558" s="8">
        <f>IF(C558="","",SUBTOTAL(3,$C$2:C558))</f>
        <v>557</v>
      </c>
      <c r="B558" s="9" t="s">
        <v>585</v>
      </c>
      <c r="C558" s="10">
        <v>1</v>
      </c>
      <c r="D558" s="10">
        <v>1</v>
      </c>
      <c r="E558" s="10">
        <v>1</v>
      </c>
      <c r="F558" s="10">
        <v>1</v>
      </c>
      <c r="G558" s="10"/>
      <c r="H558" s="10">
        <v>1</v>
      </c>
      <c r="I558" s="10">
        <v>1</v>
      </c>
      <c r="J558" s="4">
        <v>1</v>
      </c>
      <c r="K558" s="4">
        <v>1</v>
      </c>
      <c r="L558" s="12">
        <v>44667</v>
      </c>
      <c r="M558" s="12">
        <v>44724</v>
      </c>
      <c r="N558" s="11">
        <v>0</v>
      </c>
      <c r="O558" s="36">
        <v>0</v>
      </c>
      <c r="P558" s="13">
        <v>0</v>
      </c>
      <c r="Q558" s="14">
        <f t="shared" si="64"/>
        <v>44740</v>
      </c>
      <c r="R558" s="15">
        <f t="shared" ca="1" si="69"/>
        <v>0</v>
      </c>
      <c r="S558" s="35">
        <f t="shared" si="65"/>
        <v>1</v>
      </c>
      <c r="T558" s="101">
        <f t="shared" ca="1" si="70"/>
        <v>1</v>
      </c>
      <c r="U558" s="90" t="s">
        <v>689</v>
      </c>
      <c r="V558" s="26">
        <v>25</v>
      </c>
      <c r="W558" s="25">
        <f t="shared" si="71"/>
        <v>0</v>
      </c>
      <c r="X558" s="25" t="str">
        <f t="shared" ca="1" si="66"/>
        <v/>
      </c>
      <c r="Y558" s="25" t="str">
        <f t="shared" ca="1" si="67"/>
        <v/>
      </c>
      <c r="Z558" s="22" t="s">
        <v>24</v>
      </c>
      <c r="AA558" s="22"/>
      <c r="AB558" s="16">
        <v>44298</v>
      </c>
      <c r="AC558" s="17">
        <v>44359</v>
      </c>
      <c r="AD558" s="43"/>
      <c r="AE558" s="44"/>
      <c r="AF558" s="44"/>
      <c r="AG558" s="44"/>
      <c r="AH558" s="44"/>
      <c r="AI558" s="44"/>
      <c r="AJ558" s="44">
        <v>2005</v>
      </c>
      <c r="AK558" s="85" t="str">
        <f>IF(AND($M558&gt;='Renew Report'!$T$1,$M558&lt;='Renew Report'!$U$1),COUNT($AK$1:$AK557)+1,"")</f>
        <v/>
      </c>
      <c r="AT558" s="46">
        <f t="shared" ca="1" si="68"/>
        <v>0</v>
      </c>
    </row>
    <row r="559" spans="1:46" s="46" customFormat="1" ht="60" customHeight="1" thickBot="1">
      <c r="A559" s="8">
        <f>IF(C559="","",SUBTOTAL(3,$C$2:C559))</f>
        <v>558</v>
      </c>
      <c r="B559" s="9" t="s">
        <v>586</v>
      </c>
      <c r="C559" s="10">
        <v>1</v>
      </c>
      <c r="D559" s="10">
        <v>1</v>
      </c>
      <c r="E559" s="10">
        <v>1</v>
      </c>
      <c r="F559" s="10">
        <v>1</v>
      </c>
      <c r="G559" s="10"/>
      <c r="H559" s="10">
        <v>1</v>
      </c>
      <c r="I559" s="10">
        <v>1</v>
      </c>
      <c r="J559" s="4">
        <v>1</v>
      </c>
      <c r="K559" s="4">
        <v>1</v>
      </c>
      <c r="L559" s="12">
        <v>44738</v>
      </c>
      <c r="M559" s="12">
        <v>44797</v>
      </c>
      <c r="N559" s="11">
        <v>0</v>
      </c>
      <c r="O559" s="36">
        <v>0</v>
      </c>
      <c r="P559" s="13">
        <v>0</v>
      </c>
      <c r="Q559" s="14">
        <f t="shared" si="64"/>
        <v>44813</v>
      </c>
      <c r="R559" s="15">
        <f t="shared" ca="1" si="69"/>
        <v>0</v>
      </c>
      <c r="S559" s="35">
        <f t="shared" si="65"/>
        <v>1</v>
      </c>
      <c r="T559" s="101">
        <f t="shared" ca="1" si="70"/>
        <v>1</v>
      </c>
      <c r="U559" s="90" t="s">
        <v>689</v>
      </c>
      <c r="V559" s="26">
        <v>25</v>
      </c>
      <c r="W559" s="25">
        <f t="shared" si="71"/>
        <v>0</v>
      </c>
      <c r="X559" s="25" t="str">
        <f t="shared" ca="1" si="66"/>
        <v/>
      </c>
      <c r="Y559" s="25" t="str">
        <f t="shared" ca="1" si="67"/>
        <v/>
      </c>
      <c r="Z559" s="22" t="s">
        <v>24</v>
      </c>
      <c r="AA559" s="22"/>
      <c r="AB559" s="16">
        <v>44371</v>
      </c>
      <c r="AC559" s="17">
        <v>44432</v>
      </c>
      <c r="AD559" s="43"/>
      <c r="AE559" s="44"/>
      <c r="AF559" s="44"/>
      <c r="AG559" s="44"/>
      <c r="AH559" s="44"/>
      <c r="AI559" s="44"/>
      <c r="AJ559" s="44">
        <v>0</v>
      </c>
      <c r="AK559" s="85" t="str">
        <f>IF(AND($M559&gt;='Renew Report'!$T$1,$M559&lt;='Renew Report'!$U$1),COUNT($AK$1:$AK558)+1,"")</f>
        <v/>
      </c>
      <c r="AT559" s="46">
        <f t="shared" ca="1" si="68"/>
        <v>0</v>
      </c>
    </row>
    <row r="560" spans="1:46" s="46" customFormat="1" ht="60" customHeight="1" thickBot="1">
      <c r="A560" s="8">
        <f>IF(C560="","",SUBTOTAL(3,$C$2:C560))</f>
        <v>559</v>
      </c>
      <c r="B560" s="9" t="s">
        <v>587</v>
      </c>
      <c r="C560" s="10">
        <v>1</v>
      </c>
      <c r="D560" s="10">
        <v>1</v>
      </c>
      <c r="E560" s="10">
        <v>1</v>
      </c>
      <c r="F560" s="10">
        <v>1</v>
      </c>
      <c r="G560" s="10"/>
      <c r="H560" s="10">
        <v>1</v>
      </c>
      <c r="I560" s="10">
        <v>1</v>
      </c>
      <c r="J560" s="4">
        <v>1</v>
      </c>
      <c r="K560" s="4">
        <v>1</v>
      </c>
      <c r="L560" s="12">
        <v>43669</v>
      </c>
      <c r="M560" s="12">
        <v>44725</v>
      </c>
      <c r="N560" s="11">
        <v>0</v>
      </c>
      <c r="O560" s="36">
        <v>0</v>
      </c>
      <c r="P560" s="13">
        <v>0</v>
      </c>
      <c r="Q560" s="14">
        <f t="shared" si="64"/>
        <v>44741</v>
      </c>
      <c r="R560" s="15">
        <f t="shared" ca="1" si="69"/>
        <v>0</v>
      </c>
      <c r="S560" s="35">
        <f t="shared" si="65"/>
        <v>1</v>
      </c>
      <c r="T560" s="101">
        <f t="shared" ca="1" si="70"/>
        <v>1</v>
      </c>
      <c r="U560" s="90" t="s">
        <v>689</v>
      </c>
      <c r="V560" s="26">
        <v>25</v>
      </c>
      <c r="W560" s="25">
        <f t="shared" si="71"/>
        <v>0</v>
      </c>
      <c r="X560" s="25" t="str">
        <f t="shared" ca="1" si="66"/>
        <v/>
      </c>
      <c r="Y560" s="25" t="str">
        <f t="shared" ca="1" si="67"/>
        <v/>
      </c>
      <c r="Z560" s="22" t="s">
        <v>26</v>
      </c>
      <c r="AA560" s="22"/>
      <c r="AB560" s="16">
        <v>43995</v>
      </c>
      <c r="AC560" s="17">
        <v>43995</v>
      </c>
      <c r="AD560" s="43"/>
      <c r="AE560" s="44"/>
      <c r="AF560" s="44"/>
      <c r="AG560" s="44"/>
      <c r="AH560" s="44"/>
      <c r="AI560" s="44"/>
      <c r="AJ560" s="44">
        <v>0</v>
      </c>
      <c r="AK560" s="85" t="str">
        <f>IF(AND($M560&gt;='Renew Report'!$T$1,$M560&lt;='Renew Report'!$U$1),COUNT($AK$1:$AK559)+1,"")</f>
        <v/>
      </c>
      <c r="AT560" s="46">
        <f t="shared" ca="1" si="68"/>
        <v>0</v>
      </c>
    </row>
    <row r="561" spans="1:46" s="46" customFormat="1" ht="60" customHeight="1" thickBot="1">
      <c r="A561" s="8">
        <f>IF(C561="","",SUBTOTAL(3,$C$2:C561))</f>
        <v>560</v>
      </c>
      <c r="B561" s="9" t="s">
        <v>588</v>
      </c>
      <c r="C561" s="10">
        <v>1</v>
      </c>
      <c r="D561" s="10">
        <v>1</v>
      </c>
      <c r="E561" s="10">
        <v>1</v>
      </c>
      <c r="F561" s="10">
        <v>1</v>
      </c>
      <c r="G561" s="10"/>
      <c r="H561" s="10">
        <v>1</v>
      </c>
      <c r="I561" s="10">
        <v>1</v>
      </c>
      <c r="J561" s="4">
        <v>1</v>
      </c>
      <c r="K561" s="4">
        <v>1</v>
      </c>
      <c r="L561" s="12">
        <v>44373</v>
      </c>
      <c r="M561" s="12">
        <v>44436</v>
      </c>
      <c r="N561" s="11">
        <v>0</v>
      </c>
      <c r="O561" s="36">
        <v>0</v>
      </c>
      <c r="P561" s="13">
        <v>0</v>
      </c>
      <c r="Q561" s="14">
        <f t="shared" si="64"/>
        <v>44452</v>
      </c>
      <c r="R561" s="15">
        <f t="shared" ca="1" si="69"/>
        <v>0</v>
      </c>
      <c r="S561" s="35">
        <f t="shared" si="65"/>
        <v>1</v>
      </c>
      <c r="T561" s="101">
        <f t="shared" ca="1" si="70"/>
        <v>1</v>
      </c>
      <c r="U561" s="90" t="s">
        <v>689</v>
      </c>
      <c r="V561" s="26">
        <v>25</v>
      </c>
      <c r="W561" s="25">
        <f t="shared" si="71"/>
        <v>0</v>
      </c>
      <c r="X561" s="25" t="str">
        <f t="shared" ca="1" si="66"/>
        <v/>
      </c>
      <c r="Y561" s="25" t="str">
        <f t="shared" ca="1" si="67"/>
        <v/>
      </c>
      <c r="Z561" s="22" t="s">
        <v>24</v>
      </c>
      <c r="AA561" s="22"/>
      <c r="AB561" s="16">
        <v>44375</v>
      </c>
      <c r="AC561" s="17">
        <v>44436</v>
      </c>
      <c r="AD561" s="43"/>
      <c r="AE561" s="44"/>
      <c r="AF561" s="44"/>
      <c r="AG561" s="44"/>
      <c r="AH561" s="44"/>
      <c r="AI561" s="44"/>
      <c r="AJ561" s="44">
        <v>0</v>
      </c>
      <c r="AK561" s="85" t="str">
        <f>IF(AND($M561&gt;='Renew Report'!$T$1,$M561&lt;='Renew Report'!$U$1),COUNT($AK$1:$AK560)+1,"")</f>
        <v/>
      </c>
      <c r="AT561" s="46">
        <f t="shared" ca="1" si="68"/>
        <v>0</v>
      </c>
    </row>
    <row r="562" spans="1:46" s="46" customFormat="1" ht="60" customHeight="1" thickBot="1">
      <c r="A562" s="8">
        <f>IF(C562="","",SUBTOTAL(3,$C$2:C562))</f>
        <v>561</v>
      </c>
      <c r="B562" s="9" t="s">
        <v>589</v>
      </c>
      <c r="C562" s="10">
        <v>1</v>
      </c>
      <c r="D562" s="10">
        <v>1</v>
      </c>
      <c r="E562" s="10">
        <v>1</v>
      </c>
      <c r="F562" s="10">
        <v>1</v>
      </c>
      <c r="G562" s="10"/>
      <c r="H562" s="10">
        <v>1</v>
      </c>
      <c r="I562" s="10">
        <v>1</v>
      </c>
      <c r="J562" s="4">
        <v>1</v>
      </c>
      <c r="K562" s="4">
        <v>1</v>
      </c>
      <c r="L562" s="12">
        <v>44539</v>
      </c>
      <c r="M562" s="12">
        <v>44418</v>
      </c>
      <c r="N562" s="11">
        <v>0</v>
      </c>
      <c r="O562" s="36">
        <v>0</v>
      </c>
      <c r="P562" s="13">
        <v>0</v>
      </c>
      <c r="Q562" s="14">
        <f t="shared" si="64"/>
        <v>44434</v>
      </c>
      <c r="R562" s="15">
        <f t="shared" ca="1" si="69"/>
        <v>0</v>
      </c>
      <c r="S562" s="35">
        <f t="shared" si="65"/>
        <v>1</v>
      </c>
      <c r="T562" s="101">
        <f t="shared" ca="1" si="70"/>
        <v>1</v>
      </c>
      <c r="U562" s="90" t="s">
        <v>689</v>
      </c>
      <c r="V562" s="26">
        <v>25</v>
      </c>
      <c r="W562" s="25">
        <f t="shared" si="71"/>
        <v>0</v>
      </c>
      <c r="X562" s="25" t="str">
        <f t="shared" ca="1" si="66"/>
        <v/>
      </c>
      <c r="Y562" s="25" t="str">
        <f t="shared" ca="1" si="67"/>
        <v/>
      </c>
      <c r="Z562" s="22"/>
      <c r="AA562" s="22"/>
      <c r="AB562" s="16"/>
      <c r="AC562" s="17"/>
      <c r="AD562" s="43"/>
      <c r="AE562" s="44"/>
      <c r="AF562" s="44"/>
      <c r="AG562" s="44"/>
      <c r="AH562" s="44"/>
      <c r="AI562" s="44"/>
      <c r="AJ562" s="44" t="e">
        <v>#N/A</v>
      </c>
      <c r="AK562" s="85" t="str">
        <f>IF(AND($M562&gt;='Renew Report'!$T$1,$M562&lt;='Renew Report'!$U$1),COUNT($AK$1:$AK561)+1,"")</f>
        <v/>
      </c>
      <c r="AT562" s="46">
        <f t="shared" ca="1" si="68"/>
        <v>0</v>
      </c>
    </row>
    <row r="563" spans="1:46" s="46" customFormat="1" ht="60" customHeight="1" thickBot="1">
      <c r="A563" s="8">
        <f>IF(C563="","",SUBTOTAL(3,$C$2:C563))</f>
        <v>562</v>
      </c>
      <c r="B563" s="9" t="s">
        <v>590</v>
      </c>
      <c r="C563" s="10">
        <v>1</v>
      </c>
      <c r="D563" s="10">
        <v>1</v>
      </c>
      <c r="E563" s="10">
        <v>1</v>
      </c>
      <c r="F563" s="10">
        <v>1</v>
      </c>
      <c r="G563" s="10"/>
      <c r="H563" s="10">
        <v>1</v>
      </c>
      <c r="I563" s="10">
        <v>1</v>
      </c>
      <c r="J563" s="4">
        <v>1</v>
      </c>
      <c r="K563" s="4">
        <v>1</v>
      </c>
      <c r="L563" s="12">
        <v>44369</v>
      </c>
      <c r="M563" s="12">
        <v>44469</v>
      </c>
      <c r="N563" s="11">
        <v>0</v>
      </c>
      <c r="O563" s="36">
        <v>0</v>
      </c>
      <c r="P563" s="13">
        <v>0</v>
      </c>
      <c r="Q563" s="14">
        <f t="shared" si="64"/>
        <v>44485</v>
      </c>
      <c r="R563" s="15">
        <f t="shared" ca="1" si="69"/>
        <v>0</v>
      </c>
      <c r="S563" s="35">
        <f t="shared" si="65"/>
        <v>1</v>
      </c>
      <c r="T563" s="101">
        <f t="shared" ca="1" si="70"/>
        <v>1</v>
      </c>
      <c r="U563" s="90" t="s">
        <v>689</v>
      </c>
      <c r="V563" s="26">
        <v>25</v>
      </c>
      <c r="W563" s="25">
        <f t="shared" si="71"/>
        <v>0</v>
      </c>
      <c r="X563" s="25" t="str">
        <f t="shared" ca="1" si="66"/>
        <v/>
      </c>
      <c r="Y563" s="25" t="str">
        <f t="shared" ca="1" si="67"/>
        <v/>
      </c>
      <c r="Z563" s="22" t="s">
        <v>24</v>
      </c>
      <c r="AA563" s="22"/>
      <c r="AB563" s="16">
        <v>44408</v>
      </c>
      <c r="AC563" s="17">
        <v>44469</v>
      </c>
      <c r="AD563" s="43"/>
      <c r="AE563" s="44"/>
      <c r="AF563" s="44"/>
      <c r="AG563" s="44"/>
      <c r="AH563" s="44"/>
      <c r="AI563" s="44"/>
      <c r="AJ563" s="44">
        <v>0</v>
      </c>
      <c r="AK563" s="85" t="str">
        <f>IF(AND($M563&gt;='Renew Report'!$T$1,$M563&lt;='Renew Report'!$U$1),COUNT($AK$1:$AK562)+1,"")</f>
        <v/>
      </c>
      <c r="AT563" s="46">
        <f t="shared" ca="1" si="68"/>
        <v>0</v>
      </c>
    </row>
    <row r="564" spans="1:46" s="46" customFormat="1" ht="60" customHeight="1" thickBot="1">
      <c r="A564" s="8">
        <f>IF(C564="","",SUBTOTAL(3,$C$2:C564))</f>
        <v>563</v>
      </c>
      <c r="B564" s="9" t="s">
        <v>591</v>
      </c>
      <c r="C564" s="10">
        <v>1</v>
      </c>
      <c r="D564" s="10">
        <v>1</v>
      </c>
      <c r="E564" s="10">
        <v>1</v>
      </c>
      <c r="F564" s="10">
        <v>1</v>
      </c>
      <c r="G564" s="10"/>
      <c r="H564" s="10">
        <v>1</v>
      </c>
      <c r="I564" s="10">
        <v>1</v>
      </c>
      <c r="J564" s="4">
        <v>1</v>
      </c>
      <c r="K564" s="4">
        <v>1</v>
      </c>
      <c r="L564" s="12">
        <v>44473</v>
      </c>
      <c r="M564" s="12">
        <v>44528</v>
      </c>
      <c r="N564" s="11">
        <v>0</v>
      </c>
      <c r="O564" s="36">
        <v>0</v>
      </c>
      <c r="P564" s="13">
        <v>0</v>
      </c>
      <c r="Q564" s="14">
        <f t="shared" si="64"/>
        <v>44544</v>
      </c>
      <c r="R564" s="15">
        <f t="shared" ca="1" si="69"/>
        <v>0</v>
      </c>
      <c r="S564" s="35">
        <f t="shared" si="65"/>
        <v>1</v>
      </c>
      <c r="T564" s="101">
        <f t="shared" ca="1" si="70"/>
        <v>1</v>
      </c>
      <c r="U564" s="90" t="s">
        <v>689</v>
      </c>
      <c r="V564" s="26">
        <v>25</v>
      </c>
      <c r="W564" s="25">
        <f t="shared" si="71"/>
        <v>0</v>
      </c>
      <c r="X564" s="25" t="str">
        <f t="shared" ca="1" si="66"/>
        <v/>
      </c>
      <c r="Y564" s="25" t="str">
        <f t="shared" ca="1" si="67"/>
        <v/>
      </c>
      <c r="Z564" s="22" t="s">
        <v>24</v>
      </c>
      <c r="AA564" s="22"/>
      <c r="AB564" s="16">
        <v>44467</v>
      </c>
      <c r="AC564" s="17">
        <v>44528</v>
      </c>
      <c r="AD564" s="43"/>
      <c r="AE564" s="44"/>
      <c r="AF564" s="44"/>
      <c r="AG564" s="44"/>
      <c r="AH564" s="44"/>
      <c r="AI564" s="44"/>
      <c r="AJ564" s="44">
        <v>0</v>
      </c>
      <c r="AK564" s="85" t="str">
        <f>IF(AND($M564&gt;='Renew Report'!$T$1,$M564&lt;='Renew Report'!$U$1),COUNT($AK$1:$AK563)+1,"")</f>
        <v/>
      </c>
      <c r="AT564" s="46">
        <f t="shared" ca="1" si="68"/>
        <v>0</v>
      </c>
    </row>
    <row r="565" spans="1:46" s="46" customFormat="1" ht="60" customHeight="1" thickBot="1">
      <c r="A565" s="8">
        <f>IF(C565="","",SUBTOTAL(3,$C$2:C565))</f>
        <v>564</v>
      </c>
      <c r="B565" s="9" t="s">
        <v>592</v>
      </c>
      <c r="C565" s="10">
        <v>1</v>
      </c>
      <c r="D565" s="10">
        <v>1</v>
      </c>
      <c r="E565" s="10">
        <v>1</v>
      </c>
      <c r="F565" s="10">
        <v>1</v>
      </c>
      <c r="G565" s="10"/>
      <c r="H565" s="10">
        <v>1</v>
      </c>
      <c r="I565" s="10">
        <v>1</v>
      </c>
      <c r="J565" s="4">
        <v>1</v>
      </c>
      <c r="K565" s="4">
        <v>1</v>
      </c>
      <c r="L565" s="12">
        <v>44373</v>
      </c>
      <c r="M565" s="12">
        <v>44501</v>
      </c>
      <c r="N565" s="11">
        <v>0</v>
      </c>
      <c r="O565" s="36">
        <v>0</v>
      </c>
      <c r="P565" s="13">
        <v>0</v>
      </c>
      <c r="Q565" s="14">
        <f t="shared" si="64"/>
        <v>44517</v>
      </c>
      <c r="R565" s="15">
        <f t="shared" ca="1" si="69"/>
        <v>0</v>
      </c>
      <c r="S565" s="35">
        <f t="shared" si="65"/>
        <v>1</v>
      </c>
      <c r="T565" s="101">
        <f t="shared" ca="1" si="70"/>
        <v>1</v>
      </c>
      <c r="U565" s="90" t="s">
        <v>689</v>
      </c>
      <c r="V565" s="26">
        <v>25</v>
      </c>
      <c r="W565" s="25">
        <f t="shared" si="71"/>
        <v>0</v>
      </c>
      <c r="X565" s="25" t="str">
        <f t="shared" ca="1" si="66"/>
        <v/>
      </c>
      <c r="Y565" s="25" t="str">
        <f t="shared" ca="1" si="67"/>
        <v/>
      </c>
      <c r="Z565" s="22" t="s">
        <v>24</v>
      </c>
      <c r="AA565" s="22"/>
      <c r="AB565" s="16">
        <v>44440</v>
      </c>
      <c r="AC565" s="17">
        <v>44501</v>
      </c>
      <c r="AD565" s="43"/>
      <c r="AE565" s="44"/>
      <c r="AF565" s="44"/>
      <c r="AG565" s="44"/>
      <c r="AH565" s="44"/>
      <c r="AI565" s="44"/>
      <c r="AJ565" s="44">
        <v>0</v>
      </c>
      <c r="AK565" s="85" t="str">
        <f>IF(AND($M565&gt;='Renew Report'!$T$1,$M565&lt;='Renew Report'!$U$1),COUNT($AK$1:$AK564)+1,"")</f>
        <v/>
      </c>
      <c r="AT565" s="46">
        <f t="shared" ca="1" si="68"/>
        <v>0</v>
      </c>
    </row>
    <row r="566" spans="1:46" s="46" customFormat="1" ht="60" customHeight="1" thickBot="1">
      <c r="A566" s="8">
        <f>IF(C566="","",SUBTOTAL(3,$C$2:C566))</f>
        <v>565</v>
      </c>
      <c r="B566" s="9" t="s">
        <v>593</v>
      </c>
      <c r="C566" s="10">
        <v>1</v>
      </c>
      <c r="D566" s="10">
        <v>1</v>
      </c>
      <c r="E566" s="10">
        <v>1</v>
      </c>
      <c r="F566" s="10">
        <v>1</v>
      </c>
      <c r="G566" s="10"/>
      <c r="H566" s="10">
        <v>1</v>
      </c>
      <c r="I566" s="10">
        <v>1</v>
      </c>
      <c r="J566" s="4">
        <v>1</v>
      </c>
      <c r="K566" s="4">
        <v>1</v>
      </c>
      <c r="L566" s="12">
        <v>44484</v>
      </c>
      <c r="M566" s="12">
        <v>44556</v>
      </c>
      <c r="N566" s="11">
        <v>0</v>
      </c>
      <c r="O566" s="36">
        <v>0</v>
      </c>
      <c r="P566" s="13">
        <v>0</v>
      </c>
      <c r="Q566" s="14">
        <f t="shared" si="64"/>
        <v>44572</v>
      </c>
      <c r="R566" s="15">
        <f t="shared" ca="1" si="69"/>
        <v>0</v>
      </c>
      <c r="S566" s="35">
        <f t="shared" si="65"/>
        <v>1</v>
      </c>
      <c r="T566" s="101">
        <f t="shared" ca="1" si="70"/>
        <v>1</v>
      </c>
      <c r="U566" s="90" t="s">
        <v>689</v>
      </c>
      <c r="V566" s="26">
        <v>25</v>
      </c>
      <c r="W566" s="25">
        <f t="shared" si="71"/>
        <v>0</v>
      </c>
      <c r="X566" s="25" t="str">
        <f t="shared" ca="1" si="66"/>
        <v/>
      </c>
      <c r="Y566" s="25" t="str">
        <f t="shared" ca="1" si="67"/>
        <v/>
      </c>
      <c r="Z566" s="22" t="s">
        <v>26</v>
      </c>
      <c r="AA566" s="22"/>
      <c r="AB566" s="16">
        <v>44191</v>
      </c>
      <c r="AC566" s="17">
        <v>44191</v>
      </c>
      <c r="AD566" s="43"/>
      <c r="AE566" s="44"/>
      <c r="AF566" s="44"/>
      <c r="AG566" s="44"/>
      <c r="AH566" s="44"/>
      <c r="AI566" s="44"/>
      <c r="AJ566" s="44">
        <v>0</v>
      </c>
      <c r="AK566" s="85" t="str">
        <f>IF(AND($M566&gt;='Renew Report'!$T$1,$M566&lt;='Renew Report'!$U$1),COUNT($AK$1:$AK565)+1,"")</f>
        <v/>
      </c>
      <c r="AT566" s="46">
        <f t="shared" ca="1" si="68"/>
        <v>0</v>
      </c>
    </row>
    <row r="567" spans="1:46" s="46" customFormat="1" ht="60" customHeight="1" thickBot="1">
      <c r="A567" s="8">
        <f>IF(C567="","",SUBTOTAL(3,$C$2:C567))</f>
        <v>566</v>
      </c>
      <c r="B567" s="9" t="s">
        <v>594</v>
      </c>
      <c r="C567" s="10">
        <v>1</v>
      </c>
      <c r="D567" s="10">
        <v>1</v>
      </c>
      <c r="E567" s="10">
        <v>1</v>
      </c>
      <c r="F567" s="10">
        <v>1</v>
      </c>
      <c r="G567" s="10"/>
      <c r="H567" s="10">
        <v>1</v>
      </c>
      <c r="I567" s="10">
        <v>1</v>
      </c>
      <c r="J567" s="4">
        <v>1</v>
      </c>
      <c r="K567" s="4">
        <v>1</v>
      </c>
      <c r="L567" s="12">
        <v>44476</v>
      </c>
      <c r="M567" s="12">
        <v>44528</v>
      </c>
      <c r="N567" s="11">
        <v>0</v>
      </c>
      <c r="O567" s="36">
        <v>0</v>
      </c>
      <c r="P567" s="13">
        <v>0</v>
      </c>
      <c r="Q567" s="14">
        <f t="shared" si="64"/>
        <v>44544</v>
      </c>
      <c r="R567" s="15">
        <f t="shared" ca="1" si="69"/>
        <v>0</v>
      </c>
      <c r="S567" s="35">
        <f t="shared" si="65"/>
        <v>1</v>
      </c>
      <c r="T567" s="101">
        <f t="shared" ca="1" si="70"/>
        <v>1</v>
      </c>
      <c r="U567" s="90" t="s">
        <v>689</v>
      </c>
      <c r="V567" s="26">
        <v>25</v>
      </c>
      <c r="W567" s="25">
        <f t="shared" si="71"/>
        <v>0</v>
      </c>
      <c r="X567" s="25" t="str">
        <f t="shared" ca="1" si="66"/>
        <v/>
      </c>
      <c r="Y567" s="25" t="str">
        <f t="shared" ca="1" si="67"/>
        <v/>
      </c>
      <c r="Z567" s="22" t="s">
        <v>24</v>
      </c>
      <c r="AA567" s="22"/>
      <c r="AB567" s="16">
        <v>44467</v>
      </c>
      <c r="AC567" s="17">
        <v>44528</v>
      </c>
      <c r="AD567" s="43"/>
      <c r="AE567" s="44"/>
      <c r="AF567" s="44"/>
      <c r="AG567" s="44"/>
      <c r="AH567" s="44"/>
      <c r="AI567" s="44"/>
      <c r="AJ567" s="44">
        <v>0</v>
      </c>
      <c r="AK567" s="85" t="str">
        <f>IF(AND($M567&gt;='Renew Report'!$T$1,$M567&lt;='Renew Report'!$U$1),COUNT($AK$1:$AK566)+1,"")</f>
        <v/>
      </c>
      <c r="AT567" s="46">
        <f t="shared" ca="1" si="68"/>
        <v>0</v>
      </c>
    </row>
    <row r="568" spans="1:46" s="46" customFormat="1" ht="60" customHeight="1" thickBot="1">
      <c r="A568" s="8">
        <f>IF(C568="","",SUBTOTAL(3,$C$2:C568))</f>
        <v>567</v>
      </c>
      <c r="B568" s="9" t="s">
        <v>595</v>
      </c>
      <c r="C568" s="10">
        <v>1</v>
      </c>
      <c r="D568" s="10">
        <v>1</v>
      </c>
      <c r="E568" s="10">
        <v>1</v>
      </c>
      <c r="F568" s="10">
        <v>1</v>
      </c>
      <c r="G568" s="10"/>
      <c r="H568" s="10">
        <v>1</v>
      </c>
      <c r="I568" s="10">
        <v>1</v>
      </c>
      <c r="J568" s="4">
        <v>1</v>
      </c>
      <c r="K568" s="4">
        <v>1</v>
      </c>
      <c r="L568" s="12">
        <v>44683</v>
      </c>
      <c r="M568" s="12">
        <v>44725</v>
      </c>
      <c r="N568" s="11">
        <v>0</v>
      </c>
      <c r="O568" s="36">
        <v>0</v>
      </c>
      <c r="P568" s="13">
        <v>0</v>
      </c>
      <c r="Q568" s="14">
        <f t="shared" si="64"/>
        <v>44741</v>
      </c>
      <c r="R568" s="15">
        <f t="shared" ca="1" si="69"/>
        <v>0</v>
      </c>
      <c r="S568" s="35">
        <f t="shared" si="65"/>
        <v>1</v>
      </c>
      <c r="T568" s="101">
        <f t="shared" ca="1" si="70"/>
        <v>1</v>
      </c>
      <c r="U568" s="90" t="s">
        <v>689</v>
      </c>
      <c r="V568" s="26">
        <v>25</v>
      </c>
      <c r="W568" s="25">
        <f t="shared" si="71"/>
        <v>0</v>
      </c>
      <c r="X568" s="25" t="str">
        <f t="shared" ca="1" si="66"/>
        <v/>
      </c>
      <c r="Y568" s="25" t="str">
        <f t="shared" ca="1" si="67"/>
        <v/>
      </c>
      <c r="Z568" s="22" t="s">
        <v>24</v>
      </c>
      <c r="AA568" s="22"/>
      <c r="AB568" s="16">
        <v>44299</v>
      </c>
      <c r="AC568" s="17">
        <v>44360</v>
      </c>
      <c r="AD568" s="43"/>
      <c r="AE568" s="44"/>
      <c r="AF568" s="44"/>
      <c r="AG568" s="44"/>
      <c r="AH568" s="44"/>
      <c r="AI568" s="44"/>
      <c r="AJ568" s="44">
        <v>1994</v>
      </c>
      <c r="AK568" s="85" t="str">
        <f>IF(AND($M568&gt;='Renew Report'!$T$1,$M568&lt;='Renew Report'!$U$1),COUNT($AK$1:$AK567)+1,"")</f>
        <v/>
      </c>
      <c r="AT568" s="46">
        <f t="shared" ca="1" si="68"/>
        <v>0</v>
      </c>
    </row>
    <row r="569" spans="1:46" s="46" customFormat="1" ht="60" customHeight="1" thickBot="1">
      <c r="A569" s="8">
        <f>IF(C569="","",SUBTOTAL(3,$C$2:C569))</f>
        <v>568</v>
      </c>
      <c r="B569" s="9" t="s">
        <v>596</v>
      </c>
      <c r="C569" s="10">
        <v>1</v>
      </c>
      <c r="D569" s="10">
        <v>1</v>
      </c>
      <c r="E569" s="10">
        <v>1</v>
      </c>
      <c r="F569" s="10">
        <v>1</v>
      </c>
      <c r="G569" s="10"/>
      <c r="H569" s="10">
        <v>1</v>
      </c>
      <c r="I569" s="10">
        <v>1</v>
      </c>
      <c r="J569" s="4">
        <v>1</v>
      </c>
      <c r="K569" s="4">
        <v>1</v>
      </c>
      <c r="L569" s="12">
        <v>43941</v>
      </c>
      <c r="M569" s="12">
        <v>44717</v>
      </c>
      <c r="N569" s="11">
        <v>0</v>
      </c>
      <c r="O569" s="36">
        <v>0</v>
      </c>
      <c r="P569" s="13">
        <v>0</v>
      </c>
      <c r="Q569" s="14">
        <f t="shared" si="64"/>
        <v>44733</v>
      </c>
      <c r="R569" s="15">
        <f t="shared" ca="1" si="69"/>
        <v>0</v>
      </c>
      <c r="S569" s="35">
        <f t="shared" si="65"/>
        <v>1</v>
      </c>
      <c r="T569" s="101">
        <f t="shared" ca="1" si="70"/>
        <v>1</v>
      </c>
      <c r="U569" s="90" t="s">
        <v>689</v>
      </c>
      <c r="V569" s="26">
        <v>25</v>
      </c>
      <c r="W569" s="25">
        <f t="shared" si="71"/>
        <v>0</v>
      </c>
      <c r="X569" s="25" t="str">
        <f t="shared" ca="1" si="66"/>
        <v/>
      </c>
      <c r="Y569" s="25" t="str">
        <f t="shared" ca="1" si="67"/>
        <v/>
      </c>
      <c r="Z569" s="22" t="s">
        <v>24</v>
      </c>
      <c r="AA569" s="22"/>
      <c r="AB569" s="16">
        <v>44291</v>
      </c>
      <c r="AC569" s="17">
        <v>44352</v>
      </c>
      <c r="AD569" s="43"/>
      <c r="AE569" s="44"/>
      <c r="AF569" s="44"/>
      <c r="AG569" s="44"/>
      <c r="AH569" s="44"/>
      <c r="AI569" s="44"/>
      <c r="AJ569" s="44">
        <v>2007</v>
      </c>
      <c r="AK569" s="85" t="str">
        <f>IF(AND($M569&gt;='Renew Report'!$T$1,$M569&lt;='Renew Report'!$U$1),COUNT($AK$1:$AK568)+1,"")</f>
        <v/>
      </c>
      <c r="AT569" s="46">
        <f t="shared" ca="1" si="68"/>
        <v>0</v>
      </c>
    </row>
    <row r="570" spans="1:46" s="46" customFormat="1" ht="60" customHeight="1" thickBot="1">
      <c r="A570" s="8">
        <f>IF(C570="","",SUBTOTAL(3,$C$2:C570))</f>
        <v>569</v>
      </c>
      <c r="B570" s="9" t="s">
        <v>597</v>
      </c>
      <c r="C570" s="10">
        <v>1</v>
      </c>
      <c r="D570" s="10">
        <v>1</v>
      </c>
      <c r="E570" s="10">
        <v>1</v>
      </c>
      <c r="F570" s="10">
        <v>1</v>
      </c>
      <c r="G570" s="10"/>
      <c r="H570" s="10">
        <v>1</v>
      </c>
      <c r="I570" s="10">
        <v>1</v>
      </c>
      <c r="J570" s="4">
        <v>1</v>
      </c>
      <c r="K570" s="4">
        <v>1</v>
      </c>
      <c r="L570" s="12">
        <v>44272</v>
      </c>
      <c r="M570" s="12">
        <v>44893</v>
      </c>
      <c r="N570" s="11">
        <v>0</v>
      </c>
      <c r="O570" s="36">
        <v>0</v>
      </c>
      <c r="P570" s="13">
        <v>0</v>
      </c>
      <c r="Q570" s="14">
        <f t="shared" si="64"/>
        <v>44909</v>
      </c>
      <c r="R570" s="15">
        <f t="shared" ca="1" si="69"/>
        <v>0</v>
      </c>
      <c r="S570" s="35">
        <f t="shared" si="65"/>
        <v>1</v>
      </c>
      <c r="T570" s="101">
        <f t="shared" ca="1" si="70"/>
        <v>1</v>
      </c>
      <c r="U570" s="90" t="s">
        <v>689</v>
      </c>
      <c r="V570" s="26">
        <v>25</v>
      </c>
      <c r="W570" s="25">
        <f t="shared" si="71"/>
        <v>0</v>
      </c>
      <c r="X570" s="25" t="str">
        <f t="shared" ca="1" si="66"/>
        <v/>
      </c>
      <c r="Y570" s="25" t="str">
        <f t="shared" ca="1" si="67"/>
        <v/>
      </c>
      <c r="Z570" s="22" t="s">
        <v>24</v>
      </c>
      <c r="AA570" s="22"/>
      <c r="AB570" s="16">
        <v>44467</v>
      </c>
      <c r="AC570" s="17">
        <v>44528</v>
      </c>
      <c r="AD570" s="43"/>
      <c r="AE570" s="44"/>
      <c r="AF570" s="44"/>
      <c r="AG570" s="44"/>
      <c r="AH570" s="44"/>
      <c r="AI570" s="44"/>
      <c r="AJ570" s="44">
        <v>0</v>
      </c>
      <c r="AK570" s="85" t="str">
        <f>IF(AND($M570&gt;='Renew Report'!$T$1,$M570&lt;='Renew Report'!$U$1),COUNT($AK$1:$AK569)+1,"")</f>
        <v/>
      </c>
      <c r="AT570" s="46">
        <f t="shared" ca="1" si="68"/>
        <v>0</v>
      </c>
    </row>
    <row r="571" spans="1:46" s="46" customFormat="1" ht="60" customHeight="1" thickBot="1">
      <c r="A571" s="8">
        <f>IF(C571="","",SUBTOTAL(3,$C$2:C571))</f>
        <v>570</v>
      </c>
      <c r="B571" s="9" t="s">
        <v>598</v>
      </c>
      <c r="C571" s="10">
        <v>1</v>
      </c>
      <c r="D571" s="10">
        <v>1</v>
      </c>
      <c r="E571" s="10">
        <v>1</v>
      </c>
      <c r="F571" s="10">
        <v>1</v>
      </c>
      <c r="G571" s="10"/>
      <c r="H571" s="10">
        <v>1</v>
      </c>
      <c r="I571" s="10">
        <v>1</v>
      </c>
      <c r="J571" s="4">
        <v>1</v>
      </c>
      <c r="K571" s="4">
        <v>1</v>
      </c>
      <c r="L571" s="12">
        <v>44494</v>
      </c>
      <c r="M571" s="12">
        <v>44541</v>
      </c>
      <c r="N571" s="11">
        <v>0</v>
      </c>
      <c r="O571" s="36">
        <v>0</v>
      </c>
      <c r="P571" s="13">
        <v>0</v>
      </c>
      <c r="Q571" s="14">
        <f t="shared" si="64"/>
        <v>44557</v>
      </c>
      <c r="R571" s="15">
        <f t="shared" ca="1" si="69"/>
        <v>0</v>
      </c>
      <c r="S571" s="35">
        <f t="shared" si="65"/>
        <v>1</v>
      </c>
      <c r="T571" s="101">
        <f t="shared" ca="1" si="70"/>
        <v>1</v>
      </c>
      <c r="U571" s="90" t="s">
        <v>689</v>
      </c>
      <c r="V571" s="26">
        <v>25</v>
      </c>
      <c r="W571" s="25">
        <f t="shared" si="71"/>
        <v>0</v>
      </c>
      <c r="X571" s="25" t="str">
        <f t="shared" ca="1" si="66"/>
        <v/>
      </c>
      <c r="Y571" s="25" t="str">
        <f t="shared" ca="1" si="67"/>
        <v/>
      </c>
      <c r="Z571" s="22" t="s">
        <v>24</v>
      </c>
      <c r="AA571" s="22"/>
      <c r="AB571" s="16">
        <v>44480</v>
      </c>
      <c r="AC571" s="17">
        <v>44541</v>
      </c>
      <c r="AD571" s="43"/>
      <c r="AE571" s="44"/>
      <c r="AF571" s="44"/>
      <c r="AG571" s="44"/>
      <c r="AH571" s="44"/>
      <c r="AI571" s="44"/>
      <c r="AJ571" s="44">
        <v>0</v>
      </c>
      <c r="AK571" s="85" t="str">
        <f>IF(AND($M571&gt;='Renew Report'!$T$1,$M571&lt;='Renew Report'!$U$1),COUNT($AK$1:$AK570)+1,"")</f>
        <v/>
      </c>
      <c r="AT571" s="46">
        <f t="shared" ca="1" si="68"/>
        <v>0</v>
      </c>
    </row>
    <row r="572" spans="1:46" s="46" customFormat="1" ht="60" customHeight="1" thickBot="1">
      <c r="A572" s="8">
        <f>IF(C572="","",SUBTOTAL(3,$C$2:C572))</f>
        <v>571</v>
      </c>
      <c r="B572" s="9" t="s">
        <v>599</v>
      </c>
      <c r="C572" s="10">
        <v>1</v>
      </c>
      <c r="D572" s="10">
        <v>1</v>
      </c>
      <c r="E572" s="10">
        <v>1</v>
      </c>
      <c r="F572" s="10">
        <v>1</v>
      </c>
      <c r="G572" s="10"/>
      <c r="H572" s="10">
        <v>1</v>
      </c>
      <c r="I572" s="10">
        <v>1</v>
      </c>
      <c r="J572" s="4">
        <v>1</v>
      </c>
      <c r="K572" s="4">
        <v>1</v>
      </c>
      <c r="L572" s="12">
        <v>43817</v>
      </c>
      <c r="M572" s="12">
        <v>44398</v>
      </c>
      <c r="N572" s="11">
        <v>0</v>
      </c>
      <c r="O572" s="36">
        <v>0</v>
      </c>
      <c r="P572" s="13">
        <v>0</v>
      </c>
      <c r="Q572" s="14">
        <f t="shared" si="64"/>
        <v>44414</v>
      </c>
      <c r="R572" s="15">
        <f t="shared" ca="1" si="69"/>
        <v>0</v>
      </c>
      <c r="S572" s="35">
        <f t="shared" si="65"/>
        <v>1</v>
      </c>
      <c r="T572" s="101">
        <f t="shared" ca="1" si="70"/>
        <v>1</v>
      </c>
      <c r="U572" s="90" t="s">
        <v>689</v>
      </c>
      <c r="V572" s="26">
        <v>25</v>
      </c>
      <c r="W572" s="25">
        <f t="shared" si="71"/>
        <v>0</v>
      </c>
      <c r="X572" s="25" t="str">
        <f t="shared" ca="1" si="66"/>
        <v/>
      </c>
      <c r="Y572" s="25" t="str">
        <f t="shared" ca="1" si="67"/>
        <v/>
      </c>
      <c r="Z572" s="22" t="s">
        <v>24</v>
      </c>
      <c r="AA572" s="22"/>
      <c r="AB572" s="16">
        <v>44337</v>
      </c>
      <c r="AC572" s="17">
        <v>44398</v>
      </c>
      <c r="AD572" s="43"/>
      <c r="AE572" s="44"/>
      <c r="AF572" s="44"/>
      <c r="AG572" s="44"/>
      <c r="AH572" s="44"/>
      <c r="AI572" s="44"/>
      <c r="AJ572" s="44">
        <v>2016</v>
      </c>
      <c r="AK572" s="85" t="str">
        <f>IF(AND($M572&gt;='Renew Report'!$T$1,$M572&lt;='Renew Report'!$U$1),COUNT($AK$1:$AK571)+1,"")</f>
        <v/>
      </c>
      <c r="AT572" s="46">
        <f t="shared" ca="1" si="68"/>
        <v>0</v>
      </c>
    </row>
    <row r="573" spans="1:46" s="46" customFormat="1" ht="60" customHeight="1" thickBot="1">
      <c r="A573" s="8">
        <f>IF(C573="","",SUBTOTAL(3,$C$2:C573))</f>
        <v>572</v>
      </c>
      <c r="B573" s="9" t="s">
        <v>600</v>
      </c>
      <c r="C573" s="10">
        <v>1</v>
      </c>
      <c r="D573" s="10">
        <v>1</v>
      </c>
      <c r="E573" s="10">
        <v>1</v>
      </c>
      <c r="F573" s="10">
        <v>1</v>
      </c>
      <c r="G573" s="10"/>
      <c r="H573" s="10">
        <v>1</v>
      </c>
      <c r="I573" s="10">
        <v>1</v>
      </c>
      <c r="J573" s="4">
        <v>1</v>
      </c>
      <c r="K573" s="4">
        <v>1</v>
      </c>
      <c r="L573" s="12">
        <v>44724</v>
      </c>
      <c r="M573" s="12">
        <v>44714</v>
      </c>
      <c r="N573" s="11">
        <v>0</v>
      </c>
      <c r="O573" s="36">
        <v>0</v>
      </c>
      <c r="P573" s="13">
        <v>0</v>
      </c>
      <c r="Q573" s="14">
        <f t="shared" si="64"/>
        <v>44730</v>
      </c>
      <c r="R573" s="15">
        <f t="shared" ca="1" si="69"/>
        <v>0</v>
      </c>
      <c r="S573" s="35">
        <f t="shared" si="65"/>
        <v>1</v>
      </c>
      <c r="T573" s="101">
        <f t="shared" ca="1" si="70"/>
        <v>1</v>
      </c>
      <c r="U573" s="90" t="s">
        <v>689</v>
      </c>
      <c r="V573" s="26">
        <v>25</v>
      </c>
      <c r="W573" s="25">
        <f t="shared" si="71"/>
        <v>0</v>
      </c>
      <c r="X573" s="25" t="str">
        <f t="shared" ca="1" si="66"/>
        <v/>
      </c>
      <c r="Y573" s="25" t="str">
        <f t="shared" ca="1" si="67"/>
        <v/>
      </c>
      <c r="Z573" s="22" t="s">
        <v>24</v>
      </c>
      <c r="AA573" s="22"/>
      <c r="AB573" s="16">
        <v>44288</v>
      </c>
      <c r="AC573" s="17">
        <v>44349</v>
      </c>
      <c r="AD573" s="43"/>
      <c r="AE573" s="44"/>
      <c r="AF573" s="44"/>
      <c r="AG573" s="44"/>
      <c r="AH573" s="44"/>
      <c r="AI573" s="44"/>
      <c r="AJ573" s="44">
        <v>1994</v>
      </c>
      <c r="AK573" s="85" t="str">
        <f>IF(AND($M573&gt;='Renew Report'!$T$1,$M573&lt;='Renew Report'!$U$1),COUNT($AK$1:$AK572)+1,"")</f>
        <v/>
      </c>
      <c r="AT573" s="46">
        <f t="shared" ca="1" si="68"/>
        <v>0</v>
      </c>
    </row>
    <row r="574" spans="1:46" s="46" customFormat="1" ht="60" customHeight="1" thickBot="1">
      <c r="A574" s="8">
        <f>IF(C574="","",SUBTOTAL(3,$C$2:C574))</f>
        <v>573</v>
      </c>
      <c r="B574" s="9" t="s">
        <v>601</v>
      </c>
      <c r="C574" s="10">
        <v>1</v>
      </c>
      <c r="D574" s="10">
        <v>1</v>
      </c>
      <c r="E574" s="10">
        <v>1</v>
      </c>
      <c r="F574" s="10">
        <v>1</v>
      </c>
      <c r="G574" s="10"/>
      <c r="H574" s="10">
        <v>1</v>
      </c>
      <c r="I574" s="10">
        <v>1</v>
      </c>
      <c r="J574" s="4">
        <v>1</v>
      </c>
      <c r="K574" s="4">
        <v>1</v>
      </c>
      <c r="L574" s="12">
        <v>44370</v>
      </c>
      <c r="M574" s="12">
        <v>44515</v>
      </c>
      <c r="N574" s="11">
        <v>0</v>
      </c>
      <c r="O574" s="36">
        <v>0</v>
      </c>
      <c r="P574" s="13">
        <v>0</v>
      </c>
      <c r="Q574" s="14">
        <f t="shared" si="64"/>
        <v>44531</v>
      </c>
      <c r="R574" s="15">
        <f t="shared" ca="1" si="69"/>
        <v>0</v>
      </c>
      <c r="S574" s="35">
        <f t="shared" si="65"/>
        <v>1</v>
      </c>
      <c r="T574" s="101">
        <f t="shared" ca="1" si="70"/>
        <v>1</v>
      </c>
      <c r="U574" s="90" t="s">
        <v>689</v>
      </c>
      <c r="V574" s="26">
        <v>25</v>
      </c>
      <c r="W574" s="25">
        <f t="shared" si="71"/>
        <v>0</v>
      </c>
      <c r="X574" s="25" t="str">
        <f t="shared" ca="1" si="66"/>
        <v/>
      </c>
      <c r="Y574" s="25" t="str">
        <f t="shared" ca="1" si="67"/>
        <v/>
      </c>
      <c r="Z574" s="22" t="s">
        <v>24</v>
      </c>
      <c r="AA574" s="22"/>
      <c r="AB574" s="16">
        <v>44454</v>
      </c>
      <c r="AC574" s="17">
        <v>44515</v>
      </c>
      <c r="AD574" s="43"/>
      <c r="AE574" s="44"/>
      <c r="AF574" s="44"/>
      <c r="AG574" s="44"/>
      <c r="AH574" s="44"/>
      <c r="AI574" s="44"/>
      <c r="AJ574" s="44">
        <v>0</v>
      </c>
      <c r="AK574" s="85" t="str">
        <f>IF(AND($M574&gt;='Renew Report'!$T$1,$M574&lt;='Renew Report'!$U$1),COUNT($AK$1:$AK573)+1,"")</f>
        <v/>
      </c>
      <c r="AT574" s="46">
        <f t="shared" ca="1" si="68"/>
        <v>0</v>
      </c>
    </row>
    <row r="575" spans="1:46" s="46" customFormat="1" ht="60" customHeight="1" thickBot="1">
      <c r="A575" s="8">
        <f>IF(C575="","",SUBTOTAL(3,$C$2:C575))</f>
        <v>574</v>
      </c>
      <c r="B575" s="9" t="s">
        <v>602</v>
      </c>
      <c r="C575" s="10">
        <v>1</v>
      </c>
      <c r="D575" s="10">
        <v>1</v>
      </c>
      <c r="E575" s="10">
        <v>1</v>
      </c>
      <c r="F575" s="10">
        <v>1</v>
      </c>
      <c r="G575" s="10"/>
      <c r="H575" s="10">
        <v>1</v>
      </c>
      <c r="I575" s="10">
        <v>1</v>
      </c>
      <c r="J575" s="4">
        <v>1</v>
      </c>
      <c r="K575" s="4">
        <v>1</v>
      </c>
      <c r="L575" s="12">
        <v>44376</v>
      </c>
      <c r="M575" s="12">
        <v>44768</v>
      </c>
      <c r="N575" s="11">
        <v>0</v>
      </c>
      <c r="O575" s="36">
        <v>0</v>
      </c>
      <c r="P575" s="13">
        <v>0</v>
      </c>
      <c r="Q575" s="14">
        <f t="shared" si="64"/>
        <v>44784</v>
      </c>
      <c r="R575" s="15">
        <f t="shared" ca="1" si="69"/>
        <v>0</v>
      </c>
      <c r="S575" s="35">
        <f t="shared" si="65"/>
        <v>1</v>
      </c>
      <c r="T575" s="101">
        <f t="shared" ca="1" si="70"/>
        <v>1</v>
      </c>
      <c r="U575" s="90" t="s">
        <v>689</v>
      </c>
      <c r="V575" s="26">
        <v>25</v>
      </c>
      <c r="W575" s="25">
        <f t="shared" si="71"/>
        <v>0</v>
      </c>
      <c r="X575" s="25" t="str">
        <f t="shared" ca="1" si="66"/>
        <v/>
      </c>
      <c r="Y575" s="25" t="str">
        <f t="shared" ca="1" si="67"/>
        <v/>
      </c>
      <c r="Z575" s="22" t="s">
        <v>75</v>
      </c>
      <c r="AA575" s="22"/>
      <c r="AB575" s="16">
        <v>44768</v>
      </c>
      <c r="AC575" s="17">
        <v>44768</v>
      </c>
      <c r="AD575" s="43"/>
      <c r="AE575" s="44"/>
      <c r="AF575" s="44"/>
      <c r="AG575" s="44"/>
      <c r="AH575" s="44"/>
      <c r="AI575" s="44"/>
      <c r="AJ575" s="44">
        <v>44123</v>
      </c>
      <c r="AK575" s="85" t="str">
        <f>IF(AND($M575&gt;='Renew Report'!$T$1,$M575&lt;='Renew Report'!$U$1),COUNT($AK$1:$AK574)+1,"")</f>
        <v/>
      </c>
      <c r="AT575" s="46">
        <f t="shared" ca="1" si="68"/>
        <v>0</v>
      </c>
    </row>
    <row r="576" spans="1:46" s="46" customFormat="1" ht="60" customHeight="1" thickBot="1">
      <c r="A576" s="8">
        <f>IF(C576="","",SUBTOTAL(3,$C$2:C576))</f>
        <v>575</v>
      </c>
      <c r="B576" s="9" t="s">
        <v>603</v>
      </c>
      <c r="C576" s="10">
        <v>1</v>
      </c>
      <c r="D576" s="10">
        <v>1</v>
      </c>
      <c r="E576" s="10">
        <v>1</v>
      </c>
      <c r="F576" s="10">
        <v>1</v>
      </c>
      <c r="G576" s="10"/>
      <c r="H576" s="10">
        <v>1</v>
      </c>
      <c r="I576" s="10">
        <v>1</v>
      </c>
      <c r="J576" s="4">
        <v>1</v>
      </c>
      <c r="K576" s="4">
        <v>1</v>
      </c>
      <c r="L576" s="12">
        <v>44419</v>
      </c>
      <c r="M576" s="12">
        <v>44760</v>
      </c>
      <c r="N576" s="11">
        <v>0</v>
      </c>
      <c r="O576" s="36">
        <v>0</v>
      </c>
      <c r="P576" s="13">
        <v>0</v>
      </c>
      <c r="Q576" s="14">
        <f t="shared" si="64"/>
        <v>44776</v>
      </c>
      <c r="R576" s="15">
        <f t="shared" ca="1" si="69"/>
        <v>0</v>
      </c>
      <c r="S576" s="35">
        <f t="shared" si="65"/>
        <v>1</v>
      </c>
      <c r="T576" s="101">
        <f t="shared" ca="1" si="70"/>
        <v>1</v>
      </c>
      <c r="U576" s="90" t="s">
        <v>689</v>
      </c>
      <c r="V576" s="26">
        <v>25</v>
      </c>
      <c r="W576" s="25">
        <f t="shared" si="71"/>
        <v>0</v>
      </c>
      <c r="X576" s="25" t="str">
        <f t="shared" ca="1" si="66"/>
        <v/>
      </c>
      <c r="Y576" s="25" t="str">
        <f t="shared" ca="1" si="67"/>
        <v/>
      </c>
      <c r="Z576" s="22" t="s">
        <v>75</v>
      </c>
      <c r="AA576" s="22"/>
      <c r="AB576" s="16">
        <v>44760</v>
      </c>
      <c r="AC576" s="17">
        <v>44760</v>
      </c>
      <c r="AD576" s="43"/>
      <c r="AE576" s="44"/>
      <c r="AF576" s="44"/>
      <c r="AG576" s="44"/>
      <c r="AH576" s="44"/>
      <c r="AI576" s="44"/>
      <c r="AJ576" s="44">
        <v>44061</v>
      </c>
      <c r="AK576" s="85" t="str">
        <f>IF(AND($M576&gt;='Renew Report'!$T$1,$M576&lt;='Renew Report'!$U$1),COUNT($AK$1:$AK575)+1,"")</f>
        <v/>
      </c>
      <c r="AT576" s="46">
        <f t="shared" ca="1" si="68"/>
        <v>0</v>
      </c>
    </row>
    <row r="577" spans="1:46" s="46" customFormat="1" ht="60" customHeight="1" thickBot="1">
      <c r="A577" s="8">
        <f>IF(C577="","",SUBTOTAL(3,$C$2:C577))</f>
        <v>576</v>
      </c>
      <c r="B577" s="9" t="s">
        <v>604</v>
      </c>
      <c r="C577" s="10">
        <v>1</v>
      </c>
      <c r="D577" s="10">
        <v>1</v>
      </c>
      <c r="E577" s="10">
        <v>1</v>
      </c>
      <c r="F577" s="10">
        <v>1</v>
      </c>
      <c r="G577" s="10"/>
      <c r="H577" s="10">
        <v>1</v>
      </c>
      <c r="I577" s="10">
        <v>1</v>
      </c>
      <c r="J577" s="4">
        <v>1</v>
      </c>
      <c r="K577" s="4">
        <v>1</v>
      </c>
      <c r="L577" s="12">
        <v>43949</v>
      </c>
      <c r="M577" s="12">
        <v>44561</v>
      </c>
      <c r="N577" s="11">
        <v>36</v>
      </c>
      <c r="O577" s="36">
        <v>75</v>
      </c>
      <c r="P577" s="13">
        <v>0</v>
      </c>
      <c r="Q577" s="14">
        <f t="shared" si="64"/>
        <v>44577</v>
      </c>
      <c r="R577" s="15">
        <f t="shared" ca="1" si="69"/>
        <v>0</v>
      </c>
      <c r="S577" s="35">
        <f t="shared" si="65"/>
        <v>76</v>
      </c>
      <c r="T577" s="101">
        <f t="shared" ca="1" si="70"/>
        <v>76</v>
      </c>
      <c r="U577" s="90" t="s">
        <v>689</v>
      </c>
      <c r="V577" s="26">
        <v>25</v>
      </c>
      <c r="W577" s="25" t="str">
        <f t="shared" si="71"/>
        <v>المخازن</v>
      </c>
      <c r="X577" s="25" t="str">
        <f t="shared" ca="1" si="66"/>
        <v/>
      </c>
      <c r="Y577" s="25" t="str">
        <f t="shared" ca="1" si="67"/>
        <v/>
      </c>
      <c r="Z577" s="22" t="s">
        <v>24</v>
      </c>
      <c r="AA577" s="22"/>
      <c r="AB577" s="16">
        <v>44500</v>
      </c>
      <c r="AC577" s="17">
        <v>44561</v>
      </c>
      <c r="AD577" s="43"/>
      <c r="AE577" s="44"/>
      <c r="AF577" s="44"/>
      <c r="AG577" s="44"/>
      <c r="AH577" s="44"/>
      <c r="AI577" s="44"/>
      <c r="AJ577" s="44">
        <v>42530</v>
      </c>
      <c r="AK577" s="85" t="str">
        <f>IF(AND($M577&gt;='Renew Report'!$T$1,$M577&lt;='Renew Report'!$U$1),COUNT($AK$1:$AK576)+1,"")</f>
        <v/>
      </c>
      <c r="AT577" s="46">
        <f t="shared" ca="1" si="68"/>
        <v>0</v>
      </c>
    </row>
    <row r="578" spans="1:46" s="46" customFormat="1" ht="60" customHeight="1" thickBot="1">
      <c r="A578" s="8">
        <f>IF(C578="","",SUBTOTAL(3,$C$2:C578))</f>
        <v>577</v>
      </c>
      <c r="B578" s="9" t="s">
        <v>605</v>
      </c>
      <c r="C578" s="10">
        <v>1</v>
      </c>
      <c r="D578" s="10">
        <v>1</v>
      </c>
      <c r="E578" s="10">
        <v>1</v>
      </c>
      <c r="F578" s="10">
        <v>1</v>
      </c>
      <c r="G578" s="10"/>
      <c r="H578" s="10">
        <v>1</v>
      </c>
      <c r="I578" s="10">
        <v>1</v>
      </c>
      <c r="J578" s="4">
        <v>1</v>
      </c>
      <c r="K578" s="4">
        <v>1</v>
      </c>
      <c r="L578" s="12">
        <v>44680</v>
      </c>
      <c r="M578" s="12">
        <v>44694</v>
      </c>
      <c r="N578" s="11">
        <v>0</v>
      </c>
      <c r="O578" s="36">
        <v>0</v>
      </c>
      <c r="P578" s="13">
        <v>0</v>
      </c>
      <c r="Q578" s="14">
        <f t="shared" ref="Q578:Q642" si="72">M578+16</f>
        <v>44710</v>
      </c>
      <c r="R578" s="15">
        <f t="shared" ca="1" si="69"/>
        <v>0</v>
      </c>
      <c r="S578" s="35">
        <f t="shared" ref="S578:S642" si="73">(K578*J578)+O578+P578</f>
        <v>1</v>
      </c>
      <c r="T578" s="101">
        <f t="shared" ca="1" si="70"/>
        <v>1</v>
      </c>
      <c r="U578" s="90" t="s">
        <v>689</v>
      </c>
      <c r="V578" s="26">
        <v>25</v>
      </c>
      <c r="W578" s="25">
        <f t="shared" si="71"/>
        <v>0</v>
      </c>
      <c r="X578" s="25" t="str">
        <f t="shared" ref="X578:X642" ca="1" si="74">IF(M578&lt;$AA$1,"مخالف","")</f>
        <v/>
      </c>
      <c r="Y578" s="25" t="str">
        <f t="shared" ref="Y578:Y642" ca="1" si="75">IF(M578&lt;$Z$1,"يحتاج للتجديد","")</f>
        <v/>
      </c>
      <c r="Z578" s="22" t="s">
        <v>24</v>
      </c>
      <c r="AA578" s="22"/>
      <c r="AB578" s="16">
        <v>44268</v>
      </c>
      <c r="AC578" s="17">
        <v>44329</v>
      </c>
      <c r="AD578" s="43"/>
      <c r="AE578" s="44"/>
      <c r="AF578" s="44"/>
      <c r="AG578" s="44"/>
      <c r="AH578" s="44"/>
      <c r="AI578" s="44"/>
      <c r="AJ578" s="44">
        <v>2000</v>
      </c>
      <c r="AK578" s="85" t="str">
        <f>IF(AND($M578&gt;='Renew Report'!$T$1,$M578&lt;='Renew Report'!$U$1),COUNT($AK$1:$AK577)+1,"")</f>
        <v/>
      </c>
      <c r="AT578" s="46">
        <f t="shared" ref="AT578:AT641" ca="1" si="76">IF($Z$1&gt;Q578,$Z$1-Q578,0)</f>
        <v>0</v>
      </c>
    </row>
    <row r="579" spans="1:46" s="46" customFormat="1" ht="60" customHeight="1" thickBot="1">
      <c r="A579" s="8">
        <f>IF(C579="","",SUBTOTAL(3,$C$2:C579))</f>
        <v>578</v>
      </c>
      <c r="B579" s="9" t="s">
        <v>606</v>
      </c>
      <c r="C579" s="10">
        <v>1</v>
      </c>
      <c r="D579" s="10">
        <v>1</v>
      </c>
      <c r="E579" s="10">
        <v>1</v>
      </c>
      <c r="F579" s="10">
        <v>1</v>
      </c>
      <c r="G579" s="10"/>
      <c r="H579" s="10">
        <v>1</v>
      </c>
      <c r="I579" s="10">
        <v>1</v>
      </c>
      <c r="J579" s="4">
        <v>1</v>
      </c>
      <c r="K579" s="4">
        <v>1</v>
      </c>
      <c r="L579" s="12">
        <v>44643</v>
      </c>
      <c r="M579" s="12">
        <v>44687</v>
      </c>
      <c r="N579" s="11">
        <v>0</v>
      </c>
      <c r="O579" s="36">
        <v>0</v>
      </c>
      <c r="P579" s="13">
        <v>0</v>
      </c>
      <c r="Q579" s="14">
        <f t="shared" si="72"/>
        <v>44703</v>
      </c>
      <c r="R579" s="15">
        <f t="shared" ref="R579:R642" ca="1" si="77">AT579*5</f>
        <v>0</v>
      </c>
      <c r="S579" s="35">
        <f t="shared" si="73"/>
        <v>1</v>
      </c>
      <c r="T579" s="101">
        <f t="shared" ca="1" si="70"/>
        <v>1</v>
      </c>
      <c r="U579" s="90" t="s">
        <v>689</v>
      </c>
      <c r="V579" s="26">
        <v>25</v>
      </c>
      <c r="W579" s="25">
        <f t="shared" si="71"/>
        <v>0</v>
      </c>
      <c r="X579" s="25" t="str">
        <f t="shared" ca="1" si="74"/>
        <v/>
      </c>
      <c r="Y579" s="25" t="str">
        <f t="shared" ca="1" si="75"/>
        <v/>
      </c>
      <c r="Z579" s="22" t="s">
        <v>24</v>
      </c>
      <c r="AA579" s="22"/>
      <c r="AB579" s="16">
        <v>44261</v>
      </c>
      <c r="AC579" s="17">
        <v>44322</v>
      </c>
      <c r="AD579" s="43"/>
      <c r="AE579" s="44"/>
      <c r="AF579" s="44"/>
      <c r="AG579" s="44"/>
      <c r="AH579" s="44"/>
      <c r="AI579" s="44"/>
      <c r="AJ579" s="44">
        <v>2013</v>
      </c>
      <c r="AK579" s="85" t="str">
        <f>IF(AND($M579&gt;='Renew Report'!$T$1,$M579&lt;='Renew Report'!$U$1),COUNT($AK$1:$AK578)+1,"")</f>
        <v/>
      </c>
      <c r="AT579" s="46">
        <f t="shared" ca="1" si="76"/>
        <v>0</v>
      </c>
    </row>
    <row r="580" spans="1:46" s="46" customFormat="1" ht="60" customHeight="1" thickBot="1">
      <c r="A580" s="8">
        <f>IF(C580="","",SUBTOTAL(3,$C$2:C580))</f>
        <v>579</v>
      </c>
      <c r="B580" s="9" t="s">
        <v>607</v>
      </c>
      <c r="C580" s="10">
        <v>1</v>
      </c>
      <c r="D580" s="10">
        <v>1</v>
      </c>
      <c r="E580" s="10">
        <v>1</v>
      </c>
      <c r="F580" s="10">
        <v>1</v>
      </c>
      <c r="G580" s="10"/>
      <c r="H580" s="10">
        <v>1</v>
      </c>
      <c r="I580" s="10">
        <v>1</v>
      </c>
      <c r="J580" s="4">
        <v>1</v>
      </c>
      <c r="K580" s="4">
        <v>1</v>
      </c>
      <c r="L580" s="12">
        <v>44549</v>
      </c>
      <c r="M580" s="12">
        <v>44661</v>
      </c>
      <c r="N580" s="11">
        <v>0</v>
      </c>
      <c r="O580" s="36">
        <v>0</v>
      </c>
      <c r="P580" s="13">
        <v>0</v>
      </c>
      <c r="Q580" s="14">
        <f t="shared" si="72"/>
        <v>44677</v>
      </c>
      <c r="R580" s="15">
        <f t="shared" ca="1" si="77"/>
        <v>0</v>
      </c>
      <c r="S580" s="35">
        <f t="shared" si="73"/>
        <v>1</v>
      </c>
      <c r="T580" s="101">
        <f t="shared" ref="T580:T642" ca="1" si="78">S580+R580</f>
        <v>1</v>
      </c>
      <c r="U580" s="90" t="s">
        <v>689</v>
      </c>
      <c r="V580" s="26">
        <v>25</v>
      </c>
      <c r="W580" s="25">
        <f t="shared" si="71"/>
        <v>0</v>
      </c>
      <c r="X580" s="25" t="str">
        <f t="shared" ca="1" si="74"/>
        <v/>
      </c>
      <c r="Y580" s="25" t="str">
        <f t="shared" ca="1" si="75"/>
        <v/>
      </c>
      <c r="Z580" s="22" t="s">
        <v>24</v>
      </c>
      <c r="AA580" s="22"/>
      <c r="AB580" s="16">
        <v>44237</v>
      </c>
      <c r="AC580" s="17">
        <v>44296</v>
      </c>
      <c r="AD580" s="43"/>
      <c r="AE580" s="44"/>
      <c r="AF580" s="44"/>
      <c r="AG580" s="44"/>
      <c r="AH580" s="44"/>
      <c r="AI580" s="44"/>
      <c r="AJ580" s="44">
        <v>0</v>
      </c>
      <c r="AK580" s="85" t="str">
        <f>IF(AND($M580&gt;='Renew Report'!$T$1,$M580&lt;='Renew Report'!$U$1),COUNT($AK$1:$AK579)+1,"")</f>
        <v/>
      </c>
      <c r="AT580" s="46">
        <f t="shared" ca="1" si="76"/>
        <v>0</v>
      </c>
    </row>
    <row r="581" spans="1:46" s="46" customFormat="1" ht="60" customHeight="1" thickBot="1">
      <c r="A581" s="8">
        <f>IF(C581="","",SUBTOTAL(3,$C$2:C581))</f>
        <v>580</v>
      </c>
      <c r="B581" s="9" t="s">
        <v>608</v>
      </c>
      <c r="C581" s="10">
        <v>1</v>
      </c>
      <c r="D581" s="10">
        <v>1</v>
      </c>
      <c r="E581" s="10">
        <v>1</v>
      </c>
      <c r="F581" s="10">
        <v>1</v>
      </c>
      <c r="G581" s="10"/>
      <c r="H581" s="10">
        <v>1</v>
      </c>
      <c r="I581" s="10">
        <v>1</v>
      </c>
      <c r="J581" s="4">
        <v>1</v>
      </c>
      <c r="K581" s="4">
        <v>1</v>
      </c>
      <c r="L581" s="12">
        <v>44426</v>
      </c>
      <c r="M581" s="12">
        <v>44497</v>
      </c>
      <c r="N581" s="11">
        <v>0</v>
      </c>
      <c r="O581" s="36">
        <v>0</v>
      </c>
      <c r="P581" s="13">
        <v>0</v>
      </c>
      <c r="Q581" s="14">
        <f t="shared" si="72"/>
        <v>44513</v>
      </c>
      <c r="R581" s="15">
        <f t="shared" ca="1" si="77"/>
        <v>0</v>
      </c>
      <c r="S581" s="35">
        <f t="shared" si="73"/>
        <v>1</v>
      </c>
      <c r="T581" s="101">
        <f t="shared" ca="1" si="78"/>
        <v>1</v>
      </c>
      <c r="U581" s="90" t="s">
        <v>689</v>
      </c>
      <c r="V581" s="26">
        <v>25</v>
      </c>
      <c r="W581" s="25">
        <f t="shared" ref="W581:W642" si="79">IF(N581&gt;0,"المخازن",0)</f>
        <v>0</v>
      </c>
      <c r="X581" s="25" t="str">
        <f t="shared" ca="1" si="74"/>
        <v/>
      </c>
      <c r="Y581" s="25" t="str">
        <f t="shared" ca="1" si="75"/>
        <v/>
      </c>
      <c r="Z581" s="22" t="s">
        <v>24</v>
      </c>
      <c r="AA581" s="22"/>
      <c r="AB581" s="16">
        <v>44436</v>
      </c>
      <c r="AC581" s="17">
        <v>44497</v>
      </c>
      <c r="AD581" s="43"/>
      <c r="AE581" s="44"/>
      <c r="AF581" s="44"/>
      <c r="AG581" s="44"/>
      <c r="AH581" s="44"/>
      <c r="AI581" s="44"/>
      <c r="AJ581" s="44">
        <v>0</v>
      </c>
      <c r="AK581" s="85" t="str">
        <f>IF(AND($M581&gt;='Renew Report'!$T$1,$M581&lt;='Renew Report'!$U$1),COUNT($AK$1:$AK580)+1,"")</f>
        <v/>
      </c>
      <c r="AT581" s="46">
        <f t="shared" ca="1" si="76"/>
        <v>0</v>
      </c>
    </row>
    <row r="582" spans="1:46" s="46" customFormat="1" ht="60" customHeight="1" thickBot="1">
      <c r="A582" s="8">
        <f>IF(C582="","",SUBTOTAL(3,$C$2:C582))</f>
        <v>581</v>
      </c>
      <c r="B582" s="9" t="s">
        <v>609</v>
      </c>
      <c r="C582" s="10">
        <v>1</v>
      </c>
      <c r="D582" s="10">
        <v>1</v>
      </c>
      <c r="E582" s="10">
        <v>1</v>
      </c>
      <c r="F582" s="10">
        <v>1</v>
      </c>
      <c r="G582" s="10"/>
      <c r="H582" s="10">
        <v>1</v>
      </c>
      <c r="I582" s="10">
        <v>1</v>
      </c>
      <c r="J582" s="4">
        <v>1</v>
      </c>
      <c r="K582" s="4">
        <v>1</v>
      </c>
      <c r="L582" s="12">
        <v>44012</v>
      </c>
      <c r="M582" s="12">
        <v>44431</v>
      </c>
      <c r="N582" s="11">
        <v>0</v>
      </c>
      <c r="O582" s="36">
        <v>0</v>
      </c>
      <c r="P582" s="13">
        <v>0</v>
      </c>
      <c r="Q582" s="14">
        <f t="shared" si="72"/>
        <v>44447</v>
      </c>
      <c r="R582" s="15">
        <f t="shared" ca="1" si="77"/>
        <v>0</v>
      </c>
      <c r="S582" s="35">
        <f t="shared" si="73"/>
        <v>1</v>
      </c>
      <c r="T582" s="101">
        <f t="shared" ca="1" si="78"/>
        <v>1</v>
      </c>
      <c r="U582" s="90" t="s">
        <v>689</v>
      </c>
      <c r="V582" s="26">
        <v>25</v>
      </c>
      <c r="W582" s="25">
        <f t="shared" si="79"/>
        <v>0</v>
      </c>
      <c r="X582" s="25" t="str">
        <f t="shared" ca="1" si="74"/>
        <v/>
      </c>
      <c r="Y582" s="25" t="str">
        <f t="shared" ca="1" si="75"/>
        <v/>
      </c>
      <c r="Z582" s="22" t="s">
        <v>24</v>
      </c>
      <c r="AA582" s="22"/>
      <c r="AB582" s="16">
        <v>44370</v>
      </c>
      <c r="AC582" s="17">
        <v>44431</v>
      </c>
      <c r="AD582" s="43"/>
      <c r="AE582" s="44"/>
      <c r="AF582" s="44"/>
      <c r="AG582" s="44"/>
      <c r="AH582" s="44"/>
      <c r="AI582" s="44"/>
      <c r="AJ582" s="44">
        <v>0</v>
      </c>
      <c r="AK582" s="85" t="str">
        <f>IF(AND($M582&gt;='Renew Report'!$T$1,$M582&lt;='Renew Report'!$U$1),COUNT($AK$1:$AK581)+1,"")</f>
        <v/>
      </c>
      <c r="AT582" s="46">
        <f t="shared" ca="1" si="76"/>
        <v>0</v>
      </c>
    </row>
    <row r="583" spans="1:46" s="46" customFormat="1" ht="60" customHeight="1" thickBot="1">
      <c r="A583" s="8">
        <f>IF(C583="","",SUBTOTAL(3,$C$2:C583))</f>
        <v>582</v>
      </c>
      <c r="B583" s="9" t="s">
        <v>610</v>
      </c>
      <c r="C583" s="10">
        <v>1</v>
      </c>
      <c r="D583" s="10">
        <v>1</v>
      </c>
      <c r="E583" s="10">
        <v>1</v>
      </c>
      <c r="F583" s="10">
        <v>1</v>
      </c>
      <c r="G583" s="10"/>
      <c r="H583" s="10">
        <v>1</v>
      </c>
      <c r="I583" s="10">
        <v>1</v>
      </c>
      <c r="J583" s="4">
        <v>1</v>
      </c>
      <c r="K583" s="4">
        <v>1</v>
      </c>
      <c r="L583" s="12">
        <v>43710</v>
      </c>
      <c r="M583" s="12">
        <v>44807</v>
      </c>
      <c r="N583" s="11">
        <v>64</v>
      </c>
      <c r="O583" s="36">
        <v>75</v>
      </c>
      <c r="P583" s="13">
        <v>0</v>
      </c>
      <c r="Q583" s="14">
        <f t="shared" si="72"/>
        <v>44823</v>
      </c>
      <c r="R583" s="15">
        <f t="shared" ca="1" si="77"/>
        <v>0</v>
      </c>
      <c r="S583" s="35">
        <f t="shared" si="73"/>
        <v>76</v>
      </c>
      <c r="T583" s="101">
        <f t="shared" ca="1" si="78"/>
        <v>76</v>
      </c>
      <c r="U583" s="90" t="s">
        <v>689</v>
      </c>
      <c r="V583" s="26">
        <v>25</v>
      </c>
      <c r="W583" s="25" t="str">
        <f t="shared" si="79"/>
        <v>المخازن</v>
      </c>
      <c r="X583" s="25" t="str">
        <f t="shared" ca="1" si="74"/>
        <v/>
      </c>
      <c r="Y583" s="25" t="str">
        <f t="shared" ca="1" si="75"/>
        <v/>
      </c>
      <c r="Z583" s="22" t="s">
        <v>24</v>
      </c>
      <c r="AA583" s="22"/>
      <c r="AB583" s="16">
        <v>44380</v>
      </c>
      <c r="AC583" s="17">
        <v>44442</v>
      </c>
      <c r="AD583" s="43"/>
      <c r="AE583" s="44"/>
      <c r="AF583" s="44"/>
      <c r="AG583" s="44"/>
      <c r="AH583" s="44"/>
      <c r="AI583" s="44"/>
      <c r="AJ583" s="44">
        <v>0</v>
      </c>
      <c r="AK583" s="85" t="str">
        <f>IF(AND($M583&gt;='Renew Report'!$T$1,$M583&lt;='Renew Report'!$U$1),COUNT($AK$1:$AK582)+1,"")</f>
        <v/>
      </c>
      <c r="AT583" s="46">
        <f t="shared" ca="1" si="76"/>
        <v>0</v>
      </c>
    </row>
    <row r="584" spans="1:46" s="46" customFormat="1" ht="60" customHeight="1" thickBot="1">
      <c r="A584" s="8">
        <f>IF(C584="","",SUBTOTAL(3,$C$2:C584))</f>
        <v>583</v>
      </c>
      <c r="B584" s="9" t="s">
        <v>611</v>
      </c>
      <c r="C584" s="10">
        <v>1</v>
      </c>
      <c r="D584" s="10">
        <v>1</v>
      </c>
      <c r="E584" s="10">
        <v>1</v>
      </c>
      <c r="F584" s="10">
        <v>1</v>
      </c>
      <c r="G584" s="10"/>
      <c r="H584" s="10">
        <v>1</v>
      </c>
      <c r="I584" s="10">
        <v>1</v>
      </c>
      <c r="J584" s="4">
        <v>1</v>
      </c>
      <c r="K584" s="4">
        <v>1</v>
      </c>
      <c r="L584" s="12">
        <v>43662</v>
      </c>
      <c r="M584" s="12">
        <v>44385</v>
      </c>
      <c r="N584" s="11">
        <v>0</v>
      </c>
      <c r="O584" s="36">
        <v>0</v>
      </c>
      <c r="P584" s="13">
        <v>0</v>
      </c>
      <c r="Q584" s="14">
        <f t="shared" si="72"/>
        <v>44401</v>
      </c>
      <c r="R584" s="15">
        <f t="shared" ca="1" si="77"/>
        <v>0</v>
      </c>
      <c r="S584" s="35">
        <f t="shared" si="73"/>
        <v>1</v>
      </c>
      <c r="T584" s="101">
        <f t="shared" ca="1" si="78"/>
        <v>1</v>
      </c>
      <c r="U584" s="90" t="s">
        <v>689</v>
      </c>
      <c r="V584" s="26">
        <v>25</v>
      </c>
      <c r="W584" s="25">
        <f t="shared" si="79"/>
        <v>0</v>
      </c>
      <c r="X584" s="25" t="str">
        <f t="shared" ca="1" si="74"/>
        <v/>
      </c>
      <c r="Y584" s="25" t="str">
        <f t="shared" ca="1" si="75"/>
        <v/>
      </c>
      <c r="Z584" s="22" t="s">
        <v>24</v>
      </c>
      <c r="AA584" s="22"/>
      <c r="AB584" s="16">
        <v>44324</v>
      </c>
      <c r="AC584" s="17">
        <v>44385</v>
      </c>
      <c r="AD584" s="43"/>
      <c r="AE584" s="44"/>
      <c r="AF584" s="44"/>
      <c r="AG584" s="44"/>
      <c r="AH584" s="44"/>
      <c r="AI584" s="44"/>
      <c r="AJ584" s="44">
        <v>0</v>
      </c>
      <c r="AK584" s="85" t="str">
        <f>IF(AND($M584&gt;='Renew Report'!$T$1,$M584&lt;='Renew Report'!$U$1),COUNT($AK$1:$AK583)+1,"")</f>
        <v/>
      </c>
      <c r="AT584" s="46">
        <f t="shared" ca="1" si="76"/>
        <v>0</v>
      </c>
    </row>
    <row r="585" spans="1:46" s="46" customFormat="1" ht="60" customHeight="1" thickBot="1">
      <c r="A585" s="8">
        <f>IF(C585="","",SUBTOTAL(3,$C$2:C585))</f>
        <v>584</v>
      </c>
      <c r="B585" s="9" t="s">
        <v>612</v>
      </c>
      <c r="C585" s="10">
        <v>1</v>
      </c>
      <c r="D585" s="10">
        <v>1</v>
      </c>
      <c r="E585" s="10">
        <v>1</v>
      </c>
      <c r="F585" s="10">
        <v>1</v>
      </c>
      <c r="G585" s="10"/>
      <c r="H585" s="10">
        <v>1</v>
      </c>
      <c r="I585" s="10">
        <v>1</v>
      </c>
      <c r="J585" s="4">
        <v>1</v>
      </c>
      <c r="K585" s="4">
        <v>1</v>
      </c>
      <c r="L585" s="12">
        <v>44502</v>
      </c>
      <c r="M585" s="12">
        <v>44556</v>
      </c>
      <c r="N585" s="11">
        <v>0</v>
      </c>
      <c r="O585" s="36">
        <v>0</v>
      </c>
      <c r="P585" s="13">
        <v>0</v>
      </c>
      <c r="Q585" s="14">
        <f t="shared" si="72"/>
        <v>44572</v>
      </c>
      <c r="R585" s="15">
        <f t="shared" ca="1" si="77"/>
        <v>0</v>
      </c>
      <c r="S585" s="35">
        <f t="shared" si="73"/>
        <v>1</v>
      </c>
      <c r="T585" s="101">
        <f t="shared" ca="1" si="78"/>
        <v>1</v>
      </c>
      <c r="U585" s="90" t="s">
        <v>689</v>
      </c>
      <c r="V585" s="26">
        <v>25</v>
      </c>
      <c r="W585" s="25">
        <f t="shared" si="79"/>
        <v>0</v>
      </c>
      <c r="X585" s="25" t="str">
        <f t="shared" ca="1" si="74"/>
        <v/>
      </c>
      <c r="Y585" s="25" t="str">
        <f t="shared" ca="1" si="75"/>
        <v/>
      </c>
      <c r="Z585" s="22" t="s">
        <v>75</v>
      </c>
      <c r="AA585" s="22"/>
      <c r="AB585" s="16">
        <v>44556</v>
      </c>
      <c r="AC585" s="17">
        <v>44556</v>
      </c>
      <c r="AD585" s="43"/>
      <c r="AE585" s="44"/>
      <c r="AF585" s="44"/>
      <c r="AG585" s="44"/>
      <c r="AH585" s="44"/>
      <c r="AI585" s="44"/>
      <c r="AJ585" s="44">
        <v>44138</v>
      </c>
      <c r="AK585" s="85" t="str">
        <f>IF(AND($M585&gt;='Renew Report'!$T$1,$M585&lt;='Renew Report'!$U$1),COUNT($AK$1:$AK584)+1,"")</f>
        <v/>
      </c>
      <c r="AT585" s="46">
        <f t="shared" ca="1" si="76"/>
        <v>0</v>
      </c>
    </row>
    <row r="586" spans="1:46" s="46" customFormat="1" ht="60" customHeight="1" thickBot="1">
      <c r="A586" s="8">
        <f>IF(C586="","",SUBTOTAL(3,$C$2:C586))</f>
        <v>585</v>
      </c>
      <c r="B586" s="9" t="s">
        <v>613</v>
      </c>
      <c r="C586" s="10">
        <v>1</v>
      </c>
      <c r="D586" s="10">
        <v>1</v>
      </c>
      <c r="E586" s="10">
        <v>1</v>
      </c>
      <c r="F586" s="10">
        <v>1</v>
      </c>
      <c r="G586" s="10"/>
      <c r="H586" s="10">
        <v>1</v>
      </c>
      <c r="I586" s="10">
        <v>1</v>
      </c>
      <c r="J586" s="4">
        <v>1</v>
      </c>
      <c r="K586" s="4">
        <v>1</v>
      </c>
      <c r="L586" s="12">
        <v>43901</v>
      </c>
      <c r="M586" s="12">
        <v>44449</v>
      </c>
      <c r="N586" s="11">
        <v>0</v>
      </c>
      <c r="O586" s="36">
        <v>0</v>
      </c>
      <c r="P586" s="13">
        <v>0</v>
      </c>
      <c r="Q586" s="14">
        <f t="shared" si="72"/>
        <v>44465</v>
      </c>
      <c r="R586" s="15">
        <f t="shared" ca="1" si="77"/>
        <v>0</v>
      </c>
      <c r="S586" s="35">
        <f t="shared" si="73"/>
        <v>1</v>
      </c>
      <c r="T586" s="101">
        <f t="shared" ca="1" si="78"/>
        <v>1</v>
      </c>
      <c r="U586" s="90" t="s">
        <v>689</v>
      </c>
      <c r="V586" s="26">
        <v>25</v>
      </c>
      <c r="W586" s="25">
        <f t="shared" si="79"/>
        <v>0</v>
      </c>
      <c r="X586" s="25" t="str">
        <f t="shared" ca="1" si="74"/>
        <v/>
      </c>
      <c r="Y586" s="25" t="str">
        <f t="shared" ca="1" si="75"/>
        <v/>
      </c>
      <c r="Z586" s="22" t="s">
        <v>24</v>
      </c>
      <c r="AA586" s="22"/>
      <c r="AB586" s="16">
        <v>44387</v>
      </c>
      <c r="AC586" s="17">
        <v>44449</v>
      </c>
      <c r="AD586" s="43"/>
      <c r="AE586" s="44"/>
      <c r="AF586" s="44"/>
      <c r="AG586" s="44"/>
      <c r="AH586" s="44"/>
      <c r="AI586" s="44"/>
      <c r="AJ586" s="44">
        <v>0</v>
      </c>
      <c r="AK586" s="85" t="str">
        <f>IF(AND($M586&gt;='Renew Report'!$T$1,$M586&lt;='Renew Report'!$U$1),COUNT($AK$1:$AK585)+1,"")</f>
        <v/>
      </c>
      <c r="AT586" s="46">
        <f t="shared" ca="1" si="76"/>
        <v>0</v>
      </c>
    </row>
    <row r="587" spans="1:46" s="46" customFormat="1" ht="60" customHeight="1" thickBot="1">
      <c r="A587" s="8">
        <f>IF(C587="","",SUBTOTAL(3,$C$2:C587))</f>
        <v>586</v>
      </c>
      <c r="B587" s="9" t="s">
        <v>614</v>
      </c>
      <c r="C587" s="10">
        <v>1</v>
      </c>
      <c r="D587" s="10">
        <v>1</v>
      </c>
      <c r="E587" s="10">
        <v>1</v>
      </c>
      <c r="F587" s="10">
        <v>1</v>
      </c>
      <c r="G587" s="10"/>
      <c r="H587" s="10">
        <v>1</v>
      </c>
      <c r="I587" s="10">
        <v>1</v>
      </c>
      <c r="J587" s="4">
        <v>1</v>
      </c>
      <c r="K587" s="4">
        <v>1</v>
      </c>
      <c r="L587" s="12">
        <v>43991</v>
      </c>
      <c r="M587" s="12">
        <v>44723</v>
      </c>
      <c r="N587" s="11">
        <v>255</v>
      </c>
      <c r="O587" s="36">
        <v>100</v>
      </c>
      <c r="P587" s="13">
        <v>0</v>
      </c>
      <c r="Q587" s="14">
        <f t="shared" si="72"/>
        <v>44739</v>
      </c>
      <c r="R587" s="15">
        <f t="shared" ca="1" si="77"/>
        <v>0</v>
      </c>
      <c r="S587" s="35">
        <f t="shared" si="73"/>
        <v>101</v>
      </c>
      <c r="T587" s="101">
        <f t="shared" ca="1" si="78"/>
        <v>101</v>
      </c>
      <c r="U587" s="90" t="s">
        <v>689</v>
      </c>
      <c r="V587" s="26">
        <v>25</v>
      </c>
      <c r="W587" s="25" t="str">
        <f t="shared" si="79"/>
        <v>المخازن</v>
      </c>
      <c r="X587" s="25" t="str">
        <f t="shared" ca="1" si="74"/>
        <v/>
      </c>
      <c r="Y587" s="25" t="str">
        <f t="shared" ca="1" si="75"/>
        <v/>
      </c>
      <c r="Z587" s="22" t="s">
        <v>24</v>
      </c>
      <c r="AA587" s="22"/>
      <c r="AB587" s="16">
        <v>44297</v>
      </c>
      <c r="AC587" s="17">
        <v>44358</v>
      </c>
      <c r="AD587" s="43"/>
      <c r="AE587" s="44"/>
      <c r="AF587" s="44"/>
      <c r="AG587" s="44"/>
      <c r="AH587" s="44"/>
      <c r="AI587" s="44"/>
      <c r="AJ587" s="44">
        <v>1995</v>
      </c>
      <c r="AK587" s="85" t="str">
        <f>IF(AND($M587&gt;='Renew Report'!$T$1,$M587&lt;='Renew Report'!$U$1),COUNT($AK$1:$AK586)+1,"")</f>
        <v/>
      </c>
      <c r="AT587" s="46">
        <f t="shared" ca="1" si="76"/>
        <v>0</v>
      </c>
    </row>
    <row r="588" spans="1:46" s="46" customFormat="1" ht="60" customHeight="1" thickBot="1">
      <c r="A588" s="8">
        <f>IF(C588="","",SUBTOTAL(3,$C$2:C588))</f>
        <v>587</v>
      </c>
      <c r="B588" s="9" t="s">
        <v>615</v>
      </c>
      <c r="C588" s="10">
        <v>1</v>
      </c>
      <c r="D588" s="10">
        <v>1</v>
      </c>
      <c r="E588" s="10">
        <v>1</v>
      </c>
      <c r="F588" s="10">
        <v>1</v>
      </c>
      <c r="G588" s="10"/>
      <c r="H588" s="10">
        <v>1</v>
      </c>
      <c r="I588" s="10">
        <v>1</v>
      </c>
      <c r="J588" s="4">
        <v>1</v>
      </c>
      <c r="K588" s="4">
        <v>1</v>
      </c>
      <c r="L588" s="12">
        <v>44193</v>
      </c>
      <c r="M588" s="12">
        <v>44443</v>
      </c>
      <c r="N588" s="11">
        <v>256</v>
      </c>
      <c r="O588" s="36">
        <v>100</v>
      </c>
      <c r="P588" s="13">
        <v>0</v>
      </c>
      <c r="Q588" s="14">
        <f t="shared" si="72"/>
        <v>44459</v>
      </c>
      <c r="R588" s="15">
        <f t="shared" ca="1" si="77"/>
        <v>0</v>
      </c>
      <c r="S588" s="35">
        <f t="shared" si="73"/>
        <v>101</v>
      </c>
      <c r="T588" s="101">
        <f t="shared" ca="1" si="78"/>
        <v>101</v>
      </c>
      <c r="U588" s="90" t="s">
        <v>689</v>
      </c>
      <c r="V588" s="26">
        <v>25</v>
      </c>
      <c r="W588" s="25" t="str">
        <f t="shared" si="79"/>
        <v>المخازن</v>
      </c>
      <c r="X588" s="25" t="str">
        <f t="shared" ca="1" si="74"/>
        <v/>
      </c>
      <c r="Y588" s="25" t="str">
        <f t="shared" ca="1" si="75"/>
        <v/>
      </c>
      <c r="Z588" s="22" t="s">
        <v>24</v>
      </c>
      <c r="AA588" s="22"/>
      <c r="AB588" s="16">
        <v>44381</v>
      </c>
      <c r="AC588" s="17">
        <v>44443</v>
      </c>
      <c r="AD588" s="43"/>
      <c r="AE588" s="44"/>
      <c r="AF588" s="44"/>
      <c r="AG588" s="44"/>
      <c r="AH588" s="44"/>
      <c r="AI588" s="44"/>
      <c r="AJ588" s="44">
        <v>0</v>
      </c>
      <c r="AK588" s="85" t="str">
        <f>IF(AND($M588&gt;='Renew Report'!$T$1,$M588&lt;='Renew Report'!$U$1),COUNT($AK$1:$AK587)+1,"")</f>
        <v/>
      </c>
      <c r="AT588" s="46">
        <f t="shared" ca="1" si="76"/>
        <v>0</v>
      </c>
    </row>
    <row r="589" spans="1:46" s="46" customFormat="1" ht="60" customHeight="1" thickBot="1">
      <c r="A589" s="8">
        <f>IF(C589="","",SUBTOTAL(3,$C$2:C589))</f>
        <v>588</v>
      </c>
      <c r="B589" s="9" t="s">
        <v>616</v>
      </c>
      <c r="C589" s="10">
        <v>1</v>
      </c>
      <c r="D589" s="10">
        <v>1</v>
      </c>
      <c r="E589" s="10">
        <v>1</v>
      </c>
      <c r="F589" s="10">
        <v>1</v>
      </c>
      <c r="G589" s="10"/>
      <c r="H589" s="10">
        <v>1</v>
      </c>
      <c r="I589" s="10">
        <v>1</v>
      </c>
      <c r="J589" s="4">
        <v>1</v>
      </c>
      <c r="K589" s="4">
        <v>1</v>
      </c>
      <c r="L589" s="12">
        <v>44375</v>
      </c>
      <c r="M589" s="12">
        <v>44478</v>
      </c>
      <c r="N589" s="11">
        <v>188</v>
      </c>
      <c r="O589" s="36">
        <v>125</v>
      </c>
      <c r="P589" s="13">
        <v>0</v>
      </c>
      <c r="Q589" s="14">
        <f t="shared" si="72"/>
        <v>44494</v>
      </c>
      <c r="R589" s="15">
        <f t="shared" ca="1" si="77"/>
        <v>0</v>
      </c>
      <c r="S589" s="35">
        <f t="shared" si="73"/>
        <v>126</v>
      </c>
      <c r="T589" s="101">
        <f t="shared" ca="1" si="78"/>
        <v>126</v>
      </c>
      <c r="U589" s="90" t="s">
        <v>689</v>
      </c>
      <c r="V589" s="26">
        <v>25</v>
      </c>
      <c r="W589" s="25" t="str">
        <f t="shared" si="79"/>
        <v>المخازن</v>
      </c>
      <c r="X589" s="25" t="str">
        <f t="shared" ca="1" si="74"/>
        <v/>
      </c>
      <c r="Y589" s="25" t="str">
        <f t="shared" ca="1" si="75"/>
        <v/>
      </c>
      <c r="Z589" s="22" t="s">
        <v>24</v>
      </c>
      <c r="AA589" s="22"/>
      <c r="AB589" s="16">
        <v>44417</v>
      </c>
      <c r="AC589" s="17">
        <v>44478</v>
      </c>
      <c r="AD589" s="43"/>
      <c r="AE589" s="44"/>
      <c r="AF589" s="44"/>
      <c r="AG589" s="44"/>
      <c r="AH589" s="44"/>
      <c r="AI589" s="44"/>
      <c r="AJ589" s="44">
        <v>44078</v>
      </c>
      <c r="AK589" s="85" t="str">
        <f>IF(AND($M589&gt;='Renew Report'!$T$1,$M589&lt;='Renew Report'!$U$1),COUNT($AK$1:$AK588)+1,"")</f>
        <v/>
      </c>
      <c r="AT589" s="46">
        <f t="shared" ca="1" si="76"/>
        <v>0</v>
      </c>
    </row>
    <row r="590" spans="1:46" s="46" customFormat="1" ht="60" customHeight="1" thickBot="1">
      <c r="A590" s="8">
        <f>IF(C590="","",SUBTOTAL(3,$C$2:C590))</f>
        <v>589</v>
      </c>
      <c r="B590" s="9" t="s">
        <v>617</v>
      </c>
      <c r="C590" s="10">
        <v>1</v>
      </c>
      <c r="D590" s="10">
        <v>1</v>
      </c>
      <c r="E590" s="10">
        <v>1</v>
      </c>
      <c r="F590" s="10">
        <v>1</v>
      </c>
      <c r="G590" s="10"/>
      <c r="H590" s="10">
        <v>1</v>
      </c>
      <c r="I590" s="10">
        <v>1</v>
      </c>
      <c r="J590" s="4">
        <v>1</v>
      </c>
      <c r="K590" s="4">
        <v>1</v>
      </c>
      <c r="L590" s="12">
        <v>44498</v>
      </c>
      <c r="M590" s="12">
        <v>44549</v>
      </c>
      <c r="N590" s="11">
        <v>0</v>
      </c>
      <c r="O590" s="36">
        <v>0</v>
      </c>
      <c r="P590" s="13">
        <v>0</v>
      </c>
      <c r="Q590" s="14">
        <f t="shared" si="72"/>
        <v>44565</v>
      </c>
      <c r="R590" s="15">
        <f t="shared" ca="1" si="77"/>
        <v>0</v>
      </c>
      <c r="S590" s="35">
        <f t="shared" si="73"/>
        <v>1</v>
      </c>
      <c r="T590" s="101">
        <f t="shared" ca="1" si="78"/>
        <v>1</v>
      </c>
      <c r="U590" s="90" t="s">
        <v>689</v>
      </c>
      <c r="V590" s="26">
        <v>25</v>
      </c>
      <c r="W590" s="25">
        <f t="shared" si="79"/>
        <v>0</v>
      </c>
      <c r="X590" s="25" t="str">
        <f t="shared" ca="1" si="74"/>
        <v/>
      </c>
      <c r="Y590" s="25" t="str">
        <f t="shared" ca="1" si="75"/>
        <v/>
      </c>
      <c r="Z590" s="22" t="s">
        <v>24</v>
      </c>
      <c r="AA590" s="22"/>
      <c r="AB590" s="16">
        <v>44488</v>
      </c>
      <c r="AC590" s="17">
        <v>44549</v>
      </c>
      <c r="AD590" s="43"/>
      <c r="AE590" s="44"/>
      <c r="AF590" s="44"/>
      <c r="AG590" s="44"/>
      <c r="AH590" s="44"/>
      <c r="AI590" s="44"/>
      <c r="AJ590" s="44">
        <v>0</v>
      </c>
      <c r="AK590" s="85" t="str">
        <f>IF(AND($M590&gt;='Renew Report'!$T$1,$M590&lt;='Renew Report'!$U$1),COUNT($AK$1:$AK589)+1,"")</f>
        <v/>
      </c>
      <c r="AT590" s="46">
        <f t="shared" ca="1" si="76"/>
        <v>0</v>
      </c>
    </row>
    <row r="591" spans="1:46" s="46" customFormat="1" ht="60" customHeight="1" thickBot="1">
      <c r="A591" s="8">
        <f>IF(C591="","",SUBTOTAL(3,$C$2:C591))</f>
        <v>590</v>
      </c>
      <c r="B591" s="9" t="s">
        <v>618</v>
      </c>
      <c r="C591" s="10">
        <v>1</v>
      </c>
      <c r="D591" s="10">
        <v>1</v>
      </c>
      <c r="E591" s="10">
        <v>1</v>
      </c>
      <c r="F591" s="10">
        <v>1</v>
      </c>
      <c r="G591" s="10"/>
      <c r="H591" s="10">
        <v>1</v>
      </c>
      <c r="I591" s="10">
        <v>1</v>
      </c>
      <c r="J591" s="4">
        <v>1</v>
      </c>
      <c r="K591" s="4">
        <v>1</v>
      </c>
      <c r="L591" s="12">
        <v>44416</v>
      </c>
      <c r="M591" s="12">
        <v>44469</v>
      </c>
      <c r="N591" s="11">
        <v>0</v>
      </c>
      <c r="O591" s="36">
        <v>0</v>
      </c>
      <c r="P591" s="13">
        <v>0</v>
      </c>
      <c r="Q591" s="14">
        <f t="shared" si="72"/>
        <v>44485</v>
      </c>
      <c r="R591" s="15">
        <f t="shared" ca="1" si="77"/>
        <v>0</v>
      </c>
      <c r="S591" s="35">
        <f t="shared" si="73"/>
        <v>1</v>
      </c>
      <c r="T591" s="101">
        <f t="shared" ca="1" si="78"/>
        <v>1</v>
      </c>
      <c r="U591" s="90" t="s">
        <v>689</v>
      </c>
      <c r="V591" s="26">
        <v>25</v>
      </c>
      <c r="W591" s="25">
        <f t="shared" si="79"/>
        <v>0</v>
      </c>
      <c r="X591" s="25" t="str">
        <f t="shared" ca="1" si="74"/>
        <v/>
      </c>
      <c r="Y591" s="25" t="str">
        <f t="shared" ca="1" si="75"/>
        <v/>
      </c>
      <c r="Z591" s="22" t="s">
        <v>24</v>
      </c>
      <c r="AA591" s="22"/>
      <c r="AB591" s="16">
        <v>44408</v>
      </c>
      <c r="AC591" s="17">
        <v>44469</v>
      </c>
      <c r="AD591" s="43"/>
      <c r="AE591" s="44"/>
      <c r="AF591" s="44"/>
      <c r="AG591" s="44"/>
      <c r="AH591" s="44"/>
      <c r="AI591" s="44"/>
      <c r="AJ591" s="44">
        <v>0</v>
      </c>
      <c r="AK591" s="85" t="str">
        <f>IF(AND($M591&gt;='Renew Report'!$T$1,$M591&lt;='Renew Report'!$U$1),COUNT($AK$1:$AK590)+1,"")</f>
        <v/>
      </c>
      <c r="AT591" s="46">
        <f t="shared" ca="1" si="76"/>
        <v>0</v>
      </c>
    </row>
    <row r="592" spans="1:46" s="46" customFormat="1" ht="60" customHeight="1" thickBot="1">
      <c r="A592" s="8">
        <f>IF(C592="","",SUBTOTAL(3,$C$2:C592))</f>
        <v>591</v>
      </c>
      <c r="B592" s="9" t="s">
        <v>619</v>
      </c>
      <c r="C592" s="10">
        <v>1</v>
      </c>
      <c r="D592" s="10">
        <v>1</v>
      </c>
      <c r="E592" s="10">
        <v>1</v>
      </c>
      <c r="F592" s="10">
        <v>1</v>
      </c>
      <c r="G592" s="10"/>
      <c r="H592" s="10">
        <v>1</v>
      </c>
      <c r="I592" s="10">
        <v>1</v>
      </c>
      <c r="J592" s="4">
        <v>1</v>
      </c>
      <c r="K592" s="4">
        <v>1</v>
      </c>
      <c r="L592" s="12">
        <v>44020</v>
      </c>
      <c r="M592" s="12">
        <v>44451</v>
      </c>
      <c r="N592" s="11">
        <v>0</v>
      </c>
      <c r="O592" s="36">
        <v>0</v>
      </c>
      <c r="P592" s="13">
        <v>0</v>
      </c>
      <c r="Q592" s="14">
        <f t="shared" si="72"/>
        <v>44467</v>
      </c>
      <c r="R592" s="15">
        <f t="shared" ca="1" si="77"/>
        <v>0</v>
      </c>
      <c r="S592" s="35">
        <f t="shared" si="73"/>
        <v>1</v>
      </c>
      <c r="T592" s="101">
        <f t="shared" ca="1" si="78"/>
        <v>1</v>
      </c>
      <c r="U592" s="90" t="s">
        <v>689</v>
      </c>
      <c r="V592" s="26">
        <v>25</v>
      </c>
      <c r="W592" s="25">
        <f t="shared" si="79"/>
        <v>0</v>
      </c>
      <c r="X592" s="25" t="str">
        <f t="shared" ca="1" si="74"/>
        <v/>
      </c>
      <c r="Y592" s="25" t="str">
        <f t="shared" ca="1" si="75"/>
        <v/>
      </c>
      <c r="Z592" s="22" t="s">
        <v>24</v>
      </c>
      <c r="AA592" s="22"/>
      <c r="AB592" s="16">
        <v>44389</v>
      </c>
      <c r="AC592" s="17">
        <v>44451</v>
      </c>
      <c r="AD592" s="43"/>
      <c r="AE592" s="44"/>
      <c r="AF592" s="44"/>
      <c r="AG592" s="44"/>
      <c r="AH592" s="44"/>
      <c r="AI592" s="44"/>
      <c r="AJ592" s="44">
        <v>0</v>
      </c>
      <c r="AK592" s="85" t="str">
        <f>IF(AND($M592&gt;='Renew Report'!$T$1,$M592&lt;='Renew Report'!$U$1),COUNT($AK$1:$AK591)+1,"")</f>
        <v/>
      </c>
      <c r="AT592" s="46">
        <f t="shared" ca="1" si="76"/>
        <v>0</v>
      </c>
    </row>
    <row r="593" spans="1:46" s="46" customFormat="1" ht="60" customHeight="1" thickBot="1">
      <c r="A593" s="8">
        <f>IF(C593="","",SUBTOTAL(3,$C$2:C593))</f>
        <v>592</v>
      </c>
      <c r="B593" s="9" t="s">
        <v>620</v>
      </c>
      <c r="C593" s="10">
        <v>1</v>
      </c>
      <c r="D593" s="10">
        <v>1</v>
      </c>
      <c r="E593" s="10">
        <v>1</v>
      </c>
      <c r="F593" s="10">
        <v>1</v>
      </c>
      <c r="G593" s="10"/>
      <c r="H593" s="10">
        <v>1</v>
      </c>
      <c r="I593" s="10">
        <v>1</v>
      </c>
      <c r="J593" s="4">
        <v>1</v>
      </c>
      <c r="K593" s="4">
        <v>1</v>
      </c>
      <c r="L593" s="12">
        <v>44374</v>
      </c>
      <c r="M593" s="12">
        <v>44470</v>
      </c>
      <c r="N593" s="11">
        <v>0</v>
      </c>
      <c r="O593" s="36">
        <v>0</v>
      </c>
      <c r="P593" s="13">
        <v>0</v>
      </c>
      <c r="Q593" s="14">
        <f t="shared" si="72"/>
        <v>44486</v>
      </c>
      <c r="R593" s="15">
        <f t="shared" ca="1" si="77"/>
        <v>0</v>
      </c>
      <c r="S593" s="35">
        <f t="shared" si="73"/>
        <v>1</v>
      </c>
      <c r="T593" s="101">
        <f t="shared" ca="1" si="78"/>
        <v>1</v>
      </c>
      <c r="U593" s="90" t="s">
        <v>689</v>
      </c>
      <c r="V593" s="26">
        <v>25</v>
      </c>
      <c r="W593" s="25">
        <f t="shared" si="79"/>
        <v>0</v>
      </c>
      <c r="X593" s="25" t="str">
        <f t="shared" ca="1" si="74"/>
        <v/>
      </c>
      <c r="Y593" s="25" t="str">
        <f t="shared" ca="1" si="75"/>
        <v/>
      </c>
      <c r="Z593" s="22" t="s">
        <v>24</v>
      </c>
      <c r="AA593" s="22"/>
      <c r="AB593" s="16">
        <v>44409</v>
      </c>
      <c r="AC593" s="17">
        <v>44470</v>
      </c>
      <c r="AD593" s="43"/>
      <c r="AE593" s="44"/>
      <c r="AF593" s="44"/>
      <c r="AG593" s="44"/>
      <c r="AH593" s="44"/>
      <c r="AI593" s="44"/>
      <c r="AJ593" s="44">
        <v>0</v>
      </c>
      <c r="AK593" s="85" t="str">
        <f>IF(AND($M593&gt;='Renew Report'!$T$1,$M593&lt;='Renew Report'!$U$1),COUNT($AK$1:$AK592)+1,"")</f>
        <v/>
      </c>
      <c r="AT593" s="46">
        <f t="shared" ca="1" si="76"/>
        <v>0</v>
      </c>
    </row>
    <row r="594" spans="1:46" s="46" customFormat="1" ht="60" customHeight="1" thickBot="1">
      <c r="A594" s="8">
        <f>IF(C594="","",SUBTOTAL(3,$C$2:C594))</f>
        <v>593</v>
      </c>
      <c r="B594" s="9" t="s">
        <v>621</v>
      </c>
      <c r="C594" s="10">
        <v>1</v>
      </c>
      <c r="D594" s="10">
        <v>1</v>
      </c>
      <c r="E594" s="10">
        <v>1</v>
      </c>
      <c r="F594" s="10">
        <v>1</v>
      </c>
      <c r="G594" s="10"/>
      <c r="H594" s="10">
        <v>1</v>
      </c>
      <c r="I594" s="10">
        <v>1</v>
      </c>
      <c r="J594" s="4">
        <v>1</v>
      </c>
      <c r="K594" s="4">
        <v>1</v>
      </c>
      <c r="L594" s="12">
        <v>44378</v>
      </c>
      <c r="M594" s="12">
        <v>44452</v>
      </c>
      <c r="N594" s="11">
        <v>0</v>
      </c>
      <c r="O594" s="36">
        <v>0</v>
      </c>
      <c r="P594" s="13">
        <v>0</v>
      </c>
      <c r="Q594" s="14">
        <f t="shared" si="72"/>
        <v>44468</v>
      </c>
      <c r="R594" s="15">
        <f t="shared" ca="1" si="77"/>
        <v>0</v>
      </c>
      <c r="S594" s="35">
        <f t="shared" si="73"/>
        <v>1</v>
      </c>
      <c r="T594" s="101">
        <f t="shared" ca="1" si="78"/>
        <v>1</v>
      </c>
      <c r="U594" s="90" t="s">
        <v>689</v>
      </c>
      <c r="V594" s="26">
        <v>25</v>
      </c>
      <c r="W594" s="25">
        <f t="shared" si="79"/>
        <v>0</v>
      </c>
      <c r="X594" s="25" t="str">
        <f t="shared" ca="1" si="74"/>
        <v/>
      </c>
      <c r="Y594" s="25" t="str">
        <f t="shared" ca="1" si="75"/>
        <v/>
      </c>
      <c r="Z594" s="22" t="s">
        <v>24</v>
      </c>
      <c r="AA594" s="22"/>
      <c r="AB594" s="16">
        <v>44390</v>
      </c>
      <c r="AC594" s="17">
        <v>44452</v>
      </c>
      <c r="AD594" s="43"/>
      <c r="AE594" s="44"/>
      <c r="AF594" s="44"/>
      <c r="AG594" s="44"/>
      <c r="AH594" s="44"/>
      <c r="AI594" s="44"/>
      <c r="AJ594" s="44">
        <v>0</v>
      </c>
      <c r="AK594" s="85" t="str">
        <f>IF(AND($M594&gt;='Renew Report'!$T$1,$M594&lt;='Renew Report'!$U$1),COUNT($AK$1:$AK593)+1,"")</f>
        <v/>
      </c>
      <c r="AT594" s="46">
        <f t="shared" ca="1" si="76"/>
        <v>0</v>
      </c>
    </row>
    <row r="595" spans="1:46" s="46" customFormat="1" ht="60" customHeight="1" thickBot="1">
      <c r="A595" s="8">
        <f>IF(C595="","",SUBTOTAL(3,$C$2:C595))</f>
        <v>594</v>
      </c>
      <c r="B595" s="9" t="s">
        <v>622</v>
      </c>
      <c r="C595" s="10">
        <v>1</v>
      </c>
      <c r="D595" s="10">
        <v>1</v>
      </c>
      <c r="E595" s="10">
        <v>1</v>
      </c>
      <c r="F595" s="10">
        <v>1</v>
      </c>
      <c r="G595" s="10"/>
      <c r="H595" s="10">
        <v>1</v>
      </c>
      <c r="I595" s="10">
        <v>1</v>
      </c>
      <c r="J595" s="4">
        <v>1</v>
      </c>
      <c r="K595" s="4">
        <v>1</v>
      </c>
      <c r="L595" s="12">
        <v>43801</v>
      </c>
      <c r="M595" s="12">
        <v>44801</v>
      </c>
      <c r="N595" s="11">
        <v>0</v>
      </c>
      <c r="O595" s="36">
        <v>0</v>
      </c>
      <c r="P595" s="13">
        <v>0</v>
      </c>
      <c r="Q595" s="14">
        <f t="shared" si="72"/>
        <v>44817</v>
      </c>
      <c r="R595" s="15">
        <f t="shared" ca="1" si="77"/>
        <v>0</v>
      </c>
      <c r="S595" s="35">
        <f t="shared" si="73"/>
        <v>1</v>
      </c>
      <c r="T595" s="101">
        <f t="shared" ca="1" si="78"/>
        <v>1</v>
      </c>
      <c r="U595" s="90" t="s">
        <v>689</v>
      </c>
      <c r="V595" s="26">
        <v>25</v>
      </c>
      <c r="W595" s="25">
        <f t="shared" si="79"/>
        <v>0</v>
      </c>
      <c r="X595" s="25" t="str">
        <f t="shared" ca="1" si="74"/>
        <v/>
      </c>
      <c r="Y595" s="25" t="str">
        <f t="shared" ca="1" si="75"/>
        <v/>
      </c>
      <c r="Z595" s="22" t="s">
        <v>24</v>
      </c>
      <c r="AA595" s="22"/>
      <c r="AB595" s="16">
        <v>44375</v>
      </c>
      <c r="AC595" s="17">
        <v>44436</v>
      </c>
      <c r="AD595" s="43"/>
      <c r="AE595" s="44"/>
      <c r="AF595" s="44"/>
      <c r="AG595" s="44"/>
      <c r="AH595" s="44"/>
      <c r="AI595" s="44"/>
      <c r="AJ595" s="44">
        <v>0</v>
      </c>
      <c r="AK595" s="85" t="str">
        <f>IF(AND($M595&gt;='Renew Report'!$T$1,$M595&lt;='Renew Report'!$U$1),COUNT($AK$1:$AK594)+1,"")</f>
        <v/>
      </c>
      <c r="AT595" s="46">
        <f t="shared" ca="1" si="76"/>
        <v>0</v>
      </c>
    </row>
    <row r="596" spans="1:46" s="46" customFormat="1" ht="60" customHeight="1" thickBot="1">
      <c r="A596" s="8">
        <f>IF(C596="","",SUBTOTAL(3,$C$2:C596))</f>
        <v>595</v>
      </c>
      <c r="B596" s="9" t="s">
        <v>623</v>
      </c>
      <c r="C596" s="10">
        <v>1</v>
      </c>
      <c r="D596" s="10">
        <v>1</v>
      </c>
      <c r="E596" s="10">
        <v>1</v>
      </c>
      <c r="F596" s="10">
        <v>1</v>
      </c>
      <c r="G596" s="10"/>
      <c r="H596" s="10">
        <v>1</v>
      </c>
      <c r="I596" s="10">
        <v>1</v>
      </c>
      <c r="J596" s="4">
        <v>1</v>
      </c>
      <c r="K596" s="4">
        <v>1</v>
      </c>
      <c r="L596" s="12">
        <v>43450</v>
      </c>
      <c r="M596" s="12">
        <v>44488</v>
      </c>
      <c r="N596" s="11">
        <v>0</v>
      </c>
      <c r="O596" s="36">
        <v>0</v>
      </c>
      <c r="P596" s="13">
        <v>0</v>
      </c>
      <c r="Q596" s="14">
        <f t="shared" si="72"/>
        <v>44504</v>
      </c>
      <c r="R596" s="15">
        <f t="shared" ca="1" si="77"/>
        <v>0</v>
      </c>
      <c r="S596" s="35">
        <f t="shared" si="73"/>
        <v>1</v>
      </c>
      <c r="T596" s="101">
        <f t="shared" ca="1" si="78"/>
        <v>1</v>
      </c>
      <c r="U596" s="90" t="s">
        <v>689</v>
      </c>
      <c r="V596" s="26">
        <v>25</v>
      </c>
      <c r="W596" s="25">
        <f t="shared" si="79"/>
        <v>0</v>
      </c>
      <c r="X596" s="25" t="str">
        <f t="shared" ca="1" si="74"/>
        <v/>
      </c>
      <c r="Y596" s="25" t="str">
        <f t="shared" ca="1" si="75"/>
        <v/>
      </c>
      <c r="Z596" s="22" t="s">
        <v>24</v>
      </c>
      <c r="AA596" s="22"/>
      <c r="AB596" s="16">
        <v>44427</v>
      </c>
      <c r="AC596" s="17">
        <v>44488</v>
      </c>
      <c r="AD596" s="43"/>
      <c r="AE596" s="44"/>
      <c r="AF596" s="44"/>
      <c r="AG596" s="44"/>
      <c r="AH596" s="44"/>
      <c r="AI596" s="44"/>
      <c r="AJ596" s="44">
        <v>0</v>
      </c>
      <c r="AK596" s="85" t="str">
        <f>IF(AND($M596&gt;='Renew Report'!$T$1,$M596&lt;='Renew Report'!$U$1),COUNT($AK$1:$AK595)+1,"")</f>
        <v/>
      </c>
      <c r="AT596" s="46">
        <f t="shared" ca="1" si="76"/>
        <v>0</v>
      </c>
    </row>
    <row r="597" spans="1:46" s="46" customFormat="1" ht="60" customHeight="1" thickBot="1">
      <c r="A597" s="8">
        <f>IF(C597="","",SUBTOTAL(3,$C$2:C597))</f>
        <v>596</v>
      </c>
      <c r="B597" s="9" t="s">
        <v>624</v>
      </c>
      <c r="C597" s="10">
        <v>1</v>
      </c>
      <c r="D597" s="10">
        <v>1</v>
      </c>
      <c r="E597" s="10">
        <v>1</v>
      </c>
      <c r="F597" s="10">
        <v>1</v>
      </c>
      <c r="G597" s="10"/>
      <c r="H597" s="10">
        <v>1</v>
      </c>
      <c r="I597" s="10">
        <v>1</v>
      </c>
      <c r="J597" s="4">
        <v>1</v>
      </c>
      <c r="K597" s="4">
        <v>1</v>
      </c>
      <c r="L597" s="12">
        <v>44390</v>
      </c>
      <c r="M597" s="12">
        <v>44725</v>
      </c>
      <c r="N597" s="11">
        <v>0</v>
      </c>
      <c r="O597" s="36">
        <v>0</v>
      </c>
      <c r="P597" s="13">
        <v>0</v>
      </c>
      <c r="Q597" s="14">
        <f t="shared" si="72"/>
        <v>44741</v>
      </c>
      <c r="R597" s="15">
        <f t="shared" ca="1" si="77"/>
        <v>0</v>
      </c>
      <c r="S597" s="35">
        <f t="shared" si="73"/>
        <v>1</v>
      </c>
      <c r="T597" s="101">
        <f t="shared" ca="1" si="78"/>
        <v>1</v>
      </c>
      <c r="U597" s="90" t="s">
        <v>689</v>
      </c>
      <c r="V597" s="26">
        <v>25</v>
      </c>
      <c r="W597" s="25">
        <f t="shared" si="79"/>
        <v>0</v>
      </c>
      <c r="X597" s="25" t="str">
        <f t="shared" ca="1" si="74"/>
        <v/>
      </c>
      <c r="Y597" s="25" t="str">
        <f t="shared" ca="1" si="75"/>
        <v/>
      </c>
      <c r="Z597" s="22" t="s">
        <v>24</v>
      </c>
      <c r="AA597" s="22"/>
      <c r="AB597" s="16">
        <v>44299</v>
      </c>
      <c r="AC597" s="17">
        <v>44360</v>
      </c>
      <c r="AD597" s="43"/>
      <c r="AE597" s="44"/>
      <c r="AF597" s="44"/>
      <c r="AG597" s="44"/>
      <c r="AH597" s="44"/>
      <c r="AI597" s="44"/>
      <c r="AJ597" s="44">
        <v>1998</v>
      </c>
      <c r="AK597" s="85" t="str">
        <f>IF(AND($M597&gt;='Renew Report'!$T$1,$M597&lt;='Renew Report'!$U$1),COUNT($AK$1:$AK596)+1,"")</f>
        <v/>
      </c>
      <c r="AT597" s="46">
        <f t="shared" ca="1" si="76"/>
        <v>0</v>
      </c>
    </row>
    <row r="598" spans="1:46" s="46" customFormat="1" ht="60" customHeight="1" thickBot="1">
      <c r="A598" s="8">
        <f>IF(C598="","",SUBTOTAL(3,$C$2:C598))</f>
        <v>597</v>
      </c>
      <c r="B598" s="9" t="s">
        <v>625</v>
      </c>
      <c r="C598" s="10">
        <v>1</v>
      </c>
      <c r="D598" s="10">
        <v>1</v>
      </c>
      <c r="E598" s="10">
        <v>1</v>
      </c>
      <c r="F598" s="10">
        <v>1</v>
      </c>
      <c r="G598" s="10"/>
      <c r="H598" s="10">
        <v>1</v>
      </c>
      <c r="I598" s="10">
        <v>1</v>
      </c>
      <c r="J598" s="4">
        <v>1</v>
      </c>
      <c r="K598" s="4">
        <v>1</v>
      </c>
      <c r="L598" s="12">
        <v>44370</v>
      </c>
      <c r="M598" s="12">
        <v>44446</v>
      </c>
      <c r="N598" s="11">
        <v>0</v>
      </c>
      <c r="O598" s="36">
        <v>0</v>
      </c>
      <c r="P598" s="13">
        <v>0</v>
      </c>
      <c r="Q598" s="14">
        <f t="shared" si="72"/>
        <v>44462</v>
      </c>
      <c r="R598" s="15">
        <f t="shared" ca="1" si="77"/>
        <v>0</v>
      </c>
      <c r="S598" s="35">
        <f t="shared" si="73"/>
        <v>1</v>
      </c>
      <c r="T598" s="101">
        <f t="shared" ca="1" si="78"/>
        <v>1</v>
      </c>
      <c r="U598" s="90" t="s">
        <v>689</v>
      </c>
      <c r="V598" s="26">
        <v>25</v>
      </c>
      <c r="W598" s="25">
        <f t="shared" si="79"/>
        <v>0</v>
      </c>
      <c r="X598" s="25" t="str">
        <f t="shared" ca="1" si="74"/>
        <v/>
      </c>
      <c r="Y598" s="25" t="str">
        <f t="shared" ca="1" si="75"/>
        <v/>
      </c>
      <c r="Z598" s="22" t="s">
        <v>24</v>
      </c>
      <c r="AA598" s="22"/>
      <c r="AB598" s="16">
        <v>44384</v>
      </c>
      <c r="AC598" s="17">
        <v>44446</v>
      </c>
      <c r="AD598" s="43"/>
      <c r="AE598" s="44"/>
      <c r="AF598" s="44"/>
      <c r="AG598" s="44"/>
      <c r="AH598" s="44"/>
      <c r="AI598" s="44"/>
      <c r="AJ598" s="44">
        <v>0</v>
      </c>
      <c r="AK598" s="85" t="str">
        <f>IF(AND($M598&gt;='Renew Report'!$T$1,$M598&lt;='Renew Report'!$U$1),COUNT($AK$1:$AK597)+1,"")</f>
        <v/>
      </c>
      <c r="AT598" s="46">
        <f t="shared" ca="1" si="76"/>
        <v>0</v>
      </c>
    </row>
    <row r="599" spans="1:46" s="46" customFormat="1" ht="60" customHeight="1" thickBot="1">
      <c r="A599" s="8">
        <f>IF(C599="","",SUBTOTAL(3,$C$2:C599))</f>
        <v>598</v>
      </c>
      <c r="B599" s="9" t="s">
        <v>626</v>
      </c>
      <c r="C599" s="10">
        <v>1</v>
      </c>
      <c r="D599" s="10">
        <v>1</v>
      </c>
      <c r="E599" s="10">
        <v>1</v>
      </c>
      <c r="F599" s="10">
        <v>1</v>
      </c>
      <c r="G599" s="10"/>
      <c r="H599" s="10">
        <v>1</v>
      </c>
      <c r="I599" s="10">
        <v>1</v>
      </c>
      <c r="J599" s="4">
        <v>1</v>
      </c>
      <c r="K599" s="4">
        <v>1</v>
      </c>
      <c r="L599" s="12">
        <v>44245</v>
      </c>
      <c r="M599" s="12">
        <v>44786</v>
      </c>
      <c r="N599" s="11">
        <v>46</v>
      </c>
      <c r="O599" s="36">
        <v>100</v>
      </c>
      <c r="P599" s="13">
        <v>0</v>
      </c>
      <c r="Q599" s="14">
        <f t="shared" si="72"/>
        <v>44802</v>
      </c>
      <c r="R599" s="15">
        <f t="shared" ca="1" si="77"/>
        <v>0</v>
      </c>
      <c r="S599" s="35">
        <f t="shared" si="73"/>
        <v>101</v>
      </c>
      <c r="T599" s="101">
        <f t="shared" ca="1" si="78"/>
        <v>101</v>
      </c>
      <c r="U599" s="90" t="s">
        <v>689</v>
      </c>
      <c r="V599" s="26">
        <v>25</v>
      </c>
      <c r="W599" s="25" t="str">
        <f t="shared" si="79"/>
        <v>المخازن</v>
      </c>
      <c r="X599" s="25" t="str">
        <f t="shared" ca="1" si="74"/>
        <v/>
      </c>
      <c r="Y599" s="25" t="str">
        <f t="shared" ca="1" si="75"/>
        <v/>
      </c>
      <c r="Z599" s="22" t="s">
        <v>24</v>
      </c>
      <c r="AA599" s="22"/>
      <c r="AB599" s="16">
        <v>44360</v>
      </c>
      <c r="AC599" s="17">
        <v>44421</v>
      </c>
      <c r="AD599" s="43"/>
      <c r="AE599" s="44"/>
      <c r="AF599" s="44"/>
      <c r="AG599" s="44"/>
      <c r="AH599" s="44"/>
      <c r="AI599" s="44"/>
      <c r="AJ599" s="44">
        <v>0</v>
      </c>
      <c r="AK599" s="85" t="str">
        <f>IF(AND($M599&gt;='Renew Report'!$T$1,$M599&lt;='Renew Report'!$U$1),COUNT($AK$1:$AK598)+1,"")</f>
        <v/>
      </c>
      <c r="AT599" s="46">
        <f t="shared" ca="1" si="76"/>
        <v>0</v>
      </c>
    </row>
    <row r="600" spans="1:46" s="46" customFormat="1" ht="60" customHeight="1" thickBot="1">
      <c r="A600" s="8">
        <f>IF(C600="","",SUBTOTAL(3,$C$2:C600))</f>
        <v>599</v>
      </c>
      <c r="B600" s="9" t="s">
        <v>627</v>
      </c>
      <c r="C600" s="10">
        <v>1</v>
      </c>
      <c r="D600" s="10">
        <v>1</v>
      </c>
      <c r="E600" s="10">
        <v>1</v>
      </c>
      <c r="F600" s="10">
        <v>1</v>
      </c>
      <c r="G600" s="10"/>
      <c r="H600" s="10">
        <v>1</v>
      </c>
      <c r="I600" s="10">
        <v>1</v>
      </c>
      <c r="J600" s="4">
        <v>1</v>
      </c>
      <c r="K600" s="4">
        <v>1</v>
      </c>
      <c r="L600" s="12">
        <v>43688</v>
      </c>
      <c r="M600" s="12">
        <v>44423</v>
      </c>
      <c r="N600" s="11">
        <v>0</v>
      </c>
      <c r="O600" s="36">
        <v>0</v>
      </c>
      <c r="P600" s="13">
        <v>0</v>
      </c>
      <c r="Q600" s="14">
        <f t="shared" si="72"/>
        <v>44439</v>
      </c>
      <c r="R600" s="15">
        <f t="shared" ca="1" si="77"/>
        <v>0</v>
      </c>
      <c r="S600" s="35">
        <f t="shared" si="73"/>
        <v>1</v>
      </c>
      <c r="T600" s="101">
        <f t="shared" ca="1" si="78"/>
        <v>1</v>
      </c>
      <c r="U600" s="90" t="s">
        <v>689</v>
      </c>
      <c r="V600" s="26">
        <v>25</v>
      </c>
      <c r="W600" s="25">
        <f t="shared" si="79"/>
        <v>0</v>
      </c>
      <c r="X600" s="25" t="str">
        <f t="shared" ca="1" si="74"/>
        <v/>
      </c>
      <c r="Y600" s="25" t="str">
        <f t="shared" ca="1" si="75"/>
        <v/>
      </c>
      <c r="Z600" s="22" t="s">
        <v>24</v>
      </c>
      <c r="AA600" s="22"/>
      <c r="AB600" s="16">
        <v>44362</v>
      </c>
      <c r="AC600" s="17">
        <v>44423</v>
      </c>
      <c r="AD600" s="43"/>
      <c r="AE600" s="44"/>
      <c r="AF600" s="44"/>
      <c r="AG600" s="44"/>
      <c r="AH600" s="44"/>
      <c r="AI600" s="44"/>
      <c r="AJ600" s="44">
        <v>0</v>
      </c>
      <c r="AK600" s="85" t="str">
        <f>IF(AND($M600&gt;='Renew Report'!$T$1,$M600&lt;='Renew Report'!$U$1),COUNT($AK$1:$AK599)+1,"")</f>
        <v/>
      </c>
      <c r="AT600" s="46">
        <f t="shared" ca="1" si="76"/>
        <v>0</v>
      </c>
    </row>
    <row r="601" spans="1:46" s="46" customFormat="1" ht="60" customHeight="1" thickBot="1">
      <c r="A601" s="8">
        <f>IF(C601="","",SUBTOTAL(3,$C$2:C601))</f>
        <v>600</v>
      </c>
      <c r="B601" s="9" t="s">
        <v>628</v>
      </c>
      <c r="C601" s="10">
        <v>1</v>
      </c>
      <c r="D601" s="10">
        <v>1</v>
      </c>
      <c r="E601" s="10">
        <v>1</v>
      </c>
      <c r="F601" s="10">
        <v>1</v>
      </c>
      <c r="G601" s="10"/>
      <c r="H601" s="10">
        <v>1</v>
      </c>
      <c r="I601" s="10">
        <v>1</v>
      </c>
      <c r="J601" s="4">
        <v>1</v>
      </c>
      <c r="K601" s="4">
        <v>1</v>
      </c>
      <c r="L601" s="12">
        <v>44390</v>
      </c>
      <c r="M601" s="12">
        <v>44428</v>
      </c>
      <c r="N601" s="11">
        <v>0</v>
      </c>
      <c r="O601" s="36">
        <v>0</v>
      </c>
      <c r="P601" s="13">
        <v>0</v>
      </c>
      <c r="Q601" s="14">
        <f t="shared" si="72"/>
        <v>44444</v>
      </c>
      <c r="R601" s="15">
        <f t="shared" ca="1" si="77"/>
        <v>0</v>
      </c>
      <c r="S601" s="35">
        <f t="shared" si="73"/>
        <v>1</v>
      </c>
      <c r="T601" s="101">
        <f t="shared" ca="1" si="78"/>
        <v>1</v>
      </c>
      <c r="U601" s="90" t="s">
        <v>689</v>
      </c>
      <c r="V601" s="26">
        <v>25</v>
      </c>
      <c r="W601" s="25">
        <f t="shared" si="79"/>
        <v>0</v>
      </c>
      <c r="X601" s="25" t="str">
        <f t="shared" ca="1" si="74"/>
        <v/>
      </c>
      <c r="Y601" s="25" t="str">
        <f t="shared" ca="1" si="75"/>
        <v/>
      </c>
      <c r="Z601" s="22" t="s">
        <v>24</v>
      </c>
      <c r="AA601" s="22"/>
      <c r="AB601" s="16">
        <v>44367</v>
      </c>
      <c r="AC601" s="17">
        <v>44428</v>
      </c>
      <c r="AD601" s="43"/>
      <c r="AE601" s="44"/>
      <c r="AF601" s="44"/>
      <c r="AG601" s="44"/>
      <c r="AH601" s="44"/>
      <c r="AI601" s="44"/>
      <c r="AJ601" s="44">
        <v>0</v>
      </c>
      <c r="AK601" s="85" t="str">
        <f>IF(AND($M601&gt;='Renew Report'!$T$1,$M601&lt;='Renew Report'!$U$1),COUNT($AK$1:$AK600)+1,"")</f>
        <v/>
      </c>
      <c r="AT601" s="46">
        <f t="shared" ca="1" si="76"/>
        <v>0</v>
      </c>
    </row>
    <row r="602" spans="1:46" s="46" customFormat="1" ht="60" customHeight="1" thickBot="1">
      <c r="A602" s="8">
        <f>IF(C602="","",SUBTOTAL(3,$C$2:C602))</f>
        <v>601</v>
      </c>
      <c r="B602" s="9" t="s">
        <v>629</v>
      </c>
      <c r="C602" s="10">
        <v>1</v>
      </c>
      <c r="D602" s="10">
        <v>1</v>
      </c>
      <c r="E602" s="10">
        <v>1</v>
      </c>
      <c r="F602" s="10">
        <v>1</v>
      </c>
      <c r="G602" s="10"/>
      <c r="H602" s="10">
        <v>1</v>
      </c>
      <c r="I602" s="10">
        <v>1</v>
      </c>
      <c r="J602" s="4">
        <v>1</v>
      </c>
      <c r="K602" s="4">
        <v>1</v>
      </c>
      <c r="L602" s="12">
        <v>43881</v>
      </c>
      <c r="M602" s="12">
        <v>44430</v>
      </c>
      <c r="N602" s="11">
        <v>0</v>
      </c>
      <c r="O602" s="36">
        <v>0</v>
      </c>
      <c r="P602" s="13">
        <v>0</v>
      </c>
      <c r="Q602" s="14">
        <f t="shared" si="72"/>
        <v>44446</v>
      </c>
      <c r="R602" s="15">
        <f t="shared" ca="1" si="77"/>
        <v>0</v>
      </c>
      <c r="S602" s="35">
        <f t="shared" si="73"/>
        <v>1</v>
      </c>
      <c r="T602" s="101">
        <f t="shared" ca="1" si="78"/>
        <v>1</v>
      </c>
      <c r="U602" s="90" t="s">
        <v>689</v>
      </c>
      <c r="V602" s="26">
        <v>25</v>
      </c>
      <c r="W602" s="25">
        <f t="shared" si="79"/>
        <v>0</v>
      </c>
      <c r="X602" s="25" t="str">
        <f t="shared" ca="1" si="74"/>
        <v/>
      </c>
      <c r="Y602" s="25" t="str">
        <f t="shared" ca="1" si="75"/>
        <v/>
      </c>
      <c r="Z602" s="22" t="s">
        <v>24</v>
      </c>
      <c r="AA602" s="22"/>
      <c r="AB602" s="16">
        <v>44369</v>
      </c>
      <c r="AC602" s="17">
        <v>44430</v>
      </c>
      <c r="AD602" s="43"/>
      <c r="AE602" s="44"/>
      <c r="AF602" s="44"/>
      <c r="AG602" s="44"/>
      <c r="AH602" s="44"/>
      <c r="AI602" s="44"/>
      <c r="AJ602" s="44">
        <v>0</v>
      </c>
      <c r="AK602" s="85" t="str">
        <f>IF(AND($M602&gt;='Renew Report'!$T$1,$M602&lt;='Renew Report'!$U$1),COUNT($AK$1:$AK601)+1,"")</f>
        <v/>
      </c>
      <c r="AT602" s="46">
        <f t="shared" ca="1" si="76"/>
        <v>0</v>
      </c>
    </row>
    <row r="603" spans="1:46" s="46" customFormat="1" ht="60" customHeight="1" thickBot="1">
      <c r="A603" s="8">
        <f>IF(C603="","",SUBTOTAL(3,$C$2:C603))</f>
        <v>602</v>
      </c>
      <c r="B603" s="9" t="s">
        <v>630</v>
      </c>
      <c r="C603" s="10">
        <v>1</v>
      </c>
      <c r="D603" s="10">
        <v>1</v>
      </c>
      <c r="E603" s="10">
        <v>1</v>
      </c>
      <c r="F603" s="10">
        <v>1</v>
      </c>
      <c r="G603" s="10"/>
      <c r="H603" s="10">
        <v>1</v>
      </c>
      <c r="I603" s="10">
        <v>1</v>
      </c>
      <c r="J603" s="4">
        <v>1</v>
      </c>
      <c r="K603" s="4">
        <v>1</v>
      </c>
      <c r="L603" s="12">
        <v>44314</v>
      </c>
      <c r="M603" s="12">
        <v>44465</v>
      </c>
      <c r="N603" s="11">
        <v>0</v>
      </c>
      <c r="O603" s="36">
        <v>0</v>
      </c>
      <c r="P603" s="13">
        <v>0</v>
      </c>
      <c r="Q603" s="14">
        <f t="shared" si="72"/>
        <v>44481</v>
      </c>
      <c r="R603" s="15">
        <f t="shared" ca="1" si="77"/>
        <v>0</v>
      </c>
      <c r="S603" s="35">
        <f t="shared" si="73"/>
        <v>1</v>
      </c>
      <c r="T603" s="101">
        <f t="shared" ca="1" si="78"/>
        <v>1</v>
      </c>
      <c r="U603" s="90" t="s">
        <v>689</v>
      </c>
      <c r="V603" s="26">
        <v>25</v>
      </c>
      <c r="W603" s="25">
        <f t="shared" si="79"/>
        <v>0</v>
      </c>
      <c r="X603" s="25" t="str">
        <f t="shared" ca="1" si="74"/>
        <v/>
      </c>
      <c r="Y603" s="25" t="str">
        <f t="shared" ca="1" si="75"/>
        <v/>
      </c>
      <c r="Z603" s="22" t="s">
        <v>24</v>
      </c>
      <c r="AA603" s="22"/>
      <c r="AB603" s="16">
        <v>44403</v>
      </c>
      <c r="AC603" s="17">
        <v>44465</v>
      </c>
      <c r="AD603" s="43"/>
      <c r="AE603" s="44"/>
      <c r="AF603" s="44"/>
      <c r="AG603" s="44"/>
      <c r="AH603" s="44"/>
      <c r="AI603" s="44"/>
      <c r="AJ603" s="44">
        <v>0</v>
      </c>
      <c r="AK603" s="85" t="str">
        <f>IF(AND($M603&gt;='Renew Report'!$T$1,$M603&lt;='Renew Report'!$U$1),COUNT($AK$1:$AK602)+1,"")</f>
        <v/>
      </c>
      <c r="AT603" s="46">
        <f t="shared" ca="1" si="76"/>
        <v>0</v>
      </c>
    </row>
    <row r="604" spans="1:46" s="46" customFormat="1" ht="60" customHeight="1" thickBot="1">
      <c r="A604" s="8">
        <f>IF(C604="","",SUBTOTAL(3,$C$2:C604))</f>
        <v>603</v>
      </c>
      <c r="B604" s="9" t="s">
        <v>631</v>
      </c>
      <c r="C604" s="10">
        <v>1</v>
      </c>
      <c r="D604" s="10">
        <v>1</v>
      </c>
      <c r="E604" s="10">
        <v>1</v>
      </c>
      <c r="F604" s="10">
        <v>1</v>
      </c>
      <c r="G604" s="10"/>
      <c r="H604" s="10">
        <v>1</v>
      </c>
      <c r="I604" s="10">
        <v>1</v>
      </c>
      <c r="J604" s="4">
        <v>1</v>
      </c>
      <c r="K604" s="4">
        <v>1</v>
      </c>
      <c r="L604" s="12">
        <v>44121</v>
      </c>
      <c r="M604" s="12">
        <v>44519</v>
      </c>
      <c r="N604" s="11">
        <v>0</v>
      </c>
      <c r="O604" s="36">
        <v>0</v>
      </c>
      <c r="P604" s="13">
        <v>0</v>
      </c>
      <c r="Q604" s="14">
        <f t="shared" si="72"/>
        <v>44535</v>
      </c>
      <c r="R604" s="15">
        <f t="shared" ca="1" si="77"/>
        <v>0</v>
      </c>
      <c r="S604" s="35">
        <f t="shared" si="73"/>
        <v>1</v>
      </c>
      <c r="T604" s="101">
        <f t="shared" ca="1" si="78"/>
        <v>1</v>
      </c>
      <c r="U604" s="90" t="s">
        <v>689</v>
      </c>
      <c r="V604" s="26">
        <v>25</v>
      </c>
      <c r="W604" s="25">
        <f t="shared" si="79"/>
        <v>0</v>
      </c>
      <c r="X604" s="25" t="str">
        <f t="shared" ca="1" si="74"/>
        <v/>
      </c>
      <c r="Y604" s="25" t="str">
        <f t="shared" ca="1" si="75"/>
        <v/>
      </c>
      <c r="Z604" s="22" t="s">
        <v>24</v>
      </c>
      <c r="AA604" s="22"/>
      <c r="AB604" s="16">
        <v>44458</v>
      </c>
      <c r="AC604" s="17">
        <v>44519</v>
      </c>
      <c r="AD604" s="43"/>
      <c r="AE604" s="44"/>
      <c r="AF604" s="44"/>
      <c r="AG604" s="44"/>
      <c r="AH604" s="44"/>
      <c r="AI604" s="44"/>
      <c r="AJ604" s="44">
        <v>0</v>
      </c>
      <c r="AK604" s="85" t="str">
        <f>IF(AND($M604&gt;='Renew Report'!$T$1,$M604&lt;='Renew Report'!$U$1),COUNT($AK$1:$AK603)+1,"")</f>
        <v/>
      </c>
      <c r="AT604" s="46">
        <f t="shared" ca="1" si="76"/>
        <v>0</v>
      </c>
    </row>
    <row r="605" spans="1:46" s="46" customFormat="1" ht="60" customHeight="1" thickBot="1">
      <c r="A605" s="8">
        <f>IF(C605="","",SUBTOTAL(3,$C$2:C605))</f>
        <v>604</v>
      </c>
      <c r="B605" s="9" t="s">
        <v>632</v>
      </c>
      <c r="C605" s="10">
        <v>1</v>
      </c>
      <c r="D605" s="10">
        <v>1</v>
      </c>
      <c r="E605" s="10">
        <v>1</v>
      </c>
      <c r="F605" s="10">
        <v>1</v>
      </c>
      <c r="G605" s="10"/>
      <c r="H605" s="10">
        <v>1</v>
      </c>
      <c r="I605" s="10">
        <v>1</v>
      </c>
      <c r="J605" s="4">
        <v>1</v>
      </c>
      <c r="K605" s="4">
        <v>1</v>
      </c>
      <c r="L605" s="12">
        <v>44372</v>
      </c>
      <c r="M605" s="12">
        <v>44539</v>
      </c>
      <c r="N605" s="11">
        <v>0</v>
      </c>
      <c r="O605" s="36">
        <v>0</v>
      </c>
      <c r="P605" s="13">
        <v>0</v>
      </c>
      <c r="Q605" s="14">
        <f t="shared" si="72"/>
        <v>44555</v>
      </c>
      <c r="R605" s="15">
        <f t="shared" ca="1" si="77"/>
        <v>0</v>
      </c>
      <c r="S605" s="35">
        <f t="shared" si="73"/>
        <v>1</v>
      </c>
      <c r="T605" s="101">
        <f t="shared" ca="1" si="78"/>
        <v>1</v>
      </c>
      <c r="U605" s="90" t="s">
        <v>689</v>
      </c>
      <c r="V605" s="26">
        <v>25</v>
      </c>
      <c r="W605" s="25">
        <f t="shared" si="79"/>
        <v>0</v>
      </c>
      <c r="X605" s="25" t="str">
        <f t="shared" ca="1" si="74"/>
        <v/>
      </c>
      <c r="Y605" s="25" t="str">
        <f t="shared" ca="1" si="75"/>
        <v/>
      </c>
      <c r="Z605" s="22" t="s">
        <v>24</v>
      </c>
      <c r="AA605" s="22"/>
      <c r="AB605" s="16">
        <v>44478</v>
      </c>
      <c r="AC605" s="17">
        <v>44539</v>
      </c>
      <c r="AD605" s="43"/>
      <c r="AE605" s="44"/>
      <c r="AF605" s="44"/>
      <c r="AG605" s="44"/>
      <c r="AH605" s="44"/>
      <c r="AI605" s="44"/>
      <c r="AJ605" s="44">
        <v>0</v>
      </c>
      <c r="AK605" s="85" t="str">
        <f>IF(AND($M605&gt;='Renew Report'!$T$1,$M605&lt;='Renew Report'!$U$1),COUNT($AK$1:$AK604)+1,"")</f>
        <v/>
      </c>
      <c r="AT605" s="46">
        <f t="shared" ca="1" si="76"/>
        <v>0</v>
      </c>
    </row>
    <row r="606" spans="1:46" s="46" customFormat="1" ht="60" customHeight="1" thickBot="1">
      <c r="A606" s="8">
        <f>IF(C606="","",SUBTOTAL(3,$C$2:C606))</f>
        <v>605</v>
      </c>
      <c r="B606" s="9" t="s">
        <v>633</v>
      </c>
      <c r="C606" s="10">
        <v>1</v>
      </c>
      <c r="D606" s="10">
        <v>1</v>
      </c>
      <c r="E606" s="10">
        <v>1</v>
      </c>
      <c r="F606" s="10">
        <v>1</v>
      </c>
      <c r="G606" s="10"/>
      <c r="H606" s="10">
        <v>1</v>
      </c>
      <c r="I606" s="10">
        <v>1</v>
      </c>
      <c r="J606" s="4">
        <v>1</v>
      </c>
      <c r="K606" s="4">
        <v>1</v>
      </c>
      <c r="L606" s="12">
        <v>44397</v>
      </c>
      <c r="M606" s="12">
        <v>44488</v>
      </c>
      <c r="N606" s="11">
        <v>0</v>
      </c>
      <c r="O606" s="36">
        <v>0</v>
      </c>
      <c r="P606" s="13">
        <v>0</v>
      </c>
      <c r="Q606" s="14">
        <f t="shared" si="72"/>
        <v>44504</v>
      </c>
      <c r="R606" s="15">
        <f t="shared" ca="1" si="77"/>
        <v>0</v>
      </c>
      <c r="S606" s="35">
        <f t="shared" si="73"/>
        <v>1</v>
      </c>
      <c r="T606" s="101">
        <f t="shared" ca="1" si="78"/>
        <v>1</v>
      </c>
      <c r="U606" s="90" t="s">
        <v>689</v>
      </c>
      <c r="V606" s="26">
        <v>25</v>
      </c>
      <c r="W606" s="25">
        <f t="shared" si="79"/>
        <v>0</v>
      </c>
      <c r="X606" s="25" t="str">
        <f t="shared" ca="1" si="74"/>
        <v/>
      </c>
      <c r="Y606" s="25" t="str">
        <f t="shared" ca="1" si="75"/>
        <v/>
      </c>
      <c r="Z606" s="22" t="s">
        <v>26</v>
      </c>
      <c r="AA606" s="22"/>
      <c r="AB606" s="16">
        <v>44123</v>
      </c>
      <c r="AC606" s="17">
        <v>44123</v>
      </c>
      <c r="AD606" s="43"/>
      <c r="AE606" s="44"/>
      <c r="AF606" s="44"/>
      <c r="AG606" s="44"/>
      <c r="AH606" s="44"/>
      <c r="AI606" s="44"/>
      <c r="AJ606" s="44">
        <v>2004</v>
      </c>
      <c r="AK606" s="85" t="str">
        <f>IF(AND($M606&gt;='Renew Report'!$T$1,$M606&lt;='Renew Report'!$U$1),COUNT($AK$1:$AK605)+1,"")</f>
        <v/>
      </c>
      <c r="AT606" s="46">
        <f t="shared" ca="1" si="76"/>
        <v>0</v>
      </c>
    </row>
    <row r="607" spans="1:46" s="46" customFormat="1" ht="60" customHeight="1" thickBot="1">
      <c r="A607" s="8">
        <f>IF(C607="","",SUBTOTAL(3,$C$2:C607))</f>
        <v>606</v>
      </c>
      <c r="B607" s="9" t="s">
        <v>634</v>
      </c>
      <c r="C607" s="10">
        <v>1</v>
      </c>
      <c r="D607" s="10">
        <v>1</v>
      </c>
      <c r="E607" s="10">
        <v>1</v>
      </c>
      <c r="F607" s="10">
        <v>1</v>
      </c>
      <c r="G607" s="10"/>
      <c r="H607" s="10">
        <v>1</v>
      </c>
      <c r="I607" s="10">
        <v>1</v>
      </c>
      <c r="J607" s="4">
        <v>1</v>
      </c>
      <c r="K607" s="4">
        <v>1</v>
      </c>
      <c r="L607" s="12">
        <v>43756</v>
      </c>
      <c r="M607" s="12">
        <v>44421</v>
      </c>
      <c r="N607" s="11">
        <v>0</v>
      </c>
      <c r="O607" s="36">
        <v>0</v>
      </c>
      <c r="P607" s="13">
        <v>0</v>
      </c>
      <c r="Q607" s="14">
        <f t="shared" si="72"/>
        <v>44437</v>
      </c>
      <c r="R607" s="15">
        <f t="shared" ca="1" si="77"/>
        <v>0</v>
      </c>
      <c r="S607" s="35">
        <f t="shared" si="73"/>
        <v>1</v>
      </c>
      <c r="T607" s="101">
        <f t="shared" ca="1" si="78"/>
        <v>1</v>
      </c>
      <c r="U607" s="90" t="s">
        <v>689</v>
      </c>
      <c r="V607" s="26">
        <v>25</v>
      </c>
      <c r="W607" s="25">
        <f t="shared" si="79"/>
        <v>0</v>
      </c>
      <c r="X607" s="25" t="str">
        <f t="shared" ca="1" si="74"/>
        <v/>
      </c>
      <c r="Y607" s="25" t="str">
        <f t="shared" ca="1" si="75"/>
        <v/>
      </c>
      <c r="Z607" s="22" t="s">
        <v>24</v>
      </c>
      <c r="AA607" s="22"/>
      <c r="AB607" s="16">
        <v>44360</v>
      </c>
      <c r="AC607" s="17">
        <v>44421</v>
      </c>
      <c r="AD607" s="43"/>
      <c r="AE607" s="44"/>
      <c r="AF607" s="44"/>
      <c r="AG607" s="44"/>
      <c r="AH607" s="44"/>
      <c r="AI607" s="44"/>
      <c r="AJ607" s="44">
        <v>0</v>
      </c>
      <c r="AK607" s="85" t="str">
        <f>IF(AND($M607&gt;='Renew Report'!$T$1,$M607&lt;='Renew Report'!$U$1),COUNT($AK$1:$AK606)+1,"")</f>
        <v/>
      </c>
      <c r="AT607" s="46">
        <f t="shared" ca="1" si="76"/>
        <v>0</v>
      </c>
    </row>
    <row r="608" spans="1:46" s="46" customFormat="1" ht="60" customHeight="1" thickBot="1">
      <c r="A608" s="8">
        <f>IF(C608="","",SUBTOTAL(3,$C$2:C608))</f>
        <v>607</v>
      </c>
      <c r="B608" s="9" t="s">
        <v>635</v>
      </c>
      <c r="C608" s="10">
        <v>1</v>
      </c>
      <c r="D608" s="10">
        <v>1</v>
      </c>
      <c r="E608" s="10">
        <v>1</v>
      </c>
      <c r="F608" s="10">
        <v>1</v>
      </c>
      <c r="G608" s="10"/>
      <c r="H608" s="10">
        <v>1</v>
      </c>
      <c r="I608" s="10">
        <v>1</v>
      </c>
      <c r="J608" s="4">
        <v>1</v>
      </c>
      <c r="K608" s="4">
        <v>1</v>
      </c>
      <c r="L608" s="12">
        <v>44686</v>
      </c>
      <c r="M608" s="12">
        <v>44735</v>
      </c>
      <c r="N608" s="11">
        <v>172</v>
      </c>
      <c r="O608" s="36">
        <v>125</v>
      </c>
      <c r="P608" s="13">
        <v>0</v>
      </c>
      <c r="Q608" s="14">
        <f t="shared" si="72"/>
        <v>44751</v>
      </c>
      <c r="R608" s="15">
        <f t="shared" ca="1" si="77"/>
        <v>0</v>
      </c>
      <c r="S608" s="35">
        <f t="shared" si="73"/>
        <v>126</v>
      </c>
      <c r="T608" s="101">
        <f t="shared" ca="1" si="78"/>
        <v>126</v>
      </c>
      <c r="U608" s="90" t="s">
        <v>689</v>
      </c>
      <c r="V608" s="26">
        <v>25</v>
      </c>
      <c r="W608" s="25" t="str">
        <f t="shared" si="79"/>
        <v>المخازن</v>
      </c>
      <c r="X608" s="25" t="str">
        <f t="shared" ca="1" si="74"/>
        <v/>
      </c>
      <c r="Y608" s="25" t="str">
        <f t="shared" ca="1" si="75"/>
        <v/>
      </c>
      <c r="Z608" s="22" t="s">
        <v>24</v>
      </c>
      <c r="AA608" s="22"/>
      <c r="AB608" s="16">
        <v>44309</v>
      </c>
      <c r="AC608" s="17">
        <v>44370</v>
      </c>
      <c r="AD608" s="43"/>
      <c r="AE608" s="44"/>
      <c r="AF608" s="44"/>
      <c r="AG608" s="44"/>
      <c r="AH608" s="44"/>
      <c r="AI608" s="44"/>
      <c r="AJ608" s="44">
        <v>2000</v>
      </c>
      <c r="AK608" s="85" t="str">
        <f>IF(AND($M608&gt;='Renew Report'!$T$1,$M608&lt;='Renew Report'!$U$1),COUNT($AK$1:$AK607)+1,"")</f>
        <v/>
      </c>
      <c r="AT608" s="46">
        <f t="shared" ca="1" si="76"/>
        <v>0</v>
      </c>
    </row>
    <row r="609" spans="1:46" s="46" customFormat="1" ht="60" customHeight="1" thickBot="1">
      <c r="A609" s="8">
        <f>IF(C609="","",SUBTOTAL(3,$C$2:C609))</f>
        <v>608</v>
      </c>
      <c r="B609" s="9" t="s">
        <v>636</v>
      </c>
      <c r="C609" s="10">
        <v>1</v>
      </c>
      <c r="D609" s="10">
        <v>1</v>
      </c>
      <c r="E609" s="10">
        <v>1</v>
      </c>
      <c r="F609" s="10">
        <v>1</v>
      </c>
      <c r="G609" s="10"/>
      <c r="H609" s="10">
        <v>1</v>
      </c>
      <c r="I609" s="10">
        <v>1</v>
      </c>
      <c r="J609" s="4">
        <v>1</v>
      </c>
      <c r="K609" s="4">
        <v>1</v>
      </c>
      <c r="L609" s="12" t="s">
        <v>637</v>
      </c>
      <c r="M609" s="12">
        <v>44540</v>
      </c>
      <c r="N609" s="11">
        <v>0</v>
      </c>
      <c r="O609" s="36">
        <v>0</v>
      </c>
      <c r="P609" s="13">
        <v>0</v>
      </c>
      <c r="Q609" s="14">
        <f t="shared" si="72"/>
        <v>44556</v>
      </c>
      <c r="R609" s="15">
        <f t="shared" ca="1" si="77"/>
        <v>0</v>
      </c>
      <c r="S609" s="35">
        <f t="shared" si="73"/>
        <v>1</v>
      </c>
      <c r="T609" s="101">
        <f t="shared" ca="1" si="78"/>
        <v>1</v>
      </c>
      <c r="U609" s="90" t="s">
        <v>689</v>
      </c>
      <c r="V609" s="26">
        <v>25</v>
      </c>
      <c r="W609" s="25">
        <f t="shared" si="79"/>
        <v>0</v>
      </c>
      <c r="X609" s="25" t="str">
        <f t="shared" ca="1" si="74"/>
        <v/>
      </c>
      <c r="Y609" s="25" t="str">
        <f t="shared" ca="1" si="75"/>
        <v/>
      </c>
      <c r="Z609" s="22" t="s">
        <v>24</v>
      </c>
      <c r="AA609" s="22"/>
      <c r="AB609" s="16">
        <v>44479</v>
      </c>
      <c r="AC609" s="17">
        <v>44540</v>
      </c>
      <c r="AD609" s="43"/>
      <c r="AE609" s="44"/>
      <c r="AF609" s="44"/>
      <c r="AG609" s="44"/>
      <c r="AH609" s="44"/>
      <c r="AI609" s="44"/>
      <c r="AJ609" s="44">
        <v>0</v>
      </c>
      <c r="AK609" s="85" t="str">
        <f>IF(AND($M609&gt;='Renew Report'!$T$1,$M609&lt;='Renew Report'!$U$1),COUNT($AK$1:$AK608)+1,"")</f>
        <v/>
      </c>
      <c r="AT609" s="46">
        <f t="shared" ca="1" si="76"/>
        <v>0</v>
      </c>
    </row>
    <row r="610" spans="1:46" s="46" customFormat="1" ht="60" customHeight="1" thickBot="1">
      <c r="A610" s="8">
        <f>IF(C610="","",SUBTOTAL(3,$C$2:C610))</f>
        <v>609</v>
      </c>
      <c r="B610" s="9" t="s">
        <v>638</v>
      </c>
      <c r="C610" s="10">
        <v>1</v>
      </c>
      <c r="D610" s="10">
        <v>1</v>
      </c>
      <c r="E610" s="10">
        <v>1</v>
      </c>
      <c r="F610" s="10">
        <v>1</v>
      </c>
      <c r="G610" s="10"/>
      <c r="H610" s="10">
        <v>1</v>
      </c>
      <c r="I610" s="10">
        <v>1</v>
      </c>
      <c r="J610" s="4">
        <v>1</v>
      </c>
      <c r="K610" s="4">
        <v>1</v>
      </c>
      <c r="L610" s="12">
        <v>44614</v>
      </c>
      <c r="M610" s="12">
        <v>44715</v>
      </c>
      <c r="N610" s="11">
        <v>0</v>
      </c>
      <c r="O610" s="36">
        <v>0</v>
      </c>
      <c r="P610" s="13">
        <v>0</v>
      </c>
      <c r="Q610" s="14">
        <f t="shared" si="72"/>
        <v>44731</v>
      </c>
      <c r="R610" s="15">
        <f t="shared" ca="1" si="77"/>
        <v>0</v>
      </c>
      <c r="S610" s="35">
        <f t="shared" si="73"/>
        <v>1</v>
      </c>
      <c r="T610" s="101">
        <f t="shared" ca="1" si="78"/>
        <v>1</v>
      </c>
      <c r="U610" s="90" t="s">
        <v>689</v>
      </c>
      <c r="V610" s="26">
        <v>25</v>
      </c>
      <c r="W610" s="25">
        <f t="shared" si="79"/>
        <v>0</v>
      </c>
      <c r="X610" s="25" t="str">
        <f t="shared" ca="1" si="74"/>
        <v/>
      </c>
      <c r="Y610" s="25" t="str">
        <f t="shared" ca="1" si="75"/>
        <v/>
      </c>
      <c r="Z610" s="22" t="s">
        <v>24</v>
      </c>
      <c r="AA610" s="22"/>
      <c r="AB610" s="16">
        <v>44289</v>
      </c>
      <c r="AC610" s="17">
        <v>44350</v>
      </c>
      <c r="AD610" s="43"/>
      <c r="AE610" s="44"/>
      <c r="AF610" s="44"/>
      <c r="AG610" s="44"/>
      <c r="AH610" s="44"/>
      <c r="AI610" s="44"/>
      <c r="AJ610" s="44">
        <v>2002</v>
      </c>
      <c r="AK610" s="85" t="str">
        <f>IF(AND($M610&gt;='Renew Report'!$T$1,$M610&lt;='Renew Report'!$U$1),COUNT($AK$1:$AK609)+1,"")</f>
        <v/>
      </c>
      <c r="AT610" s="46">
        <f t="shared" ca="1" si="76"/>
        <v>0</v>
      </c>
    </row>
    <row r="611" spans="1:46" s="46" customFormat="1" ht="60" customHeight="1" thickBot="1">
      <c r="A611" s="8">
        <f>IF(C611="","",SUBTOTAL(3,$C$2:C611))</f>
        <v>610</v>
      </c>
      <c r="B611" s="9" t="s">
        <v>639</v>
      </c>
      <c r="C611" s="10">
        <v>1</v>
      </c>
      <c r="D611" s="10">
        <v>1</v>
      </c>
      <c r="E611" s="10">
        <v>1</v>
      </c>
      <c r="F611" s="10">
        <v>1</v>
      </c>
      <c r="G611" s="10"/>
      <c r="H611" s="10">
        <v>1</v>
      </c>
      <c r="I611" s="10">
        <v>1</v>
      </c>
      <c r="J611" s="4">
        <v>1</v>
      </c>
      <c r="K611" s="4">
        <v>1</v>
      </c>
      <c r="L611" s="12">
        <v>44477</v>
      </c>
      <c r="M611" s="12">
        <v>44671</v>
      </c>
      <c r="N611" s="11" t="s">
        <v>640</v>
      </c>
      <c r="O611" s="36">
        <v>0</v>
      </c>
      <c r="P611" s="13">
        <v>0</v>
      </c>
      <c r="Q611" s="14">
        <f t="shared" si="72"/>
        <v>44687</v>
      </c>
      <c r="R611" s="15">
        <f t="shared" ca="1" si="77"/>
        <v>0</v>
      </c>
      <c r="S611" s="35">
        <f t="shared" si="73"/>
        <v>1</v>
      </c>
      <c r="T611" s="101">
        <f t="shared" ca="1" si="78"/>
        <v>1</v>
      </c>
      <c r="U611" s="90" t="s">
        <v>689</v>
      </c>
      <c r="V611" s="26">
        <v>25</v>
      </c>
      <c r="W611" s="25" t="str">
        <f t="shared" si="79"/>
        <v>المخازن</v>
      </c>
      <c r="X611" s="25" t="str">
        <f t="shared" ca="1" si="74"/>
        <v/>
      </c>
      <c r="Y611" s="25" t="str">
        <f t="shared" ca="1" si="75"/>
        <v/>
      </c>
      <c r="Z611" s="22" t="s">
        <v>24</v>
      </c>
      <c r="AA611" s="22"/>
      <c r="AB611" s="16">
        <v>44247</v>
      </c>
      <c r="AC611" s="17">
        <v>44306</v>
      </c>
      <c r="AD611" s="43"/>
      <c r="AE611" s="44"/>
      <c r="AF611" s="44"/>
      <c r="AG611" s="44"/>
      <c r="AH611" s="44"/>
      <c r="AI611" s="44"/>
      <c r="AJ611" s="44">
        <v>0</v>
      </c>
      <c r="AK611" s="85" t="str">
        <f>IF(AND($M611&gt;='Renew Report'!$T$1,$M611&lt;='Renew Report'!$U$1),COUNT($AK$1:$AK610)+1,"")</f>
        <v/>
      </c>
      <c r="AT611" s="46">
        <f t="shared" ca="1" si="76"/>
        <v>0</v>
      </c>
    </row>
    <row r="612" spans="1:46" s="46" customFormat="1" ht="60" customHeight="1" thickBot="1">
      <c r="A612" s="8">
        <f>IF(C612="","",SUBTOTAL(3,$C$2:C612))</f>
        <v>611</v>
      </c>
      <c r="B612" s="9" t="s">
        <v>641</v>
      </c>
      <c r="C612" s="10">
        <v>1</v>
      </c>
      <c r="D612" s="10">
        <v>1</v>
      </c>
      <c r="E612" s="10">
        <v>1</v>
      </c>
      <c r="F612" s="10">
        <v>1</v>
      </c>
      <c r="G612" s="10"/>
      <c r="H612" s="10">
        <v>1</v>
      </c>
      <c r="I612" s="10">
        <v>1</v>
      </c>
      <c r="J612" s="4">
        <v>1</v>
      </c>
      <c r="K612" s="4">
        <v>1</v>
      </c>
      <c r="L612" s="12">
        <v>44501</v>
      </c>
      <c r="M612" s="12">
        <v>44527</v>
      </c>
      <c r="N612" s="11">
        <v>171</v>
      </c>
      <c r="O612" s="36">
        <v>125</v>
      </c>
      <c r="P612" s="13">
        <v>0</v>
      </c>
      <c r="Q612" s="14">
        <f t="shared" si="72"/>
        <v>44543</v>
      </c>
      <c r="R612" s="15">
        <f t="shared" ca="1" si="77"/>
        <v>0</v>
      </c>
      <c r="S612" s="35">
        <f t="shared" si="73"/>
        <v>126</v>
      </c>
      <c r="T612" s="101">
        <f t="shared" ca="1" si="78"/>
        <v>126</v>
      </c>
      <c r="U612" s="90" t="s">
        <v>689</v>
      </c>
      <c r="V612" s="26">
        <v>25</v>
      </c>
      <c r="W612" s="25" t="str">
        <f t="shared" si="79"/>
        <v>المخازن</v>
      </c>
      <c r="X612" s="25" t="str">
        <f t="shared" ca="1" si="74"/>
        <v/>
      </c>
      <c r="Y612" s="25" t="str">
        <f t="shared" ca="1" si="75"/>
        <v/>
      </c>
      <c r="Z612" s="22" t="s">
        <v>26</v>
      </c>
      <c r="AA612" s="22"/>
      <c r="AB612" s="16">
        <v>44162</v>
      </c>
      <c r="AC612" s="17">
        <v>44162</v>
      </c>
      <c r="AD612" s="43"/>
      <c r="AE612" s="44"/>
      <c r="AF612" s="44"/>
      <c r="AG612" s="44"/>
      <c r="AH612" s="44"/>
      <c r="AI612" s="44"/>
      <c r="AJ612" s="44">
        <v>0</v>
      </c>
      <c r="AK612" s="85" t="str">
        <f>IF(AND($M612&gt;='Renew Report'!$T$1,$M612&lt;='Renew Report'!$U$1),COUNT($AK$1:$AK611)+1,"")</f>
        <v/>
      </c>
      <c r="AT612" s="46">
        <f t="shared" ca="1" si="76"/>
        <v>0</v>
      </c>
    </row>
    <row r="613" spans="1:46" s="46" customFormat="1" ht="60" customHeight="1" thickBot="1">
      <c r="A613" s="8">
        <f>IF(C613="","",SUBTOTAL(3,$C$2:C613))</f>
        <v>612</v>
      </c>
      <c r="B613" s="9" t="s">
        <v>642</v>
      </c>
      <c r="C613" s="10">
        <v>1</v>
      </c>
      <c r="D613" s="10">
        <v>1</v>
      </c>
      <c r="E613" s="10">
        <v>1</v>
      </c>
      <c r="F613" s="10">
        <v>1</v>
      </c>
      <c r="G613" s="10"/>
      <c r="H613" s="10">
        <v>1</v>
      </c>
      <c r="I613" s="10">
        <v>1</v>
      </c>
      <c r="J613" s="4">
        <v>1</v>
      </c>
      <c r="K613" s="4">
        <v>1</v>
      </c>
      <c r="L613" s="12">
        <v>44021</v>
      </c>
      <c r="M613" s="12">
        <v>44520</v>
      </c>
      <c r="N613" s="11">
        <v>104</v>
      </c>
      <c r="O613" s="36">
        <v>75</v>
      </c>
      <c r="P613" s="13">
        <v>0</v>
      </c>
      <c r="Q613" s="14">
        <f t="shared" si="72"/>
        <v>44536</v>
      </c>
      <c r="R613" s="15">
        <f t="shared" ca="1" si="77"/>
        <v>0</v>
      </c>
      <c r="S613" s="35">
        <f t="shared" si="73"/>
        <v>76</v>
      </c>
      <c r="T613" s="101">
        <f t="shared" ca="1" si="78"/>
        <v>76</v>
      </c>
      <c r="U613" s="90" t="s">
        <v>689</v>
      </c>
      <c r="V613" s="26">
        <v>25</v>
      </c>
      <c r="W613" s="25" t="str">
        <f t="shared" si="79"/>
        <v>المخازن</v>
      </c>
      <c r="X613" s="25" t="str">
        <f t="shared" ca="1" si="74"/>
        <v/>
      </c>
      <c r="Y613" s="25" t="str">
        <f t="shared" ca="1" si="75"/>
        <v/>
      </c>
      <c r="Z613" s="22" t="s">
        <v>24</v>
      </c>
      <c r="AA613" s="22"/>
      <c r="AB613" s="16">
        <v>44459</v>
      </c>
      <c r="AC613" s="17">
        <v>44520</v>
      </c>
      <c r="AD613" s="43"/>
      <c r="AE613" s="44"/>
      <c r="AF613" s="44"/>
      <c r="AG613" s="44"/>
      <c r="AH613" s="44"/>
      <c r="AI613" s="44"/>
      <c r="AJ613" s="44">
        <v>0</v>
      </c>
      <c r="AK613" s="85" t="str">
        <f>IF(AND($M613&gt;='Renew Report'!$T$1,$M613&lt;='Renew Report'!$U$1),COUNT($AK$1:$AK612)+1,"")</f>
        <v/>
      </c>
      <c r="AT613" s="46">
        <f t="shared" ca="1" si="76"/>
        <v>0</v>
      </c>
    </row>
    <row r="614" spans="1:46" s="46" customFormat="1" ht="60" customHeight="1" thickBot="1">
      <c r="A614" s="8">
        <f>IF(C614="","",SUBTOTAL(3,$C$2:C614))</f>
        <v>613</v>
      </c>
      <c r="B614" s="9" t="s">
        <v>643</v>
      </c>
      <c r="C614" s="10">
        <v>1</v>
      </c>
      <c r="D614" s="10">
        <v>1</v>
      </c>
      <c r="E614" s="10">
        <v>1</v>
      </c>
      <c r="F614" s="10">
        <v>1</v>
      </c>
      <c r="G614" s="10"/>
      <c r="H614" s="10">
        <v>1</v>
      </c>
      <c r="I614" s="10">
        <v>1</v>
      </c>
      <c r="J614" s="4">
        <v>1</v>
      </c>
      <c r="K614" s="4">
        <v>1</v>
      </c>
      <c r="L614" s="12">
        <v>43596</v>
      </c>
      <c r="M614" s="12">
        <v>44758</v>
      </c>
      <c r="N614" s="11">
        <v>196</v>
      </c>
      <c r="O614" s="36">
        <v>125</v>
      </c>
      <c r="P614" s="13">
        <v>0</v>
      </c>
      <c r="Q614" s="14">
        <f t="shared" si="72"/>
        <v>44774</v>
      </c>
      <c r="R614" s="15">
        <f t="shared" ca="1" si="77"/>
        <v>0</v>
      </c>
      <c r="S614" s="35">
        <f t="shared" si="73"/>
        <v>126</v>
      </c>
      <c r="T614" s="101">
        <f t="shared" ca="1" si="78"/>
        <v>126</v>
      </c>
      <c r="U614" s="90" t="s">
        <v>689</v>
      </c>
      <c r="V614" s="26">
        <v>25</v>
      </c>
      <c r="W614" s="25" t="str">
        <f t="shared" si="79"/>
        <v>المخازن</v>
      </c>
      <c r="X614" s="25" t="str">
        <f t="shared" ca="1" si="74"/>
        <v/>
      </c>
      <c r="Y614" s="25" t="str">
        <f t="shared" ca="1" si="75"/>
        <v/>
      </c>
      <c r="Z614" s="22" t="s">
        <v>24</v>
      </c>
      <c r="AA614" s="22"/>
      <c r="AB614" s="16">
        <v>44332</v>
      </c>
      <c r="AC614" s="17">
        <v>44393</v>
      </c>
      <c r="AD614" s="43"/>
      <c r="AE614" s="44"/>
      <c r="AF614" s="44"/>
      <c r="AG614" s="44"/>
      <c r="AH614" s="44"/>
      <c r="AI614" s="44"/>
      <c r="AJ614" s="44">
        <v>2004</v>
      </c>
      <c r="AK614" s="85" t="str">
        <f>IF(AND($M614&gt;='Renew Report'!$T$1,$M614&lt;='Renew Report'!$U$1),COUNT($AK$1:$AK613)+1,"")</f>
        <v/>
      </c>
      <c r="AT614" s="46">
        <f t="shared" ca="1" si="76"/>
        <v>0</v>
      </c>
    </row>
    <row r="615" spans="1:46" s="46" customFormat="1" ht="60" customHeight="1" thickBot="1">
      <c r="A615" s="8">
        <f>IF(C615="","",SUBTOTAL(3,$C$2:C615))</f>
        <v>614</v>
      </c>
      <c r="B615" s="9" t="s">
        <v>644</v>
      </c>
      <c r="C615" s="10">
        <v>1</v>
      </c>
      <c r="D615" s="10">
        <v>1</v>
      </c>
      <c r="E615" s="10">
        <v>1</v>
      </c>
      <c r="F615" s="10">
        <v>1</v>
      </c>
      <c r="G615" s="10"/>
      <c r="H615" s="10">
        <v>1</v>
      </c>
      <c r="I615" s="10">
        <v>1</v>
      </c>
      <c r="J615" s="4">
        <v>1</v>
      </c>
      <c r="K615" s="4">
        <v>1</v>
      </c>
      <c r="L615" s="12">
        <v>43946</v>
      </c>
      <c r="M615" s="12">
        <v>44401</v>
      </c>
      <c r="N615" s="11">
        <v>0</v>
      </c>
      <c r="O615" s="36">
        <v>0</v>
      </c>
      <c r="P615" s="13">
        <v>0</v>
      </c>
      <c r="Q615" s="14">
        <f t="shared" si="72"/>
        <v>44417</v>
      </c>
      <c r="R615" s="15">
        <f t="shared" ca="1" si="77"/>
        <v>0</v>
      </c>
      <c r="S615" s="35">
        <f t="shared" si="73"/>
        <v>1</v>
      </c>
      <c r="T615" s="101">
        <f t="shared" ca="1" si="78"/>
        <v>1</v>
      </c>
      <c r="U615" s="90" t="s">
        <v>689</v>
      </c>
      <c r="V615" s="26">
        <v>25</v>
      </c>
      <c r="W615" s="25">
        <f t="shared" si="79"/>
        <v>0</v>
      </c>
      <c r="X615" s="25" t="str">
        <f t="shared" ca="1" si="74"/>
        <v/>
      </c>
      <c r="Y615" s="25" t="str">
        <f t="shared" ca="1" si="75"/>
        <v/>
      </c>
      <c r="Z615" s="22" t="s">
        <v>24</v>
      </c>
      <c r="AA615" s="22"/>
      <c r="AB615" s="16">
        <v>44340</v>
      </c>
      <c r="AC615" s="17">
        <v>44401</v>
      </c>
      <c r="AD615" s="43"/>
      <c r="AE615" s="44"/>
      <c r="AF615" s="44"/>
      <c r="AG615" s="44"/>
      <c r="AH615" s="44"/>
      <c r="AI615" s="44"/>
      <c r="AJ615" s="44">
        <v>2004</v>
      </c>
      <c r="AK615" s="85" t="str">
        <f>IF(AND($M615&gt;='Renew Report'!$T$1,$M615&lt;='Renew Report'!$U$1),COUNT($AK$1:$AK614)+1,"")</f>
        <v/>
      </c>
      <c r="AT615" s="46">
        <f t="shared" ca="1" si="76"/>
        <v>0</v>
      </c>
    </row>
    <row r="616" spans="1:46" s="46" customFormat="1" ht="60" customHeight="1" thickBot="1">
      <c r="A616" s="8">
        <f>IF(C616="","",SUBTOTAL(3,$C$2:C616))</f>
        <v>615</v>
      </c>
      <c r="B616" s="9" t="s">
        <v>645</v>
      </c>
      <c r="C616" s="10">
        <v>1</v>
      </c>
      <c r="D616" s="10">
        <v>1</v>
      </c>
      <c r="E616" s="10">
        <v>1</v>
      </c>
      <c r="F616" s="10">
        <v>1</v>
      </c>
      <c r="G616" s="10"/>
      <c r="H616" s="10">
        <v>1</v>
      </c>
      <c r="I616" s="10">
        <v>1</v>
      </c>
      <c r="J616" s="4">
        <v>1</v>
      </c>
      <c r="K616" s="4">
        <v>1</v>
      </c>
      <c r="L616" s="12">
        <v>44470</v>
      </c>
      <c r="M616" s="12">
        <v>44554</v>
      </c>
      <c r="N616" s="11">
        <v>0</v>
      </c>
      <c r="O616" s="36">
        <v>0</v>
      </c>
      <c r="P616" s="13">
        <v>0</v>
      </c>
      <c r="Q616" s="14">
        <f t="shared" si="72"/>
        <v>44570</v>
      </c>
      <c r="R616" s="15">
        <f t="shared" ca="1" si="77"/>
        <v>0</v>
      </c>
      <c r="S616" s="35">
        <f t="shared" si="73"/>
        <v>1</v>
      </c>
      <c r="T616" s="101">
        <f t="shared" ca="1" si="78"/>
        <v>1</v>
      </c>
      <c r="U616" s="90" t="s">
        <v>689</v>
      </c>
      <c r="V616" s="26">
        <v>25</v>
      </c>
      <c r="W616" s="25">
        <f t="shared" si="79"/>
        <v>0</v>
      </c>
      <c r="X616" s="25" t="str">
        <f t="shared" ca="1" si="74"/>
        <v/>
      </c>
      <c r="Y616" s="25" t="str">
        <f t="shared" ca="1" si="75"/>
        <v/>
      </c>
      <c r="Z616" s="22" t="s">
        <v>26</v>
      </c>
      <c r="AA616" s="22"/>
      <c r="AB616" s="16">
        <v>44189</v>
      </c>
      <c r="AC616" s="17">
        <v>44189</v>
      </c>
      <c r="AD616" s="43"/>
      <c r="AE616" s="44"/>
      <c r="AF616" s="44"/>
      <c r="AG616" s="44"/>
      <c r="AH616" s="44"/>
      <c r="AI616" s="44"/>
      <c r="AJ616" s="44">
        <v>0</v>
      </c>
      <c r="AK616" s="85" t="str">
        <f>IF(AND($M616&gt;='Renew Report'!$T$1,$M616&lt;='Renew Report'!$U$1),COUNT($AK$1:$AK615)+1,"")</f>
        <v/>
      </c>
      <c r="AT616" s="46">
        <f t="shared" ca="1" si="76"/>
        <v>0</v>
      </c>
    </row>
    <row r="617" spans="1:46" s="46" customFormat="1" ht="60" customHeight="1" thickBot="1">
      <c r="A617" s="8">
        <f>IF(C617="","",SUBTOTAL(3,$C$2:C617))</f>
        <v>616</v>
      </c>
      <c r="B617" s="9" t="s">
        <v>646</v>
      </c>
      <c r="C617" s="10">
        <v>1</v>
      </c>
      <c r="D617" s="10">
        <v>1</v>
      </c>
      <c r="E617" s="10">
        <v>1</v>
      </c>
      <c r="F617" s="10">
        <v>1</v>
      </c>
      <c r="G617" s="10"/>
      <c r="H617" s="10">
        <v>1</v>
      </c>
      <c r="I617" s="10">
        <v>1</v>
      </c>
      <c r="J617" s="4">
        <v>1</v>
      </c>
      <c r="K617" s="4">
        <v>1</v>
      </c>
      <c r="L617" s="12">
        <v>44641</v>
      </c>
      <c r="M617" s="12">
        <v>44720</v>
      </c>
      <c r="N617" s="11">
        <v>0</v>
      </c>
      <c r="O617" s="36">
        <v>0</v>
      </c>
      <c r="P617" s="13">
        <v>0</v>
      </c>
      <c r="Q617" s="14">
        <f t="shared" si="72"/>
        <v>44736</v>
      </c>
      <c r="R617" s="15">
        <f t="shared" ca="1" si="77"/>
        <v>0</v>
      </c>
      <c r="S617" s="35">
        <f t="shared" si="73"/>
        <v>1</v>
      </c>
      <c r="T617" s="101">
        <f t="shared" ca="1" si="78"/>
        <v>1</v>
      </c>
      <c r="U617" s="90" t="s">
        <v>689</v>
      </c>
      <c r="V617" s="26">
        <v>25</v>
      </c>
      <c r="W617" s="25">
        <f t="shared" si="79"/>
        <v>0</v>
      </c>
      <c r="X617" s="25" t="str">
        <f t="shared" ca="1" si="74"/>
        <v/>
      </c>
      <c r="Y617" s="25" t="str">
        <f t="shared" ca="1" si="75"/>
        <v/>
      </c>
      <c r="Z617" s="22" t="s">
        <v>24</v>
      </c>
      <c r="AA617" s="22"/>
      <c r="AB617" s="16">
        <v>44294</v>
      </c>
      <c r="AC617" s="17">
        <v>44355</v>
      </c>
      <c r="AD617" s="43"/>
      <c r="AE617" s="44"/>
      <c r="AF617" s="44"/>
      <c r="AG617" s="44"/>
      <c r="AH617" s="44"/>
      <c r="AI617" s="44"/>
      <c r="AJ617" s="44">
        <v>2006</v>
      </c>
      <c r="AK617" s="85" t="str">
        <f>IF(AND($M617&gt;='Renew Report'!$T$1,$M617&lt;='Renew Report'!$U$1),COUNT($AK$1:$AK616)+1,"")</f>
        <v/>
      </c>
      <c r="AT617" s="46">
        <f t="shared" ca="1" si="76"/>
        <v>0</v>
      </c>
    </row>
    <row r="618" spans="1:46" s="46" customFormat="1" ht="60" customHeight="1" thickBot="1">
      <c r="A618" s="8">
        <f>IF(C618="","",SUBTOTAL(3,$C$2:C618))</f>
        <v>617</v>
      </c>
      <c r="B618" s="9" t="s">
        <v>647</v>
      </c>
      <c r="C618" s="10">
        <v>1</v>
      </c>
      <c r="D618" s="10">
        <v>1</v>
      </c>
      <c r="E618" s="10">
        <v>1</v>
      </c>
      <c r="F618" s="10">
        <v>1</v>
      </c>
      <c r="G618" s="10"/>
      <c r="H618" s="10">
        <v>1</v>
      </c>
      <c r="I618" s="10">
        <v>1</v>
      </c>
      <c r="J618" s="4">
        <v>1</v>
      </c>
      <c r="K618" s="4">
        <v>1</v>
      </c>
      <c r="L618" s="12">
        <v>44051</v>
      </c>
      <c r="M618" s="12">
        <v>44468</v>
      </c>
      <c r="N618" s="11">
        <v>0</v>
      </c>
      <c r="O618" s="36">
        <v>0</v>
      </c>
      <c r="P618" s="13">
        <v>0</v>
      </c>
      <c r="Q618" s="14">
        <f t="shared" si="72"/>
        <v>44484</v>
      </c>
      <c r="R618" s="15">
        <f t="shared" ca="1" si="77"/>
        <v>0</v>
      </c>
      <c r="S618" s="35">
        <f t="shared" si="73"/>
        <v>1</v>
      </c>
      <c r="T618" s="101">
        <f t="shared" ca="1" si="78"/>
        <v>1</v>
      </c>
      <c r="U618" s="90" t="s">
        <v>689</v>
      </c>
      <c r="V618" s="26">
        <v>25</v>
      </c>
      <c r="W618" s="25">
        <f t="shared" si="79"/>
        <v>0</v>
      </c>
      <c r="X618" s="25" t="str">
        <f t="shared" ca="1" si="74"/>
        <v/>
      </c>
      <c r="Y618" s="25" t="str">
        <f t="shared" ca="1" si="75"/>
        <v/>
      </c>
      <c r="Z618" s="22" t="s">
        <v>24</v>
      </c>
      <c r="AA618" s="22"/>
      <c r="AB618" s="16">
        <v>44406</v>
      </c>
      <c r="AC618" s="17">
        <v>44468</v>
      </c>
      <c r="AD618" s="43"/>
      <c r="AE618" s="44"/>
      <c r="AF618" s="44"/>
      <c r="AG618" s="44"/>
      <c r="AH618" s="44"/>
      <c r="AI618" s="44"/>
      <c r="AJ618" s="44">
        <v>0</v>
      </c>
      <c r="AK618" s="85" t="str">
        <f>IF(AND($M618&gt;='Renew Report'!$T$1,$M618&lt;='Renew Report'!$U$1),COUNT($AK$1:$AK617)+1,"")</f>
        <v/>
      </c>
      <c r="AT618" s="46">
        <f t="shared" ca="1" si="76"/>
        <v>0</v>
      </c>
    </row>
    <row r="619" spans="1:46" s="46" customFormat="1" ht="60" customHeight="1" thickBot="1">
      <c r="A619" s="8">
        <f>IF(C619="","",SUBTOTAL(3,$C$2:C619))</f>
        <v>618</v>
      </c>
      <c r="B619" s="9" t="s">
        <v>648</v>
      </c>
      <c r="C619" s="10">
        <v>1</v>
      </c>
      <c r="D619" s="10">
        <v>1</v>
      </c>
      <c r="E619" s="10">
        <v>1</v>
      </c>
      <c r="F619" s="10">
        <v>1</v>
      </c>
      <c r="G619" s="10"/>
      <c r="H619" s="10">
        <v>1</v>
      </c>
      <c r="I619" s="10">
        <v>1</v>
      </c>
      <c r="J619" s="4">
        <v>1</v>
      </c>
      <c r="K619" s="4">
        <v>1</v>
      </c>
      <c r="L619" s="12">
        <v>43871</v>
      </c>
      <c r="M619" s="12">
        <v>44404</v>
      </c>
      <c r="N619" s="11">
        <v>0</v>
      </c>
      <c r="O619" s="36">
        <v>0</v>
      </c>
      <c r="P619" s="13">
        <v>0</v>
      </c>
      <c r="Q619" s="14">
        <f t="shared" si="72"/>
        <v>44420</v>
      </c>
      <c r="R619" s="15">
        <f t="shared" ca="1" si="77"/>
        <v>0</v>
      </c>
      <c r="S619" s="35">
        <f t="shared" si="73"/>
        <v>1</v>
      </c>
      <c r="T619" s="101">
        <f t="shared" ca="1" si="78"/>
        <v>1</v>
      </c>
      <c r="U619" s="90" t="s">
        <v>689</v>
      </c>
      <c r="V619" s="26">
        <v>25</v>
      </c>
      <c r="W619" s="25">
        <f t="shared" si="79"/>
        <v>0</v>
      </c>
      <c r="X619" s="25" t="str">
        <f t="shared" ca="1" si="74"/>
        <v/>
      </c>
      <c r="Y619" s="25" t="str">
        <f t="shared" ca="1" si="75"/>
        <v/>
      </c>
      <c r="Z619" s="22" t="s">
        <v>24</v>
      </c>
      <c r="AA619" s="22"/>
      <c r="AB619" s="16">
        <v>44343</v>
      </c>
      <c r="AC619" s="17">
        <v>44404</v>
      </c>
      <c r="AD619" s="43"/>
      <c r="AE619" s="44"/>
      <c r="AF619" s="44"/>
      <c r="AG619" s="44"/>
      <c r="AH619" s="44"/>
      <c r="AI619" s="44"/>
      <c r="AJ619" s="44">
        <v>2005</v>
      </c>
      <c r="AK619" s="85" t="str">
        <f>IF(AND($M619&gt;='Renew Report'!$T$1,$M619&lt;='Renew Report'!$U$1),COUNT($AK$1:$AK618)+1,"")</f>
        <v/>
      </c>
      <c r="AT619" s="46">
        <f t="shared" ca="1" si="76"/>
        <v>0</v>
      </c>
    </row>
    <row r="620" spans="1:46" s="46" customFormat="1" ht="60" customHeight="1" thickBot="1">
      <c r="A620" s="8">
        <f>IF(C620="","",SUBTOTAL(3,$C$2:C620))</f>
        <v>619</v>
      </c>
      <c r="B620" s="9" t="s">
        <v>649</v>
      </c>
      <c r="C620" s="10">
        <v>1</v>
      </c>
      <c r="D620" s="10">
        <v>1</v>
      </c>
      <c r="E620" s="10">
        <v>1</v>
      </c>
      <c r="F620" s="10">
        <v>1</v>
      </c>
      <c r="G620" s="10"/>
      <c r="H620" s="10">
        <v>1</v>
      </c>
      <c r="I620" s="10">
        <v>1</v>
      </c>
      <c r="J620" s="4">
        <v>1</v>
      </c>
      <c r="K620" s="4">
        <v>1</v>
      </c>
      <c r="L620" s="12">
        <v>43713</v>
      </c>
      <c r="M620" s="12">
        <v>44418</v>
      </c>
      <c r="N620" s="11">
        <v>0</v>
      </c>
      <c r="O620" s="36">
        <v>0</v>
      </c>
      <c r="P620" s="13">
        <v>0</v>
      </c>
      <c r="Q620" s="14">
        <f t="shared" si="72"/>
        <v>44434</v>
      </c>
      <c r="R620" s="15">
        <f t="shared" ca="1" si="77"/>
        <v>0</v>
      </c>
      <c r="S620" s="35">
        <f t="shared" si="73"/>
        <v>1</v>
      </c>
      <c r="T620" s="101">
        <f t="shared" ca="1" si="78"/>
        <v>1</v>
      </c>
      <c r="U620" s="90" t="s">
        <v>689</v>
      </c>
      <c r="V620" s="26">
        <v>25</v>
      </c>
      <c r="W620" s="25">
        <f t="shared" si="79"/>
        <v>0</v>
      </c>
      <c r="X620" s="25" t="str">
        <f t="shared" ca="1" si="74"/>
        <v/>
      </c>
      <c r="Y620" s="25" t="str">
        <f t="shared" ca="1" si="75"/>
        <v/>
      </c>
      <c r="Z620" s="22" t="s">
        <v>24</v>
      </c>
      <c r="AA620" s="22"/>
      <c r="AB620" s="16">
        <v>44357</v>
      </c>
      <c r="AC620" s="17">
        <v>44418</v>
      </c>
      <c r="AD620" s="43"/>
      <c r="AE620" s="44"/>
      <c r="AF620" s="44"/>
      <c r="AG620" s="44"/>
      <c r="AH620" s="44"/>
      <c r="AI620" s="44"/>
      <c r="AJ620" s="44">
        <v>0</v>
      </c>
      <c r="AK620" s="85" t="str">
        <f>IF(AND($M620&gt;='Renew Report'!$T$1,$M620&lt;='Renew Report'!$U$1),COUNT($AK$1:$AK619)+1,"")</f>
        <v/>
      </c>
      <c r="AT620" s="46">
        <f t="shared" ca="1" si="76"/>
        <v>0</v>
      </c>
    </row>
    <row r="621" spans="1:46" s="46" customFormat="1" ht="60" customHeight="1" thickBot="1">
      <c r="A621" s="8">
        <f>IF(C621="","",SUBTOTAL(3,$C$2:C621))</f>
        <v>620</v>
      </c>
      <c r="B621" s="9" t="s">
        <v>650</v>
      </c>
      <c r="C621" s="10">
        <v>1</v>
      </c>
      <c r="D621" s="10">
        <v>1</v>
      </c>
      <c r="E621" s="10">
        <v>1</v>
      </c>
      <c r="F621" s="10">
        <v>1</v>
      </c>
      <c r="G621" s="10"/>
      <c r="H621" s="10">
        <v>1</v>
      </c>
      <c r="I621" s="10">
        <v>1</v>
      </c>
      <c r="J621" s="4">
        <v>1</v>
      </c>
      <c r="K621" s="4">
        <v>1</v>
      </c>
      <c r="L621" s="12">
        <v>44012</v>
      </c>
      <c r="M621" s="12">
        <v>44677</v>
      </c>
      <c r="N621" s="11">
        <v>0</v>
      </c>
      <c r="O621" s="36">
        <v>0</v>
      </c>
      <c r="P621" s="13">
        <v>0</v>
      </c>
      <c r="Q621" s="14">
        <f t="shared" si="72"/>
        <v>44693</v>
      </c>
      <c r="R621" s="15">
        <f t="shared" ca="1" si="77"/>
        <v>0</v>
      </c>
      <c r="S621" s="35">
        <f t="shared" si="73"/>
        <v>1</v>
      </c>
      <c r="T621" s="101">
        <f t="shared" ca="1" si="78"/>
        <v>1</v>
      </c>
      <c r="U621" s="90" t="s">
        <v>689</v>
      </c>
      <c r="V621" s="26">
        <v>25</v>
      </c>
      <c r="W621" s="25">
        <f t="shared" si="79"/>
        <v>0</v>
      </c>
      <c r="X621" s="25" t="str">
        <f t="shared" ca="1" si="74"/>
        <v/>
      </c>
      <c r="Y621" s="25" t="str">
        <f t="shared" ca="1" si="75"/>
        <v/>
      </c>
      <c r="Z621" s="22" t="s">
        <v>24</v>
      </c>
      <c r="AA621" s="22"/>
      <c r="AB621" s="16">
        <v>44253</v>
      </c>
      <c r="AC621" s="17">
        <v>44312</v>
      </c>
      <c r="AD621" s="43"/>
      <c r="AE621" s="44"/>
      <c r="AF621" s="44"/>
      <c r="AG621" s="44"/>
      <c r="AH621" s="44"/>
      <c r="AI621" s="44"/>
      <c r="AJ621" s="44">
        <v>0</v>
      </c>
      <c r="AK621" s="85" t="str">
        <f>IF(AND($M621&gt;='Renew Report'!$T$1,$M621&lt;='Renew Report'!$U$1),COUNT($AK$1:$AK620)+1,"")</f>
        <v/>
      </c>
      <c r="AT621" s="46">
        <f t="shared" ca="1" si="76"/>
        <v>0</v>
      </c>
    </row>
    <row r="622" spans="1:46" s="46" customFormat="1" ht="60" customHeight="1" thickBot="1">
      <c r="A622" s="8">
        <f>IF(C622="","",SUBTOTAL(3,$C$2:C622))</f>
        <v>621</v>
      </c>
      <c r="B622" s="9" t="s">
        <v>651</v>
      </c>
      <c r="C622" s="10">
        <v>1</v>
      </c>
      <c r="D622" s="10">
        <v>1</v>
      </c>
      <c r="E622" s="10">
        <v>1</v>
      </c>
      <c r="F622" s="10">
        <v>1</v>
      </c>
      <c r="G622" s="10"/>
      <c r="H622" s="10">
        <v>1</v>
      </c>
      <c r="I622" s="10">
        <v>1</v>
      </c>
      <c r="J622" s="4">
        <v>1</v>
      </c>
      <c r="K622" s="4">
        <v>1</v>
      </c>
      <c r="L622" s="12">
        <v>43838</v>
      </c>
      <c r="M622" s="12">
        <v>44509</v>
      </c>
      <c r="N622" s="11">
        <v>0</v>
      </c>
      <c r="O622" s="36">
        <v>0</v>
      </c>
      <c r="P622" s="13">
        <v>0</v>
      </c>
      <c r="Q622" s="14">
        <f t="shared" si="72"/>
        <v>44525</v>
      </c>
      <c r="R622" s="15">
        <f t="shared" ca="1" si="77"/>
        <v>0</v>
      </c>
      <c r="S622" s="35">
        <f t="shared" si="73"/>
        <v>1</v>
      </c>
      <c r="T622" s="101">
        <f t="shared" ca="1" si="78"/>
        <v>1</v>
      </c>
      <c r="U622" s="90" t="s">
        <v>689</v>
      </c>
      <c r="V622" s="26">
        <v>25</v>
      </c>
      <c r="W622" s="25">
        <f t="shared" si="79"/>
        <v>0</v>
      </c>
      <c r="X622" s="25" t="str">
        <f t="shared" ca="1" si="74"/>
        <v/>
      </c>
      <c r="Y622" s="25" t="str">
        <f t="shared" ca="1" si="75"/>
        <v/>
      </c>
      <c r="Z622" s="22" t="s">
        <v>24</v>
      </c>
      <c r="AA622" s="22"/>
      <c r="AB622" s="16">
        <v>44448</v>
      </c>
      <c r="AC622" s="17">
        <v>44509</v>
      </c>
      <c r="AD622" s="43"/>
      <c r="AE622" s="44"/>
      <c r="AF622" s="44"/>
      <c r="AG622" s="44"/>
      <c r="AH622" s="44"/>
      <c r="AI622" s="44"/>
      <c r="AJ622" s="44">
        <v>0</v>
      </c>
      <c r="AK622" s="85" t="str">
        <f>IF(AND($M622&gt;='Renew Report'!$T$1,$M622&lt;='Renew Report'!$U$1),COUNT($AK$1:$AK621)+1,"")</f>
        <v/>
      </c>
      <c r="AT622" s="46">
        <f t="shared" ca="1" si="76"/>
        <v>0</v>
      </c>
    </row>
    <row r="623" spans="1:46" s="46" customFormat="1" ht="60" customHeight="1" thickBot="1">
      <c r="A623" s="8">
        <f>IF(C623="","",SUBTOTAL(3,$C$2:C623))</f>
        <v>622</v>
      </c>
      <c r="B623" s="9" t="s">
        <v>652</v>
      </c>
      <c r="C623" s="10">
        <v>1</v>
      </c>
      <c r="D623" s="10">
        <v>1</v>
      </c>
      <c r="E623" s="10">
        <v>1</v>
      </c>
      <c r="F623" s="10">
        <v>1</v>
      </c>
      <c r="G623" s="10"/>
      <c r="H623" s="10">
        <v>1</v>
      </c>
      <c r="I623" s="10">
        <v>1</v>
      </c>
      <c r="J623" s="4">
        <v>1</v>
      </c>
      <c r="K623" s="4">
        <v>1</v>
      </c>
      <c r="L623" s="12">
        <v>0</v>
      </c>
      <c r="M623" s="12">
        <v>45178</v>
      </c>
      <c r="N623" s="11">
        <v>0</v>
      </c>
      <c r="O623" s="36">
        <v>0</v>
      </c>
      <c r="P623" s="13">
        <v>0</v>
      </c>
      <c r="Q623" s="14">
        <f t="shared" si="72"/>
        <v>45194</v>
      </c>
      <c r="R623" s="15">
        <f t="shared" ca="1" si="77"/>
        <v>0</v>
      </c>
      <c r="S623" s="35">
        <f t="shared" si="73"/>
        <v>1</v>
      </c>
      <c r="T623" s="101">
        <f t="shared" ca="1" si="78"/>
        <v>1</v>
      </c>
      <c r="U623" s="90" t="s">
        <v>689</v>
      </c>
      <c r="V623" s="26">
        <v>25</v>
      </c>
      <c r="W623" s="25">
        <f t="shared" si="79"/>
        <v>0</v>
      </c>
      <c r="X623" s="25" t="str">
        <f t="shared" ca="1" si="74"/>
        <v/>
      </c>
      <c r="Y623" s="25" t="str">
        <f t="shared" ca="1" si="75"/>
        <v/>
      </c>
      <c r="Z623" s="22" t="s">
        <v>75</v>
      </c>
      <c r="AA623" s="22"/>
      <c r="AB623" s="16">
        <v>44813</v>
      </c>
      <c r="AC623" s="17">
        <v>44813</v>
      </c>
      <c r="AD623" s="43"/>
      <c r="AE623" s="44"/>
      <c r="AF623" s="44"/>
      <c r="AG623" s="44"/>
      <c r="AH623" s="44"/>
      <c r="AI623" s="44"/>
      <c r="AJ623" s="44">
        <v>44111</v>
      </c>
      <c r="AK623" s="85" t="str">
        <f>IF(AND($M623&gt;='Renew Report'!$T$1,$M623&lt;='Renew Report'!$U$1),COUNT($AK$1:$AK622)+1,"")</f>
        <v/>
      </c>
      <c r="AT623" s="46">
        <f t="shared" ca="1" si="76"/>
        <v>0</v>
      </c>
    </row>
    <row r="624" spans="1:46" s="46" customFormat="1" ht="60" customHeight="1" thickBot="1">
      <c r="A624" s="8">
        <f>IF(C624="","",SUBTOTAL(3,$C$2:C624))</f>
        <v>623</v>
      </c>
      <c r="B624" s="9" t="s">
        <v>653</v>
      </c>
      <c r="C624" s="10">
        <v>1</v>
      </c>
      <c r="D624" s="10">
        <v>1</v>
      </c>
      <c r="E624" s="10">
        <v>1</v>
      </c>
      <c r="F624" s="10">
        <v>1</v>
      </c>
      <c r="G624" s="10"/>
      <c r="H624" s="10">
        <v>1</v>
      </c>
      <c r="I624" s="10">
        <v>1</v>
      </c>
      <c r="J624" s="4">
        <v>1</v>
      </c>
      <c r="K624" s="4">
        <v>1</v>
      </c>
      <c r="L624" s="12">
        <v>44245</v>
      </c>
      <c r="M624" s="12">
        <v>44516</v>
      </c>
      <c r="N624" s="11">
        <v>0</v>
      </c>
      <c r="O624" s="36">
        <v>0</v>
      </c>
      <c r="P624" s="13">
        <v>0</v>
      </c>
      <c r="Q624" s="14">
        <f t="shared" si="72"/>
        <v>44532</v>
      </c>
      <c r="R624" s="15">
        <f t="shared" ca="1" si="77"/>
        <v>0</v>
      </c>
      <c r="S624" s="35">
        <f t="shared" si="73"/>
        <v>1</v>
      </c>
      <c r="T624" s="101">
        <f t="shared" ca="1" si="78"/>
        <v>1</v>
      </c>
      <c r="U624" s="90" t="s">
        <v>689</v>
      </c>
      <c r="V624" s="26">
        <v>25</v>
      </c>
      <c r="W624" s="25">
        <f t="shared" si="79"/>
        <v>0</v>
      </c>
      <c r="X624" s="25" t="str">
        <f t="shared" ca="1" si="74"/>
        <v/>
      </c>
      <c r="Y624" s="25" t="str">
        <f t="shared" ca="1" si="75"/>
        <v/>
      </c>
      <c r="Z624" s="22" t="s">
        <v>24</v>
      </c>
      <c r="AA624" s="22"/>
      <c r="AB624" s="16">
        <v>44455</v>
      </c>
      <c r="AC624" s="17">
        <v>44516</v>
      </c>
      <c r="AD624" s="43"/>
      <c r="AE624" s="44"/>
      <c r="AF624" s="44"/>
      <c r="AG624" s="44"/>
      <c r="AH624" s="44"/>
      <c r="AI624" s="44"/>
      <c r="AJ624" s="44">
        <v>0</v>
      </c>
      <c r="AK624" s="85" t="str">
        <f>IF(AND($M624&gt;='Renew Report'!$T$1,$M624&lt;='Renew Report'!$U$1),COUNT($AK$1:$AK623)+1,"")</f>
        <v/>
      </c>
      <c r="AT624" s="46">
        <f t="shared" ca="1" si="76"/>
        <v>0</v>
      </c>
    </row>
    <row r="625" spans="1:46" s="46" customFormat="1" ht="60" customHeight="1" thickBot="1">
      <c r="A625" s="8">
        <f>IF(C625="","",SUBTOTAL(3,$C$2:C625))</f>
        <v>624</v>
      </c>
      <c r="B625" s="9" t="s">
        <v>654</v>
      </c>
      <c r="C625" s="10">
        <v>1</v>
      </c>
      <c r="D625" s="10">
        <v>1</v>
      </c>
      <c r="E625" s="10">
        <v>1</v>
      </c>
      <c r="F625" s="10">
        <v>1</v>
      </c>
      <c r="G625" s="10"/>
      <c r="H625" s="10">
        <v>1</v>
      </c>
      <c r="I625" s="10">
        <v>1</v>
      </c>
      <c r="J625" s="4">
        <v>1</v>
      </c>
      <c r="K625" s="4">
        <v>1</v>
      </c>
      <c r="L625" s="12">
        <v>44106</v>
      </c>
      <c r="M625" s="12">
        <v>44517</v>
      </c>
      <c r="N625" s="11">
        <v>103</v>
      </c>
      <c r="O625" s="36">
        <v>75</v>
      </c>
      <c r="P625" s="13">
        <v>0</v>
      </c>
      <c r="Q625" s="14">
        <f t="shared" si="72"/>
        <v>44533</v>
      </c>
      <c r="R625" s="15">
        <f t="shared" ca="1" si="77"/>
        <v>0</v>
      </c>
      <c r="S625" s="35">
        <f t="shared" si="73"/>
        <v>76</v>
      </c>
      <c r="T625" s="101">
        <f t="shared" ca="1" si="78"/>
        <v>76</v>
      </c>
      <c r="U625" s="90" t="s">
        <v>689</v>
      </c>
      <c r="V625" s="26">
        <v>25</v>
      </c>
      <c r="W625" s="25" t="str">
        <f t="shared" si="79"/>
        <v>المخازن</v>
      </c>
      <c r="X625" s="25" t="str">
        <f t="shared" ca="1" si="74"/>
        <v/>
      </c>
      <c r="Y625" s="25" t="str">
        <f t="shared" ca="1" si="75"/>
        <v/>
      </c>
      <c r="Z625" s="22" t="s">
        <v>24</v>
      </c>
      <c r="AA625" s="22"/>
      <c r="AB625" s="16">
        <v>44456</v>
      </c>
      <c r="AC625" s="17">
        <v>44517</v>
      </c>
      <c r="AD625" s="43"/>
      <c r="AE625" s="44"/>
      <c r="AF625" s="44"/>
      <c r="AG625" s="44"/>
      <c r="AH625" s="44"/>
      <c r="AI625" s="44"/>
      <c r="AJ625" s="44">
        <v>0</v>
      </c>
      <c r="AK625" s="85" t="str">
        <f>IF(AND($M625&gt;='Renew Report'!$T$1,$M625&lt;='Renew Report'!$U$1),COUNT($AK$1:$AK624)+1,"")</f>
        <v/>
      </c>
      <c r="AT625" s="46">
        <f t="shared" ca="1" si="76"/>
        <v>0</v>
      </c>
    </row>
    <row r="626" spans="1:46" s="46" customFormat="1" ht="60" customHeight="1" thickBot="1">
      <c r="A626" s="8">
        <f>IF(C626="","",SUBTOTAL(3,$C$2:C626))</f>
        <v>625</v>
      </c>
      <c r="B626" s="9" t="s">
        <v>655</v>
      </c>
      <c r="C626" s="10">
        <v>1</v>
      </c>
      <c r="D626" s="10">
        <v>1</v>
      </c>
      <c r="E626" s="10">
        <v>1</v>
      </c>
      <c r="F626" s="10">
        <v>1</v>
      </c>
      <c r="G626" s="10"/>
      <c r="H626" s="10">
        <v>1</v>
      </c>
      <c r="I626" s="10">
        <v>1</v>
      </c>
      <c r="J626" s="4">
        <v>1</v>
      </c>
      <c r="K626" s="4">
        <v>1</v>
      </c>
      <c r="L626" s="12">
        <v>44405</v>
      </c>
      <c r="M626" s="12">
        <v>44656</v>
      </c>
      <c r="N626" s="11">
        <v>0</v>
      </c>
      <c r="O626" s="36">
        <v>0</v>
      </c>
      <c r="P626" s="13">
        <v>0</v>
      </c>
      <c r="Q626" s="14">
        <f t="shared" si="72"/>
        <v>44672</v>
      </c>
      <c r="R626" s="15">
        <f t="shared" ca="1" si="77"/>
        <v>0</v>
      </c>
      <c r="S626" s="35">
        <f t="shared" si="73"/>
        <v>1</v>
      </c>
      <c r="T626" s="101">
        <f t="shared" ca="1" si="78"/>
        <v>1</v>
      </c>
      <c r="U626" s="90" t="s">
        <v>689</v>
      </c>
      <c r="V626" s="26">
        <v>25</v>
      </c>
      <c r="W626" s="25">
        <f t="shared" si="79"/>
        <v>0</v>
      </c>
      <c r="X626" s="25" t="str">
        <f t="shared" ca="1" si="74"/>
        <v/>
      </c>
      <c r="Y626" s="25" t="str">
        <f t="shared" ca="1" si="75"/>
        <v/>
      </c>
      <c r="Z626" s="22" t="s">
        <v>75</v>
      </c>
      <c r="AA626" s="22"/>
      <c r="AB626" s="16">
        <v>44656</v>
      </c>
      <c r="AC626" s="17">
        <v>44656</v>
      </c>
      <c r="AD626" s="43"/>
      <c r="AE626" s="44"/>
      <c r="AF626" s="44"/>
      <c r="AG626" s="44"/>
      <c r="AH626" s="44"/>
      <c r="AI626" s="44"/>
      <c r="AJ626" s="44">
        <v>44007</v>
      </c>
      <c r="AK626" s="85" t="str">
        <f>IF(AND($M626&gt;='Renew Report'!$T$1,$M626&lt;='Renew Report'!$U$1),COUNT($AK$1:$AK625)+1,"")</f>
        <v/>
      </c>
      <c r="AT626" s="46">
        <f t="shared" ca="1" si="76"/>
        <v>0</v>
      </c>
    </row>
    <row r="627" spans="1:46" s="46" customFormat="1" ht="60" customHeight="1" thickBot="1">
      <c r="A627" s="8">
        <f>IF(C627="","",SUBTOTAL(3,$C$2:C627))</f>
        <v>626</v>
      </c>
      <c r="B627" s="9" t="s">
        <v>656</v>
      </c>
      <c r="C627" s="10">
        <v>1</v>
      </c>
      <c r="D627" s="10">
        <v>1</v>
      </c>
      <c r="E627" s="10">
        <v>1</v>
      </c>
      <c r="F627" s="10">
        <v>1</v>
      </c>
      <c r="G627" s="10"/>
      <c r="H627" s="10">
        <v>1</v>
      </c>
      <c r="I627" s="10">
        <v>1</v>
      </c>
      <c r="J627" s="4">
        <v>1</v>
      </c>
      <c r="K627" s="4">
        <v>1</v>
      </c>
      <c r="L627" s="12">
        <v>44429</v>
      </c>
      <c r="M627" s="12">
        <v>44519</v>
      </c>
      <c r="N627" s="11">
        <v>0</v>
      </c>
      <c r="O627" s="36">
        <v>0</v>
      </c>
      <c r="P627" s="13">
        <v>0</v>
      </c>
      <c r="Q627" s="14">
        <f t="shared" si="72"/>
        <v>44535</v>
      </c>
      <c r="R627" s="15">
        <f t="shared" ca="1" si="77"/>
        <v>0</v>
      </c>
      <c r="S627" s="35">
        <f t="shared" si="73"/>
        <v>1</v>
      </c>
      <c r="T627" s="101">
        <f t="shared" ca="1" si="78"/>
        <v>1</v>
      </c>
      <c r="U627" s="90" t="s">
        <v>689</v>
      </c>
      <c r="V627" s="26">
        <v>25</v>
      </c>
      <c r="W627" s="25">
        <f t="shared" si="79"/>
        <v>0</v>
      </c>
      <c r="X627" s="25" t="str">
        <f t="shared" ca="1" si="74"/>
        <v/>
      </c>
      <c r="Y627" s="25" t="str">
        <f t="shared" ca="1" si="75"/>
        <v/>
      </c>
      <c r="Z627" s="22" t="s">
        <v>75</v>
      </c>
      <c r="AA627" s="22"/>
      <c r="AB627" s="16">
        <v>44519</v>
      </c>
      <c r="AC627" s="17">
        <v>44519</v>
      </c>
      <c r="AD627" s="43"/>
      <c r="AE627" s="44"/>
      <c r="AF627" s="44"/>
      <c r="AG627" s="44"/>
      <c r="AH627" s="44"/>
      <c r="AI627" s="44"/>
      <c r="AJ627" s="44">
        <v>44053</v>
      </c>
      <c r="AK627" s="85" t="str">
        <f>IF(AND($M627&gt;='Renew Report'!$T$1,$M627&lt;='Renew Report'!$U$1),COUNT($AK$1:$AK626)+1,"")</f>
        <v/>
      </c>
      <c r="AT627" s="46">
        <f t="shared" ca="1" si="76"/>
        <v>0</v>
      </c>
    </row>
    <row r="628" spans="1:46" s="46" customFormat="1" ht="60" customHeight="1" thickBot="1">
      <c r="A628" s="8">
        <f>IF(C628="","",SUBTOTAL(3,$C$2:C628))</f>
        <v>627</v>
      </c>
      <c r="B628" s="9" t="s">
        <v>657</v>
      </c>
      <c r="C628" s="10">
        <v>1</v>
      </c>
      <c r="D628" s="10">
        <v>1</v>
      </c>
      <c r="E628" s="10">
        <v>1</v>
      </c>
      <c r="F628" s="10">
        <v>1</v>
      </c>
      <c r="G628" s="10"/>
      <c r="H628" s="10">
        <v>1</v>
      </c>
      <c r="I628" s="10">
        <v>1</v>
      </c>
      <c r="J628" s="4">
        <v>1</v>
      </c>
      <c r="K628" s="4">
        <v>1</v>
      </c>
      <c r="L628" s="12">
        <v>44541</v>
      </c>
      <c r="M628" s="12">
        <v>44528</v>
      </c>
      <c r="N628" s="11">
        <v>0</v>
      </c>
      <c r="O628" s="36">
        <v>0</v>
      </c>
      <c r="P628" s="13">
        <v>0</v>
      </c>
      <c r="Q628" s="14">
        <f t="shared" si="72"/>
        <v>44544</v>
      </c>
      <c r="R628" s="15">
        <f t="shared" ca="1" si="77"/>
        <v>0</v>
      </c>
      <c r="S628" s="35">
        <f t="shared" si="73"/>
        <v>1</v>
      </c>
      <c r="T628" s="101">
        <f t="shared" ca="1" si="78"/>
        <v>1</v>
      </c>
      <c r="U628" s="90" t="s">
        <v>689</v>
      </c>
      <c r="V628" s="26">
        <v>25</v>
      </c>
      <c r="W628" s="25">
        <f t="shared" si="79"/>
        <v>0</v>
      </c>
      <c r="X628" s="25" t="str">
        <f t="shared" ca="1" si="74"/>
        <v/>
      </c>
      <c r="Y628" s="25" t="str">
        <f t="shared" ca="1" si="75"/>
        <v/>
      </c>
      <c r="Z628" s="22" t="s">
        <v>26</v>
      </c>
      <c r="AA628" s="22"/>
      <c r="AB628" s="16">
        <v>44163</v>
      </c>
      <c r="AC628" s="17">
        <v>44163</v>
      </c>
      <c r="AD628" s="43"/>
      <c r="AE628" s="44"/>
      <c r="AF628" s="44"/>
      <c r="AG628" s="44"/>
      <c r="AH628" s="44"/>
      <c r="AI628" s="44"/>
      <c r="AJ628" s="44">
        <v>0</v>
      </c>
      <c r="AK628" s="85" t="str">
        <f>IF(AND($M628&gt;='Renew Report'!$T$1,$M628&lt;='Renew Report'!$U$1),COUNT($AK$1:$AK627)+1,"")</f>
        <v/>
      </c>
      <c r="AT628" s="46">
        <f t="shared" ca="1" si="76"/>
        <v>0</v>
      </c>
    </row>
    <row r="629" spans="1:46" s="46" customFormat="1" ht="60" customHeight="1" thickBot="1">
      <c r="A629" s="8">
        <f>IF(C629="","",SUBTOTAL(3,$C$2:C629))</f>
        <v>628</v>
      </c>
      <c r="B629" s="9" t="s">
        <v>658</v>
      </c>
      <c r="C629" s="10">
        <v>1</v>
      </c>
      <c r="D629" s="10">
        <v>1</v>
      </c>
      <c r="E629" s="10">
        <v>1</v>
      </c>
      <c r="F629" s="10">
        <v>1</v>
      </c>
      <c r="G629" s="10"/>
      <c r="H629" s="10">
        <v>1</v>
      </c>
      <c r="I629" s="10">
        <v>1</v>
      </c>
      <c r="J629" s="4">
        <v>1</v>
      </c>
      <c r="K629" s="4">
        <v>1</v>
      </c>
      <c r="L629" s="12">
        <v>44525</v>
      </c>
      <c r="M629" s="12">
        <v>44529</v>
      </c>
      <c r="N629" s="11">
        <v>0</v>
      </c>
      <c r="O629" s="36">
        <v>0</v>
      </c>
      <c r="P629" s="13">
        <v>0</v>
      </c>
      <c r="Q629" s="14">
        <f t="shared" si="72"/>
        <v>44545</v>
      </c>
      <c r="R629" s="15">
        <f t="shared" ca="1" si="77"/>
        <v>0</v>
      </c>
      <c r="S629" s="35">
        <f t="shared" si="73"/>
        <v>1</v>
      </c>
      <c r="T629" s="101">
        <f t="shared" ca="1" si="78"/>
        <v>1</v>
      </c>
      <c r="U629" s="90" t="s">
        <v>689</v>
      </c>
      <c r="V629" s="26">
        <v>25</v>
      </c>
      <c r="W629" s="25">
        <f t="shared" si="79"/>
        <v>0</v>
      </c>
      <c r="X629" s="25" t="str">
        <f t="shared" ca="1" si="74"/>
        <v/>
      </c>
      <c r="Y629" s="25" t="str">
        <f t="shared" ca="1" si="75"/>
        <v/>
      </c>
      <c r="Z629" s="22" t="s">
        <v>26</v>
      </c>
      <c r="AA629" s="22"/>
      <c r="AB629" s="16">
        <v>44164</v>
      </c>
      <c r="AC629" s="17">
        <v>44164</v>
      </c>
      <c r="AD629" s="43"/>
      <c r="AE629" s="44"/>
      <c r="AF629" s="44"/>
      <c r="AG629" s="44"/>
      <c r="AH629" s="44"/>
      <c r="AI629" s="44"/>
      <c r="AJ629" s="44">
        <v>0</v>
      </c>
      <c r="AK629" s="85" t="str">
        <f>IF(AND($M629&gt;='Renew Report'!$T$1,$M629&lt;='Renew Report'!$U$1),COUNT($AK$1:$AK628)+1,"")</f>
        <v/>
      </c>
      <c r="AT629" s="46">
        <f t="shared" ca="1" si="76"/>
        <v>0</v>
      </c>
    </row>
    <row r="630" spans="1:46" s="46" customFormat="1" ht="60" customHeight="1" thickBot="1">
      <c r="A630" s="8">
        <f>IF(C630="","",SUBTOTAL(3,$C$2:C630))</f>
        <v>629</v>
      </c>
      <c r="B630" s="9" t="s">
        <v>659</v>
      </c>
      <c r="C630" s="10">
        <v>1</v>
      </c>
      <c r="D630" s="10">
        <v>1</v>
      </c>
      <c r="E630" s="10">
        <v>1</v>
      </c>
      <c r="F630" s="10">
        <v>1</v>
      </c>
      <c r="G630" s="10"/>
      <c r="H630" s="10">
        <v>1</v>
      </c>
      <c r="I630" s="10">
        <v>1</v>
      </c>
      <c r="J630" s="4">
        <v>1</v>
      </c>
      <c r="K630" s="4">
        <v>1</v>
      </c>
      <c r="L630" s="12">
        <v>44441</v>
      </c>
      <c r="M630" s="12">
        <v>44533</v>
      </c>
      <c r="N630" s="11">
        <v>79</v>
      </c>
      <c r="O630" s="36">
        <v>75</v>
      </c>
      <c r="P630" s="13">
        <v>0</v>
      </c>
      <c r="Q630" s="14">
        <f t="shared" si="72"/>
        <v>44549</v>
      </c>
      <c r="R630" s="15">
        <f t="shared" ca="1" si="77"/>
        <v>0</v>
      </c>
      <c r="S630" s="35">
        <f t="shared" si="73"/>
        <v>76</v>
      </c>
      <c r="T630" s="101">
        <f t="shared" ca="1" si="78"/>
        <v>76</v>
      </c>
      <c r="U630" s="90" t="s">
        <v>689</v>
      </c>
      <c r="V630" s="26">
        <v>25</v>
      </c>
      <c r="W630" s="25" t="str">
        <f t="shared" si="79"/>
        <v>المخازن</v>
      </c>
      <c r="X630" s="25" t="str">
        <f t="shared" ca="1" si="74"/>
        <v/>
      </c>
      <c r="Y630" s="25" t="str">
        <f t="shared" ca="1" si="75"/>
        <v/>
      </c>
      <c r="Z630" s="22" t="s">
        <v>26</v>
      </c>
      <c r="AA630" s="22"/>
      <c r="AB630" s="16">
        <v>44168</v>
      </c>
      <c r="AC630" s="17">
        <v>44168</v>
      </c>
      <c r="AD630" s="43"/>
      <c r="AE630" s="44"/>
      <c r="AF630" s="44"/>
      <c r="AG630" s="44"/>
      <c r="AH630" s="44"/>
      <c r="AI630" s="44"/>
      <c r="AJ630" s="44">
        <v>0</v>
      </c>
      <c r="AK630" s="85" t="str">
        <f>IF(AND($M630&gt;='Renew Report'!$T$1,$M630&lt;='Renew Report'!$U$1),COUNT($AK$1:$AK629)+1,"")</f>
        <v/>
      </c>
      <c r="AT630" s="46">
        <f t="shared" ca="1" si="76"/>
        <v>0</v>
      </c>
    </row>
    <row r="631" spans="1:46" s="46" customFormat="1" ht="60" customHeight="1" thickBot="1">
      <c r="A631" s="8">
        <f>IF(C631="","",SUBTOTAL(3,$C$2:C631))</f>
        <v>630</v>
      </c>
      <c r="B631" s="9" t="s">
        <v>660</v>
      </c>
      <c r="C631" s="10">
        <v>1</v>
      </c>
      <c r="D631" s="10">
        <v>1</v>
      </c>
      <c r="E631" s="10">
        <v>1</v>
      </c>
      <c r="F631" s="10">
        <v>1</v>
      </c>
      <c r="G631" s="10"/>
      <c r="H631" s="10">
        <v>1</v>
      </c>
      <c r="I631" s="10">
        <v>1</v>
      </c>
      <c r="J631" s="4">
        <v>1</v>
      </c>
      <c r="K631" s="4">
        <v>1</v>
      </c>
      <c r="L631" s="12">
        <v>44369</v>
      </c>
      <c r="M631" s="12">
        <v>44558</v>
      </c>
      <c r="N631" s="11">
        <v>106</v>
      </c>
      <c r="O631" s="36">
        <v>75</v>
      </c>
      <c r="P631" s="13">
        <v>0</v>
      </c>
      <c r="Q631" s="14">
        <f t="shared" si="72"/>
        <v>44574</v>
      </c>
      <c r="R631" s="15">
        <f t="shared" ca="1" si="77"/>
        <v>0</v>
      </c>
      <c r="S631" s="35">
        <f t="shared" si="73"/>
        <v>76</v>
      </c>
      <c r="T631" s="101">
        <f t="shared" ca="1" si="78"/>
        <v>76</v>
      </c>
      <c r="U631" s="90" t="s">
        <v>689</v>
      </c>
      <c r="V631" s="26">
        <v>25</v>
      </c>
      <c r="W631" s="25" t="str">
        <f t="shared" si="79"/>
        <v>المخازن</v>
      </c>
      <c r="X631" s="25" t="str">
        <f t="shared" ca="1" si="74"/>
        <v/>
      </c>
      <c r="Y631" s="25" t="str">
        <f t="shared" ca="1" si="75"/>
        <v/>
      </c>
      <c r="Z631" s="22" t="s">
        <v>26</v>
      </c>
      <c r="AA631" s="22"/>
      <c r="AB631" s="16">
        <v>44193</v>
      </c>
      <c r="AC631" s="17">
        <v>44193</v>
      </c>
      <c r="AD631" s="43"/>
      <c r="AE631" s="44"/>
      <c r="AF631" s="44"/>
      <c r="AG631" s="44"/>
      <c r="AH631" s="44"/>
      <c r="AI631" s="44"/>
      <c r="AJ631" s="44">
        <v>0</v>
      </c>
      <c r="AK631" s="85" t="str">
        <f>IF(AND($M631&gt;='Renew Report'!$T$1,$M631&lt;='Renew Report'!$U$1),COUNT($AK$1:$AK630)+1,"")</f>
        <v/>
      </c>
      <c r="AT631" s="46">
        <f t="shared" ca="1" si="76"/>
        <v>0</v>
      </c>
    </row>
    <row r="632" spans="1:46" s="46" customFormat="1" ht="60" customHeight="1" thickBot="1">
      <c r="A632" s="8">
        <f>IF(C632="","",SUBTOTAL(3,$C$2:C632))</f>
        <v>631</v>
      </c>
      <c r="B632" s="9" t="s">
        <v>661</v>
      </c>
      <c r="C632" s="10">
        <v>1</v>
      </c>
      <c r="D632" s="10">
        <v>1</v>
      </c>
      <c r="E632" s="10">
        <v>1</v>
      </c>
      <c r="F632" s="10">
        <v>1</v>
      </c>
      <c r="G632" s="10"/>
      <c r="H632" s="10">
        <v>1</v>
      </c>
      <c r="I632" s="10">
        <v>1</v>
      </c>
      <c r="J632" s="4">
        <v>1</v>
      </c>
      <c r="K632" s="4">
        <v>1</v>
      </c>
      <c r="L632" s="12">
        <v>44559</v>
      </c>
      <c r="M632" s="12">
        <v>44623</v>
      </c>
      <c r="N632" s="11">
        <v>0</v>
      </c>
      <c r="O632" s="36">
        <v>0</v>
      </c>
      <c r="P632" s="13">
        <v>0</v>
      </c>
      <c r="Q632" s="14">
        <f t="shared" si="72"/>
        <v>44639</v>
      </c>
      <c r="R632" s="15">
        <f t="shared" ca="1" si="77"/>
        <v>0</v>
      </c>
      <c r="S632" s="35">
        <f t="shared" si="73"/>
        <v>1</v>
      </c>
      <c r="T632" s="101">
        <f t="shared" ca="1" si="78"/>
        <v>1</v>
      </c>
      <c r="U632" s="90" t="s">
        <v>689</v>
      </c>
      <c r="V632" s="26">
        <v>25</v>
      </c>
      <c r="W632" s="25">
        <f t="shared" si="79"/>
        <v>0</v>
      </c>
      <c r="X632" s="25" t="str">
        <f t="shared" ca="1" si="74"/>
        <v/>
      </c>
      <c r="Y632" s="25" t="str">
        <f t="shared" ca="1" si="75"/>
        <v/>
      </c>
      <c r="Z632" s="22" t="s">
        <v>24</v>
      </c>
      <c r="AA632" s="22"/>
      <c r="AB632" s="16">
        <v>44199</v>
      </c>
      <c r="AC632" s="17">
        <v>44258</v>
      </c>
      <c r="AD632" s="43"/>
      <c r="AE632" s="44"/>
      <c r="AF632" s="44"/>
      <c r="AG632" s="44"/>
      <c r="AH632" s="44"/>
      <c r="AI632" s="44"/>
      <c r="AJ632" s="44">
        <v>0</v>
      </c>
      <c r="AK632" s="85" t="str">
        <f>IF(AND($M632&gt;='Renew Report'!$T$1,$M632&lt;='Renew Report'!$U$1),COUNT($AK$1:$AK631)+1,"")</f>
        <v/>
      </c>
      <c r="AT632" s="46">
        <f t="shared" ca="1" si="76"/>
        <v>0</v>
      </c>
    </row>
    <row r="633" spans="1:46" s="46" customFormat="1" ht="60" customHeight="1" thickBot="1">
      <c r="A633" s="8">
        <f>IF(C633="","",SUBTOTAL(3,$C$2:C633))</f>
        <v>632</v>
      </c>
      <c r="B633" s="9" t="s">
        <v>662</v>
      </c>
      <c r="C633" s="10">
        <v>1</v>
      </c>
      <c r="D633" s="10">
        <v>1</v>
      </c>
      <c r="E633" s="10">
        <v>1</v>
      </c>
      <c r="F633" s="10">
        <v>1</v>
      </c>
      <c r="G633" s="10"/>
      <c r="H633" s="10">
        <v>1</v>
      </c>
      <c r="I633" s="10">
        <v>1</v>
      </c>
      <c r="J633" s="4">
        <v>1</v>
      </c>
      <c r="K633" s="4">
        <v>1</v>
      </c>
      <c r="L633" s="12">
        <v>44671</v>
      </c>
      <c r="M633" s="12">
        <v>44732</v>
      </c>
      <c r="N633" s="11">
        <v>0</v>
      </c>
      <c r="O633" s="36">
        <v>0</v>
      </c>
      <c r="P633" s="13">
        <v>0</v>
      </c>
      <c r="Q633" s="14">
        <f t="shared" si="72"/>
        <v>44748</v>
      </c>
      <c r="R633" s="15">
        <f t="shared" ca="1" si="77"/>
        <v>0</v>
      </c>
      <c r="S633" s="35">
        <f t="shared" si="73"/>
        <v>1</v>
      </c>
      <c r="T633" s="101">
        <f t="shared" ca="1" si="78"/>
        <v>1</v>
      </c>
      <c r="U633" s="90" t="s">
        <v>689</v>
      </c>
      <c r="V633" s="26">
        <v>25</v>
      </c>
      <c r="W633" s="25">
        <f t="shared" si="79"/>
        <v>0</v>
      </c>
      <c r="X633" s="25" t="str">
        <f t="shared" ca="1" si="74"/>
        <v/>
      </c>
      <c r="Y633" s="25" t="str">
        <f t="shared" ca="1" si="75"/>
        <v/>
      </c>
      <c r="Z633" s="22" t="s">
        <v>24</v>
      </c>
      <c r="AA633" s="22"/>
      <c r="AB633" s="16">
        <v>44306</v>
      </c>
      <c r="AC633" s="17">
        <v>44367</v>
      </c>
      <c r="AD633" s="43"/>
      <c r="AE633" s="44"/>
      <c r="AF633" s="44"/>
      <c r="AG633" s="44"/>
      <c r="AH633" s="44"/>
      <c r="AI633" s="44"/>
      <c r="AJ633" s="44">
        <v>2003</v>
      </c>
      <c r="AK633" s="85" t="str">
        <f>IF(AND($M633&gt;='Renew Report'!$T$1,$M633&lt;='Renew Report'!$U$1),COUNT($AK$1:$AK632)+1,"")</f>
        <v/>
      </c>
      <c r="AT633" s="46">
        <f t="shared" ca="1" si="76"/>
        <v>0</v>
      </c>
    </row>
    <row r="634" spans="1:46" s="46" customFormat="1" ht="60" customHeight="1" thickBot="1">
      <c r="A634" s="8">
        <f>IF(C634="","",SUBTOTAL(3,$C$2:C634))</f>
        <v>633</v>
      </c>
      <c r="B634" s="9" t="s">
        <v>663</v>
      </c>
      <c r="C634" s="10">
        <v>1</v>
      </c>
      <c r="D634" s="10">
        <v>1</v>
      </c>
      <c r="E634" s="10">
        <v>1</v>
      </c>
      <c r="F634" s="10">
        <v>1</v>
      </c>
      <c r="G634" s="10"/>
      <c r="H634" s="10">
        <v>1</v>
      </c>
      <c r="I634" s="10">
        <v>1</v>
      </c>
      <c r="J634" s="4">
        <v>1</v>
      </c>
      <c r="K634" s="4">
        <v>1</v>
      </c>
      <c r="L634" s="12">
        <v>44713</v>
      </c>
      <c r="M634" s="12">
        <v>44736</v>
      </c>
      <c r="N634" s="11">
        <v>0</v>
      </c>
      <c r="O634" s="36">
        <v>0</v>
      </c>
      <c r="P634" s="13">
        <v>0</v>
      </c>
      <c r="Q634" s="14">
        <f t="shared" si="72"/>
        <v>44752</v>
      </c>
      <c r="R634" s="15">
        <f t="shared" ca="1" si="77"/>
        <v>0</v>
      </c>
      <c r="S634" s="35">
        <f t="shared" si="73"/>
        <v>1</v>
      </c>
      <c r="T634" s="101">
        <f t="shared" ca="1" si="78"/>
        <v>1</v>
      </c>
      <c r="U634" s="90" t="s">
        <v>689</v>
      </c>
      <c r="V634" s="26">
        <v>25</v>
      </c>
      <c r="W634" s="25">
        <f t="shared" si="79"/>
        <v>0</v>
      </c>
      <c r="X634" s="25" t="str">
        <f t="shared" ca="1" si="74"/>
        <v/>
      </c>
      <c r="Y634" s="25" t="str">
        <f t="shared" ca="1" si="75"/>
        <v/>
      </c>
      <c r="Z634" s="22" t="s">
        <v>24</v>
      </c>
      <c r="AA634" s="22"/>
      <c r="AB634" s="16">
        <v>44310</v>
      </c>
      <c r="AC634" s="17">
        <v>44371</v>
      </c>
      <c r="AD634" s="43"/>
      <c r="AE634" s="44"/>
      <c r="AF634" s="44"/>
      <c r="AG634" s="44"/>
      <c r="AH634" s="44"/>
      <c r="AI634" s="44"/>
      <c r="AJ634" s="44">
        <v>1994</v>
      </c>
      <c r="AK634" s="85" t="str">
        <f>IF(AND($M634&gt;='Renew Report'!$T$1,$M634&lt;='Renew Report'!$U$1),COUNT($AK$1:$AK633)+1,"")</f>
        <v/>
      </c>
      <c r="AT634" s="46">
        <f t="shared" ca="1" si="76"/>
        <v>0</v>
      </c>
    </row>
    <row r="635" spans="1:46" s="46" customFormat="1" ht="60" customHeight="1" thickBot="1">
      <c r="A635" s="8">
        <f>IF(C635="","",SUBTOTAL(3,$C$2:C635))</f>
        <v>634</v>
      </c>
      <c r="B635" s="9" t="s">
        <v>664</v>
      </c>
      <c r="C635" s="10">
        <v>1</v>
      </c>
      <c r="D635" s="10">
        <v>1</v>
      </c>
      <c r="E635" s="10">
        <v>1</v>
      </c>
      <c r="F635" s="10">
        <v>1</v>
      </c>
      <c r="G635" s="10"/>
      <c r="H635" s="10">
        <v>1</v>
      </c>
      <c r="I635" s="10">
        <v>1</v>
      </c>
      <c r="J635" s="4">
        <v>1</v>
      </c>
      <c r="K635" s="4">
        <v>1</v>
      </c>
      <c r="L635" s="12">
        <v>43731</v>
      </c>
      <c r="M635" s="12">
        <v>44732</v>
      </c>
      <c r="N635" s="11">
        <v>0</v>
      </c>
      <c r="O635" s="36">
        <v>0</v>
      </c>
      <c r="P635" s="13">
        <v>0</v>
      </c>
      <c r="Q635" s="14">
        <f t="shared" si="72"/>
        <v>44748</v>
      </c>
      <c r="R635" s="15">
        <f t="shared" ca="1" si="77"/>
        <v>0</v>
      </c>
      <c r="S635" s="35">
        <f t="shared" si="73"/>
        <v>1</v>
      </c>
      <c r="T635" s="101">
        <f t="shared" ca="1" si="78"/>
        <v>1</v>
      </c>
      <c r="U635" s="90" t="s">
        <v>689</v>
      </c>
      <c r="V635" s="26">
        <v>25</v>
      </c>
      <c r="W635" s="25">
        <f t="shared" si="79"/>
        <v>0</v>
      </c>
      <c r="X635" s="25" t="str">
        <f t="shared" ca="1" si="74"/>
        <v/>
      </c>
      <c r="Y635" s="25" t="str">
        <f t="shared" ca="1" si="75"/>
        <v/>
      </c>
      <c r="Z635" s="22" t="s">
        <v>24</v>
      </c>
      <c r="AA635" s="22"/>
      <c r="AB635" s="16">
        <v>44306</v>
      </c>
      <c r="AC635" s="17">
        <v>44367</v>
      </c>
      <c r="AD635" s="43"/>
      <c r="AE635" s="44"/>
      <c r="AF635" s="44"/>
      <c r="AG635" s="44"/>
      <c r="AH635" s="44"/>
      <c r="AI635" s="44"/>
      <c r="AJ635" s="44">
        <v>2006</v>
      </c>
      <c r="AK635" s="85" t="str">
        <f>IF(AND($M635&gt;='Renew Report'!$T$1,$M635&lt;='Renew Report'!$U$1),COUNT($AK$1:$AK634)+1,"")</f>
        <v/>
      </c>
      <c r="AT635" s="46">
        <f t="shared" ca="1" si="76"/>
        <v>0</v>
      </c>
    </row>
    <row r="636" spans="1:46" s="46" customFormat="1" ht="60" customHeight="1" thickBot="1">
      <c r="A636" s="8">
        <f>IF(C636="","",SUBTOTAL(3,$C$2:C636))</f>
        <v>635</v>
      </c>
      <c r="B636" s="9" t="s">
        <v>665</v>
      </c>
      <c r="C636" s="10">
        <v>1</v>
      </c>
      <c r="D636" s="10">
        <v>1</v>
      </c>
      <c r="E636" s="10">
        <v>1</v>
      </c>
      <c r="F636" s="10">
        <v>1</v>
      </c>
      <c r="G636" s="10"/>
      <c r="H636" s="10">
        <v>1</v>
      </c>
      <c r="I636" s="10">
        <v>1</v>
      </c>
      <c r="J636" s="4">
        <v>1</v>
      </c>
      <c r="K636" s="4">
        <v>1</v>
      </c>
      <c r="L636" s="12">
        <v>44386</v>
      </c>
      <c r="M636" s="12">
        <v>44528</v>
      </c>
      <c r="N636" s="11">
        <v>0</v>
      </c>
      <c r="O636" s="36">
        <v>0</v>
      </c>
      <c r="P636" s="13">
        <v>0</v>
      </c>
      <c r="Q636" s="14">
        <f t="shared" si="72"/>
        <v>44544</v>
      </c>
      <c r="R636" s="15">
        <f t="shared" ca="1" si="77"/>
        <v>0</v>
      </c>
      <c r="S636" s="35">
        <f t="shared" si="73"/>
        <v>1</v>
      </c>
      <c r="T636" s="101">
        <f t="shared" ca="1" si="78"/>
        <v>1</v>
      </c>
      <c r="U636" s="90" t="s">
        <v>689</v>
      </c>
      <c r="V636" s="26">
        <v>25</v>
      </c>
      <c r="W636" s="25">
        <f t="shared" si="79"/>
        <v>0</v>
      </c>
      <c r="X636" s="25" t="str">
        <f t="shared" ca="1" si="74"/>
        <v/>
      </c>
      <c r="Y636" s="25" t="str">
        <f t="shared" ca="1" si="75"/>
        <v/>
      </c>
      <c r="Z636" s="22" t="s">
        <v>24</v>
      </c>
      <c r="AA636" s="22"/>
      <c r="AB636" s="16">
        <v>44467</v>
      </c>
      <c r="AC636" s="17">
        <v>44528</v>
      </c>
      <c r="AD636" s="43"/>
      <c r="AE636" s="44"/>
      <c r="AF636" s="44"/>
      <c r="AG636" s="44"/>
      <c r="AH636" s="44"/>
      <c r="AI636" s="44"/>
      <c r="AJ636" s="44">
        <v>0</v>
      </c>
      <c r="AK636" s="85" t="str">
        <f>IF(AND($M636&gt;='Renew Report'!$T$1,$M636&lt;='Renew Report'!$U$1),COUNT($AK$1:$AK635)+1,"")</f>
        <v/>
      </c>
      <c r="AT636" s="46">
        <f t="shared" ca="1" si="76"/>
        <v>0</v>
      </c>
    </row>
    <row r="637" spans="1:46" s="46" customFormat="1" ht="60" customHeight="1" thickBot="1">
      <c r="A637" s="8">
        <f>IF(C637="","",SUBTOTAL(3,$C$2:C637))</f>
        <v>636</v>
      </c>
      <c r="B637" s="9" t="s">
        <v>666</v>
      </c>
      <c r="C637" s="10">
        <v>1</v>
      </c>
      <c r="D637" s="10">
        <v>1</v>
      </c>
      <c r="E637" s="10">
        <v>1</v>
      </c>
      <c r="F637" s="10">
        <v>1</v>
      </c>
      <c r="G637" s="10"/>
      <c r="H637" s="10">
        <v>1</v>
      </c>
      <c r="I637" s="10">
        <v>1</v>
      </c>
      <c r="J637" s="4">
        <v>1</v>
      </c>
      <c r="K637" s="4">
        <v>1</v>
      </c>
      <c r="L637" s="12">
        <v>44412</v>
      </c>
      <c r="M637" s="12">
        <v>44503</v>
      </c>
      <c r="N637" s="11">
        <v>0</v>
      </c>
      <c r="O637" s="36">
        <v>0</v>
      </c>
      <c r="P637" s="13">
        <v>0</v>
      </c>
      <c r="Q637" s="14">
        <f t="shared" si="72"/>
        <v>44519</v>
      </c>
      <c r="R637" s="15">
        <f t="shared" ca="1" si="77"/>
        <v>0</v>
      </c>
      <c r="S637" s="35">
        <f t="shared" si="73"/>
        <v>1</v>
      </c>
      <c r="T637" s="101">
        <f t="shared" ca="1" si="78"/>
        <v>1</v>
      </c>
      <c r="U637" s="90" t="s">
        <v>689</v>
      </c>
      <c r="V637" s="26">
        <v>25</v>
      </c>
      <c r="W637" s="25">
        <f t="shared" si="79"/>
        <v>0</v>
      </c>
      <c r="X637" s="25" t="str">
        <f t="shared" ca="1" si="74"/>
        <v/>
      </c>
      <c r="Y637" s="25" t="str">
        <f t="shared" ca="1" si="75"/>
        <v/>
      </c>
      <c r="Z637" s="22" t="s">
        <v>24</v>
      </c>
      <c r="AA637" s="22"/>
      <c r="AB637" s="16">
        <v>44442</v>
      </c>
      <c r="AC637" s="17">
        <v>44503</v>
      </c>
      <c r="AD637" s="43"/>
      <c r="AE637" s="44"/>
      <c r="AF637" s="44"/>
      <c r="AG637" s="44"/>
      <c r="AH637" s="44"/>
      <c r="AI637" s="44"/>
      <c r="AJ637" s="44">
        <v>0</v>
      </c>
      <c r="AK637" s="85" t="str">
        <f>IF(AND($M637&gt;='Renew Report'!$T$1,$M637&lt;='Renew Report'!$U$1),COUNT($AK$1:$AK636)+1,"")</f>
        <v/>
      </c>
      <c r="AT637" s="46">
        <f t="shared" ca="1" si="76"/>
        <v>0</v>
      </c>
    </row>
    <row r="638" spans="1:46" s="46" customFormat="1" ht="60" customHeight="1" thickBot="1">
      <c r="A638" s="8">
        <f>IF(C638="","",SUBTOTAL(3,$C$2:C638))</f>
        <v>637</v>
      </c>
      <c r="B638" s="9" t="s">
        <v>667</v>
      </c>
      <c r="C638" s="10">
        <v>1</v>
      </c>
      <c r="D638" s="10">
        <v>1</v>
      </c>
      <c r="E638" s="10">
        <v>1</v>
      </c>
      <c r="F638" s="10">
        <v>1</v>
      </c>
      <c r="G638" s="10"/>
      <c r="H638" s="10">
        <v>1</v>
      </c>
      <c r="I638" s="10">
        <v>1</v>
      </c>
      <c r="J638" s="4">
        <v>1</v>
      </c>
      <c r="K638" s="4">
        <v>1</v>
      </c>
      <c r="L638" s="12">
        <v>43738</v>
      </c>
      <c r="M638" s="12">
        <v>44500</v>
      </c>
      <c r="N638" s="11">
        <v>0</v>
      </c>
      <c r="O638" s="36">
        <v>0</v>
      </c>
      <c r="P638" s="13">
        <v>0</v>
      </c>
      <c r="Q638" s="14">
        <f t="shared" si="72"/>
        <v>44516</v>
      </c>
      <c r="R638" s="15">
        <f t="shared" ca="1" si="77"/>
        <v>0</v>
      </c>
      <c r="S638" s="35">
        <f t="shared" si="73"/>
        <v>1</v>
      </c>
      <c r="T638" s="101">
        <f t="shared" ca="1" si="78"/>
        <v>1</v>
      </c>
      <c r="U638" s="95" t="s">
        <v>689</v>
      </c>
      <c r="V638" s="31">
        <v>25</v>
      </c>
      <c r="W638" s="25">
        <f t="shared" si="79"/>
        <v>0</v>
      </c>
      <c r="X638" s="25" t="str">
        <f t="shared" ca="1" si="74"/>
        <v/>
      </c>
      <c r="Y638" s="25" t="str">
        <f t="shared" ca="1" si="75"/>
        <v/>
      </c>
      <c r="Z638" s="22"/>
      <c r="AA638" s="22"/>
      <c r="AB638" s="18"/>
      <c r="AC638" s="18"/>
      <c r="AD638" s="43"/>
      <c r="AE638" s="44"/>
      <c r="AF638" s="44"/>
      <c r="AG638" s="44"/>
      <c r="AH638" s="44"/>
      <c r="AI638" s="44"/>
      <c r="AJ638" s="44" t="e">
        <v>#N/A</v>
      </c>
      <c r="AK638" s="85" t="str">
        <f>IF(AND($M638&gt;='Renew Report'!$T$1,$M638&lt;='Renew Report'!$U$1),COUNT($AK$1:$AK637)+1,"")</f>
        <v/>
      </c>
      <c r="AT638" s="46">
        <f t="shared" ca="1" si="76"/>
        <v>0</v>
      </c>
    </row>
    <row r="639" spans="1:46" s="46" customFormat="1" ht="60" customHeight="1" thickBot="1">
      <c r="A639" s="8">
        <f>IF(C639="","",SUBTOTAL(3,$C$2:C639))</f>
        <v>638</v>
      </c>
      <c r="B639" s="9" t="s">
        <v>668</v>
      </c>
      <c r="C639" s="10">
        <v>1</v>
      </c>
      <c r="D639" s="10">
        <v>1</v>
      </c>
      <c r="E639" s="10">
        <v>1</v>
      </c>
      <c r="F639" s="10">
        <v>1</v>
      </c>
      <c r="G639" s="10"/>
      <c r="H639" s="10">
        <v>1</v>
      </c>
      <c r="I639" s="10">
        <v>1</v>
      </c>
      <c r="J639" s="4">
        <v>1</v>
      </c>
      <c r="K639" s="4">
        <v>1</v>
      </c>
      <c r="L639" s="12">
        <v>44385</v>
      </c>
      <c r="M639" s="12">
        <v>44537</v>
      </c>
      <c r="N639" s="11">
        <v>0</v>
      </c>
      <c r="O639" s="36">
        <v>0</v>
      </c>
      <c r="P639" s="13">
        <v>0</v>
      </c>
      <c r="Q639" s="14">
        <f t="shared" si="72"/>
        <v>44553</v>
      </c>
      <c r="R639" s="15">
        <f t="shared" ca="1" si="77"/>
        <v>0</v>
      </c>
      <c r="S639" s="35">
        <f t="shared" si="73"/>
        <v>1</v>
      </c>
      <c r="T639" s="101">
        <f t="shared" ca="1" si="78"/>
        <v>1</v>
      </c>
      <c r="U639" s="90" t="s">
        <v>689</v>
      </c>
      <c r="V639" s="26">
        <v>25</v>
      </c>
      <c r="W639" s="25">
        <f t="shared" si="79"/>
        <v>0</v>
      </c>
      <c r="X639" s="25" t="str">
        <f t="shared" ca="1" si="74"/>
        <v/>
      </c>
      <c r="Y639" s="25" t="str">
        <f t="shared" ca="1" si="75"/>
        <v/>
      </c>
      <c r="Z639" s="22" t="s">
        <v>24</v>
      </c>
      <c r="AA639" s="22"/>
      <c r="AB639" s="16">
        <v>44476</v>
      </c>
      <c r="AC639" s="17">
        <v>44537</v>
      </c>
      <c r="AD639" s="43"/>
      <c r="AE639" s="44"/>
      <c r="AF639" s="44"/>
      <c r="AG639" s="44"/>
      <c r="AH639" s="44"/>
      <c r="AI639" s="44"/>
      <c r="AJ639" s="44">
        <v>0</v>
      </c>
      <c r="AK639" s="85" t="str">
        <f>IF(AND($M639&gt;='Renew Report'!$T$1,$M639&lt;='Renew Report'!$U$1),COUNT($AK$1:$AK638)+1,"")</f>
        <v/>
      </c>
      <c r="AT639" s="46">
        <f t="shared" ca="1" si="76"/>
        <v>0</v>
      </c>
    </row>
    <row r="640" spans="1:46" s="46" customFormat="1" ht="60" customHeight="1" thickBot="1">
      <c r="A640" s="8">
        <f>IF(C640="","",SUBTOTAL(3,$C$2:C640))</f>
        <v>639</v>
      </c>
      <c r="B640" s="9" t="s">
        <v>669</v>
      </c>
      <c r="C640" s="10">
        <v>1</v>
      </c>
      <c r="D640" s="10">
        <v>1</v>
      </c>
      <c r="E640" s="10">
        <v>1</v>
      </c>
      <c r="F640" s="10">
        <v>1</v>
      </c>
      <c r="G640" s="10"/>
      <c r="H640" s="10">
        <v>1</v>
      </c>
      <c r="I640" s="10">
        <v>1</v>
      </c>
      <c r="J640" s="4">
        <v>1</v>
      </c>
      <c r="K640" s="4">
        <v>1</v>
      </c>
      <c r="L640" s="12">
        <v>44014</v>
      </c>
      <c r="M640" s="12">
        <v>44706</v>
      </c>
      <c r="N640" s="11">
        <v>0</v>
      </c>
      <c r="O640" s="36">
        <v>0</v>
      </c>
      <c r="P640" s="13">
        <v>0</v>
      </c>
      <c r="Q640" s="14">
        <f t="shared" si="72"/>
        <v>44722</v>
      </c>
      <c r="R640" s="15">
        <f t="shared" ca="1" si="77"/>
        <v>0</v>
      </c>
      <c r="S640" s="35">
        <f t="shared" si="73"/>
        <v>1</v>
      </c>
      <c r="T640" s="101">
        <f t="shared" ca="1" si="78"/>
        <v>1</v>
      </c>
      <c r="U640" s="90" t="s">
        <v>689</v>
      </c>
      <c r="V640" s="26">
        <v>25</v>
      </c>
      <c r="W640" s="25">
        <f t="shared" si="79"/>
        <v>0</v>
      </c>
      <c r="X640" s="25" t="str">
        <f t="shared" ca="1" si="74"/>
        <v/>
      </c>
      <c r="Y640" s="25" t="str">
        <f t="shared" ca="1" si="75"/>
        <v/>
      </c>
      <c r="Z640" s="22" t="s">
        <v>24</v>
      </c>
      <c r="AA640" s="22"/>
      <c r="AB640" s="16">
        <v>44280</v>
      </c>
      <c r="AC640" s="17">
        <v>44341</v>
      </c>
      <c r="AD640" s="43"/>
      <c r="AE640" s="44"/>
      <c r="AF640" s="44"/>
      <c r="AG640" s="44"/>
      <c r="AH640" s="44"/>
      <c r="AI640" s="44"/>
      <c r="AJ640" s="44">
        <v>1994</v>
      </c>
      <c r="AK640" s="85" t="str">
        <f>IF(AND($M640&gt;='Renew Report'!$T$1,$M640&lt;='Renew Report'!$U$1),COUNT($AK$1:$AK639)+1,"")</f>
        <v/>
      </c>
      <c r="AT640" s="46">
        <f t="shared" ca="1" si="76"/>
        <v>0</v>
      </c>
    </row>
    <row r="641" spans="1:46" s="46" customFormat="1" ht="60" customHeight="1" thickBot="1">
      <c r="A641" s="8">
        <f>IF(C641="","",SUBTOTAL(3,$C$2:C641))</f>
        <v>640</v>
      </c>
      <c r="B641" s="9" t="s">
        <v>670</v>
      </c>
      <c r="C641" s="10">
        <v>1</v>
      </c>
      <c r="D641" s="10">
        <v>1</v>
      </c>
      <c r="E641" s="10">
        <v>1</v>
      </c>
      <c r="F641" s="10">
        <v>1</v>
      </c>
      <c r="G641" s="10"/>
      <c r="H641" s="10">
        <v>1</v>
      </c>
      <c r="I641" s="10">
        <v>1</v>
      </c>
      <c r="J641" s="4">
        <v>1</v>
      </c>
      <c r="K641" s="4">
        <v>1</v>
      </c>
      <c r="L641" s="12" t="s">
        <v>671</v>
      </c>
      <c r="M641" s="12">
        <v>44419</v>
      </c>
      <c r="N641" s="11">
        <v>0</v>
      </c>
      <c r="O641" s="36">
        <v>0</v>
      </c>
      <c r="P641" s="13">
        <v>0</v>
      </c>
      <c r="Q641" s="14">
        <f t="shared" si="72"/>
        <v>44435</v>
      </c>
      <c r="R641" s="15">
        <f t="shared" ca="1" si="77"/>
        <v>0</v>
      </c>
      <c r="S641" s="35">
        <f t="shared" si="73"/>
        <v>1</v>
      </c>
      <c r="T641" s="101">
        <f t="shared" ca="1" si="78"/>
        <v>1</v>
      </c>
      <c r="U641" s="90" t="s">
        <v>689</v>
      </c>
      <c r="V641" s="26">
        <v>25</v>
      </c>
      <c r="W641" s="25">
        <f t="shared" si="79"/>
        <v>0</v>
      </c>
      <c r="X641" s="25" t="str">
        <f t="shared" ca="1" si="74"/>
        <v/>
      </c>
      <c r="Y641" s="25" t="str">
        <f t="shared" ca="1" si="75"/>
        <v/>
      </c>
      <c r="Z641" s="22" t="s">
        <v>24</v>
      </c>
      <c r="AA641" s="22"/>
      <c r="AB641" s="16">
        <v>44358</v>
      </c>
      <c r="AC641" s="17">
        <v>44419</v>
      </c>
      <c r="AD641" s="43"/>
      <c r="AE641" s="44"/>
      <c r="AF641" s="44"/>
      <c r="AG641" s="44"/>
      <c r="AH641" s="44"/>
      <c r="AI641" s="44"/>
      <c r="AJ641" s="44">
        <v>0</v>
      </c>
      <c r="AK641" s="85" t="str">
        <f>IF(AND($M641&gt;='Renew Report'!$T$1,$M641&lt;='Renew Report'!$U$1),COUNT($AK$1:$AK640)+1,"")</f>
        <v/>
      </c>
      <c r="AT641" s="46">
        <f t="shared" ca="1" si="76"/>
        <v>0</v>
      </c>
    </row>
    <row r="642" spans="1:46" s="46" customFormat="1" ht="60" customHeight="1" thickBot="1">
      <c r="A642" s="96">
        <f>IF(C642="","",SUBTOTAL(3,$C$2:C642))</f>
        <v>641</v>
      </c>
      <c r="B642" s="97" t="s">
        <v>672</v>
      </c>
      <c r="C642" s="10">
        <v>1</v>
      </c>
      <c r="D642" s="10">
        <v>1</v>
      </c>
      <c r="E642" s="10">
        <v>1</v>
      </c>
      <c r="F642" s="10">
        <v>1</v>
      </c>
      <c r="G642" s="10"/>
      <c r="H642" s="10">
        <v>1</v>
      </c>
      <c r="I642" s="10">
        <v>1</v>
      </c>
      <c r="J642" s="4">
        <v>1</v>
      </c>
      <c r="K642" s="4">
        <v>1</v>
      </c>
      <c r="L642" s="12">
        <v>44184</v>
      </c>
      <c r="M642" s="12">
        <v>44422</v>
      </c>
      <c r="N642" s="11">
        <v>0</v>
      </c>
      <c r="O642" s="36">
        <v>0</v>
      </c>
      <c r="P642" s="13">
        <v>0</v>
      </c>
      <c r="Q642" s="98">
        <f t="shared" si="72"/>
        <v>44438</v>
      </c>
      <c r="R642" s="15">
        <f t="shared" ca="1" si="77"/>
        <v>0</v>
      </c>
      <c r="S642" s="35">
        <f t="shared" si="73"/>
        <v>1</v>
      </c>
      <c r="T642" s="101">
        <f t="shared" ca="1" si="78"/>
        <v>1</v>
      </c>
      <c r="U642" s="90" t="s">
        <v>689</v>
      </c>
      <c r="V642" s="26">
        <v>25</v>
      </c>
      <c r="W642" s="25">
        <f t="shared" si="79"/>
        <v>0</v>
      </c>
      <c r="X642" s="25" t="str">
        <f t="shared" ca="1" si="74"/>
        <v/>
      </c>
      <c r="Y642" s="25" t="str">
        <f t="shared" ca="1" si="75"/>
        <v/>
      </c>
      <c r="Z642" s="22" t="s">
        <v>75</v>
      </c>
      <c r="AA642" s="22"/>
      <c r="AB642" s="16">
        <v>44422</v>
      </c>
      <c r="AC642" s="17">
        <v>44422</v>
      </c>
      <c r="AD642" s="43"/>
      <c r="AE642" s="44"/>
      <c r="AF642" s="44"/>
      <c r="AG642" s="44"/>
      <c r="AH642" s="44"/>
      <c r="AI642" s="44"/>
      <c r="AJ642" s="44">
        <v>44058</v>
      </c>
      <c r="AK642" s="85" t="str">
        <f>IF(AND($M642&gt;='Renew Report'!$T$1,$M642&lt;='Renew Report'!$U$1),COUNT($AK$1:$AK641)+1,"")</f>
        <v/>
      </c>
      <c r="AT642" s="46">
        <f t="shared" ref="AT642" ca="1" si="80">IF($Z$1&gt;Q642,$Z$1-Q642,0)</f>
        <v>0</v>
      </c>
    </row>
  </sheetData>
  <sheetProtection selectLockedCells="1" selectUnlockedCells="1"/>
  <autoFilter ref="A1:AJ642" xr:uid="{00000000-0009-0000-0000-000000000000}">
    <sortState xmlns:xlrd2="http://schemas.microsoft.com/office/spreadsheetml/2017/richdata2" ref="A2:AL642">
      <sortCondition ref="B1:B642"/>
    </sortState>
  </autoFilter>
  <conditionalFormatting sqref="U634:U642">
    <cfRule type="cellIs" dxfId="229" priority="653" operator="lessThan">
      <formula>$S$624</formula>
    </cfRule>
  </conditionalFormatting>
  <conditionalFormatting sqref="AB640 AB256:AB303 AB15:AB94 AB244:AB254 AB308:AB315 AB317:AB320 AB242 AB96:AB240 AB305:AB306 AB322:AB625">
    <cfRule type="cellIs" dxfId="228" priority="1270" stopIfTrue="1" operator="lessThan">
      <formula>$Z$1</formula>
    </cfRule>
  </conditionalFormatting>
  <conditionalFormatting sqref="U15:U315 U317:U642">
    <cfRule type="cellIs" dxfId="227" priority="634" operator="equal">
      <formula>0</formula>
    </cfRule>
    <cfRule type="cellIs" dxfId="226" priority="635" operator="equal">
      <formula>"free"</formula>
    </cfRule>
    <cfRule type="cellIs" dxfId="225" priority="636" operator="equal">
      <formula>"لا خدمات"</formula>
    </cfRule>
  </conditionalFormatting>
  <conditionalFormatting sqref="AB627:AB638">
    <cfRule type="cellIs" dxfId="224" priority="527" stopIfTrue="1" operator="lessThan">
      <formula>$Z$1</formula>
    </cfRule>
  </conditionalFormatting>
  <conditionalFormatting sqref="AB626">
    <cfRule type="cellIs" dxfId="223" priority="526" stopIfTrue="1" operator="lessThan">
      <formula>$Z$1</formula>
    </cfRule>
  </conditionalFormatting>
  <conditionalFormatting sqref="AB639">
    <cfRule type="cellIs" dxfId="222" priority="525" stopIfTrue="1" operator="lessThan">
      <formula>$Z$1</formula>
    </cfRule>
  </conditionalFormatting>
  <conditionalFormatting sqref="AB316">
    <cfRule type="cellIs" dxfId="221" priority="524" stopIfTrue="1" operator="lessThan">
      <formula>$Z$1</formula>
    </cfRule>
  </conditionalFormatting>
  <conditionalFormatting sqref="AB307">
    <cfRule type="cellIs" dxfId="220" priority="523" stopIfTrue="1" operator="lessThan">
      <formula>$Z$1</formula>
    </cfRule>
  </conditionalFormatting>
  <conditionalFormatting sqref="AC15:AC94 AC289:AC303 AC234:AC240 AC244:AC246 AC248:AC254 AC256:AC287 AC314:AC320 AC242 AC96:AC232 AC305:AC312 AC322:AC640">
    <cfRule type="cellIs" dxfId="219" priority="520" stopIfTrue="1" operator="lessThan">
      <formula>$AC$1</formula>
    </cfRule>
    <cfRule type="cellIs" dxfId="218" priority="521" stopIfTrue="1" operator="lessThan">
      <formula>$AC$1</formula>
    </cfRule>
    <cfRule type="cellIs" dxfId="217" priority="522" stopIfTrue="1" operator="lessThan">
      <formula>$AC$1</formula>
    </cfRule>
  </conditionalFormatting>
  <conditionalFormatting sqref="AC15:AC94 AC289:AC303 AC234:AC240 AC244:AC246 AC248:AC254 AC256:AC287 AC314:AC320 AC242 AC96:AC232 AC305:AC312 AC322:AC640">
    <cfRule type="cellIs" dxfId="216" priority="519" operator="lessThan">
      <formula>#REF!</formula>
    </cfRule>
  </conditionalFormatting>
  <conditionalFormatting sqref="AC15:AC94 AC289:AC303 AC234:AC240 AC244:AC246 AC248:AC254 AC256:AC287 AC314:AC320 AC242 AC96:AC232 AC305:AC312 AC322:AC640">
    <cfRule type="cellIs" dxfId="215" priority="518" operator="lessThan">
      <formula>$Z$1</formula>
    </cfRule>
  </conditionalFormatting>
  <conditionalFormatting sqref="AC15:AC94 AC289:AC303 AC234:AC240 AC244:AC246 AC248:AC254 AC256:AC287 AC314:AC320 AC242 AC96:AC232 AC305:AC312 AC322:AC640">
    <cfRule type="cellIs" dxfId="214" priority="515" stopIfTrue="1" operator="lessThan">
      <formula>$AB$1</formula>
    </cfRule>
    <cfRule type="cellIs" dxfId="213" priority="516" stopIfTrue="1" operator="lessThan">
      <formula>$AB$1</formula>
    </cfRule>
    <cfRule type="cellIs" dxfId="212" priority="517" stopIfTrue="1" operator="lessThan">
      <formula>$AB$1</formula>
    </cfRule>
  </conditionalFormatting>
  <conditionalFormatting sqref="AB2 AC2:AC14">
    <cfRule type="cellIs" dxfId="211" priority="496" operator="lessThan">
      <formula>$AB$3</formula>
    </cfRule>
  </conditionalFormatting>
  <conditionalFormatting sqref="AB12:AB14 AB2:AB5 AC2:AC14">
    <cfRule type="cellIs" dxfId="210" priority="495" operator="lessThan">
      <formula>$AB$3</formula>
    </cfRule>
  </conditionalFormatting>
  <conditionalFormatting sqref="AB12:AB14 AB2:AB5 AC2:AC14">
    <cfRule type="cellIs" dxfId="209" priority="494" operator="lessThan">
      <formula>$AC$1</formula>
    </cfRule>
  </conditionalFormatting>
  <conditionalFormatting sqref="AB6:AB10">
    <cfRule type="cellIs" dxfId="208" priority="473" operator="lessThan">
      <formula>$AB$3</formula>
    </cfRule>
  </conditionalFormatting>
  <conditionalFormatting sqref="AB6:AB10">
    <cfRule type="cellIs" dxfId="207" priority="472" operator="lessThan">
      <formula>$AC$1</formula>
    </cfRule>
  </conditionalFormatting>
  <conditionalFormatting sqref="AB11">
    <cfRule type="cellIs" dxfId="206" priority="454" operator="lessThan">
      <formula>$AB$3</formula>
    </cfRule>
  </conditionalFormatting>
  <conditionalFormatting sqref="AB11">
    <cfRule type="cellIs" dxfId="205" priority="453" operator="lessThan">
      <formula>$AC$1</formula>
    </cfRule>
  </conditionalFormatting>
  <conditionalFormatting sqref="AB2:AC14">
    <cfRule type="cellIs" dxfId="204" priority="1283" stopIfTrue="1" operator="lessThan">
      <formula>#REF!</formula>
    </cfRule>
    <cfRule type="cellIs" dxfId="203" priority="1284" stopIfTrue="1" operator="lessThan">
      <formula>#REF!</formula>
    </cfRule>
    <cfRule type="cellIs" dxfId="202" priority="1285" stopIfTrue="1" operator="lessThan">
      <formula>#REF!</formula>
    </cfRule>
  </conditionalFormatting>
  <conditionalFormatting sqref="AC288">
    <cfRule type="cellIs" dxfId="201" priority="424" stopIfTrue="1" operator="lessThan">
      <formula>$AC$1</formula>
    </cfRule>
    <cfRule type="cellIs" dxfId="200" priority="425" stopIfTrue="1" operator="lessThan">
      <formula>$AC$1</formula>
    </cfRule>
    <cfRule type="cellIs" dxfId="199" priority="426" stopIfTrue="1" operator="lessThan">
      <formula>$AC$1</formula>
    </cfRule>
  </conditionalFormatting>
  <conditionalFormatting sqref="AC288">
    <cfRule type="cellIs" dxfId="198" priority="423" operator="lessThan">
      <formula>#REF!</formula>
    </cfRule>
  </conditionalFormatting>
  <conditionalFormatting sqref="AC288">
    <cfRule type="cellIs" dxfId="197" priority="422" operator="lessThan">
      <formula>$Z$1</formula>
    </cfRule>
  </conditionalFormatting>
  <conditionalFormatting sqref="AC288">
    <cfRule type="cellIs" dxfId="196" priority="419" stopIfTrue="1" operator="lessThan">
      <formula>$AB$1</formula>
    </cfRule>
    <cfRule type="cellIs" dxfId="195" priority="420" stopIfTrue="1" operator="lessThan">
      <formula>$AB$1</formula>
    </cfRule>
    <cfRule type="cellIs" dxfId="194" priority="421" stopIfTrue="1" operator="lessThan">
      <formula>$AB$1</formula>
    </cfRule>
  </conditionalFormatting>
  <conditionalFormatting sqref="AC233">
    <cfRule type="cellIs" dxfId="193" priority="396" stopIfTrue="1" operator="lessThan">
      <formula>$AC$1</formula>
    </cfRule>
    <cfRule type="cellIs" dxfId="192" priority="397" stopIfTrue="1" operator="lessThan">
      <formula>$AC$1</formula>
    </cfRule>
    <cfRule type="cellIs" dxfId="191" priority="398" stopIfTrue="1" operator="lessThan">
      <formula>$AC$1</formula>
    </cfRule>
  </conditionalFormatting>
  <conditionalFormatting sqref="AC233">
    <cfRule type="cellIs" dxfId="190" priority="395" operator="lessThan">
      <formula>#REF!</formula>
    </cfRule>
  </conditionalFormatting>
  <conditionalFormatting sqref="AC233">
    <cfRule type="cellIs" dxfId="189" priority="394" operator="lessThan">
      <formula>$Z$1</formula>
    </cfRule>
  </conditionalFormatting>
  <conditionalFormatting sqref="AC233">
    <cfRule type="cellIs" dxfId="188" priority="391" stopIfTrue="1" operator="lessThan">
      <formula>$AB$1</formula>
    </cfRule>
    <cfRule type="cellIs" dxfId="187" priority="392" stopIfTrue="1" operator="lessThan">
      <formula>$AB$1</formula>
    </cfRule>
    <cfRule type="cellIs" dxfId="186" priority="393" stopIfTrue="1" operator="lessThan">
      <formula>$AB$1</formula>
    </cfRule>
  </conditionalFormatting>
  <conditionalFormatting sqref="AB243">
    <cfRule type="cellIs" dxfId="185" priority="386" stopIfTrue="1" operator="lessThan">
      <formula>$Z$1</formula>
    </cfRule>
  </conditionalFormatting>
  <conditionalFormatting sqref="AC243">
    <cfRule type="cellIs" dxfId="184" priority="368" stopIfTrue="1" operator="lessThan">
      <formula>$AC$1</formula>
    </cfRule>
    <cfRule type="cellIs" dxfId="183" priority="369" stopIfTrue="1" operator="lessThan">
      <formula>$AC$1</formula>
    </cfRule>
    <cfRule type="cellIs" dxfId="182" priority="370" stopIfTrue="1" operator="lessThan">
      <formula>$AC$1</formula>
    </cfRule>
  </conditionalFormatting>
  <conditionalFormatting sqref="AC243">
    <cfRule type="cellIs" dxfId="181" priority="367" operator="lessThan">
      <formula>#REF!</formula>
    </cfRule>
  </conditionalFormatting>
  <conditionalFormatting sqref="AC243">
    <cfRule type="cellIs" dxfId="180" priority="366" operator="lessThan">
      <formula>$Z$1</formula>
    </cfRule>
  </conditionalFormatting>
  <conditionalFormatting sqref="AC243">
    <cfRule type="cellIs" dxfId="179" priority="363" stopIfTrue="1" operator="lessThan">
      <formula>$AB$1</formula>
    </cfRule>
    <cfRule type="cellIs" dxfId="178" priority="364" stopIfTrue="1" operator="lessThan">
      <formula>$AB$1</formula>
    </cfRule>
    <cfRule type="cellIs" dxfId="177" priority="365" stopIfTrue="1" operator="lessThan">
      <formula>$AB$1</formula>
    </cfRule>
  </conditionalFormatting>
  <conditionalFormatting sqref="AC247">
    <cfRule type="cellIs" dxfId="176" priority="340" stopIfTrue="1" operator="lessThan">
      <formula>$AC$1</formula>
    </cfRule>
    <cfRule type="cellIs" dxfId="175" priority="341" stopIfTrue="1" operator="lessThan">
      <formula>$AC$1</formula>
    </cfRule>
    <cfRule type="cellIs" dxfId="174" priority="342" stopIfTrue="1" operator="lessThan">
      <formula>$AC$1</formula>
    </cfRule>
  </conditionalFormatting>
  <conditionalFormatting sqref="AC247">
    <cfRule type="cellIs" dxfId="173" priority="339" operator="lessThan">
      <formula>#REF!</formula>
    </cfRule>
  </conditionalFormatting>
  <conditionalFormatting sqref="AC247">
    <cfRule type="cellIs" dxfId="172" priority="338" operator="lessThan">
      <formula>$Z$1</formula>
    </cfRule>
  </conditionalFormatting>
  <conditionalFormatting sqref="AC247">
    <cfRule type="cellIs" dxfId="171" priority="335" stopIfTrue="1" operator="lessThan">
      <formula>$AB$1</formula>
    </cfRule>
    <cfRule type="cellIs" dxfId="170" priority="336" stopIfTrue="1" operator="lessThan">
      <formula>$AB$1</formula>
    </cfRule>
    <cfRule type="cellIs" dxfId="169" priority="337" stopIfTrue="1" operator="lessThan">
      <formula>$AB$1</formula>
    </cfRule>
  </conditionalFormatting>
  <conditionalFormatting sqref="AB255">
    <cfRule type="cellIs" dxfId="168" priority="330" stopIfTrue="1" operator="lessThan">
      <formula>$Z$1</formula>
    </cfRule>
  </conditionalFormatting>
  <conditionalFormatting sqref="AC255">
    <cfRule type="cellIs" dxfId="167" priority="312" stopIfTrue="1" operator="lessThan">
      <formula>$AC$1</formula>
    </cfRule>
    <cfRule type="cellIs" dxfId="166" priority="313" stopIfTrue="1" operator="lessThan">
      <formula>$AC$1</formula>
    </cfRule>
    <cfRule type="cellIs" dxfId="165" priority="314" stopIfTrue="1" operator="lessThan">
      <formula>$AC$1</formula>
    </cfRule>
  </conditionalFormatting>
  <conditionalFormatting sqref="AC255">
    <cfRule type="cellIs" dxfId="164" priority="311" operator="lessThan">
      <formula>#REF!</formula>
    </cfRule>
  </conditionalFormatting>
  <conditionalFormatting sqref="AC255">
    <cfRule type="cellIs" dxfId="163" priority="310" operator="lessThan">
      <formula>$Z$1</formula>
    </cfRule>
  </conditionalFormatting>
  <conditionalFormatting sqref="AC255">
    <cfRule type="cellIs" dxfId="162" priority="307" stopIfTrue="1" operator="lessThan">
      <formula>$AB$1</formula>
    </cfRule>
    <cfRule type="cellIs" dxfId="161" priority="308" stopIfTrue="1" operator="lessThan">
      <formula>$AB$1</formula>
    </cfRule>
    <cfRule type="cellIs" dxfId="160" priority="309" stopIfTrue="1" operator="lessThan">
      <formula>$AB$1</formula>
    </cfRule>
  </conditionalFormatting>
  <conditionalFormatting sqref="AC313">
    <cfRule type="cellIs" dxfId="159" priority="216" stopIfTrue="1" operator="lessThan">
      <formula>$AC$1</formula>
    </cfRule>
    <cfRule type="cellIs" dxfId="158" priority="217" stopIfTrue="1" operator="lessThan">
      <formula>$AC$1</formula>
    </cfRule>
    <cfRule type="cellIs" dxfId="157" priority="218" stopIfTrue="1" operator="lessThan">
      <formula>$AC$1</formula>
    </cfRule>
  </conditionalFormatting>
  <conditionalFormatting sqref="AC313">
    <cfRule type="cellIs" dxfId="156" priority="215" operator="lessThan">
      <formula>#REF!</formula>
    </cfRule>
  </conditionalFormatting>
  <conditionalFormatting sqref="AC313">
    <cfRule type="cellIs" dxfId="155" priority="214" operator="lessThan">
      <formula>$Z$1</formula>
    </cfRule>
  </conditionalFormatting>
  <conditionalFormatting sqref="AC313">
    <cfRule type="cellIs" dxfId="154" priority="211" stopIfTrue="1" operator="lessThan">
      <formula>$AB$1</formula>
    </cfRule>
    <cfRule type="cellIs" dxfId="153" priority="212" stopIfTrue="1" operator="lessThan">
      <formula>$AB$1</formula>
    </cfRule>
    <cfRule type="cellIs" dxfId="152" priority="213" stopIfTrue="1" operator="lessThan">
      <formula>$AB$1</formula>
    </cfRule>
  </conditionalFormatting>
  <conditionalFormatting sqref="A2:A642">
    <cfRule type="containsBlanks" dxfId="151" priority="209">
      <formula>LEN(TRIM(A2))=0</formula>
    </cfRule>
  </conditionalFormatting>
  <conditionalFormatting sqref="Q242:Q303 Q96:Q240 Q305:Q320 Q322:Q642 Q2:Q94">
    <cfRule type="cellIs" dxfId="150" priority="169" operator="lessThan">
      <formula>$Z$1</formula>
    </cfRule>
  </conditionalFormatting>
  <conditionalFormatting sqref="E1:F1 E643:I1048576">
    <cfRule type="containsBlanks" dxfId="149" priority="160">
      <formula>LEN(TRIM(E1))=0</formula>
    </cfRule>
  </conditionalFormatting>
  <conditionalFormatting sqref="G1">
    <cfRule type="containsBlanks" dxfId="148" priority="157">
      <formula>LEN(TRIM(G1))=0</formula>
    </cfRule>
  </conditionalFormatting>
  <conditionalFormatting sqref="H1:I1">
    <cfRule type="containsBlanks" dxfId="147" priority="155">
      <formula>LEN(TRIM(H1))=0</formula>
    </cfRule>
  </conditionalFormatting>
  <conditionalFormatting sqref="D643:D1048576">
    <cfRule type="duplicateValues" dxfId="146" priority="153"/>
  </conditionalFormatting>
  <conditionalFormatting sqref="D1">
    <cfRule type="containsBlanks" dxfId="145" priority="152">
      <formula>LEN(TRIM(D1))=0</formula>
    </cfRule>
  </conditionalFormatting>
  <conditionalFormatting sqref="D1 D643:D1048576">
    <cfRule type="duplicateValues" dxfId="144" priority="149"/>
    <cfRule type="duplicateValues" dxfId="143" priority="150"/>
    <cfRule type="duplicateValues" dxfId="142" priority="151"/>
  </conditionalFormatting>
  <conditionalFormatting sqref="AB241">
    <cfRule type="cellIs" dxfId="141" priority="143" stopIfTrue="1" operator="lessThan">
      <formula>$Z$1</formula>
    </cfRule>
  </conditionalFormatting>
  <conditionalFormatting sqref="AC241">
    <cfRule type="cellIs" dxfId="140" priority="135" stopIfTrue="1" operator="lessThan">
      <formula>$AC$1</formula>
    </cfRule>
    <cfRule type="cellIs" dxfId="139" priority="136" stopIfTrue="1" operator="lessThan">
      <formula>$AC$1</formula>
    </cfRule>
    <cfRule type="cellIs" dxfId="138" priority="137" stopIfTrue="1" operator="lessThan">
      <formula>$AC$1</formula>
    </cfRule>
  </conditionalFormatting>
  <conditionalFormatting sqref="AC241">
    <cfRule type="cellIs" dxfId="137" priority="134" operator="lessThan">
      <formula>#REF!</formula>
    </cfRule>
  </conditionalFormatting>
  <conditionalFormatting sqref="AC241">
    <cfRule type="cellIs" dxfId="136" priority="133" operator="lessThan">
      <formula>$Z$1</formula>
    </cfRule>
  </conditionalFormatting>
  <conditionalFormatting sqref="AC241">
    <cfRule type="cellIs" dxfId="135" priority="130" stopIfTrue="1" operator="lessThan">
      <formula>$AB$1</formula>
    </cfRule>
    <cfRule type="cellIs" dxfId="134" priority="131" stopIfTrue="1" operator="lessThan">
      <formula>$AB$1</formula>
    </cfRule>
    <cfRule type="cellIs" dxfId="133" priority="132" stopIfTrue="1" operator="lessThan">
      <formula>$AB$1</formula>
    </cfRule>
  </conditionalFormatting>
  <conditionalFormatting sqref="Q241">
    <cfRule type="cellIs" dxfId="132" priority="124" operator="lessThan">
      <formula>$Z$1</formula>
    </cfRule>
  </conditionalFormatting>
  <conditionalFormatting sqref="B241">
    <cfRule type="duplicateValues" dxfId="131" priority="122"/>
  </conditionalFormatting>
  <conditionalFormatting sqref="AB95">
    <cfRule type="cellIs" dxfId="130" priority="112" stopIfTrue="1" operator="lessThan">
      <formula>$Z$1</formula>
    </cfRule>
  </conditionalFormatting>
  <conditionalFormatting sqref="AC95">
    <cfRule type="cellIs" dxfId="129" priority="104" stopIfTrue="1" operator="lessThan">
      <formula>$AC$1</formula>
    </cfRule>
    <cfRule type="cellIs" dxfId="128" priority="105" stopIfTrue="1" operator="lessThan">
      <formula>$AC$1</formula>
    </cfRule>
    <cfRule type="cellIs" dxfId="127" priority="106" stopIfTrue="1" operator="lessThan">
      <formula>$AC$1</formula>
    </cfRule>
  </conditionalFormatting>
  <conditionalFormatting sqref="AC95">
    <cfRule type="cellIs" dxfId="126" priority="103" operator="lessThan">
      <formula>#REF!</formula>
    </cfRule>
  </conditionalFormatting>
  <conditionalFormatting sqref="AC95">
    <cfRule type="cellIs" dxfId="125" priority="102" operator="lessThan">
      <formula>$Z$1</formula>
    </cfRule>
  </conditionalFormatting>
  <conditionalFormatting sqref="AC95">
    <cfRule type="cellIs" dxfId="124" priority="99" stopIfTrue="1" operator="lessThan">
      <formula>$AB$1</formula>
    </cfRule>
    <cfRule type="cellIs" dxfId="123" priority="100" stopIfTrue="1" operator="lessThan">
      <formula>$AB$1</formula>
    </cfRule>
    <cfRule type="cellIs" dxfId="122" priority="101" stopIfTrue="1" operator="lessThan">
      <formula>$AB$1</formula>
    </cfRule>
  </conditionalFormatting>
  <conditionalFormatting sqref="Q95">
    <cfRule type="cellIs" dxfId="121" priority="96" operator="lessThan">
      <formula>$Z$1</formula>
    </cfRule>
  </conditionalFormatting>
  <conditionalFormatting sqref="B95">
    <cfRule type="duplicateValues" dxfId="120" priority="81"/>
  </conditionalFormatting>
  <conditionalFormatting sqref="AB304">
    <cfRule type="cellIs" dxfId="119" priority="76" stopIfTrue="1" operator="lessThan">
      <formula>$Z$1</formula>
    </cfRule>
  </conditionalFormatting>
  <conditionalFormatting sqref="AC304">
    <cfRule type="cellIs" dxfId="118" priority="68" stopIfTrue="1" operator="lessThan">
      <formula>$AC$1</formula>
    </cfRule>
    <cfRule type="cellIs" dxfId="117" priority="69" stopIfTrue="1" operator="lessThan">
      <formula>$AC$1</formula>
    </cfRule>
    <cfRule type="cellIs" dxfId="116" priority="70" stopIfTrue="1" operator="lessThan">
      <formula>$AC$1</formula>
    </cfRule>
  </conditionalFormatting>
  <conditionalFormatting sqref="AC304">
    <cfRule type="cellIs" dxfId="115" priority="67" operator="lessThan">
      <formula>#REF!</formula>
    </cfRule>
  </conditionalFormatting>
  <conditionalFormatting sqref="AC304">
    <cfRule type="cellIs" dxfId="114" priority="66" operator="lessThan">
      <formula>$Z$1</formula>
    </cfRule>
  </conditionalFormatting>
  <conditionalFormatting sqref="AC304">
    <cfRule type="cellIs" dxfId="113" priority="63" stopIfTrue="1" operator="lessThan">
      <formula>$AB$1</formula>
    </cfRule>
    <cfRule type="cellIs" dxfId="112" priority="64" stopIfTrue="1" operator="lessThan">
      <formula>$AB$1</formula>
    </cfRule>
    <cfRule type="cellIs" dxfId="111" priority="65" stopIfTrue="1" operator="lessThan">
      <formula>$AB$1</formula>
    </cfRule>
  </conditionalFormatting>
  <conditionalFormatting sqref="Q304">
    <cfRule type="cellIs" dxfId="110" priority="57" operator="lessThan">
      <formula>$Z$1</formula>
    </cfRule>
  </conditionalFormatting>
  <conditionalFormatting sqref="B304">
    <cfRule type="duplicateValues" dxfId="109" priority="55"/>
  </conditionalFormatting>
  <conditionalFormatting sqref="AB321">
    <cfRule type="cellIs" dxfId="108" priority="45" stopIfTrue="1" operator="lessThan">
      <formula>$Z$1</formula>
    </cfRule>
  </conditionalFormatting>
  <conditionalFormatting sqref="AC321">
    <cfRule type="cellIs" dxfId="107" priority="37" stopIfTrue="1" operator="lessThan">
      <formula>$AC$1</formula>
    </cfRule>
    <cfRule type="cellIs" dxfId="106" priority="38" stopIfTrue="1" operator="lessThan">
      <formula>$AC$1</formula>
    </cfRule>
    <cfRule type="cellIs" dxfId="105" priority="39" stopIfTrue="1" operator="lessThan">
      <formula>$AC$1</formula>
    </cfRule>
  </conditionalFormatting>
  <conditionalFormatting sqref="AC321">
    <cfRule type="cellIs" dxfId="104" priority="36" operator="lessThan">
      <formula>#REF!</formula>
    </cfRule>
  </conditionalFormatting>
  <conditionalFormatting sqref="AC321">
    <cfRule type="cellIs" dxfId="103" priority="35" operator="lessThan">
      <formula>$Z$1</formula>
    </cfRule>
  </conditionalFormatting>
  <conditionalFormatting sqref="AC321">
    <cfRule type="cellIs" dxfId="102" priority="32" stopIfTrue="1" operator="lessThan">
      <formula>$AB$1</formula>
    </cfRule>
    <cfRule type="cellIs" dxfId="101" priority="33" stopIfTrue="1" operator="lessThan">
      <formula>$AB$1</formula>
    </cfRule>
    <cfRule type="cellIs" dxfId="100" priority="34" stopIfTrue="1" operator="lessThan">
      <formula>$AB$1</formula>
    </cfRule>
  </conditionalFormatting>
  <conditionalFormatting sqref="Q321">
    <cfRule type="cellIs" dxfId="99" priority="29" operator="lessThan">
      <formula>$Z$1</formula>
    </cfRule>
  </conditionalFormatting>
  <conditionalFormatting sqref="B321">
    <cfRule type="duplicateValues" dxfId="98" priority="27"/>
  </conditionalFormatting>
  <conditionalFormatting sqref="M1 M643:M1048576">
    <cfRule type="cellIs" dxfId="97" priority="15" operator="between">
      <formula>$Z$1</formula>
      <formula>$AA$1</formula>
    </cfRule>
    <cfRule type="cellIs" dxfId="96" priority="16" operator="lessThan">
      <formula>$AA$1</formula>
    </cfRule>
  </conditionalFormatting>
  <conditionalFormatting sqref="B1:B1048576">
    <cfRule type="duplicateValues" dxfId="95" priority="14"/>
  </conditionalFormatting>
  <conditionalFormatting sqref="B242:B303 B1:B94 B96:B240 B305:B320 B322:B1048576">
    <cfRule type="duplicateValues" dxfId="94" priority="1329"/>
  </conditionalFormatting>
  <conditionalFormatting sqref="R2:R1048576">
    <cfRule type="cellIs" dxfId="93" priority="7" operator="greaterThan">
      <formula>0</formula>
    </cfRule>
  </conditionalFormatting>
  <conditionalFormatting sqref="N2:P642">
    <cfRule type="cellIs" dxfId="92" priority="6" operator="lessThan">
      <formula>1</formula>
    </cfRule>
  </conditionalFormatting>
  <conditionalFormatting sqref="G1:G1048576">
    <cfRule type="containsBlanks" dxfId="91" priority="5">
      <formula>LEN(TRIM(G1))=0</formula>
    </cfRule>
  </conditionalFormatting>
  <conditionalFormatting sqref="L1:L1048576">
    <cfRule type="cellIs" dxfId="90" priority="4" operator="lessThan">
      <formula>$Z$1</formula>
    </cfRule>
  </conditionalFormatting>
  <conditionalFormatting sqref="M1:M1048576">
    <cfRule type="cellIs" dxfId="89" priority="2" operator="lessThan">
      <formula>$Z$1-14</formula>
    </cfRule>
    <cfRule type="cellIs" dxfId="88" priority="3" operator="lessThan">
      <formula>$Z$1</formula>
    </cfRule>
  </conditionalFormatting>
  <conditionalFormatting sqref="R2:R1048576">
    <cfRule type="cellIs" dxfId="87" priority="1" operator="greaterThan">
      <formula>0</formula>
    </cfRule>
  </conditionalFormatting>
  <conditionalFormatting sqref="U623">
    <cfRule type="cellIs" dxfId="86" priority="1330" operator="equal">
      <formula>0</formula>
    </cfRule>
    <cfRule type="cellIs" dxfId="85" priority="1331" operator="lessThan">
      <formula>0</formula>
    </cfRule>
    <cfRule type="iconSet" priority="1332">
      <iconSet iconSet="3Symbols2">
        <cfvo type="percent" val="0"/>
        <cfvo type="num" val="5"/>
        <cfvo type="num" val="5"/>
      </iconSet>
    </cfRule>
  </conditionalFormatting>
  <conditionalFormatting sqref="U624">
    <cfRule type="cellIs" dxfId="84" priority="1335" operator="equal">
      <formula>0</formula>
    </cfRule>
    <cfRule type="cellIs" dxfId="83" priority="1336" operator="lessThan">
      <formula>0</formula>
    </cfRule>
    <cfRule type="iconSet" priority="1337">
      <iconSet iconSet="3Symbols2">
        <cfvo type="percent" val="0"/>
        <cfvo type="num" val="5"/>
        <cfvo type="num" val="5"/>
      </iconSet>
    </cfRule>
  </conditionalFormatting>
  <conditionalFormatting sqref="U625">
    <cfRule type="cellIs" dxfId="82" priority="1338" operator="equal">
      <formula>0</formula>
    </cfRule>
    <cfRule type="cellIs" dxfId="81" priority="1339" operator="lessThan">
      <formula>0</formula>
    </cfRule>
    <cfRule type="iconSet" priority="1340">
      <iconSet iconSet="3Symbols2">
        <cfvo type="percent" val="0"/>
        <cfvo type="num" val="5"/>
        <cfvo type="num" val="5"/>
      </iconSet>
    </cfRule>
  </conditionalFormatting>
  <conditionalFormatting sqref="U627:U630">
    <cfRule type="cellIs" dxfId="80" priority="1341" operator="equal">
      <formula>0</formula>
    </cfRule>
    <cfRule type="cellIs" dxfId="79" priority="1342" operator="lessThan">
      <formula>0</formula>
    </cfRule>
    <cfRule type="iconSet" priority="1343">
      <iconSet iconSet="3Symbols2">
        <cfvo type="percent" val="0"/>
        <cfvo type="num" val="5"/>
        <cfvo type="num" val="5"/>
      </iconSet>
    </cfRule>
  </conditionalFormatting>
  <conditionalFormatting sqref="U312">
    <cfRule type="cellIs" dxfId="78" priority="1398" operator="equal">
      <formula>0</formula>
    </cfRule>
    <cfRule type="cellIs" dxfId="77" priority="1399" operator="lessThan">
      <formula>0</formula>
    </cfRule>
    <cfRule type="iconSet" priority="1400">
      <iconSet iconSet="3Symbols2">
        <cfvo type="percent" val="0"/>
        <cfvo type="percent" val="5"/>
        <cfvo type="percent" val="5"/>
      </iconSet>
    </cfRule>
  </conditionalFormatting>
  <conditionalFormatting sqref="U311">
    <cfRule type="cellIs" dxfId="76" priority="1401" operator="equal">
      <formula>0</formula>
    </cfRule>
    <cfRule type="cellIs" dxfId="75" priority="1402" operator="lessThan">
      <formula>0</formula>
    </cfRule>
    <cfRule type="iconSet" priority="1403">
      <iconSet iconSet="3Symbols2">
        <cfvo type="percent" val="0"/>
        <cfvo type="percent" val="5"/>
        <cfvo type="percent" val="5"/>
      </iconSet>
    </cfRule>
  </conditionalFormatting>
  <conditionalFormatting sqref="U310">
    <cfRule type="cellIs" dxfId="74" priority="1404" operator="equal">
      <formula>0</formula>
    </cfRule>
    <cfRule type="cellIs" dxfId="73" priority="1405" operator="lessThan">
      <formula>0</formula>
    </cfRule>
    <cfRule type="iconSet" priority="1406">
      <iconSet iconSet="3Symbols2">
        <cfvo type="percent" val="0"/>
        <cfvo type="percent" val="5"/>
        <cfvo type="percent" val="5"/>
      </iconSet>
    </cfRule>
  </conditionalFormatting>
  <conditionalFormatting sqref="U494">
    <cfRule type="cellIs" dxfId="72" priority="1407" operator="equal">
      <formula>0</formula>
    </cfRule>
    <cfRule type="cellIs" dxfId="71" priority="1408" operator="lessThan">
      <formula>0</formula>
    </cfRule>
    <cfRule type="iconSet" priority="1409">
      <iconSet iconSet="3Symbols2">
        <cfvo type="percent" val="0"/>
        <cfvo type="percent" val="5"/>
        <cfvo type="percent" val="5"/>
      </iconSet>
    </cfRule>
  </conditionalFormatting>
  <conditionalFormatting sqref="U632">
    <cfRule type="cellIs" dxfId="70" priority="1410" operator="equal">
      <formula>0</formula>
    </cfRule>
    <cfRule type="cellIs" dxfId="69" priority="1411" operator="lessThan">
      <formula>0</formula>
    </cfRule>
    <cfRule type="iconSet" priority="1412">
      <iconSet iconSet="3Symbols2">
        <cfvo type="percent" val="0"/>
        <cfvo type="num" val="5"/>
        <cfvo type="num" val="5"/>
      </iconSet>
    </cfRule>
  </conditionalFormatting>
  <conditionalFormatting sqref="U525">
    <cfRule type="cellIs" dxfId="68" priority="1413" operator="equal">
      <formula>0</formula>
    </cfRule>
    <cfRule type="cellIs" dxfId="67" priority="1414" operator="lessThan">
      <formula>0</formula>
    </cfRule>
    <cfRule type="iconSet" priority="1415">
      <iconSet iconSet="3Symbols2">
        <cfvo type="percent" val="0"/>
        <cfvo type="percent" val="5"/>
        <cfvo type="percent" val="5"/>
      </iconSet>
    </cfRule>
  </conditionalFormatting>
  <conditionalFormatting sqref="U633">
    <cfRule type="cellIs" dxfId="66" priority="1416" operator="equal">
      <formula>0</formula>
    </cfRule>
    <cfRule type="cellIs" dxfId="65" priority="1417" operator="lessThan">
      <formula>0</formula>
    </cfRule>
    <cfRule type="iconSet" priority="1418">
      <iconSet iconSet="3Symbols2">
        <cfvo type="percent" val="0"/>
        <cfvo type="num" val="5"/>
        <cfvo type="num" val="5"/>
      </iconSet>
    </cfRule>
  </conditionalFormatting>
  <conditionalFormatting sqref="U634">
    <cfRule type="cellIs" dxfId="64" priority="1419" operator="equal">
      <formula>0</formula>
    </cfRule>
    <cfRule type="cellIs" dxfId="63" priority="1420" operator="lessThan">
      <formula>0</formula>
    </cfRule>
    <cfRule type="iconSet" priority="1421">
      <iconSet iconSet="3Symbols2">
        <cfvo type="percent" val="0"/>
        <cfvo type="num" val="5"/>
        <cfvo type="num" val="5"/>
      </iconSet>
    </cfRule>
  </conditionalFormatting>
  <conditionalFormatting sqref="U626">
    <cfRule type="cellIs" dxfId="62" priority="1422" operator="equal">
      <formula>0</formula>
    </cfRule>
    <cfRule type="cellIs" dxfId="61" priority="1423" operator="lessThan">
      <formula>0</formula>
    </cfRule>
    <cfRule type="iconSet" priority="1424">
      <iconSet iconSet="3Symbols2">
        <cfvo type="percent" val="0"/>
        <cfvo type="num" val="5"/>
        <cfvo type="num" val="5"/>
      </iconSet>
    </cfRule>
  </conditionalFormatting>
  <conditionalFormatting sqref="U631">
    <cfRule type="cellIs" dxfId="60" priority="1428" operator="equal">
      <formula>0</formula>
    </cfRule>
    <cfRule type="cellIs" dxfId="59" priority="1429" operator="lessThan">
      <formula>0</formula>
    </cfRule>
    <cfRule type="iconSet" priority="1430">
      <iconSet iconSet="3Symbols2">
        <cfvo type="percent" val="0"/>
        <cfvo type="num" val="5"/>
        <cfvo type="num" val="5"/>
      </iconSet>
    </cfRule>
  </conditionalFormatting>
  <conditionalFormatting sqref="U635:U638 U640:U642">
    <cfRule type="cellIs" dxfId="58" priority="1431" operator="equal">
      <formula>0</formula>
    </cfRule>
    <cfRule type="cellIs" dxfId="57" priority="1432" operator="lessThan">
      <formula>0</formula>
    </cfRule>
    <cfRule type="iconSet" priority="1433">
      <iconSet iconSet="3Symbols2">
        <cfvo type="percent" val="0"/>
        <cfvo type="num" val="5"/>
        <cfvo type="num" val="5"/>
      </iconSet>
    </cfRule>
  </conditionalFormatting>
  <conditionalFormatting sqref="U308">
    <cfRule type="cellIs" dxfId="56" priority="1437" operator="equal">
      <formula>0</formula>
    </cfRule>
    <cfRule type="cellIs" dxfId="55" priority="1438" operator="lessThan">
      <formula>0</formula>
    </cfRule>
    <cfRule type="iconSet" priority="1439">
      <iconSet iconSet="3Symbols2">
        <cfvo type="percent" val="0"/>
        <cfvo type="num" val="5"/>
        <cfvo type="num" val="5"/>
      </iconSet>
    </cfRule>
  </conditionalFormatting>
  <conditionalFormatting sqref="U639">
    <cfRule type="cellIs" dxfId="54" priority="1444" operator="equal">
      <formula>0</formula>
    </cfRule>
    <cfRule type="cellIs" dxfId="53" priority="1445" operator="lessThan">
      <formula>0</formula>
    </cfRule>
    <cfRule type="iconSet" priority="1446">
      <iconSet iconSet="3Symbols2">
        <cfvo type="percent" val="0"/>
        <cfvo type="num" val="5"/>
        <cfvo type="num" val="5"/>
      </iconSet>
    </cfRule>
  </conditionalFormatting>
  <conditionalFormatting sqref="U307">
    <cfRule type="cellIs" dxfId="52" priority="1447" operator="equal">
      <formula>0</formula>
    </cfRule>
    <cfRule type="cellIs" dxfId="51" priority="1448" operator="lessThan">
      <formula>0</formula>
    </cfRule>
    <cfRule type="iconSet" priority="1449">
      <iconSet iconSet="3Symbols2">
        <cfvo type="percent" val="0"/>
        <cfvo type="percent" val="5"/>
        <cfvo type="percent" val="5"/>
      </iconSet>
    </cfRule>
  </conditionalFormatting>
  <conditionalFormatting sqref="U14 U2:U5">
    <cfRule type="cellIs" dxfId="50" priority="1523" operator="equal">
      <formula>0</formula>
    </cfRule>
    <cfRule type="cellIs" dxfId="49" priority="1524" operator="lessThan">
      <formula>0</formula>
    </cfRule>
    <cfRule type="iconSet" priority="1525">
      <iconSet iconSet="3Symbols2">
        <cfvo type="percent" val="0"/>
        <cfvo type="percent" val="5"/>
        <cfvo type="percent" val="5"/>
      </iconSet>
    </cfRule>
  </conditionalFormatting>
  <conditionalFormatting sqref="U12:U14 U6:U10">
    <cfRule type="cellIs" dxfId="48" priority="1534" operator="equal">
      <formula>0</formula>
    </cfRule>
    <cfRule type="cellIs" dxfId="47" priority="1535" operator="lessThan">
      <formula>0</formula>
    </cfRule>
    <cfRule type="iconSet" priority="1536">
      <iconSet iconSet="3Symbols2">
        <cfvo type="percent" val="0"/>
        <cfvo type="percent" val="5"/>
        <cfvo type="percent" val="5"/>
      </iconSet>
    </cfRule>
  </conditionalFormatting>
  <conditionalFormatting sqref="U11">
    <cfRule type="cellIs" dxfId="46" priority="1540" operator="equal">
      <formula>0</formula>
    </cfRule>
    <cfRule type="cellIs" dxfId="45" priority="1541" operator="lessThan">
      <formula>0</formula>
    </cfRule>
    <cfRule type="iconSet" priority="1542">
      <iconSet iconSet="3Symbols2">
        <cfvo type="percent" val="0"/>
        <cfvo type="percent" val="5"/>
        <cfvo type="percent" val="5"/>
      </iconSet>
    </cfRule>
  </conditionalFormatting>
  <conditionalFormatting sqref="U14">
    <cfRule type="cellIs" dxfId="44" priority="1546" operator="equal">
      <formula>0</formula>
    </cfRule>
    <cfRule type="cellIs" dxfId="43" priority="1547" operator="lessThan">
      <formula>0</formula>
    </cfRule>
    <cfRule type="iconSet" priority="1548">
      <iconSet iconSet="3Symbols2">
        <cfvo type="percent" val="0"/>
        <cfvo type="percent" val="5"/>
        <cfvo type="percent" val="5"/>
      </iconSet>
    </cfRule>
  </conditionalFormatting>
  <conditionalFormatting sqref="U288">
    <cfRule type="cellIs" dxfId="42" priority="1549" operator="equal">
      <formula>0</formula>
    </cfRule>
    <cfRule type="cellIs" dxfId="41" priority="1550" operator="lessThan">
      <formula>0</formula>
    </cfRule>
    <cfRule type="iconSet" priority="1551">
      <iconSet iconSet="3Symbols2">
        <cfvo type="percent" val="0"/>
        <cfvo type="percent" val="5"/>
        <cfvo type="percent" val="5"/>
      </iconSet>
    </cfRule>
  </conditionalFormatting>
  <conditionalFormatting sqref="U233">
    <cfRule type="cellIs" dxfId="40" priority="1555" operator="equal">
      <formula>0</formula>
    </cfRule>
    <cfRule type="cellIs" dxfId="39" priority="1556" operator="lessThan">
      <formula>0</formula>
    </cfRule>
    <cfRule type="iconSet" priority="1557">
      <iconSet iconSet="3Symbols2">
        <cfvo type="percent" val="0"/>
        <cfvo type="percent" val="5"/>
        <cfvo type="percent" val="5"/>
      </iconSet>
    </cfRule>
  </conditionalFormatting>
  <conditionalFormatting sqref="U243">
    <cfRule type="cellIs" dxfId="38" priority="1561" operator="equal">
      <formula>0</formula>
    </cfRule>
    <cfRule type="cellIs" dxfId="37" priority="1562" operator="lessThan">
      <formula>0</formula>
    </cfRule>
    <cfRule type="iconSet" priority="1563">
      <iconSet iconSet="3Symbols2">
        <cfvo type="percent" val="0"/>
        <cfvo type="percent" val="5"/>
        <cfvo type="percent" val="5"/>
      </iconSet>
    </cfRule>
  </conditionalFormatting>
  <conditionalFormatting sqref="U247">
    <cfRule type="cellIs" dxfId="36" priority="1567" operator="equal">
      <formula>0</formula>
    </cfRule>
    <cfRule type="cellIs" dxfId="35" priority="1568" operator="lessThan">
      <formula>0</formula>
    </cfRule>
    <cfRule type="iconSet" priority="1569">
      <iconSet iconSet="3Symbols2">
        <cfvo type="percent" val="0"/>
        <cfvo type="percent" val="5"/>
        <cfvo type="percent" val="5"/>
      </iconSet>
    </cfRule>
  </conditionalFormatting>
  <conditionalFormatting sqref="U255">
    <cfRule type="cellIs" dxfId="34" priority="1573" operator="equal">
      <formula>0</formula>
    </cfRule>
    <cfRule type="cellIs" dxfId="33" priority="1574" operator="lessThan">
      <formula>0</formula>
    </cfRule>
    <cfRule type="iconSet" priority="1575">
      <iconSet iconSet="3Symbols2">
        <cfvo type="percent" val="0"/>
        <cfvo type="percent" val="5"/>
        <cfvo type="percent" val="5"/>
      </iconSet>
    </cfRule>
  </conditionalFormatting>
  <conditionalFormatting sqref="U313">
    <cfRule type="cellIs" dxfId="32" priority="1582" operator="equal">
      <formula>0</formula>
    </cfRule>
    <cfRule type="cellIs" dxfId="31" priority="1583" operator="lessThan">
      <formula>0</formula>
    </cfRule>
    <cfRule type="iconSet" priority="1584">
      <iconSet iconSet="3Symbols2">
        <cfvo type="percent" val="0"/>
        <cfvo type="percent" val="5"/>
        <cfvo type="percent" val="5"/>
      </iconSet>
    </cfRule>
  </conditionalFormatting>
  <conditionalFormatting sqref="U495:U524 U309 U314:U315 U526:U622 U15:U94 U317:U320 U289:U303 U234:U240 U244:U246 U248:U254 U256:U287 U242 U96:U232 U305:U306 U322:U493">
    <cfRule type="cellIs" dxfId="30" priority="1589" operator="equal">
      <formula>0</formula>
    </cfRule>
    <cfRule type="cellIs" dxfId="29" priority="1590" operator="lessThan">
      <formula>0</formula>
    </cfRule>
    <cfRule type="iconSet" priority="1591">
      <iconSet iconSet="3Symbols2">
        <cfvo type="percent" val="0"/>
        <cfvo type="percent" val="5"/>
        <cfvo type="percent" val="5"/>
      </iconSet>
    </cfRule>
  </conditionalFormatting>
  <conditionalFormatting sqref="U241">
    <cfRule type="cellIs" dxfId="28" priority="1637" operator="equal">
      <formula>0</formula>
    </cfRule>
    <cfRule type="cellIs" dxfId="27" priority="1638" operator="lessThan">
      <formula>0</formula>
    </cfRule>
    <cfRule type="iconSet" priority="1639">
      <iconSet iconSet="3Symbols2">
        <cfvo type="percent" val="0"/>
        <cfvo type="percent" val="5"/>
        <cfvo type="percent" val="5"/>
      </iconSet>
    </cfRule>
  </conditionalFormatting>
  <conditionalFormatting sqref="U95">
    <cfRule type="cellIs" dxfId="26" priority="1643" operator="equal">
      <formula>0</formula>
    </cfRule>
    <cfRule type="cellIs" dxfId="25" priority="1644" operator="lessThan">
      <formula>0</formula>
    </cfRule>
    <cfRule type="iconSet" priority="1645">
      <iconSet iconSet="3Symbols2">
        <cfvo type="percent" val="0"/>
        <cfvo type="percent" val="5"/>
        <cfvo type="percent" val="5"/>
      </iconSet>
    </cfRule>
  </conditionalFormatting>
  <conditionalFormatting sqref="U304">
    <cfRule type="cellIs" dxfId="24" priority="1649" operator="equal">
      <formula>0</formula>
    </cfRule>
    <cfRule type="cellIs" dxfId="23" priority="1650" operator="lessThan">
      <formula>0</formula>
    </cfRule>
    <cfRule type="iconSet" priority="1651">
      <iconSet iconSet="3Symbols2">
        <cfvo type="percent" val="0"/>
        <cfvo type="percent" val="5"/>
        <cfvo type="percent" val="5"/>
      </iconSet>
    </cfRule>
  </conditionalFormatting>
  <conditionalFormatting sqref="U321">
    <cfRule type="cellIs" dxfId="22" priority="1655" operator="equal">
      <formula>0</formula>
    </cfRule>
    <cfRule type="cellIs" dxfId="21" priority="1656" operator="lessThan">
      <formula>0</formula>
    </cfRule>
    <cfRule type="iconSet" priority="1657">
      <iconSet iconSet="3Symbols2">
        <cfvo type="percent" val="0"/>
        <cfvo type="percent" val="5"/>
        <cfvo type="percent" val="5"/>
      </iconSet>
    </cfRule>
  </conditionalFormatting>
  <hyperlinks>
    <hyperlink ref="B289" r:id="rId1" display="H03" xr:uid="{00000000-0004-0000-0000-000000000000}"/>
  </hyperlinks>
  <pageMargins left="0.17" right="0.17" top="0.24" bottom="0.24" header="0.24" footer="0.24"/>
  <pageSetup scale="29" orientation="landscape" horizontalDpi="4294967295" verticalDpi="4294967295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U276"/>
  <sheetViews>
    <sheetView rightToLeft="1" view="pageBreakPreview" zoomScale="70" zoomScaleNormal="100" zoomScaleSheetLayoutView="70" workbookViewId="0">
      <pane ySplit="1" topLeftCell="A2" activePane="bottomLeft" state="frozen"/>
      <selection activeCell="A156" sqref="A156"/>
      <selection pane="bottomLeft" activeCell="R8" sqref="R8"/>
    </sheetView>
  </sheetViews>
  <sheetFormatPr defaultRowHeight="19.5"/>
  <cols>
    <col min="1" max="1" width="6.140625" style="141" bestFit="1" customWidth="1"/>
    <col min="2" max="2" width="10.7109375" style="141" customWidth="1"/>
    <col min="3" max="3" width="35.7109375" style="141" customWidth="1"/>
    <col min="4" max="9" width="10.7109375" style="141" customWidth="1"/>
    <col min="10" max="11" width="15.7109375" style="141" customWidth="1"/>
    <col min="12" max="12" width="10.7109375" style="159" customWidth="1"/>
    <col min="13" max="13" width="10.7109375" style="160" customWidth="1"/>
    <col min="14" max="14" width="10.7109375" style="159" customWidth="1"/>
    <col min="15" max="15" width="15.7109375" style="159" customWidth="1"/>
    <col min="16" max="16" width="10.7109375" style="159" customWidth="1"/>
    <col min="17" max="17" width="15.7109375" style="159" customWidth="1"/>
    <col min="18" max="18" width="15.7109375" style="163" customWidth="1"/>
    <col min="19" max="19" width="20.7109375" style="141" customWidth="1"/>
    <col min="20" max="21" width="21.85546875" style="141" bestFit="1" customWidth="1"/>
    <col min="22" max="16384" width="9.140625" style="141"/>
  </cols>
  <sheetData>
    <row r="1" spans="1:21" ht="54.95" customHeight="1" thickBot="1">
      <c r="A1" s="164" t="s">
        <v>0</v>
      </c>
      <c r="B1" s="137" t="s">
        <v>1</v>
      </c>
      <c r="C1" s="138" t="s">
        <v>2</v>
      </c>
      <c r="D1" s="138" t="s">
        <v>3</v>
      </c>
      <c r="E1" s="138" t="s">
        <v>4</v>
      </c>
      <c r="F1" s="138" t="s">
        <v>5</v>
      </c>
      <c r="G1" s="138" t="s">
        <v>7</v>
      </c>
      <c r="H1" s="138" t="s">
        <v>733</v>
      </c>
      <c r="I1" s="138" t="s">
        <v>9</v>
      </c>
      <c r="J1" s="138" t="s">
        <v>10</v>
      </c>
      <c r="K1" s="138" t="s">
        <v>11</v>
      </c>
      <c r="L1" s="138" t="s">
        <v>12</v>
      </c>
      <c r="M1" s="139" t="s">
        <v>690</v>
      </c>
      <c r="N1" s="138" t="s">
        <v>13</v>
      </c>
      <c r="O1" s="138" t="s">
        <v>14</v>
      </c>
      <c r="P1" s="138" t="s">
        <v>15</v>
      </c>
      <c r="Q1" s="138" t="s">
        <v>16</v>
      </c>
      <c r="R1" s="138" t="s">
        <v>17</v>
      </c>
      <c r="S1" s="183">
        <v>6</v>
      </c>
      <c r="T1" s="140">
        <f>DATE(YEAR(TEXT(S1,"m/d/yyyy"))+121,MONTH(TEXT(S1,"m/d/yyyy")),DAY(TEXT(S1,"m/d/yyyy")))</f>
        <v>44348</v>
      </c>
      <c r="U1" s="140">
        <f>EOMONTH(T1,0)</f>
        <v>44377</v>
      </c>
    </row>
    <row r="2" spans="1:21" ht="30" customHeight="1">
      <c r="A2" s="142">
        <f>IF(MAX($A$1:$A1)&lt;MAX(Marina!$AK:$AK),SUM('Renew Report'!$A1,1),"")</f>
        <v>1</v>
      </c>
      <c r="B2" s="143" t="str">
        <f>IF($A2="","",INDEX(Marina!B:B,MATCH($A2,Marina!$AK:$AK,0)))</f>
        <v>K-A002</v>
      </c>
      <c r="C2" s="143">
        <f>IF($A2="","",INDEX(Marina!C:C,MATCH($A2,Marina!$AK:$AK,0)))</f>
        <v>1</v>
      </c>
      <c r="D2" s="143">
        <f>IF($A2="","",INDEX(Marina!D:D,MATCH($A2,Marina!$AK:$AK,0)))</f>
        <v>1</v>
      </c>
      <c r="E2" s="143">
        <f>IF($A2="","",INDEX(Marina!E:E,MATCH($A2,Marina!$AK:$AK,0)))</f>
        <v>1</v>
      </c>
      <c r="F2" s="143">
        <f>IF($A2="","",INDEX(Marina!F:F,MATCH($A2,Marina!$AK:$AK,0)))</f>
        <v>1</v>
      </c>
      <c r="G2" s="143">
        <f>IF($A2="","",INDEX(Marina!I:I,MATCH($A2,Marina!$AK:$AK,0)))</f>
        <v>1</v>
      </c>
      <c r="H2" s="143">
        <f>IF($A2="","",INDEX(Marina!J:J,MATCH($A2,Marina!$AK:$AK,0)))</f>
        <v>1</v>
      </c>
      <c r="I2" s="143">
        <f>IF($A2="","",INDEX(Marina!K:K,MATCH($A2,Marina!$AK:$AK,0)))</f>
        <v>1</v>
      </c>
      <c r="J2" s="144">
        <f>IF($A2="","",INDEX(Marina!L:L,MATCH($A2,Marina!$AK:$AK,0)))</f>
        <v>43733</v>
      </c>
      <c r="K2" s="144">
        <f>IF($A2="","",INDEX(Marina!M:M,MATCH($A2,Marina!$AK:$AK,0)))</f>
        <v>44370</v>
      </c>
      <c r="L2" s="145">
        <f>IF($A2="","",INDEX(Marina!N:N,MATCH($A2,Marina!$AK:$AK,0)))</f>
        <v>1</v>
      </c>
      <c r="M2" s="146">
        <f>IF($A2="","",INDEX(Marina!O:O,MATCH($A2,Marina!$AK:$AK,0)))</f>
        <v>1</v>
      </c>
      <c r="N2" s="147">
        <f>IF($A2="","",INDEX(Marina!P:P,MATCH($A2,Marina!$AK:$AK,0)))</f>
        <v>1</v>
      </c>
      <c r="O2" s="148">
        <f>IF($A2="","",INDEX(Marina!Q:Q,MATCH($A2,Marina!$AK:$AK,0)))</f>
        <v>44386</v>
      </c>
      <c r="P2" s="147">
        <f ca="1">IF($A2="","",INDEX(Marina!R:R,MATCH($A2,Marina!$AK:$AK,0)))</f>
        <v>0</v>
      </c>
      <c r="Q2" s="147">
        <f>IF($A2="","",INDEX(Marina!S:S,MATCH($A2,Marina!$AK:$AK,0)))</f>
        <v>3</v>
      </c>
      <c r="R2" s="161">
        <f ca="1">IF($A2="","",INDEX(Marina!T:T,MATCH($A2,Marina!$AK:$AK,0)))</f>
        <v>3</v>
      </c>
      <c r="S2" s="149"/>
      <c r="T2" s="150"/>
      <c r="U2" s="150"/>
    </row>
    <row r="3" spans="1:21" ht="30" customHeight="1">
      <c r="A3" s="151">
        <f>IF(MAX($A$1:$A2)&lt;MAX(Marina!$AK:$AK),SUM('Renew Report'!$A2,1),"")</f>
        <v>2</v>
      </c>
      <c r="B3" s="152" t="str">
        <f>IF($A3="","",INDEX(Marina!B:B,MATCH($A3,Marina!$AK:$AK,0)))</f>
        <v>K-B49</v>
      </c>
      <c r="C3" s="152">
        <f>IF($A3="","",INDEX(Marina!C:C,MATCH($A3,Marina!$AK:$AK,0)))</f>
        <v>1</v>
      </c>
      <c r="D3" s="152">
        <f>IF($A3="","",INDEX(Marina!D:D,MATCH($A3,Marina!$AK:$AK,0)))</f>
        <v>1</v>
      </c>
      <c r="E3" s="152">
        <f>IF($A3="","",INDEX(Marina!E:E,MATCH($A3,Marina!$AK:$AK,0)))</f>
        <v>1</v>
      </c>
      <c r="F3" s="152">
        <f>IF($A3="","",INDEX(Marina!F:F,MATCH($A3,Marina!$AK:$AK,0)))</f>
        <v>1</v>
      </c>
      <c r="G3" s="152">
        <f>IF($A3="","",INDEX(Marina!I:I,MATCH($A3,Marina!$AK:$AK,0)))</f>
        <v>1</v>
      </c>
      <c r="H3" s="152">
        <f>IF($A3="","",INDEX(Marina!J:J,MATCH($A3,Marina!$AK:$AK,0)))</f>
        <v>1</v>
      </c>
      <c r="I3" s="152">
        <f>IF($A3="","",INDEX(Marina!K:K,MATCH($A3,Marina!$AK:$AK,0)))</f>
        <v>1</v>
      </c>
      <c r="J3" s="153" t="str">
        <f>IF($A3="","",INDEX(Marina!L:L,MATCH($A3,Marina!$AK:$AK,0)))</f>
        <v>03/6//2021</v>
      </c>
      <c r="K3" s="153">
        <f>IF($A3="","",INDEX(Marina!M:M,MATCH($A3,Marina!$AK:$AK,0)))</f>
        <v>44375</v>
      </c>
      <c r="L3" s="154">
        <f>IF($A3="","",INDEX(Marina!N:N,MATCH($A3,Marina!$AK:$AK,0)))</f>
        <v>1</v>
      </c>
      <c r="M3" s="155">
        <f>IF($A3="","",INDEX(Marina!O:O,MATCH($A3,Marina!$AK:$AK,0)))</f>
        <v>1</v>
      </c>
      <c r="N3" s="156">
        <f>IF($A3="","",INDEX(Marina!P:P,MATCH($A3,Marina!$AK:$AK,0)))</f>
        <v>1</v>
      </c>
      <c r="O3" s="157">
        <f>IF($A3="","",INDEX(Marina!Q:Q,MATCH($A3,Marina!$AK:$AK,0)))</f>
        <v>44391</v>
      </c>
      <c r="P3" s="156">
        <f ca="1">IF($A3="","",INDEX(Marina!R:R,MATCH($A3,Marina!$AK:$AK,0)))</f>
        <v>0</v>
      </c>
      <c r="Q3" s="156">
        <f>IF($A3="","",INDEX(Marina!S:S,MATCH($A3,Marina!$AK:$AK,0)))</f>
        <v>3</v>
      </c>
      <c r="R3" s="162">
        <f ca="1">IF($A3="","",INDEX(Marina!T:T,MATCH($A3,Marina!$AK:$AK,0)))</f>
        <v>3</v>
      </c>
      <c r="S3" s="158"/>
      <c r="T3" s="150"/>
      <c r="U3" s="150"/>
    </row>
    <row r="4" spans="1:21" ht="30" customHeight="1">
      <c r="A4" s="151">
        <f>IF(MAX($A$1:$A3)&lt;MAX(Marina!$AK:$AK),SUM('Renew Report'!$A3,1),"")</f>
        <v>3</v>
      </c>
      <c r="B4" s="152" t="str">
        <f>IF($A4="","",INDEX(Marina!B:B,MATCH($A4,Marina!$AK:$AK,0)))</f>
        <v>K-D12</v>
      </c>
      <c r="C4" s="152">
        <f>IF($A4="","",INDEX(Marina!C:C,MATCH($A4,Marina!$AK:$AK,0)))</f>
        <v>1</v>
      </c>
      <c r="D4" s="152">
        <f>IF($A4="","",INDEX(Marina!D:D,MATCH($A4,Marina!$AK:$AK,0)))</f>
        <v>1</v>
      </c>
      <c r="E4" s="152">
        <f>IF($A4="","",INDEX(Marina!E:E,MATCH($A4,Marina!$AK:$AK,0)))</f>
        <v>1</v>
      </c>
      <c r="F4" s="152">
        <f>IF($A4="","",INDEX(Marina!F:F,MATCH($A4,Marina!$AK:$AK,0)))</f>
        <v>1</v>
      </c>
      <c r="G4" s="152">
        <f>IF($A4="","",INDEX(Marina!I:I,MATCH($A4,Marina!$AK:$AK,0)))</f>
        <v>1</v>
      </c>
      <c r="H4" s="152">
        <f>IF($A4="","",INDEX(Marina!J:J,MATCH($A4,Marina!$AK:$AK,0)))</f>
        <v>1</v>
      </c>
      <c r="I4" s="152">
        <f>IF($A4="","",INDEX(Marina!K:K,MATCH($A4,Marina!$AK:$AK,0)))</f>
        <v>1</v>
      </c>
      <c r="J4" s="153">
        <f>IF($A4="","",INDEX(Marina!L:L,MATCH($A4,Marina!$AK:$AK,0)))</f>
        <v>43961</v>
      </c>
      <c r="K4" s="153">
        <f>IF($A4="","",INDEX(Marina!M:M,MATCH($A4,Marina!$AK:$AK,0)))</f>
        <v>44375</v>
      </c>
      <c r="L4" s="154">
        <f>IF($A4="","",INDEX(Marina!N:N,MATCH($A4,Marina!$AK:$AK,0)))</f>
        <v>0</v>
      </c>
      <c r="M4" s="155">
        <f>IF($A4="","",INDEX(Marina!O:O,MATCH($A4,Marina!$AK:$AK,0)))</f>
        <v>0</v>
      </c>
      <c r="N4" s="156">
        <f>IF($A4="","",INDEX(Marina!P:P,MATCH($A4,Marina!$AK:$AK,0)))</f>
        <v>0</v>
      </c>
      <c r="O4" s="157">
        <f>IF($A4="","",INDEX(Marina!Q:Q,MATCH($A4,Marina!$AK:$AK,0)))</f>
        <v>44391</v>
      </c>
      <c r="P4" s="156">
        <f ca="1">IF($A4="","",INDEX(Marina!R:R,MATCH($A4,Marina!$AK:$AK,0)))</f>
        <v>0</v>
      </c>
      <c r="Q4" s="156">
        <f>IF($A4="","",INDEX(Marina!S:S,MATCH($A4,Marina!$AK:$AK,0)))</f>
        <v>1</v>
      </c>
      <c r="R4" s="162">
        <f ca="1">IF($A4="","",INDEX(Marina!T:T,MATCH($A4,Marina!$AK:$AK,0)))</f>
        <v>1</v>
      </c>
      <c r="S4" s="158"/>
      <c r="T4" s="150"/>
      <c r="U4" s="150"/>
    </row>
    <row r="5" spans="1:21" ht="30" customHeight="1">
      <c r="A5" s="151" t="str">
        <f>IF(MAX($A$1:$A4)&lt;MAX(Marina!$AK:$AK),SUM('Renew Report'!$A4,1),"")</f>
        <v/>
      </c>
      <c r="B5" s="152" t="str">
        <f>IF($A5="","",INDEX(Marina!B:B,MATCH($A5,Marina!$AK:$AK,0)))</f>
        <v/>
      </c>
      <c r="C5" s="152" t="str">
        <f>IF($A5="","",INDEX(Marina!C:C,MATCH($A5,Marina!$AK:$AK,0)))</f>
        <v/>
      </c>
      <c r="D5" s="152" t="str">
        <f>IF($A5="","",INDEX(Marina!D:D,MATCH($A5,Marina!$AK:$AK,0)))</f>
        <v/>
      </c>
      <c r="E5" s="152" t="str">
        <f>IF($A5="","",INDEX(Marina!E:E,MATCH($A5,Marina!$AK:$AK,0)))</f>
        <v/>
      </c>
      <c r="F5" s="152" t="str">
        <f>IF($A5="","",INDEX(Marina!F:F,MATCH($A5,Marina!$AK:$AK,0)))</f>
        <v/>
      </c>
      <c r="G5" s="152" t="str">
        <f>IF($A5="","",INDEX(Marina!I:I,MATCH($A5,Marina!$AK:$AK,0)))</f>
        <v/>
      </c>
      <c r="H5" s="152" t="str">
        <f>IF($A5="","",INDEX(Marina!J:J,MATCH($A5,Marina!$AK:$AK,0)))</f>
        <v/>
      </c>
      <c r="I5" s="152" t="str">
        <f>IF($A5="","",INDEX(Marina!K:K,MATCH($A5,Marina!$AK:$AK,0)))</f>
        <v/>
      </c>
      <c r="J5" s="153" t="str">
        <f>IF($A5="","",INDEX(Marina!L:L,MATCH($A5,Marina!$AK:$AK,0)))</f>
        <v/>
      </c>
      <c r="K5" s="153" t="str">
        <f>IF($A5="","",INDEX(Marina!M:M,MATCH($A5,Marina!$AK:$AK,0)))</f>
        <v/>
      </c>
      <c r="L5" s="154" t="str">
        <f>IF($A5="","",INDEX(Marina!N:N,MATCH($A5,Marina!$AK:$AK,0)))</f>
        <v/>
      </c>
      <c r="M5" s="155" t="str">
        <f>IF($A5="","",INDEX(Marina!O:O,MATCH($A5,Marina!$AK:$AK,0)))</f>
        <v/>
      </c>
      <c r="N5" s="156" t="str">
        <f>IF($A5="","",INDEX(Marina!P:P,MATCH($A5,Marina!$AK:$AK,0)))</f>
        <v/>
      </c>
      <c r="O5" s="157" t="str">
        <f>IF($A5="","",INDEX(Marina!Q:Q,MATCH($A5,Marina!$AK:$AK,0)))</f>
        <v/>
      </c>
      <c r="P5" s="156" t="str">
        <f>IF($A5="","",INDEX(Marina!R:R,MATCH($A5,Marina!$AK:$AK,0)))</f>
        <v/>
      </c>
      <c r="Q5" s="156" t="str">
        <f>IF($A5="","",INDEX(Marina!S:S,MATCH($A5,Marina!$AK:$AK,0)))</f>
        <v/>
      </c>
      <c r="R5" s="162" t="str">
        <f>IF($A5="","",INDEX(Marina!T:T,MATCH($A5,Marina!$AK:$AK,0)))</f>
        <v/>
      </c>
      <c r="S5" s="158"/>
      <c r="T5" s="150"/>
      <c r="U5" s="150"/>
    </row>
    <row r="6" spans="1:21" ht="30" customHeight="1">
      <c r="A6" s="151" t="str">
        <f>IF(MAX($A$1:$A5)&lt;MAX(Marina!$AK:$AK),SUM('Renew Report'!$A5,1),"")</f>
        <v/>
      </c>
      <c r="B6" s="152" t="str">
        <f>IF($A6="","",INDEX(Marina!B:B,MATCH($A6,Marina!$AK:$AK,0)))</f>
        <v/>
      </c>
      <c r="C6" s="152" t="str">
        <f>IF($A6="","",INDEX(Marina!C:C,MATCH($A6,Marina!$AK:$AK,0)))</f>
        <v/>
      </c>
      <c r="D6" s="152" t="str">
        <f>IF($A6="","",INDEX(Marina!D:D,MATCH($A6,Marina!$AK:$AK,0)))</f>
        <v/>
      </c>
      <c r="E6" s="152" t="str">
        <f>IF($A6="","",INDEX(Marina!E:E,MATCH($A6,Marina!$AK:$AK,0)))</f>
        <v/>
      </c>
      <c r="F6" s="152" t="str">
        <f>IF($A6="","",INDEX(Marina!F:F,MATCH($A6,Marina!$AK:$AK,0)))</f>
        <v/>
      </c>
      <c r="G6" s="152" t="str">
        <f>IF($A6="","",INDEX(Marina!I:I,MATCH($A6,Marina!$AK:$AK,0)))</f>
        <v/>
      </c>
      <c r="H6" s="152" t="str">
        <f>IF($A6="","",INDEX(Marina!J:J,MATCH($A6,Marina!$AK:$AK,0)))</f>
        <v/>
      </c>
      <c r="I6" s="152" t="str">
        <f>IF($A6="","",INDEX(Marina!K:K,MATCH($A6,Marina!$AK:$AK,0)))</f>
        <v/>
      </c>
      <c r="J6" s="153" t="str">
        <f>IF($A6="","",INDEX(Marina!L:L,MATCH($A6,Marina!$AK:$AK,0)))</f>
        <v/>
      </c>
      <c r="K6" s="153" t="str">
        <f>IF($A6="","",INDEX(Marina!M:M,MATCH($A6,Marina!$AK:$AK,0)))</f>
        <v/>
      </c>
      <c r="L6" s="154" t="str">
        <f>IF($A6="","",INDEX(Marina!N:N,MATCH($A6,Marina!$AK:$AK,0)))</f>
        <v/>
      </c>
      <c r="M6" s="155" t="str">
        <f>IF($A6="","",INDEX(Marina!O:O,MATCH($A6,Marina!$AK:$AK,0)))</f>
        <v/>
      </c>
      <c r="N6" s="156" t="str">
        <f>IF($A6="","",INDEX(Marina!P:P,MATCH($A6,Marina!$AK:$AK,0)))</f>
        <v/>
      </c>
      <c r="O6" s="157" t="str">
        <f>IF($A6="","",INDEX(Marina!Q:Q,MATCH($A6,Marina!$AK:$AK,0)))</f>
        <v/>
      </c>
      <c r="P6" s="156" t="str">
        <f>IF($A6="","",INDEX(Marina!R:R,MATCH($A6,Marina!$AK:$AK,0)))</f>
        <v/>
      </c>
      <c r="Q6" s="156" t="str">
        <f>IF($A6="","",INDEX(Marina!S:S,MATCH($A6,Marina!$AK:$AK,0)))</f>
        <v/>
      </c>
      <c r="R6" s="162" t="str">
        <f>IF($A6="","",INDEX(Marina!T:T,MATCH($A6,Marina!$AK:$AK,0)))</f>
        <v/>
      </c>
      <c r="S6" s="158"/>
      <c r="T6" s="150"/>
      <c r="U6" s="150"/>
    </row>
    <row r="7" spans="1:21" ht="30" customHeight="1">
      <c r="A7" s="151" t="str">
        <f>IF(MAX($A$1:$A6)&lt;MAX(Marina!$AK:$AK),SUM('Renew Report'!$A6,1),"")</f>
        <v/>
      </c>
      <c r="B7" s="152" t="str">
        <f>IF($A7="","",INDEX(Marina!B:B,MATCH($A7,Marina!$AK:$AK,0)))</f>
        <v/>
      </c>
      <c r="C7" s="152" t="str">
        <f>IF($A7="","",INDEX(Marina!C:C,MATCH($A7,Marina!$AK:$AK,0)))</f>
        <v/>
      </c>
      <c r="D7" s="152" t="str">
        <f>IF($A7="","",INDEX(Marina!D:D,MATCH($A7,Marina!$AK:$AK,0)))</f>
        <v/>
      </c>
      <c r="E7" s="152" t="str">
        <f>IF($A7="","",INDEX(Marina!E:E,MATCH($A7,Marina!$AK:$AK,0)))</f>
        <v/>
      </c>
      <c r="F7" s="152" t="str">
        <f>IF($A7="","",INDEX(Marina!F:F,MATCH($A7,Marina!$AK:$AK,0)))</f>
        <v/>
      </c>
      <c r="G7" s="152" t="str">
        <f>IF($A7="","",INDEX(Marina!I:I,MATCH($A7,Marina!$AK:$AK,0)))</f>
        <v/>
      </c>
      <c r="H7" s="152" t="str">
        <f>IF($A7="","",INDEX(Marina!J:J,MATCH($A7,Marina!$AK:$AK,0)))</f>
        <v/>
      </c>
      <c r="I7" s="152" t="str">
        <f>IF($A7="","",INDEX(Marina!K:K,MATCH($A7,Marina!$AK:$AK,0)))</f>
        <v/>
      </c>
      <c r="J7" s="153" t="str">
        <f>IF($A7="","",INDEX(Marina!L:L,MATCH($A7,Marina!$AK:$AK,0)))</f>
        <v/>
      </c>
      <c r="K7" s="153" t="str">
        <f>IF($A7="","",INDEX(Marina!M:M,MATCH($A7,Marina!$AK:$AK,0)))</f>
        <v/>
      </c>
      <c r="L7" s="154" t="str">
        <f>IF($A7="","",INDEX(Marina!N:N,MATCH($A7,Marina!$AK:$AK,0)))</f>
        <v/>
      </c>
      <c r="M7" s="155" t="str">
        <f>IF($A7="","",INDEX(Marina!O:O,MATCH($A7,Marina!$AK:$AK,0)))</f>
        <v/>
      </c>
      <c r="N7" s="156" t="str">
        <f>IF($A7="","",INDEX(Marina!P:P,MATCH($A7,Marina!$AK:$AK,0)))</f>
        <v/>
      </c>
      <c r="O7" s="157" t="str">
        <f>IF($A7="","",INDEX(Marina!Q:Q,MATCH($A7,Marina!$AK:$AK,0)))</f>
        <v/>
      </c>
      <c r="P7" s="156" t="str">
        <f>IF($A7="","",INDEX(Marina!R:R,MATCH($A7,Marina!$AK:$AK,0)))</f>
        <v/>
      </c>
      <c r="Q7" s="156" t="str">
        <f>IF($A7="","",INDEX(Marina!S:S,MATCH($A7,Marina!$AK:$AK,0)))</f>
        <v/>
      </c>
      <c r="R7" s="162" t="str">
        <f>IF($A7="","",INDEX(Marina!T:T,MATCH($A7,Marina!$AK:$AK,0)))</f>
        <v/>
      </c>
      <c r="S7" s="158"/>
      <c r="T7" s="150"/>
      <c r="U7" s="150"/>
    </row>
    <row r="8" spans="1:21" ht="30" customHeight="1">
      <c r="A8" s="151" t="str">
        <f>IF(MAX($A$1:$A7)&lt;MAX(Marina!$AK:$AK),SUM('Renew Report'!$A7,1),"")</f>
        <v/>
      </c>
      <c r="B8" s="152" t="str">
        <f>IF($A8="","",INDEX(Marina!B:B,MATCH($A8,Marina!$AK:$AK,0)))</f>
        <v/>
      </c>
      <c r="C8" s="152" t="str">
        <f>IF($A8="","",INDEX(Marina!C:C,MATCH($A8,Marina!$AK:$AK,0)))</f>
        <v/>
      </c>
      <c r="D8" s="152" t="str">
        <f>IF($A8="","",INDEX(Marina!D:D,MATCH($A8,Marina!$AK:$AK,0)))</f>
        <v/>
      </c>
      <c r="E8" s="152" t="str">
        <f>IF($A8="","",INDEX(Marina!E:E,MATCH($A8,Marina!$AK:$AK,0)))</f>
        <v/>
      </c>
      <c r="F8" s="152" t="str">
        <f>IF($A8="","",INDEX(Marina!F:F,MATCH($A8,Marina!$AK:$AK,0)))</f>
        <v/>
      </c>
      <c r="G8" s="152" t="str">
        <f>IF($A8="","",INDEX(Marina!I:I,MATCH($A8,Marina!$AK:$AK,0)))</f>
        <v/>
      </c>
      <c r="H8" s="152" t="str">
        <f>IF($A8="","",INDEX(Marina!J:J,MATCH($A8,Marina!$AK:$AK,0)))</f>
        <v/>
      </c>
      <c r="I8" s="152" t="str">
        <f>IF($A8="","",INDEX(Marina!K:K,MATCH($A8,Marina!$AK:$AK,0)))</f>
        <v/>
      </c>
      <c r="J8" s="153" t="str">
        <f>IF($A8="","",INDEX(Marina!L:L,MATCH($A8,Marina!$AK:$AK,0)))</f>
        <v/>
      </c>
      <c r="K8" s="153" t="str">
        <f>IF($A8="","",INDEX(Marina!M:M,MATCH($A8,Marina!$AK:$AK,0)))</f>
        <v/>
      </c>
      <c r="L8" s="154" t="str">
        <f>IF($A8="","",INDEX(Marina!N:N,MATCH($A8,Marina!$AK:$AK,0)))</f>
        <v/>
      </c>
      <c r="M8" s="155" t="str">
        <f>IF($A8="","",INDEX(Marina!O:O,MATCH($A8,Marina!$AK:$AK,0)))</f>
        <v/>
      </c>
      <c r="N8" s="156" t="str">
        <f>IF($A8="","",INDEX(Marina!P:P,MATCH($A8,Marina!$AK:$AK,0)))</f>
        <v/>
      </c>
      <c r="O8" s="157" t="str">
        <f>IF($A8="","",INDEX(Marina!Q:Q,MATCH($A8,Marina!$AK:$AK,0)))</f>
        <v/>
      </c>
      <c r="P8" s="156" t="str">
        <f>IF($A8="","",INDEX(Marina!R:R,MATCH($A8,Marina!$AK:$AK,0)))</f>
        <v/>
      </c>
      <c r="Q8" s="156" t="str">
        <f>IF($A8="","",INDEX(Marina!S:S,MATCH($A8,Marina!$AK:$AK,0)))</f>
        <v/>
      </c>
      <c r="R8" s="162" t="str">
        <f>IF($A8="","",INDEX(Marina!T:T,MATCH($A8,Marina!$AK:$AK,0)))</f>
        <v/>
      </c>
      <c r="S8" s="158"/>
      <c r="T8" s="150"/>
      <c r="U8" s="150"/>
    </row>
    <row r="9" spans="1:21" ht="30" customHeight="1">
      <c r="A9" s="151" t="str">
        <f>IF(MAX($A$1:$A8)&lt;MAX(Marina!$AK:$AK),SUM('Renew Report'!$A8,1),"")</f>
        <v/>
      </c>
      <c r="B9" s="152" t="str">
        <f>IF($A9="","",INDEX(Marina!B:B,MATCH($A9,Marina!$AK:$AK,0)))</f>
        <v/>
      </c>
      <c r="C9" s="152" t="str">
        <f>IF($A9="","",INDEX(Marina!C:C,MATCH($A9,Marina!$AK:$AK,0)))</f>
        <v/>
      </c>
      <c r="D9" s="152" t="str">
        <f>IF($A9="","",INDEX(Marina!D:D,MATCH($A9,Marina!$AK:$AK,0)))</f>
        <v/>
      </c>
      <c r="E9" s="152" t="str">
        <f>IF($A9="","",INDEX(Marina!E:E,MATCH($A9,Marina!$AK:$AK,0)))</f>
        <v/>
      </c>
      <c r="F9" s="152" t="str">
        <f>IF($A9="","",INDEX(Marina!F:F,MATCH($A9,Marina!$AK:$AK,0)))</f>
        <v/>
      </c>
      <c r="G9" s="152" t="str">
        <f>IF($A9="","",INDEX(Marina!I:I,MATCH($A9,Marina!$AK:$AK,0)))</f>
        <v/>
      </c>
      <c r="H9" s="152" t="str">
        <f>IF($A9="","",INDEX(Marina!J:J,MATCH($A9,Marina!$AK:$AK,0)))</f>
        <v/>
      </c>
      <c r="I9" s="152" t="str">
        <f>IF($A9="","",INDEX(Marina!K:K,MATCH($A9,Marina!$AK:$AK,0)))</f>
        <v/>
      </c>
      <c r="J9" s="153" t="str">
        <f>IF($A9="","",INDEX(Marina!L:L,MATCH($A9,Marina!$AK:$AK,0)))</f>
        <v/>
      </c>
      <c r="K9" s="153" t="str">
        <f>IF($A9="","",INDEX(Marina!M:M,MATCH($A9,Marina!$AK:$AK,0)))</f>
        <v/>
      </c>
      <c r="L9" s="154" t="str">
        <f>IF($A9="","",INDEX(Marina!N:N,MATCH($A9,Marina!$AK:$AK,0)))</f>
        <v/>
      </c>
      <c r="M9" s="155" t="str">
        <f>IF($A9="","",INDEX(Marina!O:O,MATCH($A9,Marina!$AK:$AK,0)))</f>
        <v/>
      </c>
      <c r="N9" s="156" t="str">
        <f>IF($A9="","",INDEX(Marina!P:P,MATCH($A9,Marina!$AK:$AK,0)))</f>
        <v/>
      </c>
      <c r="O9" s="157" t="str">
        <f>IF($A9="","",INDEX(Marina!Q:Q,MATCH($A9,Marina!$AK:$AK,0)))</f>
        <v/>
      </c>
      <c r="P9" s="156" t="str">
        <f>IF($A9="","",INDEX(Marina!R:R,MATCH($A9,Marina!$AK:$AK,0)))</f>
        <v/>
      </c>
      <c r="Q9" s="156" t="str">
        <f>IF($A9="","",INDEX(Marina!S:S,MATCH($A9,Marina!$AK:$AK,0)))</f>
        <v/>
      </c>
      <c r="R9" s="162" t="str">
        <f>IF($A9="","",INDEX(Marina!T:T,MATCH($A9,Marina!$AK:$AK,0)))</f>
        <v/>
      </c>
      <c r="S9" s="158"/>
      <c r="T9" s="150"/>
      <c r="U9" s="150"/>
    </row>
    <row r="10" spans="1:21" ht="30" customHeight="1">
      <c r="A10" s="151" t="str">
        <f>IF(MAX($A$1:$A9)&lt;MAX(Marina!$AK:$AK),SUM('Renew Report'!$A9,1),"")</f>
        <v/>
      </c>
      <c r="B10" s="152" t="str">
        <f>IF($A10="","",INDEX(Marina!B:B,MATCH($A10,Marina!$AK:$AK,0)))</f>
        <v/>
      </c>
      <c r="C10" s="152" t="str">
        <f>IF($A10="","",INDEX(Marina!C:C,MATCH($A10,Marina!$AK:$AK,0)))</f>
        <v/>
      </c>
      <c r="D10" s="152" t="str">
        <f>IF($A10="","",INDEX(Marina!D:D,MATCH($A10,Marina!$AK:$AK,0)))</f>
        <v/>
      </c>
      <c r="E10" s="152" t="str">
        <f>IF($A10="","",INDEX(Marina!E:E,MATCH($A10,Marina!$AK:$AK,0)))</f>
        <v/>
      </c>
      <c r="F10" s="152" t="str">
        <f>IF($A10="","",INDEX(Marina!F:F,MATCH($A10,Marina!$AK:$AK,0)))</f>
        <v/>
      </c>
      <c r="G10" s="152" t="str">
        <f>IF($A10="","",INDEX(Marina!I:I,MATCH($A10,Marina!$AK:$AK,0)))</f>
        <v/>
      </c>
      <c r="H10" s="152" t="str">
        <f>IF($A10="","",INDEX(Marina!J:J,MATCH($A10,Marina!$AK:$AK,0)))</f>
        <v/>
      </c>
      <c r="I10" s="152" t="str">
        <f>IF($A10="","",INDEX(Marina!K:K,MATCH($A10,Marina!$AK:$AK,0)))</f>
        <v/>
      </c>
      <c r="J10" s="153" t="str">
        <f>IF($A10="","",INDEX(Marina!L:L,MATCH($A10,Marina!$AK:$AK,0)))</f>
        <v/>
      </c>
      <c r="K10" s="153" t="str">
        <f>IF($A10="","",INDEX(Marina!M:M,MATCH($A10,Marina!$AK:$AK,0)))</f>
        <v/>
      </c>
      <c r="L10" s="154" t="str">
        <f>IF($A10="","",INDEX(Marina!N:N,MATCH($A10,Marina!$AK:$AK,0)))</f>
        <v/>
      </c>
      <c r="M10" s="155" t="str">
        <f>IF($A10="","",INDEX(Marina!O:O,MATCH($A10,Marina!$AK:$AK,0)))</f>
        <v/>
      </c>
      <c r="N10" s="156" t="str">
        <f>IF($A10="","",INDEX(Marina!P:P,MATCH($A10,Marina!$AK:$AK,0)))</f>
        <v/>
      </c>
      <c r="O10" s="157" t="str">
        <f>IF($A10="","",INDEX(Marina!Q:Q,MATCH($A10,Marina!$AK:$AK,0)))</f>
        <v/>
      </c>
      <c r="P10" s="156" t="str">
        <f>IF($A10="","",INDEX(Marina!R:R,MATCH($A10,Marina!$AK:$AK,0)))</f>
        <v/>
      </c>
      <c r="Q10" s="156" t="str">
        <f>IF($A10="","",INDEX(Marina!S:S,MATCH($A10,Marina!$AK:$AK,0)))</f>
        <v/>
      </c>
      <c r="R10" s="162" t="str">
        <f>IF($A10="","",INDEX(Marina!T:T,MATCH($A10,Marina!$AK:$AK,0)))</f>
        <v/>
      </c>
      <c r="S10" s="158"/>
      <c r="T10" s="150"/>
      <c r="U10" s="150"/>
    </row>
    <row r="11" spans="1:21" ht="30" customHeight="1">
      <c r="A11" s="151" t="str">
        <f>IF(MAX($A$1:$A10)&lt;MAX(Marina!$AK:$AK),SUM('Renew Report'!$A10,1),"")</f>
        <v/>
      </c>
      <c r="B11" s="152" t="str">
        <f>IF($A11="","",INDEX(Marina!B:B,MATCH($A11,Marina!$AK:$AK,0)))</f>
        <v/>
      </c>
      <c r="C11" s="152" t="str">
        <f>IF($A11="","",INDEX(Marina!C:C,MATCH($A11,Marina!$AK:$AK,0)))</f>
        <v/>
      </c>
      <c r="D11" s="152" t="str">
        <f>IF($A11="","",INDEX(Marina!D:D,MATCH($A11,Marina!$AK:$AK,0)))</f>
        <v/>
      </c>
      <c r="E11" s="152" t="str">
        <f>IF($A11="","",INDEX(Marina!E:E,MATCH($A11,Marina!$AK:$AK,0)))</f>
        <v/>
      </c>
      <c r="F11" s="152" t="str">
        <f>IF($A11="","",INDEX(Marina!F:F,MATCH($A11,Marina!$AK:$AK,0)))</f>
        <v/>
      </c>
      <c r="G11" s="152" t="str">
        <f>IF($A11="","",INDEX(Marina!I:I,MATCH($A11,Marina!$AK:$AK,0)))</f>
        <v/>
      </c>
      <c r="H11" s="152" t="str">
        <f>IF($A11="","",INDEX(Marina!J:J,MATCH($A11,Marina!$AK:$AK,0)))</f>
        <v/>
      </c>
      <c r="I11" s="152" t="str">
        <f>IF($A11="","",INDEX(Marina!K:K,MATCH($A11,Marina!$AK:$AK,0)))</f>
        <v/>
      </c>
      <c r="J11" s="153" t="str">
        <f>IF($A11="","",INDEX(Marina!L:L,MATCH($A11,Marina!$AK:$AK,0)))</f>
        <v/>
      </c>
      <c r="K11" s="153" t="str">
        <f>IF($A11="","",INDEX(Marina!M:M,MATCH($A11,Marina!$AK:$AK,0)))</f>
        <v/>
      </c>
      <c r="L11" s="154" t="str">
        <f>IF($A11="","",INDEX(Marina!N:N,MATCH($A11,Marina!$AK:$AK,0)))</f>
        <v/>
      </c>
      <c r="M11" s="155" t="str">
        <f>IF($A11="","",INDEX(Marina!O:O,MATCH($A11,Marina!$AK:$AK,0)))</f>
        <v/>
      </c>
      <c r="N11" s="156" t="str">
        <f>IF($A11="","",INDEX(Marina!P:P,MATCH($A11,Marina!$AK:$AK,0)))</f>
        <v/>
      </c>
      <c r="O11" s="157" t="str">
        <f>IF($A11="","",INDEX(Marina!Q:Q,MATCH($A11,Marina!$AK:$AK,0)))</f>
        <v/>
      </c>
      <c r="P11" s="156" t="str">
        <f>IF($A11="","",INDEX(Marina!R:R,MATCH($A11,Marina!$AK:$AK,0)))</f>
        <v/>
      </c>
      <c r="Q11" s="156" t="str">
        <f>IF($A11="","",INDEX(Marina!S:S,MATCH($A11,Marina!$AK:$AK,0)))</f>
        <v/>
      </c>
      <c r="R11" s="162" t="str">
        <f>IF($A11="","",INDEX(Marina!T:T,MATCH($A11,Marina!$AK:$AK,0)))</f>
        <v/>
      </c>
      <c r="S11" s="158"/>
      <c r="T11" s="150"/>
      <c r="U11" s="150"/>
    </row>
    <row r="12" spans="1:21" ht="30" customHeight="1">
      <c r="A12" s="151" t="str">
        <f>IF(MAX($A$1:$A11)&lt;MAX(Marina!$AK:$AK),SUM('Renew Report'!$A11,1),"")</f>
        <v/>
      </c>
      <c r="B12" s="152" t="str">
        <f>IF($A12="","",INDEX(Marina!B:B,MATCH($A12,Marina!$AK:$AK,0)))</f>
        <v/>
      </c>
      <c r="C12" s="152" t="str">
        <f>IF($A12="","",INDEX(Marina!C:C,MATCH($A12,Marina!$AK:$AK,0)))</f>
        <v/>
      </c>
      <c r="D12" s="152" t="str">
        <f>IF($A12="","",INDEX(Marina!D:D,MATCH($A12,Marina!$AK:$AK,0)))</f>
        <v/>
      </c>
      <c r="E12" s="152" t="str">
        <f>IF($A12="","",INDEX(Marina!E:E,MATCH($A12,Marina!$AK:$AK,0)))</f>
        <v/>
      </c>
      <c r="F12" s="152" t="str">
        <f>IF($A12="","",INDEX(Marina!F:F,MATCH($A12,Marina!$AK:$AK,0)))</f>
        <v/>
      </c>
      <c r="G12" s="152" t="str">
        <f>IF($A12="","",INDEX(Marina!I:I,MATCH($A12,Marina!$AK:$AK,0)))</f>
        <v/>
      </c>
      <c r="H12" s="152" t="str">
        <f>IF($A12="","",INDEX(Marina!J:J,MATCH($A12,Marina!$AK:$AK,0)))</f>
        <v/>
      </c>
      <c r="I12" s="152" t="str">
        <f>IF($A12="","",INDEX(Marina!K:K,MATCH($A12,Marina!$AK:$AK,0)))</f>
        <v/>
      </c>
      <c r="J12" s="153" t="str">
        <f>IF($A12="","",INDEX(Marina!L:L,MATCH($A12,Marina!$AK:$AK,0)))</f>
        <v/>
      </c>
      <c r="K12" s="153" t="str">
        <f>IF($A12="","",INDEX(Marina!M:M,MATCH($A12,Marina!$AK:$AK,0)))</f>
        <v/>
      </c>
      <c r="L12" s="154" t="str">
        <f>IF($A12="","",INDEX(Marina!N:N,MATCH($A12,Marina!$AK:$AK,0)))</f>
        <v/>
      </c>
      <c r="M12" s="155" t="str">
        <f>IF($A12="","",INDEX(Marina!O:O,MATCH($A12,Marina!$AK:$AK,0)))</f>
        <v/>
      </c>
      <c r="N12" s="156" t="str">
        <f>IF($A12="","",INDEX(Marina!P:P,MATCH($A12,Marina!$AK:$AK,0)))</f>
        <v/>
      </c>
      <c r="O12" s="157" t="str">
        <f>IF($A12="","",INDEX(Marina!Q:Q,MATCH($A12,Marina!$AK:$AK,0)))</f>
        <v/>
      </c>
      <c r="P12" s="156" t="str">
        <f>IF($A12="","",INDEX(Marina!R:R,MATCH($A12,Marina!$AK:$AK,0)))</f>
        <v/>
      </c>
      <c r="Q12" s="156" t="str">
        <f>IF($A12="","",INDEX(Marina!S:S,MATCH($A12,Marina!$AK:$AK,0)))</f>
        <v/>
      </c>
      <c r="R12" s="162" t="str">
        <f>IF($A12="","",INDEX(Marina!T:T,MATCH($A12,Marina!$AK:$AK,0)))</f>
        <v/>
      </c>
      <c r="S12" s="158"/>
      <c r="T12" s="150"/>
      <c r="U12" s="150"/>
    </row>
    <row r="13" spans="1:21" ht="30" customHeight="1">
      <c r="A13" s="151" t="str">
        <f>IF(MAX($A$1:$A12)&lt;MAX(Marina!$AK:$AK),SUM('Renew Report'!$A12,1),"")</f>
        <v/>
      </c>
      <c r="B13" s="152" t="str">
        <f>IF($A13="","",INDEX(Marina!B:B,MATCH($A13,Marina!$AK:$AK,0)))</f>
        <v/>
      </c>
      <c r="C13" s="152" t="str">
        <f>IF($A13="","",INDEX(Marina!C:C,MATCH($A13,Marina!$AK:$AK,0)))</f>
        <v/>
      </c>
      <c r="D13" s="152" t="str">
        <f>IF($A13="","",INDEX(Marina!D:D,MATCH($A13,Marina!$AK:$AK,0)))</f>
        <v/>
      </c>
      <c r="E13" s="152" t="str">
        <f>IF($A13="","",INDEX(Marina!E:E,MATCH($A13,Marina!$AK:$AK,0)))</f>
        <v/>
      </c>
      <c r="F13" s="152" t="str">
        <f>IF($A13="","",INDEX(Marina!F:F,MATCH($A13,Marina!$AK:$AK,0)))</f>
        <v/>
      </c>
      <c r="G13" s="152" t="str">
        <f>IF($A13="","",INDEX(Marina!I:I,MATCH($A13,Marina!$AK:$AK,0)))</f>
        <v/>
      </c>
      <c r="H13" s="152" t="str">
        <f>IF($A13="","",INDEX(Marina!J:J,MATCH($A13,Marina!$AK:$AK,0)))</f>
        <v/>
      </c>
      <c r="I13" s="152" t="str">
        <f>IF($A13="","",INDEX(Marina!K:K,MATCH($A13,Marina!$AK:$AK,0)))</f>
        <v/>
      </c>
      <c r="J13" s="153" t="str">
        <f>IF($A13="","",INDEX(Marina!L:L,MATCH($A13,Marina!$AK:$AK,0)))</f>
        <v/>
      </c>
      <c r="K13" s="153" t="str">
        <f>IF($A13="","",INDEX(Marina!M:M,MATCH($A13,Marina!$AK:$AK,0)))</f>
        <v/>
      </c>
      <c r="L13" s="154" t="str">
        <f>IF($A13="","",INDEX(Marina!N:N,MATCH($A13,Marina!$AK:$AK,0)))</f>
        <v/>
      </c>
      <c r="M13" s="155" t="str">
        <f>IF($A13="","",INDEX(Marina!O:O,MATCH($A13,Marina!$AK:$AK,0)))</f>
        <v/>
      </c>
      <c r="N13" s="156" t="str">
        <f>IF($A13="","",INDEX(Marina!P:P,MATCH($A13,Marina!$AK:$AK,0)))</f>
        <v/>
      </c>
      <c r="O13" s="157" t="str">
        <f>IF($A13="","",INDEX(Marina!Q:Q,MATCH($A13,Marina!$AK:$AK,0)))</f>
        <v/>
      </c>
      <c r="P13" s="156" t="str">
        <f>IF($A13="","",INDEX(Marina!R:R,MATCH($A13,Marina!$AK:$AK,0)))</f>
        <v/>
      </c>
      <c r="Q13" s="156" t="str">
        <f>IF($A13="","",INDEX(Marina!S:S,MATCH($A13,Marina!$AK:$AK,0)))</f>
        <v/>
      </c>
      <c r="R13" s="162" t="str">
        <f>IF($A13="","",INDEX(Marina!T:T,MATCH($A13,Marina!$AK:$AK,0)))</f>
        <v/>
      </c>
      <c r="S13" s="158"/>
      <c r="T13" s="150"/>
      <c r="U13" s="150"/>
    </row>
    <row r="14" spans="1:21" ht="30" customHeight="1">
      <c r="A14" s="151" t="str">
        <f>IF(MAX($A$1:$A13)&lt;MAX(Marina!$AK:$AK),SUM('Renew Report'!$A13,1),"")</f>
        <v/>
      </c>
      <c r="B14" s="152" t="str">
        <f>IF($A14="","",INDEX(Marina!B:B,MATCH($A14,Marina!$AK:$AK,0)))</f>
        <v/>
      </c>
      <c r="C14" s="152" t="str">
        <f>IF($A14="","",INDEX(Marina!C:C,MATCH($A14,Marina!$AK:$AK,0)))</f>
        <v/>
      </c>
      <c r="D14" s="152" t="str">
        <f>IF($A14="","",INDEX(Marina!D:D,MATCH($A14,Marina!$AK:$AK,0)))</f>
        <v/>
      </c>
      <c r="E14" s="152" t="str">
        <f>IF($A14="","",INDEX(Marina!E:E,MATCH($A14,Marina!$AK:$AK,0)))</f>
        <v/>
      </c>
      <c r="F14" s="152" t="str">
        <f>IF($A14="","",INDEX(Marina!F:F,MATCH($A14,Marina!$AK:$AK,0)))</f>
        <v/>
      </c>
      <c r="G14" s="152" t="str">
        <f>IF($A14="","",INDEX(Marina!I:I,MATCH($A14,Marina!$AK:$AK,0)))</f>
        <v/>
      </c>
      <c r="H14" s="152" t="str">
        <f>IF($A14="","",INDEX(Marina!J:J,MATCH($A14,Marina!$AK:$AK,0)))</f>
        <v/>
      </c>
      <c r="I14" s="152" t="str">
        <f>IF($A14="","",INDEX(Marina!K:K,MATCH($A14,Marina!$AK:$AK,0)))</f>
        <v/>
      </c>
      <c r="J14" s="153" t="str">
        <f>IF($A14="","",INDEX(Marina!L:L,MATCH($A14,Marina!$AK:$AK,0)))</f>
        <v/>
      </c>
      <c r="K14" s="153" t="str">
        <f>IF($A14="","",INDEX(Marina!M:M,MATCH($A14,Marina!$AK:$AK,0)))</f>
        <v/>
      </c>
      <c r="L14" s="154" t="str">
        <f>IF($A14="","",INDEX(Marina!N:N,MATCH($A14,Marina!$AK:$AK,0)))</f>
        <v/>
      </c>
      <c r="M14" s="155" t="str">
        <f>IF($A14="","",INDEX(Marina!O:O,MATCH($A14,Marina!$AK:$AK,0)))</f>
        <v/>
      </c>
      <c r="N14" s="156" t="str">
        <f>IF($A14="","",INDEX(Marina!P:P,MATCH($A14,Marina!$AK:$AK,0)))</f>
        <v/>
      </c>
      <c r="O14" s="157" t="str">
        <f>IF($A14="","",INDEX(Marina!Q:Q,MATCH($A14,Marina!$AK:$AK,0)))</f>
        <v/>
      </c>
      <c r="P14" s="156" t="str">
        <f>IF($A14="","",INDEX(Marina!R:R,MATCH($A14,Marina!$AK:$AK,0)))</f>
        <v/>
      </c>
      <c r="Q14" s="156" t="str">
        <f>IF($A14="","",INDEX(Marina!S:S,MATCH($A14,Marina!$AK:$AK,0)))</f>
        <v/>
      </c>
      <c r="R14" s="162" t="str">
        <f>IF($A14="","",INDEX(Marina!T:T,MATCH($A14,Marina!$AK:$AK,0)))</f>
        <v/>
      </c>
      <c r="S14" s="158"/>
      <c r="T14" s="150"/>
      <c r="U14" s="150"/>
    </row>
    <row r="15" spans="1:21" ht="30" customHeight="1">
      <c r="A15" s="151" t="str">
        <f>IF(MAX($A$1:$A14)&lt;MAX(Marina!$AK:$AK),SUM('Renew Report'!$A14,1),"")</f>
        <v/>
      </c>
      <c r="B15" s="152" t="str">
        <f>IF($A15="","",INDEX(Marina!B:B,MATCH($A15,Marina!$AK:$AK,0)))</f>
        <v/>
      </c>
      <c r="C15" s="152" t="str">
        <f>IF($A15="","",INDEX(Marina!C:C,MATCH($A15,Marina!$AK:$AK,0)))</f>
        <v/>
      </c>
      <c r="D15" s="152" t="str">
        <f>IF($A15="","",INDEX(Marina!D:D,MATCH($A15,Marina!$AK:$AK,0)))</f>
        <v/>
      </c>
      <c r="E15" s="152" t="str">
        <f>IF($A15="","",INDEX(Marina!E:E,MATCH($A15,Marina!$AK:$AK,0)))</f>
        <v/>
      </c>
      <c r="F15" s="152" t="str">
        <f>IF($A15="","",INDEX(Marina!F:F,MATCH($A15,Marina!$AK:$AK,0)))</f>
        <v/>
      </c>
      <c r="G15" s="152" t="str">
        <f>IF($A15="","",INDEX(Marina!I:I,MATCH($A15,Marina!$AK:$AK,0)))</f>
        <v/>
      </c>
      <c r="H15" s="152" t="str">
        <f>IF($A15="","",INDEX(Marina!J:J,MATCH($A15,Marina!$AK:$AK,0)))</f>
        <v/>
      </c>
      <c r="I15" s="152" t="str">
        <f>IF($A15="","",INDEX(Marina!K:K,MATCH($A15,Marina!$AK:$AK,0)))</f>
        <v/>
      </c>
      <c r="J15" s="153" t="str">
        <f>IF($A15="","",INDEX(Marina!L:L,MATCH($A15,Marina!$AK:$AK,0)))</f>
        <v/>
      </c>
      <c r="K15" s="153" t="str">
        <f>IF($A15="","",INDEX(Marina!M:M,MATCH($A15,Marina!$AK:$AK,0)))</f>
        <v/>
      </c>
      <c r="L15" s="154" t="str">
        <f>IF($A15="","",INDEX(Marina!N:N,MATCH($A15,Marina!$AK:$AK,0)))</f>
        <v/>
      </c>
      <c r="M15" s="155" t="str">
        <f>IF($A15="","",INDEX(Marina!O:O,MATCH($A15,Marina!$AK:$AK,0)))</f>
        <v/>
      </c>
      <c r="N15" s="156" t="str">
        <f>IF($A15="","",INDEX(Marina!P:P,MATCH($A15,Marina!$AK:$AK,0)))</f>
        <v/>
      </c>
      <c r="O15" s="157" t="str">
        <f>IF($A15="","",INDEX(Marina!Q:Q,MATCH($A15,Marina!$AK:$AK,0)))</f>
        <v/>
      </c>
      <c r="P15" s="156" t="str">
        <f>IF($A15="","",INDEX(Marina!R:R,MATCH($A15,Marina!$AK:$AK,0)))</f>
        <v/>
      </c>
      <c r="Q15" s="156" t="str">
        <f>IF($A15="","",INDEX(Marina!S:S,MATCH($A15,Marina!$AK:$AK,0)))</f>
        <v/>
      </c>
      <c r="R15" s="162" t="str">
        <f>IF($A15="","",INDEX(Marina!T:T,MATCH($A15,Marina!$AK:$AK,0)))</f>
        <v/>
      </c>
      <c r="S15" s="158"/>
      <c r="T15" s="150"/>
      <c r="U15" s="150"/>
    </row>
    <row r="16" spans="1:21" ht="30" customHeight="1">
      <c r="A16" s="151" t="str">
        <f>IF(MAX($A$1:$A15)&lt;MAX(Marina!$AK:$AK),SUM('Renew Report'!$A15,1),"")</f>
        <v/>
      </c>
      <c r="B16" s="152" t="str">
        <f>IF($A16="","",INDEX(Marina!B:B,MATCH($A16,Marina!$AK:$AK,0)))</f>
        <v/>
      </c>
      <c r="C16" s="152" t="str">
        <f>IF($A16="","",INDEX(Marina!C:C,MATCH($A16,Marina!$AK:$AK,0)))</f>
        <v/>
      </c>
      <c r="D16" s="152" t="str">
        <f>IF($A16="","",INDEX(Marina!D:D,MATCH($A16,Marina!$AK:$AK,0)))</f>
        <v/>
      </c>
      <c r="E16" s="152" t="str">
        <f>IF($A16="","",INDEX(Marina!E:E,MATCH($A16,Marina!$AK:$AK,0)))</f>
        <v/>
      </c>
      <c r="F16" s="152" t="str">
        <f>IF($A16="","",INDEX(Marina!F:F,MATCH($A16,Marina!$AK:$AK,0)))</f>
        <v/>
      </c>
      <c r="G16" s="152" t="str">
        <f>IF($A16="","",INDEX(Marina!I:I,MATCH($A16,Marina!$AK:$AK,0)))</f>
        <v/>
      </c>
      <c r="H16" s="152" t="str">
        <f>IF($A16="","",INDEX(Marina!J:J,MATCH($A16,Marina!$AK:$AK,0)))</f>
        <v/>
      </c>
      <c r="I16" s="152" t="str">
        <f>IF($A16="","",INDEX(Marina!K:K,MATCH($A16,Marina!$AK:$AK,0)))</f>
        <v/>
      </c>
      <c r="J16" s="153" t="str">
        <f>IF($A16="","",INDEX(Marina!L:L,MATCH($A16,Marina!$AK:$AK,0)))</f>
        <v/>
      </c>
      <c r="K16" s="153" t="str">
        <f>IF($A16="","",INDEX(Marina!M:M,MATCH($A16,Marina!$AK:$AK,0)))</f>
        <v/>
      </c>
      <c r="L16" s="154" t="str">
        <f>IF($A16="","",INDEX(Marina!N:N,MATCH($A16,Marina!$AK:$AK,0)))</f>
        <v/>
      </c>
      <c r="M16" s="155" t="str">
        <f>IF($A16="","",INDEX(Marina!O:O,MATCH($A16,Marina!$AK:$AK,0)))</f>
        <v/>
      </c>
      <c r="N16" s="156" t="str">
        <f>IF($A16="","",INDEX(Marina!P:P,MATCH($A16,Marina!$AK:$AK,0)))</f>
        <v/>
      </c>
      <c r="O16" s="157" t="str">
        <f>IF($A16="","",INDEX(Marina!Q:Q,MATCH($A16,Marina!$AK:$AK,0)))</f>
        <v/>
      </c>
      <c r="P16" s="156" t="str">
        <f>IF($A16="","",INDEX(Marina!R:R,MATCH($A16,Marina!$AK:$AK,0)))</f>
        <v/>
      </c>
      <c r="Q16" s="156" t="str">
        <f>IF($A16="","",INDEX(Marina!S:S,MATCH($A16,Marina!$AK:$AK,0)))</f>
        <v/>
      </c>
      <c r="R16" s="162" t="str">
        <f>IF($A16="","",INDEX(Marina!T:T,MATCH($A16,Marina!$AK:$AK,0)))</f>
        <v/>
      </c>
      <c r="S16" s="158"/>
      <c r="T16" s="150"/>
      <c r="U16" s="150"/>
    </row>
    <row r="17" spans="1:21" ht="30" customHeight="1">
      <c r="A17" s="151" t="str">
        <f>IF(MAX($A$1:$A16)&lt;MAX(Marina!$AK:$AK),SUM('Renew Report'!$A16,1),"")</f>
        <v/>
      </c>
      <c r="B17" s="152" t="str">
        <f>IF($A17="","",INDEX(Marina!B:B,MATCH($A17,Marina!$AK:$AK,0)))</f>
        <v/>
      </c>
      <c r="C17" s="152" t="str">
        <f>IF($A17="","",INDEX(Marina!C:C,MATCH($A17,Marina!$AK:$AK,0)))</f>
        <v/>
      </c>
      <c r="D17" s="152" t="str">
        <f>IF($A17="","",INDEX(Marina!D:D,MATCH($A17,Marina!$AK:$AK,0)))</f>
        <v/>
      </c>
      <c r="E17" s="152" t="str">
        <f>IF($A17="","",INDEX(Marina!E:E,MATCH($A17,Marina!$AK:$AK,0)))</f>
        <v/>
      </c>
      <c r="F17" s="152" t="str">
        <f>IF($A17="","",INDEX(Marina!F:F,MATCH($A17,Marina!$AK:$AK,0)))</f>
        <v/>
      </c>
      <c r="G17" s="152" t="str">
        <f>IF($A17="","",INDEX(Marina!I:I,MATCH($A17,Marina!$AK:$AK,0)))</f>
        <v/>
      </c>
      <c r="H17" s="152" t="str">
        <f>IF($A17="","",INDEX(Marina!J:J,MATCH($A17,Marina!$AK:$AK,0)))</f>
        <v/>
      </c>
      <c r="I17" s="152" t="str">
        <f>IF($A17="","",INDEX(Marina!K:K,MATCH($A17,Marina!$AK:$AK,0)))</f>
        <v/>
      </c>
      <c r="J17" s="153" t="str">
        <f>IF($A17="","",INDEX(Marina!L:L,MATCH($A17,Marina!$AK:$AK,0)))</f>
        <v/>
      </c>
      <c r="K17" s="153" t="str">
        <f>IF($A17="","",INDEX(Marina!M:M,MATCH($A17,Marina!$AK:$AK,0)))</f>
        <v/>
      </c>
      <c r="L17" s="154" t="str">
        <f>IF($A17="","",INDEX(Marina!N:N,MATCH($A17,Marina!$AK:$AK,0)))</f>
        <v/>
      </c>
      <c r="M17" s="155" t="str">
        <f>IF($A17="","",INDEX(Marina!O:O,MATCH($A17,Marina!$AK:$AK,0)))</f>
        <v/>
      </c>
      <c r="N17" s="156" t="str">
        <f>IF($A17="","",INDEX(Marina!P:P,MATCH($A17,Marina!$AK:$AK,0)))</f>
        <v/>
      </c>
      <c r="O17" s="157" t="str">
        <f>IF($A17="","",INDEX(Marina!Q:Q,MATCH($A17,Marina!$AK:$AK,0)))</f>
        <v/>
      </c>
      <c r="P17" s="156" t="str">
        <f>IF($A17="","",INDEX(Marina!R:R,MATCH($A17,Marina!$AK:$AK,0)))</f>
        <v/>
      </c>
      <c r="Q17" s="156" t="str">
        <f>IF($A17="","",INDEX(Marina!S:S,MATCH($A17,Marina!$AK:$AK,0)))</f>
        <v/>
      </c>
      <c r="R17" s="162" t="str">
        <f>IF($A17="","",INDEX(Marina!T:T,MATCH($A17,Marina!$AK:$AK,0)))</f>
        <v/>
      </c>
      <c r="S17" s="158"/>
      <c r="T17" s="150"/>
      <c r="U17" s="150"/>
    </row>
    <row r="18" spans="1:21" ht="30" customHeight="1">
      <c r="A18" s="151" t="str">
        <f>IF(MAX($A$1:$A17)&lt;MAX(Marina!$AK:$AK),SUM('Renew Report'!$A17,1),"")</f>
        <v/>
      </c>
      <c r="B18" s="152" t="str">
        <f>IF($A18="","",INDEX(Marina!B:B,MATCH($A18,Marina!$AK:$AK,0)))</f>
        <v/>
      </c>
      <c r="C18" s="152" t="str">
        <f>IF($A18="","",INDEX(Marina!C:C,MATCH($A18,Marina!$AK:$AK,0)))</f>
        <v/>
      </c>
      <c r="D18" s="152" t="str">
        <f>IF($A18="","",INDEX(Marina!D:D,MATCH($A18,Marina!$AK:$AK,0)))</f>
        <v/>
      </c>
      <c r="E18" s="152" t="str">
        <f>IF($A18="","",INDEX(Marina!E:E,MATCH($A18,Marina!$AK:$AK,0)))</f>
        <v/>
      </c>
      <c r="F18" s="152" t="str">
        <f>IF($A18="","",INDEX(Marina!F:F,MATCH($A18,Marina!$AK:$AK,0)))</f>
        <v/>
      </c>
      <c r="G18" s="152" t="str">
        <f>IF($A18="","",INDEX(Marina!I:I,MATCH($A18,Marina!$AK:$AK,0)))</f>
        <v/>
      </c>
      <c r="H18" s="152" t="str">
        <f>IF($A18="","",INDEX(Marina!J:J,MATCH($A18,Marina!$AK:$AK,0)))</f>
        <v/>
      </c>
      <c r="I18" s="152" t="str">
        <f>IF($A18="","",INDEX(Marina!K:K,MATCH($A18,Marina!$AK:$AK,0)))</f>
        <v/>
      </c>
      <c r="J18" s="153" t="str">
        <f>IF($A18="","",INDEX(Marina!L:L,MATCH($A18,Marina!$AK:$AK,0)))</f>
        <v/>
      </c>
      <c r="K18" s="153" t="str">
        <f>IF($A18="","",INDEX(Marina!M:M,MATCH($A18,Marina!$AK:$AK,0)))</f>
        <v/>
      </c>
      <c r="L18" s="154" t="str">
        <f>IF($A18="","",INDEX(Marina!N:N,MATCH($A18,Marina!$AK:$AK,0)))</f>
        <v/>
      </c>
      <c r="M18" s="155" t="str">
        <f>IF($A18="","",INDEX(Marina!O:O,MATCH($A18,Marina!$AK:$AK,0)))</f>
        <v/>
      </c>
      <c r="N18" s="156" t="str">
        <f>IF($A18="","",INDEX(Marina!P:P,MATCH($A18,Marina!$AK:$AK,0)))</f>
        <v/>
      </c>
      <c r="O18" s="157" t="str">
        <f>IF($A18="","",INDEX(Marina!Q:Q,MATCH($A18,Marina!$AK:$AK,0)))</f>
        <v/>
      </c>
      <c r="P18" s="156" t="str">
        <f>IF($A18="","",INDEX(Marina!R:R,MATCH($A18,Marina!$AK:$AK,0)))</f>
        <v/>
      </c>
      <c r="Q18" s="156" t="str">
        <f>IF($A18="","",INDEX(Marina!S:S,MATCH($A18,Marina!$AK:$AK,0)))</f>
        <v/>
      </c>
      <c r="R18" s="162" t="str">
        <f>IF($A18="","",INDEX(Marina!T:T,MATCH($A18,Marina!$AK:$AK,0)))</f>
        <v/>
      </c>
      <c r="S18" s="158"/>
      <c r="T18" s="150"/>
      <c r="U18" s="150"/>
    </row>
    <row r="19" spans="1:21" ht="30" customHeight="1">
      <c r="A19" s="151" t="str">
        <f>IF(MAX($A$1:$A18)&lt;MAX(Marina!$AK:$AK),SUM('Renew Report'!$A18,1),"")</f>
        <v/>
      </c>
      <c r="B19" s="152" t="str">
        <f>IF($A19="","",INDEX(Marina!B:B,MATCH($A19,Marina!$AK:$AK,0)))</f>
        <v/>
      </c>
      <c r="C19" s="152" t="str">
        <f>IF($A19="","",INDEX(Marina!C:C,MATCH($A19,Marina!$AK:$AK,0)))</f>
        <v/>
      </c>
      <c r="D19" s="152" t="str">
        <f>IF($A19="","",INDEX(Marina!D:D,MATCH($A19,Marina!$AK:$AK,0)))</f>
        <v/>
      </c>
      <c r="E19" s="152" t="str">
        <f>IF($A19="","",INDEX(Marina!E:E,MATCH($A19,Marina!$AK:$AK,0)))</f>
        <v/>
      </c>
      <c r="F19" s="152" t="str">
        <f>IF($A19="","",INDEX(Marina!F:F,MATCH($A19,Marina!$AK:$AK,0)))</f>
        <v/>
      </c>
      <c r="G19" s="152" t="str">
        <f>IF($A19="","",INDEX(Marina!I:I,MATCH($A19,Marina!$AK:$AK,0)))</f>
        <v/>
      </c>
      <c r="H19" s="152" t="str">
        <f>IF($A19="","",INDEX(Marina!J:J,MATCH($A19,Marina!$AK:$AK,0)))</f>
        <v/>
      </c>
      <c r="I19" s="152" t="str">
        <f>IF($A19="","",INDEX(Marina!K:K,MATCH($A19,Marina!$AK:$AK,0)))</f>
        <v/>
      </c>
      <c r="J19" s="153" t="str">
        <f>IF($A19="","",INDEX(Marina!L:L,MATCH($A19,Marina!$AK:$AK,0)))</f>
        <v/>
      </c>
      <c r="K19" s="153" t="str">
        <f>IF($A19="","",INDEX(Marina!M:M,MATCH($A19,Marina!$AK:$AK,0)))</f>
        <v/>
      </c>
      <c r="L19" s="154" t="str">
        <f>IF($A19="","",INDEX(Marina!N:N,MATCH($A19,Marina!$AK:$AK,0)))</f>
        <v/>
      </c>
      <c r="M19" s="155" t="str">
        <f>IF($A19="","",INDEX(Marina!O:O,MATCH($A19,Marina!$AK:$AK,0)))</f>
        <v/>
      </c>
      <c r="N19" s="156" t="str">
        <f>IF($A19="","",INDEX(Marina!P:P,MATCH($A19,Marina!$AK:$AK,0)))</f>
        <v/>
      </c>
      <c r="O19" s="157" t="str">
        <f>IF($A19="","",INDEX(Marina!Q:Q,MATCH($A19,Marina!$AK:$AK,0)))</f>
        <v/>
      </c>
      <c r="P19" s="156" t="str">
        <f>IF($A19="","",INDEX(Marina!R:R,MATCH($A19,Marina!$AK:$AK,0)))</f>
        <v/>
      </c>
      <c r="Q19" s="156" t="str">
        <f>IF($A19="","",INDEX(Marina!S:S,MATCH($A19,Marina!$AK:$AK,0)))</f>
        <v/>
      </c>
      <c r="R19" s="162" t="str">
        <f>IF($A19="","",INDEX(Marina!T:T,MATCH($A19,Marina!$AK:$AK,0)))</f>
        <v/>
      </c>
      <c r="S19" s="158"/>
      <c r="T19" s="150"/>
      <c r="U19" s="150"/>
    </row>
    <row r="20" spans="1:21" ht="30" customHeight="1">
      <c r="A20" s="151" t="str">
        <f>IF(MAX($A$1:$A19)&lt;MAX(Marina!$AK:$AK),SUM('Renew Report'!$A19,1),"")</f>
        <v/>
      </c>
      <c r="B20" s="152" t="str">
        <f>IF($A20="","",INDEX(Marina!B:B,MATCH($A20,Marina!$AK:$AK,0)))</f>
        <v/>
      </c>
      <c r="C20" s="152" t="str">
        <f>IF($A20="","",INDEX(Marina!C:C,MATCH($A20,Marina!$AK:$AK,0)))</f>
        <v/>
      </c>
      <c r="D20" s="152" t="str">
        <f>IF($A20="","",INDEX(Marina!D:D,MATCH($A20,Marina!$AK:$AK,0)))</f>
        <v/>
      </c>
      <c r="E20" s="152" t="str">
        <f>IF($A20="","",INDEX(Marina!E:E,MATCH($A20,Marina!$AK:$AK,0)))</f>
        <v/>
      </c>
      <c r="F20" s="152" t="str">
        <f>IF($A20="","",INDEX(Marina!F:F,MATCH($A20,Marina!$AK:$AK,0)))</f>
        <v/>
      </c>
      <c r="G20" s="152" t="str">
        <f>IF($A20="","",INDEX(Marina!I:I,MATCH($A20,Marina!$AK:$AK,0)))</f>
        <v/>
      </c>
      <c r="H20" s="152" t="str">
        <f>IF($A20="","",INDEX(Marina!J:J,MATCH($A20,Marina!$AK:$AK,0)))</f>
        <v/>
      </c>
      <c r="I20" s="152" t="str">
        <f>IF($A20="","",INDEX(Marina!K:K,MATCH($A20,Marina!$AK:$AK,0)))</f>
        <v/>
      </c>
      <c r="J20" s="153" t="str">
        <f>IF($A20="","",INDEX(Marina!L:L,MATCH($A20,Marina!$AK:$AK,0)))</f>
        <v/>
      </c>
      <c r="K20" s="153" t="str">
        <f>IF($A20="","",INDEX(Marina!M:M,MATCH($A20,Marina!$AK:$AK,0)))</f>
        <v/>
      </c>
      <c r="L20" s="154" t="str">
        <f>IF($A20="","",INDEX(Marina!N:N,MATCH($A20,Marina!$AK:$AK,0)))</f>
        <v/>
      </c>
      <c r="M20" s="155" t="str">
        <f>IF($A20="","",INDEX(Marina!O:O,MATCH($A20,Marina!$AK:$AK,0)))</f>
        <v/>
      </c>
      <c r="N20" s="156" t="str">
        <f>IF($A20="","",INDEX(Marina!P:P,MATCH($A20,Marina!$AK:$AK,0)))</f>
        <v/>
      </c>
      <c r="O20" s="157" t="str">
        <f>IF($A20="","",INDEX(Marina!Q:Q,MATCH($A20,Marina!$AK:$AK,0)))</f>
        <v/>
      </c>
      <c r="P20" s="156" t="str">
        <f>IF($A20="","",INDEX(Marina!R:R,MATCH($A20,Marina!$AK:$AK,0)))</f>
        <v/>
      </c>
      <c r="Q20" s="156" t="str">
        <f>IF($A20="","",INDEX(Marina!S:S,MATCH($A20,Marina!$AK:$AK,0)))</f>
        <v/>
      </c>
      <c r="R20" s="162" t="str">
        <f>IF($A20="","",INDEX(Marina!T:T,MATCH($A20,Marina!$AK:$AK,0)))</f>
        <v/>
      </c>
      <c r="S20" s="158"/>
      <c r="T20" s="150"/>
      <c r="U20" s="150"/>
    </row>
    <row r="21" spans="1:21" ht="30" customHeight="1">
      <c r="A21" s="151" t="str">
        <f>IF(MAX($A$1:$A20)&lt;MAX(Marina!$AK:$AK),SUM('Renew Report'!$A20,1),"")</f>
        <v/>
      </c>
      <c r="B21" s="152" t="str">
        <f>IF($A21="","",INDEX(Marina!B:B,MATCH($A21,Marina!$AK:$AK,0)))</f>
        <v/>
      </c>
      <c r="C21" s="152" t="str">
        <f>IF($A21="","",INDEX(Marina!C:C,MATCH($A21,Marina!$AK:$AK,0)))</f>
        <v/>
      </c>
      <c r="D21" s="152" t="str">
        <f>IF($A21="","",INDEX(Marina!D:D,MATCH($A21,Marina!$AK:$AK,0)))</f>
        <v/>
      </c>
      <c r="E21" s="152" t="str">
        <f>IF($A21="","",INDEX(Marina!E:E,MATCH($A21,Marina!$AK:$AK,0)))</f>
        <v/>
      </c>
      <c r="F21" s="152" t="str">
        <f>IF($A21="","",INDEX(Marina!F:F,MATCH($A21,Marina!$AK:$AK,0)))</f>
        <v/>
      </c>
      <c r="G21" s="152" t="str">
        <f>IF($A21="","",INDEX(Marina!I:I,MATCH($A21,Marina!$AK:$AK,0)))</f>
        <v/>
      </c>
      <c r="H21" s="152" t="str">
        <f>IF($A21="","",INDEX(Marina!J:J,MATCH($A21,Marina!$AK:$AK,0)))</f>
        <v/>
      </c>
      <c r="I21" s="152" t="str">
        <f>IF($A21="","",INDEX(Marina!K:K,MATCH($A21,Marina!$AK:$AK,0)))</f>
        <v/>
      </c>
      <c r="J21" s="153" t="str">
        <f>IF($A21="","",INDEX(Marina!L:L,MATCH($A21,Marina!$AK:$AK,0)))</f>
        <v/>
      </c>
      <c r="K21" s="153" t="str">
        <f>IF($A21="","",INDEX(Marina!M:M,MATCH($A21,Marina!$AK:$AK,0)))</f>
        <v/>
      </c>
      <c r="L21" s="154" t="str">
        <f>IF($A21="","",INDEX(Marina!N:N,MATCH($A21,Marina!$AK:$AK,0)))</f>
        <v/>
      </c>
      <c r="M21" s="155" t="str">
        <f>IF($A21="","",INDEX(Marina!O:O,MATCH($A21,Marina!$AK:$AK,0)))</f>
        <v/>
      </c>
      <c r="N21" s="156" t="str">
        <f>IF($A21="","",INDEX(Marina!P:P,MATCH($A21,Marina!$AK:$AK,0)))</f>
        <v/>
      </c>
      <c r="O21" s="157" t="str">
        <f>IF($A21="","",INDEX(Marina!Q:Q,MATCH($A21,Marina!$AK:$AK,0)))</f>
        <v/>
      </c>
      <c r="P21" s="156" t="str">
        <f>IF($A21="","",INDEX(Marina!R:R,MATCH($A21,Marina!$AK:$AK,0)))</f>
        <v/>
      </c>
      <c r="Q21" s="156" t="str">
        <f>IF($A21="","",INDEX(Marina!S:S,MATCH($A21,Marina!$AK:$AK,0)))</f>
        <v/>
      </c>
      <c r="R21" s="162" t="str">
        <f>IF($A21="","",INDEX(Marina!T:T,MATCH($A21,Marina!$AK:$AK,0)))</f>
        <v/>
      </c>
      <c r="S21" s="158"/>
      <c r="T21" s="150"/>
      <c r="U21" s="150"/>
    </row>
    <row r="22" spans="1:21" ht="30" customHeight="1">
      <c r="A22" s="151" t="str">
        <f>IF(MAX($A$1:$A21)&lt;MAX(Marina!$AK:$AK),SUM('Renew Report'!$A21,1),"")</f>
        <v/>
      </c>
      <c r="B22" s="152" t="str">
        <f>IF($A22="","",INDEX(Marina!B:B,MATCH($A22,Marina!$AK:$AK,0)))</f>
        <v/>
      </c>
      <c r="C22" s="152" t="str">
        <f>IF($A22="","",INDEX(Marina!C:C,MATCH($A22,Marina!$AK:$AK,0)))</f>
        <v/>
      </c>
      <c r="D22" s="152" t="str">
        <f>IF($A22="","",INDEX(Marina!D:D,MATCH($A22,Marina!$AK:$AK,0)))</f>
        <v/>
      </c>
      <c r="E22" s="152" t="str">
        <f>IF($A22="","",INDEX(Marina!E:E,MATCH($A22,Marina!$AK:$AK,0)))</f>
        <v/>
      </c>
      <c r="F22" s="152" t="str">
        <f>IF($A22="","",INDEX(Marina!F:F,MATCH($A22,Marina!$AK:$AK,0)))</f>
        <v/>
      </c>
      <c r="G22" s="152" t="str">
        <f>IF($A22="","",INDEX(Marina!I:I,MATCH($A22,Marina!$AK:$AK,0)))</f>
        <v/>
      </c>
      <c r="H22" s="152" t="str">
        <f>IF($A22="","",INDEX(Marina!J:J,MATCH($A22,Marina!$AK:$AK,0)))</f>
        <v/>
      </c>
      <c r="I22" s="152" t="str">
        <f>IF($A22="","",INDEX(Marina!K:K,MATCH($A22,Marina!$AK:$AK,0)))</f>
        <v/>
      </c>
      <c r="J22" s="153" t="str">
        <f>IF($A22="","",INDEX(Marina!L:L,MATCH($A22,Marina!$AK:$AK,0)))</f>
        <v/>
      </c>
      <c r="K22" s="153" t="str">
        <f>IF($A22="","",INDEX(Marina!M:M,MATCH($A22,Marina!$AK:$AK,0)))</f>
        <v/>
      </c>
      <c r="L22" s="154" t="str">
        <f>IF($A22="","",INDEX(Marina!N:N,MATCH($A22,Marina!$AK:$AK,0)))</f>
        <v/>
      </c>
      <c r="M22" s="155" t="str">
        <f>IF($A22="","",INDEX(Marina!O:O,MATCH($A22,Marina!$AK:$AK,0)))</f>
        <v/>
      </c>
      <c r="N22" s="156" t="str">
        <f>IF($A22="","",INDEX(Marina!P:P,MATCH($A22,Marina!$AK:$AK,0)))</f>
        <v/>
      </c>
      <c r="O22" s="157" t="str">
        <f>IF($A22="","",INDEX(Marina!Q:Q,MATCH($A22,Marina!$AK:$AK,0)))</f>
        <v/>
      </c>
      <c r="P22" s="156" t="str">
        <f>IF($A22="","",INDEX(Marina!R:R,MATCH($A22,Marina!$AK:$AK,0)))</f>
        <v/>
      </c>
      <c r="Q22" s="156" t="str">
        <f>IF($A22="","",INDEX(Marina!S:S,MATCH($A22,Marina!$AK:$AK,0)))</f>
        <v/>
      </c>
      <c r="R22" s="162" t="str">
        <f>IF($A22="","",INDEX(Marina!T:T,MATCH($A22,Marina!$AK:$AK,0)))</f>
        <v/>
      </c>
      <c r="S22" s="158"/>
      <c r="T22" s="150"/>
      <c r="U22" s="150"/>
    </row>
    <row r="23" spans="1:21" ht="30" customHeight="1">
      <c r="A23" s="151" t="str">
        <f>IF(MAX($A$1:$A22)&lt;MAX(Marina!$AK:$AK),SUM('Renew Report'!$A22,1),"")</f>
        <v/>
      </c>
      <c r="B23" s="152" t="str">
        <f>IF($A23="","",INDEX(Marina!B:B,MATCH($A23,Marina!$AK:$AK,0)))</f>
        <v/>
      </c>
      <c r="C23" s="152" t="str">
        <f>IF($A23="","",INDEX(Marina!C:C,MATCH($A23,Marina!$AK:$AK,0)))</f>
        <v/>
      </c>
      <c r="D23" s="152" t="str">
        <f>IF($A23="","",INDEX(Marina!D:D,MATCH($A23,Marina!$AK:$AK,0)))</f>
        <v/>
      </c>
      <c r="E23" s="152" t="str">
        <f>IF($A23="","",INDEX(Marina!E:E,MATCH($A23,Marina!$AK:$AK,0)))</f>
        <v/>
      </c>
      <c r="F23" s="152" t="str">
        <f>IF($A23="","",INDEX(Marina!F:F,MATCH($A23,Marina!$AK:$AK,0)))</f>
        <v/>
      </c>
      <c r="G23" s="152" t="str">
        <f>IF($A23="","",INDEX(Marina!I:I,MATCH($A23,Marina!$AK:$AK,0)))</f>
        <v/>
      </c>
      <c r="H23" s="152" t="str">
        <f>IF($A23="","",INDEX(Marina!J:J,MATCH($A23,Marina!$AK:$AK,0)))</f>
        <v/>
      </c>
      <c r="I23" s="152" t="str">
        <f>IF($A23="","",INDEX(Marina!K:K,MATCH($A23,Marina!$AK:$AK,0)))</f>
        <v/>
      </c>
      <c r="J23" s="153" t="str">
        <f>IF($A23="","",INDEX(Marina!L:L,MATCH($A23,Marina!$AK:$AK,0)))</f>
        <v/>
      </c>
      <c r="K23" s="153" t="str">
        <f>IF($A23="","",INDEX(Marina!M:M,MATCH($A23,Marina!$AK:$AK,0)))</f>
        <v/>
      </c>
      <c r="L23" s="154" t="str">
        <f>IF($A23="","",INDEX(Marina!N:N,MATCH($A23,Marina!$AK:$AK,0)))</f>
        <v/>
      </c>
      <c r="M23" s="155" t="str">
        <f>IF($A23="","",INDEX(Marina!O:O,MATCH($A23,Marina!$AK:$AK,0)))</f>
        <v/>
      </c>
      <c r="N23" s="156" t="str">
        <f>IF($A23="","",INDEX(Marina!P:P,MATCH($A23,Marina!$AK:$AK,0)))</f>
        <v/>
      </c>
      <c r="O23" s="157" t="str">
        <f>IF($A23="","",INDEX(Marina!Q:Q,MATCH($A23,Marina!$AK:$AK,0)))</f>
        <v/>
      </c>
      <c r="P23" s="156" t="str">
        <f>IF($A23="","",INDEX(Marina!R:R,MATCH($A23,Marina!$AK:$AK,0)))</f>
        <v/>
      </c>
      <c r="Q23" s="156" t="str">
        <f>IF($A23="","",INDEX(Marina!S:S,MATCH($A23,Marina!$AK:$AK,0)))</f>
        <v/>
      </c>
      <c r="R23" s="162" t="str">
        <f>IF($A23="","",INDEX(Marina!T:T,MATCH($A23,Marina!$AK:$AK,0)))</f>
        <v/>
      </c>
      <c r="S23" s="158"/>
      <c r="T23" s="150"/>
      <c r="U23" s="150"/>
    </row>
    <row r="24" spans="1:21" ht="30" customHeight="1">
      <c r="A24" s="151" t="str">
        <f>IF(MAX($A$1:$A23)&lt;MAX(Marina!$AK:$AK),SUM('Renew Report'!$A23,1),"")</f>
        <v/>
      </c>
      <c r="B24" s="152" t="str">
        <f>IF($A24="","",INDEX(Marina!B:B,MATCH($A24,Marina!$AK:$AK,0)))</f>
        <v/>
      </c>
      <c r="C24" s="152" t="str">
        <f>IF($A24="","",INDEX(Marina!C:C,MATCH($A24,Marina!$AK:$AK,0)))</f>
        <v/>
      </c>
      <c r="D24" s="152" t="str">
        <f>IF($A24="","",INDEX(Marina!D:D,MATCH($A24,Marina!$AK:$AK,0)))</f>
        <v/>
      </c>
      <c r="E24" s="152" t="str">
        <f>IF($A24="","",INDEX(Marina!E:E,MATCH($A24,Marina!$AK:$AK,0)))</f>
        <v/>
      </c>
      <c r="F24" s="152" t="str">
        <f>IF($A24="","",INDEX(Marina!F:F,MATCH($A24,Marina!$AK:$AK,0)))</f>
        <v/>
      </c>
      <c r="G24" s="152" t="str">
        <f>IF($A24="","",INDEX(Marina!I:I,MATCH($A24,Marina!$AK:$AK,0)))</f>
        <v/>
      </c>
      <c r="H24" s="152" t="str">
        <f>IF($A24="","",INDEX(Marina!J:J,MATCH($A24,Marina!$AK:$AK,0)))</f>
        <v/>
      </c>
      <c r="I24" s="152" t="str">
        <f>IF($A24="","",INDEX(Marina!K:K,MATCH($A24,Marina!$AK:$AK,0)))</f>
        <v/>
      </c>
      <c r="J24" s="153" t="str">
        <f>IF($A24="","",INDEX(Marina!L:L,MATCH($A24,Marina!$AK:$AK,0)))</f>
        <v/>
      </c>
      <c r="K24" s="153" t="str">
        <f>IF($A24="","",INDEX(Marina!M:M,MATCH($A24,Marina!$AK:$AK,0)))</f>
        <v/>
      </c>
      <c r="L24" s="154" t="str">
        <f>IF($A24="","",INDEX(Marina!N:N,MATCH($A24,Marina!$AK:$AK,0)))</f>
        <v/>
      </c>
      <c r="M24" s="155" t="str">
        <f>IF($A24="","",INDEX(Marina!O:O,MATCH($A24,Marina!$AK:$AK,0)))</f>
        <v/>
      </c>
      <c r="N24" s="156" t="str">
        <f>IF($A24="","",INDEX(Marina!P:P,MATCH($A24,Marina!$AK:$AK,0)))</f>
        <v/>
      </c>
      <c r="O24" s="157" t="str">
        <f>IF($A24="","",INDEX(Marina!Q:Q,MATCH($A24,Marina!$AK:$AK,0)))</f>
        <v/>
      </c>
      <c r="P24" s="156" t="str">
        <f>IF($A24="","",INDEX(Marina!R:R,MATCH($A24,Marina!$AK:$AK,0)))</f>
        <v/>
      </c>
      <c r="Q24" s="156" t="str">
        <f>IF($A24="","",INDEX(Marina!S:S,MATCH($A24,Marina!$AK:$AK,0)))</f>
        <v/>
      </c>
      <c r="R24" s="162" t="str">
        <f>IF($A24="","",INDEX(Marina!T:T,MATCH($A24,Marina!$AK:$AK,0)))</f>
        <v/>
      </c>
      <c r="S24" s="158"/>
      <c r="T24" s="150"/>
      <c r="U24" s="150"/>
    </row>
    <row r="25" spans="1:21" ht="30" customHeight="1">
      <c r="A25" s="151" t="str">
        <f>IF(MAX($A$1:$A24)&lt;MAX(Marina!$AK:$AK),SUM('Renew Report'!$A24,1),"")</f>
        <v/>
      </c>
      <c r="B25" s="152" t="str">
        <f>IF($A25="","",INDEX(Marina!B:B,MATCH($A25,Marina!$AK:$AK,0)))</f>
        <v/>
      </c>
      <c r="C25" s="152" t="str">
        <f>IF($A25="","",INDEX(Marina!C:C,MATCH($A25,Marina!$AK:$AK,0)))</f>
        <v/>
      </c>
      <c r="D25" s="152" t="str">
        <f>IF($A25="","",INDEX(Marina!D:D,MATCH($A25,Marina!$AK:$AK,0)))</f>
        <v/>
      </c>
      <c r="E25" s="152" t="str">
        <f>IF($A25="","",INDEX(Marina!E:E,MATCH($A25,Marina!$AK:$AK,0)))</f>
        <v/>
      </c>
      <c r="F25" s="152" t="str">
        <f>IF($A25="","",INDEX(Marina!F:F,MATCH($A25,Marina!$AK:$AK,0)))</f>
        <v/>
      </c>
      <c r="G25" s="152" t="str">
        <f>IF($A25="","",INDEX(Marina!I:I,MATCH($A25,Marina!$AK:$AK,0)))</f>
        <v/>
      </c>
      <c r="H25" s="152" t="str">
        <f>IF($A25="","",INDEX(Marina!J:J,MATCH($A25,Marina!$AK:$AK,0)))</f>
        <v/>
      </c>
      <c r="I25" s="152" t="str">
        <f>IF($A25="","",INDEX(Marina!K:K,MATCH($A25,Marina!$AK:$AK,0)))</f>
        <v/>
      </c>
      <c r="J25" s="153" t="str">
        <f>IF($A25="","",INDEX(Marina!L:L,MATCH($A25,Marina!$AK:$AK,0)))</f>
        <v/>
      </c>
      <c r="K25" s="153" t="str">
        <f>IF($A25="","",INDEX(Marina!M:M,MATCH($A25,Marina!$AK:$AK,0)))</f>
        <v/>
      </c>
      <c r="L25" s="154" t="str">
        <f>IF($A25="","",INDEX(Marina!N:N,MATCH($A25,Marina!$AK:$AK,0)))</f>
        <v/>
      </c>
      <c r="M25" s="155" t="str">
        <f>IF($A25="","",INDEX(Marina!O:O,MATCH($A25,Marina!$AK:$AK,0)))</f>
        <v/>
      </c>
      <c r="N25" s="156" t="str">
        <f>IF($A25="","",INDEX(Marina!P:P,MATCH($A25,Marina!$AK:$AK,0)))</f>
        <v/>
      </c>
      <c r="O25" s="157" t="str">
        <f>IF($A25="","",INDEX(Marina!Q:Q,MATCH($A25,Marina!$AK:$AK,0)))</f>
        <v/>
      </c>
      <c r="P25" s="156" t="str">
        <f>IF($A25="","",INDEX(Marina!R:R,MATCH($A25,Marina!$AK:$AK,0)))</f>
        <v/>
      </c>
      <c r="Q25" s="156" t="str">
        <f>IF($A25="","",INDEX(Marina!S:S,MATCH($A25,Marina!$AK:$AK,0)))</f>
        <v/>
      </c>
      <c r="R25" s="162" t="str">
        <f>IF($A25="","",INDEX(Marina!T:T,MATCH($A25,Marina!$AK:$AK,0)))</f>
        <v/>
      </c>
      <c r="S25" s="158"/>
      <c r="T25" s="150"/>
      <c r="U25" s="150"/>
    </row>
    <row r="26" spans="1:21" ht="30" customHeight="1">
      <c r="A26" s="151" t="str">
        <f>IF(MAX($A$1:$A25)&lt;MAX(Marina!$AK:$AK),SUM('Renew Report'!$A25,1),"")</f>
        <v/>
      </c>
      <c r="B26" s="152" t="str">
        <f>IF($A26="","",INDEX(Marina!B:B,MATCH($A26,Marina!$AK:$AK,0)))</f>
        <v/>
      </c>
      <c r="C26" s="152" t="str">
        <f>IF($A26="","",INDEX(Marina!C:C,MATCH($A26,Marina!$AK:$AK,0)))</f>
        <v/>
      </c>
      <c r="D26" s="152" t="str">
        <f>IF($A26="","",INDEX(Marina!D:D,MATCH($A26,Marina!$AK:$AK,0)))</f>
        <v/>
      </c>
      <c r="E26" s="152" t="str">
        <f>IF($A26="","",INDEX(Marina!E:E,MATCH($A26,Marina!$AK:$AK,0)))</f>
        <v/>
      </c>
      <c r="F26" s="152" t="str">
        <f>IF($A26="","",INDEX(Marina!F:F,MATCH($A26,Marina!$AK:$AK,0)))</f>
        <v/>
      </c>
      <c r="G26" s="152" t="str">
        <f>IF($A26="","",INDEX(Marina!I:I,MATCH($A26,Marina!$AK:$AK,0)))</f>
        <v/>
      </c>
      <c r="H26" s="152" t="str">
        <f>IF($A26="","",INDEX(Marina!J:J,MATCH($A26,Marina!$AK:$AK,0)))</f>
        <v/>
      </c>
      <c r="I26" s="152" t="str">
        <f>IF($A26="","",INDEX(Marina!K:K,MATCH($A26,Marina!$AK:$AK,0)))</f>
        <v/>
      </c>
      <c r="J26" s="153" t="str">
        <f>IF($A26="","",INDEX(Marina!L:L,MATCH($A26,Marina!$AK:$AK,0)))</f>
        <v/>
      </c>
      <c r="K26" s="153" t="str">
        <f>IF($A26="","",INDEX(Marina!M:M,MATCH($A26,Marina!$AK:$AK,0)))</f>
        <v/>
      </c>
      <c r="L26" s="154" t="str">
        <f>IF($A26="","",INDEX(Marina!N:N,MATCH($A26,Marina!$AK:$AK,0)))</f>
        <v/>
      </c>
      <c r="M26" s="155" t="str">
        <f>IF($A26="","",INDEX(Marina!O:O,MATCH($A26,Marina!$AK:$AK,0)))</f>
        <v/>
      </c>
      <c r="N26" s="156" t="str">
        <f>IF($A26="","",INDEX(Marina!P:P,MATCH($A26,Marina!$AK:$AK,0)))</f>
        <v/>
      </c>
      <c r="O26" s="157" t="str">
        <f>IF($A26="","",INDEX(Marina!Q:Q,MATCH($A26,Marina!$AK:$AK,0)))</f>
        <v/>
      </c>
      <c r="P26" s="156" t="str">
        <f>IF($A26="","",INDEX(Marina!R:R,MATCH($A26,Marina!$AK:$AK,0)))</f>
        <v/>
      </c>
      <c r="Q26" s="156" t="str">
        <f>IF($A26="","",INDEX(Marina!S:S,MATCH($A26,Marina!$AK:$AK,0)))</f>
        <v/>
      </c>
      <c r="R26" s="162" t="str">
        <f>IF($A26="","",INDEX(Marina!T:T,MATCH($A26,Marina!$AK:$AK,0)))</f>
        <v/>
      </c>
      <c r="S26" s="158"/>
      <c r="T26" s="150"/>
      <c r="U26" s="150"/>
    </row>
    <row r="27" spans="1:21" ht="30" customHeight="1">
      <c r="A27" s="151" t="str">
        <f>IF(MAX($A$1:$A26)&lt;MAX(Marina!$AK:$AK),SUM('Renew Report'!$A26,1),"")</f>
        <v/>
      </c>
      <c r="B27" s="152" t="str">
        <f>IF($A27="","",INDEX(Marina!B:B,MATCH($A27,Marina!$AK:$AK,0)))</f>
        <v/>
      </c>
      <c r="C27" s="152" t="str">
        <f>IF($A27="","",INDEX(Marina!C:C,MATCH($A27,Marina!$AK:$AK,0)))</f>
        <v/>
      </c>
      <c r="D27" s="152" t="str">
        <f>IF($A27="","",INDEX(Marina!D:D,MATCH($A27,Marina!$AK:$AK,0)))</f>
        <v/>
      </c>
      <c r="E27" s="152" t="str">
        <f>IF($A27="","",INDEX(Marina!E:E,MATCH($A27,Marina!$AK:$AK,0)))</f>
        <v/>
      </c>
      <c r="F27" s="152" t="str">
        <f>IF($A27="","",INDEX(Marina!F:F,MATCH($A27,Marina!$AK:$AK,0)))</f>
        <v/>
      </c>
      <c r="G27" s="152" t="str">
        <f>IF($A27="","",INDEX(Marina!I:I,MATCH($A27,Marina!$AK:$AK,0)))</f>
        <v/>
      </c>
      <c r="H27" s="152" t="str">
        <f>IF($A27="","",INDEX(Marina!J:J,MATCH($A27,Marina!$AK:$AK,0)))</f>
        <v/>
      </c>
      <c r="I27" s="152" t="str">
        <f>IF($A27="","",INDEX(Marina!K:K,MATCH($A27,Marina!$AK:$AK,0)))</f>
        <v/>
      </c>
      <c r="J27" s="153" t="str">
        <f>IF($A27="","",INDEX(Marina!L:L,MATCH($A27,Marina!$AK:$AK,0)))</f>
        <v/>
      </c>
      <c r="K27" s="153" t="str">
        <f>IF($A27="","",INDEX(Marina!M:M,MATCH($A27,Marina!$AK:$AK,0)))</f>
        <v/>
      </c>
      <c r="L27" s="154" t="str">
        <f>IF($A27="","",INDEX(Marina!N:N,MATCH($A27,Marina!$AK:$AK,0)))</f>
        <v/>
      </c>
      <c r="M27" s="155" t="str">
        <f>IF($A27="","",INDEX(Marina!O:O,MATCH($A27,Marina!$AK:$AK,0)))</f>
        <v/>
      </c>
      <c r="N27" s="156" t="str">
        <f>IF($A27="","",INDEX(Marina!P:P,MATCH($A27,Marina!$AK:$AK,0)))</f>
        <v/>
      </c>
      <c r="O27" s="157" t="str">
        <f>IF($A27="","",INDEX(Marina!Q:Q,MATCH($A27,Marina!$AK:$AK,0)))</f>
        <v/>
      </c>
      <c r="P27" s="156" t="str">
        <f>IF($A27="","",INDEX(Marina!R:R,MATCH($A27,Marina!$AK:$AK,0)))</f>
        <v/>
      </c>
      <c r="Q27" s="156" t="str">
        <f>IF($A27="","",INDEX(Marina!S:S,MATCH($A27,Marina!$AK:$AK,0)))</f>
        <v/>
      </c>
      <c r="R27" s="162" t="str">
        <f>IF($A27="","",INDEX(Marina!T:T,MATCH($A27,Marina!$AK:$AK,0)))</f>
        <v/>
      </c>
      <c r="S27" s="158"/>
      <c r="T27" s="150"/>
      <c r="U27" s="150"/>
    </row>
    <row r="28" spans="1:21" ht="30" customHeight="1">
      <c r="A28" s="151" t="str">
        <f>IF(MAX($A$1:$A27)&lt;MAX(Marina!$AK:$AK),SUM('Renew Report'!$A27,1),"")</f>
        <v/>
      </c>
      <c r="B28" s="152" t="str">
        <f>IF($A28="","",INDEX(Marina!B:B,MATCH($A28,Marina!$AK:$AK,0)))</f>
        <v/>
      </c>
      <c r="C28" s="152" t="str">
        <f>IF($A28="","",INDEX(Marina!C:C,MATCH($A28,Marina!$AK:$AK,0)))</f>
        <v/>
      </c>
      <c r="D28" s="152" t="str">
        <f>IF($A28="","",INDEX(Marina!D:D,MATCH($A28,Marina!$AK:$AK,0)))</f>
        <v/>
      </c>
      <c r="E28" s="152" t="str">
        <f>IF($A28="","",INDEX(Marina!E:E,MATCH($A28,Marina!$AK:$AK,0)))</f>
        <v/>
      </c>
      <c r="F28" s="152" t="str">
        <f>IF($A28="","",INDEX(Marina!F:F,MATCH($A28,Marina!$AK:$AK,0)))</f>
        <v/>
      </c>
      <c r="G28" s="152" t="str">
        <f>IF($A28="","",INDEX(Marina!I:I,MATCH($A28,Marina!$AK:$AK,0)))</f>
        <v/>
      </c>
      <c r="H28" s="152" t="str">
        <f>IF($A28="","",INDEX(Marina!J:J,MATCH($A28,Marina!$AK:$AK,0)))</f>
        <v/>
      </c>
      <c r="I28" s="152" t="str">
        <f>IF($A28="","",INDEX(Marina!K:K,MATCH($A28,Marina!$AK:$AK,0)))</f>
        <v/>
      </c>
      <c r="J28" s="153" t="str">
        <f>IF($A28="","",INDEX(Marina!L:L,MATCH($A28,Marina!$AK:$AK,0)))</f>
        <v/>
      </c>
      <c r="K28" s="153" t="str">
        <f>IF($A28="","",INDEX(Marina!M:M,MATCH($A28,Marina!$AK:$AK,0)))</f>
        <v/>
      </c>
      <c r="L28" s="154" t="str">
        <f>IF($A28="","",INDEX(Marina!N:N,MATCH($A28,Marina!$AK:$AK,0)))</f>
        <v/>
      </c>
      <c r="M28" s="155" t="str">
        <f>IF($A28="","",INDEX(Marina!O:O,MATCH($A28,Marina!$AK:$AK,0)))</f>
        <v/>
      </c>
      <c r="N28" s="156" t="str">
        <f>IF($A28="","",INDEX(Marina!P:P,MATCH($A28,Marina!$AK:$AK,0)))</f>
        <v/>
      </c>
      <c r="O28" s="157" t="str">
        <f>IF($A28="","",INDEX(Marina!Q:Q,MATCH($A28,Marina!$AK:$AK,0)))</f>
        <v/>
      </c>
      <c r="P28" s="156" t="str">
        <f>IF($A28="","",INDEX(Marina!R:R,MATCH($A28,Marina!$AK:$AK,0)))</f>
        <v/>
      </c>
      <c r="Q28" s="156" t="str">
        <f>IF($A28="","",INDEX(Marina!S:S,MATCH($A28,Marina!$AK:$AK,0)))</f>
        <v/>
      </c>
      <c r="R28" s="162" t="str">
        <f>IF($A28="","",INDEX(Marina!T:T,MATCH($A28,Marina!$AK:$AK,0)))</f>
        <v/>
      </c>
      <c r="S28" s="158"/>
      <c r="T28" s="150"/>
      <c r="U28" s="150"/>
    </row>
    <row r="29" spans="1:21" ht="30" customHeight="1">
      <c r="A29" s="151" t="str">
        <f>IF(MAX($A$1:$A28)&lt;MAX(Marina!$AK:$AK),SUM('Renew Report'!$A28,1),"")</f>
        <v/>
      </c>
      <c r="B29" s="152" t="str">
        <f>IF($A29="","",INDEX(Marina!B:B,MATCH($A29,Marina!$AK:$AK,0)))</f>
        <v/>
      </c>
      <c r="C29" s="152" t="str">
        <f>IF($A29="","",INDEX(Marina!C:C,MATCH($A29,Marina!$AK:$AK,0)))</f>
        <v/>
      </c>
      <c r="D29" s="152" t="str">
        <f>IF($A29="","",INDEX(Marina!D:D,MATCH($A29,Marina!$AK:$AK,0)))</f>
        <v/>
      </c>
      <c r="E29" s="152" t="str">
        <f>IF($A29="","",INDEX(Marina!E:E,MATCH($A29,Marina!$AK:$AK,0)))</f>
        <v/>
      </c>
      <c r="F29" s="152" t="str">
        <f>IF($A29="","",INDEX(Marina!F:F,MATCH($A29,Marina!$AK:$AK,0)))</f>
        <v/>
      </c>
      <c r="G29" s="152" t="str">
        <f>IF($A29="","",INDEX(Marina!I:I,MATCH($A29,Marina!$AK:$AK,0)))</f>
        <v/>
      </c>
      <c r="H29" s="152" t="str">
        <f>IF($A29="","",INDEX(Marina!J:J,MATCH($A29,Marina!$AK:$AK,0)))</f>
        <v/>
      </c>
      <c r="I29" s="152" t="str">
        <f>IF($A29="","",INDEX(Marina!K:K,MATCH($A29,Marina!$AK:$AK,0)))</f>
        <v/>
      </c>
      <c r="J29" s="153" t="str">
        <f>IF($A29="","",INDEX(Marina!L:L,MATCH($A29,Marina!$AK:$AK,0)))</f>
        <v/>
      </c>
      <c r="K29" s="153" t="str">
        <f>IF($A29="","",INDEX(Marina!M:M,MATCH($A29,Marina!$AK:$AK,0)))</f>
        <v/>
      </c>
      <c r="L29" s="154" t="str">
        <f>IF($A29="","",INDEX(Marina!N:N,MATCH($A29,Marina!$AK:$AK,0)))</f>
        <v/>
      </c>
      <c r="M29" s="155" t="str">
        <f>IF($A29="","",INDEX(Marina!O:O,MATCH($A29,Marina!$AK:$AK,0)))</f>
        <v/>
      </c>
      <c r="N29" s="156" t="str">
        <f>IF($A29="","",INDEX(Marina!P:P,MATCH($A29,Marina!$AK:$AK,0)))</f>
        <v/>
      </c>
      <c r="O29" s="157" t="str">
        <f>IF($A29="","",INDEX(Marina!Q:Q,MATCH($A29,Marina!$AK:$AK,0)))</f>
        <v/>
      </c>
      <c r="P29" s="156" t="str">
        <f>IF($A29="","",INDEX(Marina!R:R,MATCH($A29,Marina!$AK:$AK,0)))</f>
        <v/>
      </c>
      <c r="Q29" s="156" t="str">
        <f>IF($A29="","",INDEX(Marina!S:S,MATCH($A29,Marina!$AK:$AK,0)))</f>
        <v/>
      </c>
      <c r="R29" s="162" t="str">
        <f>IF($A29="","",INDEX(Marina!T:T,MATCH($A29,Marina!$AK:$AK,0)))</f>
        <v/>
      </c>
      <c r="S29" s="158"/>
      <c r="T29" s="150"/>
      <c r="U29" s="150"/>
    </row>
    <row r="30" spans="1:21" ht="30" customHeight="1">
      <c r="A30" s="151" t="str">
        <f>IF(MAX($A$1:$A29)&lt;MAX(Marina!$AK:$AK),SUM('Renew Report'!$A29,1),"")</f>
        <v/>
      </c>
      <c r="B30" s="152" t="str">
        <f>IF($A30="","",INDEX(Marina!B:B,MATCH($A30,Marina!$AK:$AK,0)))</f>
        <v/>
      </c>
      <c r="C30" s="152" t="str">
        <f>IF($A30="","",INDEX(Marina!C:C,MATCH($A30,Marina!$AK:$AK,0)))</f>
        <v/>
      </c>
      <c r="D30" s="152" t="str">
        <f>IF($A30="","",INDEX(Marina!D:D,MATCH($A30,Marina!$AK:$AK,0)))</f>
        <v/>
      </c>
      <c r="E30" s="152" t="str">
        <f>IF($A30="","",INDEX(Marina!E:E,MATCH($A30,Marina!$AK:$AK,0)))</f>
        <v/>
      </c>
      <c r="F30" s="152" t="str">
        <f>IF($A30="","",INDEX(Marina!F:F,MATCH($A30,Marina!$AK:$AK,0)))</f>
        <v/>
      </c>
      <c r="G30" s="152" t="str">
        <f>IF($A30="","",INDEX(Marina!I:I,MATCH($A30,Marina!$AK:$AK,0)))</f>
        <v/>
      </c>
      <c r="H30" s="152" t="str">
        <f>IF($A30="","",INDEX(Marina!J:J,MATCH($A30,Marina!$AK:$AK,0)))</f>
        <v/>
      </c>
      <c r="I30" s="152" t="str">
        <f>IF($A30="","",INDEX(Marina!K:K,MATCH($A30,Marina!$AK:$AK,0)))</f>
        <v/>
      </c>
      <c r="J30" s="153" t="str">
        <f>IF($A30="","",INDEX(Marina!L:L,MATCH($A30,Marina!$AK:$AK,0)))</f>
        <v/>
      </c>
      <c r="K30" s="153" t="str">
        <f>IF($A30="","",INDEX(Marina!M:M,MATCH($A30,Marina!$AK:$AK,0)))</f>
        <v/>
      </c>
      <c r="L30" s="154" t="str">
        <f>IF($A30="","",INDEX(Marina!N:N,MATCH($A30,Marina!$AK:$AK,0)))</f>
        <v/>
      </c>
      <c r="M30" s="155" t="str">
        <f>IF($A30="","",INDEX(Marina!O:O,MATCH($A30,Marina!$AK:$AK,0)))</f>
        <v/>
      </c>
      <c r="N30" s="156" t="str">
        <f>IF($A30="","",INDEX(Marina!P:P,MATCH($A30,Marina!$AK:$AK,0)))</f>
        <v/>
      </c>
      <c r="O30" s="157" t="str">
        <f>IF($A30="","",INDEX(Marina!Q:Q,MATCH($A30,Marina!$AK:$AK,0)))</f>
        <v/>
      </c>
      <c r="P30" s="156" t="str">
        <f>IF($A30="","",INDEX(Marina!R:R,MATCH($A30,Marina!$AK:$AK,0)))</f>
        <v/>
      </c>
      <c r="Q30" s="156" t="str">
        <f>IF($A30="","",INDEX(Marina!S:S,MATCH($A30,Marina!$AK:$AK,0)))</f>
        <v/>
      </c>
      <c r="R30" s="162" t="str">
        <f>IF($A30="","",INDEX(Marina!T:T,MATCH($A30,Marina!$AK:$AK,0)))</f>
        <v/>
      </c>
      <c r="S30" s="158"/>
      <c r="T30" s="150"/>
      <c r="U30" s="150"/>
    </row>
    <row r="31" spans="1:21" ht="30" customHeight="1">
      <c r="A31" s="151" t="str">
        <f>IF(MAX($A$1:$A30)&lt;MAX(Marina!$AK:$AK),SUM('Renew Report'!$A30,1),"")</f>
        <v/>
      </c>
      <c r="B31" s="152" t="str">
        <f>IF($A31="","",INDEX(Marina!B:B,MATCH($A31,Marina!$AK:$AK,0)))</f>
        <v/>
      </c>
      <c r="C31" s="152" t="str">
        <f>IF($A31="","",INDEX(Marina!C:C,MATCH($A31,Marina!$AK:$AK,0)))</f>
        <v/>
      </c>
      <c r="D31" s="152" t="str">
        <f>IF($A31="","",INDEX(Marina!D:D,MATCH($A31,Marina!$AK:$AK,0)))</f>
        <v/>
      </c>
      <c r="E31" s="152" t="str">
        <f>IF($A31="","",INDEX(Marina!E:E,MATCH($A31,Marina!$AK:$AK,0)))</f>
        <v/>
      </c>
      <c r="F31" s="152" t="str">
        <f>IF($A31="","",INDEX(Marina!F:F,MATCH($A31,Marina!$AK:$AK,0)))</f>
        <v/>
      </c>
      <c r="G31" s="152" t="str">
        <f>IF($A31="","",INDEX(Marina!I:I,MATCH($A31,Marina!$AK:$AK,0)))</f>
        <v/>
      </c>
      <c r="H31" s="152" t="str">
        <f>IF($A31="","",INDEX(Marina!J:J,MATCH($A31,Marina!$AK:$AK,0)))</f>
        <v/>
      </c>
      <c r="I31" s="152" t="str">
        <f>IF($A31="","",INDEX(Marina!K:K,MATCH($A31,Marina!$AK:$AK,0)))</f>
        <v/>
      </c>
      <c r="J31" s="153" t="str">
        <f>IF($A31="","",INDEX(Marina!L:L,MATCH($A31,Marina!$AK:$AK,0)))</f>
        <v/>
      </c>
      <c r="K31" s="153" t="str">
        <f>IF($A31="","",INDEX(Marina!M:M,MATCH($A31,Marina!$AK:$AK,0)))</f>
        <v/>
      </c>
      <c r="L31" s="154" t="str">
        <f>IF($A31="","",INDEX(Marina!N:N,MATCH($A31,Marina!$AK:$AK,0)))</f>
        <v/>
      </c>
      <c r="M31" s="155" t="str">
        <f>IF($A31="","",INDEX(Marina!O:O,MATCH($A31,Marina!$AK:$AK,0)))</f>
        <v/>
      </c>
      <c r="N31" s="156" t="str">
        <f>IF($A31="","",INDEX(Marina!P:P,MATCH($A31,Marina!$AK:$AK,0)))</f>
        <v/>
      </c>
      <c r="O31" s="157" t="str">
        <f>IF($A31="","",INDEX(Marina!Q:Q,MATCH($A31,Marina!$AK:$AK,0)))</f>
        <v/>
      </c>
      <c r="P31" s="156" t="str">
        <f>IF($A31="","",INDEX(Marina!R:R,MATCH($A31,Marina!$AK:$AK,0)))</f>
        <v/>
      </c>
      <c r="Q31" s="156" t="str">
        <f>IF($A31="","",INDEX(Marina!S:S,MATCH($A31,Marina!$AK:$AK,0)))</f>
        <v/>
      </c>
      <c r="R31" s="162" t="str">
        <f>IF($A31="","",INDEX(Marina!T:T,MATCH($A31,Marina!$AK:$AK,0)))</f>
        <v/>
      </c>
      <c r="S31" s="158"/>
      <c r="T31" s="150"/>
      <c r="U31" s="150"/>
    </row>
    <row r="32" spans="1:21" ht="30" customHeight="1">
      <c r="A32" s="151" t="str">
        <f>IF(MAX($A$1:$A31)&lt;MAX(Marina!$AK:$AK),SUM('Renew Report'!$A31,1),"")</f>
        <v/>
      </c>
      <c r="B32" s="152" t="str">
        <f>IF($A32="","",INDEX(Marina!B:B,MATCH($A32,Marina!$AK:$AK,0)))</f>
        <v/>
      </c>
      <c r="C32" s="152" t="str">
        <f>IF($A32="","",INDEX(Marina!C:C,MATCH($A32,Marina!$AK:$AK,0)))</f>
        <v/>
      </c>
      <c r="D32" s="152" t="str">
        <f>IF($A32="","",INDEX(Marina!D:D,MATCH($A32,Marina!$AK:$AK,0)))</f>
        <v/>
      </c>
      <c r="E32" s="152" t="str">
        <f>IF($A32="","",INDEX(Marina!E:E,MATCH($A32,Marina!$AK:$AK,0)))</f>
        <v/>
      </c>
      <c r="F32" s="152" t="str">
        <f>IF($A32="","",INDEX(Marina!F:F,MATCH($A32,Marina!$AK:$AK,0)))</f>
        <v/>
      </c>
      <c r="G32" s="152" t="str">
        <f>IF($A32="","",INDEX(Marina!I:I,MATCH($A32,Marina!$AK:$AK,0)))</f>
        <v/>
      </c>
      <c r="H32" s="152" t="str">
        <f>IF($A32="","",INDEX(Marina!J:J,MATCH($A32,Marina!$AK:$AK,0)))</f>
        <v/>
      </c>
      <c r="I32" s="152" t="str">
        <f>IF($A32="","",INDEX(Marina!K:K,MATCH($A32,Marina!$AK:$AK,0)))</f>
        <v/>
      </c>
      <c r="J32" s="153" t="str">
        <f>IF($A32="","",INDEX(Marina!L:L,MATCH($A32,Marina!$AK:$AK,0)))</f>
        <v/>
      </c>
      <c r="K32" s="153" t="str">
        <f>IF($A32="","",INDEX(Marina!M:M,MATCH($A32,Marina!$AK:$AK,0)))</f>
        <v/>
      </c>
      <c r="L32" s="154" t="str">
        <f>IF($A32="","",INDEX(Marina!N:N,MATCH($A32,Marina!$AK:$AK,0)))</f>
        <v/>
      </c>
      <c r="M32" s="155" t="str">
        <f>IF($A32="","",INDEX(Marina!O:O,MATCH($A32,Marina!$AK:$AK,0)))</f>
        <v/>
      </c>
      <c r="N32" s="156" t="str">
        <f>IF($A32="","",INDEX(Marina!P:P,MATCH($A32,Marina!$AK:$AK,0)))</f>
        <v/>
      </c>
      <c r="O32" s="157" t="str">
        <f>IF($A32="","",INDEX(Marina!Q:Q,MATCH($A32,Marina!$AK:$AK,0)))</f>
        <v/>
      </c>
      <c r="P32" s="156" t="str">
        <f>IF($A32="","",INDEX(Marina!R:R,MATCH($A32,Marina!$AK:$AK,0)))</f>
        <v/>
      </c>
      <c r="Q32" s="156" t="str">
        <f>IF($A32="","",INDEX(Marina!S:S,MATCH($A32,Marina!$AK:$AK,0)))</f>
        <v/>
      </c>
      <c r="R32" s="162" t="str">
        <f>IF($A32="","",INDEX(Marina!T:T,MATCH($A32,Marina!$AK:$AK,0)))</f>
        <v/>
      </c>
      <c r="S32" s="158"/>
      <c r="T32" s="150"/>
      <c r="U32" s="150"/>
    </row>
    <row r="33" spans="1:21" ht="30" customHeight="1">
      <c r="A33" s="151" t="str">
        <f>IF(MAX($A$1:$A32)&lt;MAX(Marina!$AK:$AK),SUM('Renew Report'!$A32,1),"")</f>
        <v/>
      </c>
      <c r="B33" s="152" t="str">
        <f>IF($A33="","",INDEX(Marina!B:B,MATCH($A33,Marina!$AK:$AK,0)))</f>
        <v/>
      </c>
      <c r="C33" s="152" t="str">
        <f>IF($A33="","",INDEX(Marina!C:C,MATCH($A33,Marina!$AK:$AK,0)))</f>
        <v/>
      </c>
      <c r="D33" s="152" t="str">
        <f>IF($A33="","",INDEX(Marina!D:D,MATCH($A33,Marina!$AK:$AK,0)))</f>
        <v/>
      </c>
      <c r="E33" s="152" t="str">
        <f>IF($A33="","",INDEX(Marina!E:E,MATCH($A33,Marina!$AK:$AK,0)))</f>
        <v/>
      </c>
      <c r="F33" s="152" t="str">
        <f>IF($A33="","",INDEX(Marina!F:F,MATCH($A33,Marina!$AK:$AK,0)))</f>
        <v/>
      </c>
      <c r="G33" s="152" t="str">
        <f>IF($A33="","",INDEX(Marina!I:I,MATCH($A33,Marina!$AK:$AK,0)))</f>
        <v/>
      </c>
      <c r="H33" s="152" t="str">
        <f>IF($A33="","",INDEX(Marina!J:J,MATCH($A33,Marina!$AK:$AK,0)))</f>
        <v/>
      </c>
      <c r="I33" s="152" t="str">
        <f>IF($A33="","",INDEX(Marina!K:K,MATCH($A33,Marina!$AK:$AK,0)))</f>
        <v/>
      </c>
      <c r="J33" s="153" t="str">
        <f>IF($A33="","",INDEX(Marina!L:L,MATCH($A33,Marina!$AK:$AK,0)))</f>
        <v/>
      </c>
      <c r="K33" s="153" t="str">
        <f>IF($A33="","",INDEX(Marina!M:M,MATCH($A33,Marina!$AK:$AK,0)))</f>
        <v/>
      </c>
      <c r="L33" s="154" t="str">
        <f>IF($A33="","",INDEX(Marina!N:N,MATCH($A33,Marina!$AK:$AK,0)))</f>
        <v/>
      </c>
      <c r="M33" s="155" t="str">
        <f>IF($A33="","",INDEX(Marina!O:O,MATCH($A33,Marina!$AK:$AK,0)))</f>
        <v/>
      </c>
      <c r="N33" s="156" t="str">
        <f>IF($A33="","",INDEX(Marina!P:P,MATCH($A33,Marina!$AK:$AK,0)))</f>
        <v/>
      </c>
      <c r="O33" s="157" t="str">
        <f>IF($A33="","",INDEX(Marina!Q:Q,MATCH($A33,Marina!$AK:$AK,0)))</f>
        <v/>
      </c>
      <c r="P33" s="156" t="str">
        <f>IF($A33="","",INDEX(Marina!R:R,MATCH($A33,Marina!$AK:$AK,0)))</f>
        <v/>
      </c>
      <c r="Q33" s="156" t="str">
        <f>IF($A33="","",INDEX(Marina!S:S,MATCH($A33,Marina!$AK:$AK,0)))</f>
        <v/>
      </c>
      <c r="R33" s="162" t="str">
        <f>IF($A33="","",INDEX(Marina!T:T,MATCH($A33,Marina!$AK:$AK,0)))</f>
        <v/>
      </c>
      <c r="S33" s="158"/>
      <c r="T33" s="150"/>
      <c r="U33" s="150"/>
    </row>
    <row r="34" spans="1:21" ht="30" customHeight="1">
      <c r="A34" s="151" t="str">
        <f>IF(MAX($A$1:$A33)&lt;MAX(Marina!$AK:$AK),SUM('Renew Report'!$A33,1),"")</f>
        <v/>
      </c>
      <c r="B34" s="152" t="str">
        <f>IF($A34="","",INDEX(Marina!B:B,MATCH($A34,Marina!$AK:$AK,0)))</f>
        <v/>
      </c>
      <c r="C34" s="152" t="str">
        <f>IF($A34="","",INDEX(Marina!C:C,MATCH($A34,Marina!$AK:$AK,0)))</f>
        <v/>
      </c>
      <c r="D34" s="152" t="str">
        <f>IF($A34="","",INDEX(Marina!D:D,MATCH($A34,Marina!$AK:$AK,0)))</f>
        <v/>
      </c>
      <c r="E34" s="152" t="str">
        <f>IF($A34="","",INDEX(Marina!E:E,MATCH($A34,Marina!$AK:$AK,0)))</f>
        <v/>
      </c>
      <c r="F34" s="152" t="str">
        <f>IF($A34="","",INDEX(Marina!F:F,MATCH($A34,Marina!$AK:$AK,0)))</f>
        <v/>
      </c>
      <c r="G34" s="152" t="str">
        <f>IF($A34="","",INDEX(Marina!I:I,MATCH($A34,Marina!$AK:$AK,0)))</f>
        <v/>
      </c>
      <c r="H34" s="152" t="str">
        <f>IF($A34="","",INDEX(Marina!J:J,MATCH($A34,Marina!$AK:$AK,0)))</f>
        <v/>
      </c>
      <c r="I34" s="152" t="str">
        <f>IF($A34="","",INDEX(Marina!K:K,MATCH($A34,Marina!$AK:$AK,0)))</f>
        <v/>
      </c>
      <c r="J34" s="153" t="str">
        <f>IF($A34="","",INDEX(Marina!L:L,MATCH($A34,Marina!$AK:$AK,0)))</f>
        <v/>
      </c>
      <c r="K34" s="153" t="str">
        <f>IF($A34="","",INDEX(Marina!M:M,MATCH($A34,Marina!$AK:$AK,0)))</f>
        <v/>
      </c>
      <c r="L34" s="154" t="str">
        <f>IF($A34="","",INDEX(Marina!N:N,MATCH($A34,Marina!$AK:$AK,0)))</f>
        <v/>
      </c>
      <c r="M34" s="155" t="str">
        <f>IF($A34="","",INDEX(Marina!O:O,MATCH($A34,Marina!$AK:$AK,0)))</f>
        <v/>
      </c>
      <c r="N34" s="156" t="str">
        <f>IF($A34="","",INDEX(Marina!P:P,MATCH($A34,Marina!$AK:$AK,0)))</f>
        <v/>
      </c>
      <c r="O34" s="157" t="str">
        <f>IF($A34="","",INDEX(Marina!Q:Q,MATCH($A34,Marina!$AK:$AK,0)))</f>
        <v/>
      </c>
      <c r="P34" s="156" t="str">
        <f>IF($A34="","",INDEX(Marina!R:R,MATCH($A34,Marina!$AK:$AK,0)))</f>
        <v/>
      </c>
      <c r="Q34" s="156" t="str">
        <f>IF($A34="","",INDEX(Marina!S:S,MATCH($A34,Marina!$AK:$AK,0)))</f>
        <v/>
      </c>
      <c r="R34" s="162" t="str">
        <f>IF($A34="","",INDEX(Marina!T:T,MATCH($A34,Marina!$AK:$AK,0)))</f>
        <v/>
      </c>
      <c r="S34" s="158"/>
      <c r="T34" s="150"/>
      <c r="U34" s="150"/>
    </row>
    <row r="35" spans="1:21" ht="30" customHeight="1">
      <c r="A35" s="151" t="str">
        <f>IF(MAX($A$1:$A34)&lt;MAX(Marina!$AK:$AK),SUM('Renew Report'!$A34,1),"")</f>
        <v/>
      </c>
      <c r="B35" s="152" t="str">
        <f>IF($A35="","",INDEX(Marina!B:B,MATCH($A35,Marina!$AK:$AK,0)))</f>
        <v/>
      </c>
      <c r="C35" s="152" t="str">
        <f>IF($A35="","",INDEX(Marina!C:C,MATCH($A35,Marina!$AK:$AK,0)))</f>
        <v/>
      </c>
      <c r="D35" s="152" t="str">
        <f>IF($A35="","",INDEX(Marina!D:D,MATCH($A35,Marina!$AK:$AK,0)))</f>
        <v/>
      </c>
      <c r="E35" s="152" t="str">
        <f>IF($A35="","",INDEX(Marina!E:E,MATCH($A35,Marina!$AK:$AK,0)))</f>
        <v/>
      </c>
      <c r="F35" s="152" t="str">
        <f>IF($A35="","",INDEX(Marina!F:F,MATCH($A35,Marina!$AK:$AK,0)))</f>
        <v/>
      </c>
      <c r="G35" s="152" t="str">
        <f>IF($A35="","",INDEX(Marina!I:I,MATCH($A35,Marina!$AK:$AK,0)))</f>
        <v/>
      </c>
      <c r="H35" s="152" t="str">
        <f>IF($A35="","",INDEX(Marina!J:J,MATCH($A35,Marina!$AK:$AK,0)))</f>
        <v/>
      </c>
      <c r="I35" s="152" t="str">
        <f>IF($A35="","",INDEX(Marina!K:K,MATCH($A35,Marina!$AK:$AK,0)))</f>
        <v/>
      </c>
      <c r="J35" s="153" t="str">
        <f>IF($A35="","",INDEX(Marina!L:L,MATCH($A35,Marina!$AK:$AK,0)))</f>
        <v/>
      </c>
      <c r="K35" s="153" t="str">
        <f>IF($A35="","",INDEX(Marina!M:M,MATCH($A35,Marina!$AK:$AK,0)))</f>
        <v/>
      </c>
      <c r="L35" s="154" t="str">
        <f>IF($A35="","",INDEX(Marina!N:N,MATCH($A35,Marina!$AK:$AK,0)))</f>
        <v/>
      </c>
      <c r="M35" s="155" t="str">
        <f>IF($A35="","",INDEX(Marina!O:O,MATCH($A35,Marina!$AK:$AK,0)))</f>
        <v/>
      </c>
      <c r="N35" s="156" t="str">
        <f>IF($A35="","",INDEX(Marina!P:P,MATCH($A35,Marina!$AK:$AK,0)))</f>
        <v/>
      </c>
      <c r="O35" s="157" t="str">
        <f>IF($A35="","",INDEX(Marina!Q:Q,MATCH($A35,Marina!$AK:$AK,0)))</f>
        <v/>
      </c>
      <c r="P35" s="156" t="str">
        <f>IF($A35="","",INDEX(Marina!R:R,MATCH($A35,Marina!$AK:$AK,0)))</f>
        <v/>
      </c>
      <c r="Q35" s="156" t="str">
        <f>IF($A35="","",INDEX(Marina!S:S,MATCH($A35,Marina!$AK:$AK,0)))</f>
        <v/>
      </c>
      <c r="R35" s="162" t="str">
        <f>IF($A35="","",INDEX(Marina!T:T,MATCH($A35,Marina!$AK:$AK,0)))</f>
        <v/>
      </c>
      <c r="S35" s="158"/>
      <c r="T35" s="150"/>
      <c r="U35" s="150"/>
    </row>
    <row r="36" spans="1:21" ht="30" customHeight="1">
      <c r="A36" s="151" t="str">
        <f>IF(MAX($A$1:$A35)&lt;MAX(Marina!$AK:$AK),SUM('Renew Report'!$A35,1),"")</f>
        <v/>
      </c>
      <c r="B36" s="152" t="str">
        <f>IF($A36="","",INDEX(Marina!B:B,MATCH($A36,Marina!$AK:$AK,0)))</f>
        <v/>
      </c>
      <c r="C36" s="152" t="str">
        <f>IF($A36="","",INDEX(Marina!C:C,MATCH($A36,Marina!$AK:$AK,0)))</f>
        <v/>
      </c>
      <c r="D36" s="152" t="str">
        <f>IF($A36="","",INDEX(Marina!D:D,MATCH($A36,Marina!$AK:$AK,0)))</f>
        <v/>
      </c>
      <c r="E36" s="152" t="str">
        <f>IF($A36="","",INDEX(Marina!E:E,MATCH($A36,Marina!$AK:$AK,0)))</f>
        <v/>
      </c>
      <c r="F36" s="152" t="str">
        <f>IF($A36="","",INDEX(Marina!F:F,MATCH($A36,Marina!$AK:$AK,0)))</f>
        <v/>
      </c>
      <c r="G36" s="152" t="str">
        <f>IF($A36="","",INDEX(Marina!I:I,MATCH($A36,Marina!$AK:$AK,0)))</f>
        <v/>
      </c>
      <c r="H36" s="152" t="str">
        <f>IF($A36="","",INDEX(Marina!J:J,MATCH($A36,Marina!$AK:$AK,0)))</f>
        <v/>
      </c>
      <c r="I36" s="152" t="str">
        <f>IF($A36="","",INDEX(Marina!K:K,MATCH($A36,Marina!$AK:$AK,0)))</f>
        <v/>
      </c>
      <c r="J36" s="153" t="str">
        <f>IF($A36="","",INDEX(Marina!L:L,MATCH($A36,Marina!$AK:$AK,0)))</f>
        <v/>
      </c>
      <c r="K36" s="153" t="str">
        <f>IF($A36="","",INDEX(Marina!M:M,MATCH($A36,Marina!$AK:$AK,0)))</f>
        <v/>
      </c>
      <c r="L36" s="154" t="str">
        <f>IF($A36="","",INDEX(Marina!N:N,MATCH($A36,Marina!$AK:$AK,0)))</f>
        <v/>
      </c>
      <c r="M36" s="155" t="str">
        <f>IF($A36="","",INDEX(Marina!O:O,MATCH($A36,Marina!$AK:$AK,0)))</f>
        <v/>
      </c>
      <c r="N36" s="156" t="str">
        <f>IF($A36="","",INDEX(Marina!P:P,MATCH($A36,Marina!$AK:$AK,0)))</f>
        <v/>
      </c>
      <c r="O36" s="157" t="str">
        <f>IF($A36="","",INDEX(Marina!Q:Q,MATCH($A36,Marina!$AK:$AK,0)))</f>
        <v/>
      </c>
      <c r="P36" s="156" t="str">
        <f>IF($A36="","",INDEX(Marina!R:R,MATCH($A36,Marina!$AK:$AK,0)))</f>
        <v/>
      </c>
      <c r="Q36" s="156" t="str">
        <f>IF($A36="","",INDEX(Marina!S:S,MATCH($A36,Marina!$AK:$AK,0)))</f>
        <v/>
      </c>
      <c r="R36" s="162" t="str">
        <f>IF($A36="","",INDEX(Marina!T:T,MATCH($A36,Marina!$AK:$AK,0)))</f>
        <v/>
      </c>
      <c r="S36" s="158"/>
      <c r="T36" s="150"/>
      <c r="U36" s="150"/>
    </row>
    <row r="37" spans="1:21" ht="30" customHeight="1">
      <c r="A37" s="151" t="str">
        <f>IF(MAX($A$1:$A36)&lt;MAX(Marina!$AK:$AK),SUM('Renew Report'!$A36,1),"")</f>
        <v/>
      </c>
      <c r="B37" s="152" t="str">
        <f>IF($A37="","",INDEX(Marina!B:B,MATCH($A37,Marina!$AK:$AK,0)))</f>
        <v/>
      </c>
      <c r="C37" s="152" t="str">
        <f>IF($A37="","",INDEX(Marina!C:C,MATCH($A37,Marina!$AK:$AK,0)))</f>
        <v/>
      </c>
      <c r="D37" s="152" t="str">
        <f>IF($A37="","",INDEX(Marina!D:D,MATCH($A37,Marina!$AK:$AK,0)))</f>
        <v/>
      </c>
      <c r="E37" s="152" t="str">
        <f>IF($A37="","",INDEX(Marina!E:E,MATCH($A37,Marina!$AK:$AK,0)))</f>
        <v/>
      </c>
      <c r="F37" s="152" t="str">
        <f>IF($A37="","",INDEX(Marina!F:F,MATCH($A37,Marina!$AK:$AK,0)))</f>
        <v/>
      </c>
      <c r="G37" s="152" t="str">
        <f>IF($A37="","",INDEX(Marina!I:I,MATCH($A37,Marina!$AK:$AK,0)))</f>
        <v/>
      </c>
      <c r="H37" s="152" t="str">
        <f>IF($A37="","",INDEX(Marina!J:J,MATCH($A37,Marina!$AK:$AK,0)))</f>
        <v/>
      </c>
      <c r="I37" s="152" t="str">
        <f>IF($A37="","",INDEX(Marina!K:K,MATCH($A37,Marina!$AK:$AK,0)))</f>
        <v/>
      </c>
      <c r="J37" s="153" t="str">
        <f>IF($A37="","",INDEX(Marina!L:L,MATCH($A37,Marina!$AK:$AK,0)))</f>
        <v/>
      </c>
      <c r="K37" s="153" t="str">
        <f>IF($A37="","",INDEX(Marina!M:M,MATCH($A37,Marina!$AK:$AK,0)))</f>
        <v/>
      </c>
      <c r="L37" s="154" t="str">
        <f>IF($A37="","",INDEX(Marina!N:N,MATCH($A37,Marina!$AK:$AK,0)))</f>
        <v/>
      </c>
      <c r="M37" s="155" t="str">
        <f>IF($A37="","",INDEX(Marina!O:O,MATCH($A37,Marina!$AK:$AK,0)))</f>
        <v/>
      </c>
      <c r="N37" s="156" t="str">
        <f>IF($A37="","",INDEX(Marina!P:P,MATCH($A37,Marina!$AK:$AK,0)))</f>
        <v/>
      </c>
      <c r="O37" s="157" t="str">
        <f>IF($A37="","",INDEX(Marina!Q:Q,MATCH($A37,Marina!$AK:$AK,0)))</f>
        <v/>
      </c>
      <c r="P37" s="156" t="str">
        <f>IF($A37="","",INDEX(Marina!R:R,MATCH($A37,Marina!$AK:$AK,0)))</f>
        <v/>
      </c>
      <c r="Q37" s="156" t="str">
        <f>IF($A37="","",INDEX(Marina!S:S,MATCH($A37,Marina!$AK:$AK,0)))</f>
        <v/>
      </c>
      <c r="R37" s="162" t="str">
        <f>IF($A37="","",INDEX(Marina!T:T,MATCH($A37,Marina!$AK:$AK,0)))</f>
        <v/>
      </c>
      <c r="S37" s="158"/>
      <c r="T37" s="150"/>
      <c r="U37" s="150"/>
    </row>
    <row r="38" spans="1:21" ht="30" customHeight="1">
      <c r="A38" s="151" t="str">
        <f>IF(MAX($A$1:$A37)&lt;MAX(Marina!$AK:$AK),SUM('Renew Report'!$A37,1),"")</f>
        <v/>
      </c>
      <c r="B38" s="152" t="str">
        <f>IF($A38="","",INDEX(Marina!B:B,MATCH($A38,Marina!$AK:$AK,0)))</f>
        <v/>
      </c>
      <c r="C38" s="152" t="str">
        <f>IF($A38="","",INDEX(Marina!C:C,MATCH($A38,Marina!$AK:$AK,0)))</f>
        <v/>
      </c>
      <c r="D38" s="152" t="str">
        <f>IF($A38="","",INDEX(Marina!D:D,MATCH($A38,Marina!$AK:$AK,0)))</f>
        <v/>
      </c>
      <c r="E38" s="152" t="str">
        <f>IF($A38="","",INDEX(Marina!E:E,MATCH($A38,Marina!$AK:$AK,0)))</f>
        <v/>
      </c>
      <c r="F38" s="152" t="str">
        <f>IF($A38="","",INDEX(Marina!F:F,MATCH($A38,Marina!$AK:$AK,0)))</f>
        <v/>
      </c>
      <c r="G38" s="152" t="str">
        <f>IF($A38="","",INDEX(Marina!I:I,MATCH($A38,Marina!$AK:$AK,0)))</f>
        <v/>
      </c>
      <c r="H38" s="152" t="str">
        <f>IF($A38="","",INDEX(Marina!J:J,MATCH($A38,Marina!$AK:$AK,0)))</f>
        <v/>
      </c>
      <c r="I38" s="152" t="str">
        <f>IF($A38="","",INDEX(Marina!K:K,MATCH($A38,Marina!$AK:$AK,0)))</f>
        <v/>
      </c>
      <c r="J38" s="153" t="str">
        <f>IF($A38="","",INDEX(Marina!L:L,MATCH($A38,Marina!$AK:$AK,0)))</f>
        <v/>
      </c>
      <c r="K38" s="153" t="str">
        <f>IF($A38="","",INDEX(Marina!M:M,MATCH($A38,Marina!$AK:$AK,0)))</f>
        <v/>
      </c>
      <c r="L38" s="154" t="str">
        <f>IF($A38="","",INDEX(Marina!N:N,MATCH($A38,Marina!$AK:$AK,0)))</f>
        <v/>
      </c>
      <c r="M38" s="155" t="str">
        <f>IF($A38="","",INDEX(Marina!O:O,MATCH($A38,Marina!$AK:$AK,0)))</f>
        <v/>
      </c>
      <c r="N38" s="156" t="str">
        <f>IF($A38="","",INDEX(Marina!P:P,MATCH($A38,Marina!$AK:$AK,0)))</f>
        <v/>
      </c>
      <c r="O38" s="157" t="str">
        <f>IF($A38="","",INDEX(Marina!Q:Q,MATCH($A38,Marina!$AK:$AK,0)))</f>
        <v/>
      </c>
      <c r="P38" s="156" t="str">
        <f>IF($A38="","",INDEX(Marina!R:R,MATCH($A38,Marina!$AK:$AK,0)))</f>
        <v/>
      </c>
      <c r="Q38" s="156" t="str">
        <f>IF($A38="","",INDEX(Marina!S:S,MATCH($A38,Marina!$AK:$AK,0)))</f>
        <v/>
      </c>
      <c r="R38" s="162" t="str">
        <f>IF($A38="","",INDEX(Marina!T:T,MATCH($A38,Marina!$AK:$AK,0)))</f>
        <v/>
      </c>
      <c r="S38" s="158"/>
      <c r="T38" s="150"/>
      <c r="U38" s="150"/>
    </row>
    <row r="39" spans="1:21" ht="30" customHeight="1">
      <c r="A39" s="151" t="str">
        <f>IF(MAX($A$1:$A38)&lt;MAX(Marina!$AK:$AK),SUM('Renew Report'!$A38,1),"")</f>
        <v/>
      </c>
      <c r="B39" s="152" t="str">
        <f>IF($A39="","",INDEX(Marina!B:B,MATCH($A39,Marina!$AK:$AK,0)))</f>
        <v/>
      </c>
      <c r="C39" s="152" t="str">
        <f>IF($A39="","",INDEX(Marina!C:C,MATCH($A39,Marina!$AK:$AK,0)))</f>
        <v/>
      </c>
      <c r="D39" s="152" t="str">
        <f>IF($A39="","",INDEX(Marina!D:D,MATCH($A39,Marina!$AK:$AK,0)))</f>
        <v/>
      </c>
      <c r="E39" s="152" t="str">
        <f>IF($A39="","",INDEX(Marina!E:E,MATCH($A39,Marina!$AK:$AK,0)))</f>
        <v/>
      </c>
      <c r="F39" s="152" t="str">
        <f>IF($A39="","",INDEX(Marina!F:F,MATCH($A39,Marina!$AK:$AK,0)))</f>
        <v/>
      </c>
      <c r="G39" s="152" t="str">
        <f>IF($A39="","",INDEX(Marina!I:I,MATCH($A39,Marina!$AK:$AK,0)))</f>
        <v/>
      </c>
      <c r="H39" s="152" t="str">
        <f>IF($A39="","",INDEX(Marina!J:J,MATCH($A39,Marina!$AK:$AK,0)))</f>
        <v/>
      </c>
      <c r="I39" s="152" t="str">
        <f>IF($A39="","",INDEX(Marina!K:K,MATCH($A39,Marina!$AK:$AK,0)))</f>
        <v/>
      </c>
      <c r="J39" s="153" t="str">
        <f>IF($A39="","",INDEX(Marina!L:L,MATCH($A39,Marina!$AK:$AK,0)))</f>
        <v/>
      </c>
      <c r="K39" s="153" t="str">
        <f>IF($A39="","",INDEX(Marina!M:M,MATCH($A39,Marina!$AK:$AK,0)))</f>
        <v/>
      </c>
      <c r="L39" s="154" t="str">
        <f>IF($A39="","",INDEX(Marina!N:N,MATCH($A39,Marina!$AK:$AK,0)))</f>
        <v/>
      </c>
      <c r="M39" s="155" t="str">
        <f>IF($A39="","",INDEX(Marina!O:O,MATCH($A39,Marina!$AK:$AK,0)))</f>
        <v/>
      </c>
      <c r="N39" s="156" t="str">
        <f>IF($A39="","",INDEX(Marina!P:P,MATCH($A39,Marina!$AK:$AK,0)))</f>
        <v/>
      </c>
      <c r="O39" s="157" t="str">
        <f>IF($A39="","",INDEX(Marina!Q:Q,MATCH($A39,Marina!$AK:$AK,0)))</f>
        <v/>
      </c>
      <c r="P39" s="156" t="str">
        <f>IF($A39="","",INDEX(Marina!R:R,MATCH($A39,Marina!$AK:$AK,0)))</f>
        <v/>
      </c>
      <c r="Q39" s="156" t="str">
        <f>IF($A39="","",INDEX(Marina!S:S,MATCH($A39,Marina!$AK:$AK,0)))</f>
        <v/>
      </c>
      <c r="R39" s="162" t="str">
        <f>IF($A39="","",INDEX(Marina!T:T,MATCH($A39,Marina!$AK:$AK,0)))</f>
        <v/>
      </c>
      <c r="S39" s="158"/>
      <c r="T39" s="150"/>
      <c r="U39" s="150"/>
    </row>
    <row r="40" spans="1:21" ht="30" customHeight="1">
      <c r="A40" s="151" t="str">
        <f>IF(MAX($A$1:$A39)&lt;MAX(Marina!$AK:$AK),SUM('Renew Report'!$A39,1),"")</f>
        <v/>
      </c>
      <c r="B40" s="152" t="str">
        <f>IF($A40="","",INDEX(Marina!B:B,MATCH($A40,Marina!$AK:$AK,0)))</f>
        <v/>
      </c>
      <c r="C40" s="152" t="str">
        <f>IF($A40="","",INDEX(Marina!C:C,MATCH($A40,Marina!$AK:$AK,0)))</f>
        <v/>
      </c>
      <c r="D40" s="152" t="str">
        <f>IF($A40="","",INDEX(Marina!D:D,MATCH($A40,Marina!$AK:$AK,0)))</f>
        <v/>
      </c>
      <c r="E40" s="152" t="str">
        <f>IF($A40="","",INDEX(Marina!E:E,MATCH($A40,Marina!$AK:$AK,0)))</f>
        <v/>
      </c>
      <c r="F40" s="152" t="str">
        <f>IF($A40="","",INDEX(Marina!F:F,MATCH($A40,Marina!$AK:$AK,0)))</f>
        <v/>
      </c>
      <c r="G40" s="152" t="str">
        <f>IF($A40="","",INDEX(Marina!I:I,MATCH($A40,Marina!$AK:$AK,0)))</f>
        <v/>
      </c>
      <c r="H40" s="152" t="str">
        <f>IF($A40="","",INDEX(Marina!J:J,MATCH($A40,Marina!$AK:$AK,0)))</f>
        <v/>
      </c>
      <c r="I40" s="152" t="str">
        <f>IF($A40="","",INDEX(Marina!K:K,MATCH($A40,Marina!$AK:$AK,0)))</f>
        <v/>
      </c>
      <c r="J40" s="153" t="str">
        <f>IF($A40="","",INDEX(Marina!L:L,MATCH($A40,Marina!$AK:$AK,0)))</f>
        <v/>
      </c>
      <c r="K40" s="153" t="str">
        <f>IF($A40="","",INDEX(Marina!M:M,MATCH($A40,Marina!$AK:$AK,0)))</f>
        <v/>
      </c>
      <c r="L40" s="154" t="str">
        <f>IF($A40="","",INDEX(Marina!N:N,MATCH($A40,Marina!$AK:$AK,0)))</f>
        <v/>
      </c>
      <c r="M40" s="155" t="str">
        <f>IF($A40="","",INDEX(Marina!O:O,MATCH($A40,Marina!$AK:$AK,0)))</f>
        <v/>
      </c>
      <c r="N40" s="156" t="str">
        <f>IF($A40="","",INDEX(Marina!P:P,MATCH($A40,Marina!$AK:$AK,0)))</f>
        <v/>
      </c>
      <c r="O40" s="157" t="str">
        <f>IF($A40="","",INDEX(Marina!Q:Q,MATCH($A40,Marina!$AK:$AK,0)))</f>
        <v/>
      </c>
      <c r="P40" s="156" t="str">
        <f>IF($A40="","",INDEX(Marina!R:R,MATCH($A40,Marina!$AK:$AK,0)))</f>
        <v/>
      </c>
      <c r="Q40" s="156" t="str">
        <f>IF($A40="","",INDEX(Marina!S:S,MATCH($A40,Marina!$AK:$AK,0)))</f>
        <v/>
      </c>
      <c r="R40" s="162" t="str">
        <f>IF($A40="","",INDEX(Marina!T:T,MATCH($A40,Marina!$AK:$AK,0)))</f>
        <v/>
      </c>
      <c r="S40" s="158"/>
      <c r="T40" s="150"/>
      <c r="U40" s="150"/>
    </row>
    <row r="41" spans="1:21" ht="30" customHeight="1">
      <c r="A41" s="151" t="str">
        <f>IF(MAX($A$1:$A40)&lt;MAX(Marina!$AK:$AK),SUM('Renew Report'!$A40,1),"")</f>
        <v/>
      </c>
      <c r="B41" s="152" t="str">
        <f>IF($A41="","",INDEX(Marina!B:B,MATCH($A41,Marina!$AK:$AK,0)))</f>
        <v/>
      </c>
      <c r="C41" s="152" t="str">
        <f>IF($A41="","",INDEX(Marina!C:C,MATCH($A41,Marina!$AK:$AK,0)))</f>
        <v/>
      </c>
      <c r="D41" s="152" t="str">
        <f>IF($A41="","",INDEX(Marina!D:D,MATCH($A41,Marina!$AK:$AK,0)))</f>
        <v/>
      </c>
      <c r="E41" s="152" t="str">
        <f>IF($A41="","",INDEX(Marina!E:E,MATCH($A41,Marina!$AK:$AK,0)))</f>
        <v/>
      </c>
      <c r="F41" s="152" t="str">
        <f>IF($A41="","",INDEX(Marina!F:F,MATCH($A41,Marina!$AK:$AK,0)))</f>
        <v/>
      </c>
      <c r="G41" s="152" t="str">
        <f>IF($A41="","",INDEX(Marina!I:I,MATCH($A41,Marina!$AK:$AK,0)))</f>
        <v/>
      </c>
      <c r="H41" s="152" t="str">
        <f>IF($A41="","",INDEX(Marina!J:J,MATCH($A41,Marina!$AK:$AK,0)))</f>
        <v/>
      </c>
      <c r="I41" s="152" t="str">
        <f>IF($A41="","",INDEX(Marina!K:K,MATCH($A41,Marina!$AK:$AK,0)))</f>
        <v/>
      </c>
      <c r="J41" s="153" t="str">
        <f>IF($A41="","",INDEX(Marina!L:L,MATCH($A41,Marina!$AK:$AK,0)))</f>
        <v/>
      </c>
      <c r="K41" s="153" t="str">
        <f>IF($A41="","",INDEX(Marina!M:M,MATCH($A41,Marina!$AK:$AK,0)))</f>
        <v/>
      </c>
      <c r="L41" s="154" t="str">
        <f>IF($A41="","",INDEX(Marina!N:N,MATCH($A41,Marina!$AK:$AK,0)))</f>
        <v/>
      </c>
      <c r="M41" s="155" t="str">
        <f>IF($A41="","",INDEX(Marina!O:O,MATCH($A41,Marina!$AK:$AK,0)))</f>
        <v/>
      </c>
      <c r="N41" s="156" t="str">
        <f>IF($A41="","",INDEX(Marina!P:P,MATCH($A41,Marina!$AK:$AK,0)))</f>
        <v/>
      </c>
      <c r="O41" s="157" t="str">
        <f>IF($A41="","",INDEX(Marina!Q:Q,MATCH($A41,Marina!$AK:$AK,0)))</f>
        <v/>
      </c>
      <c r="P41" s="156" t="str">
        <f>IF($A41="","",INDEX(Marina!R:R,MATCH($A41,Marina!$AK:$AK,0)))</f>
        <v/>
      </c>
      <c r="Q41" s="156" t="str">
        <f>IF($A41="","",INDEX(Marina!S:S,MATCH($A41,Marina!$AK:$AK,0)))</f>
        <v/>
      </c>
      <c r="R41" s="162" t="str">
        <f>IF($A41="","",INDEX(Marina!T:T,MATCH($A41,Marina!$AK:$AK,0)))</f>
        <v/>
      </c>
      <c r="S41" s="158"/>
      <c r="T41" s="150"/>
      <c r="U41" s="150"/>
    </row>
    <row r="42" spans="1:21" ht="30" customHeight="1">
      <c r="A42" s="151" t="str">
        <f>IF(MAX($A$1:$A41)&lt;MAX(Marina!$AK:$AK),SUM('Renew Report'!$A41,1),"")</f>
        <v/>
      </c>
      <c r="B42" s="152" t="str">
        <f>IF($A42="","",INDEX(Marina!B:B,MATCH($A42,Marina!$AK:$AK,0)))</f>
        <v/>
      </c>
      <c r="C42" s="152" t="str">
        <f>IF($A42="","",INDEX(Marina!C:C,MATCH($A42,Marina!$AK:$AK,0)))</f>
        <v/>
      </c>
      <c r="D42" s="152" t="str">
        <f>IF($A42="","",INDEX(Marina!D:D,MATCH($A42,Marina!$AK:$AK,0)))</f>
        <v/>
      </c>
      <c r="E42" s="152" t="str">
        <f>IF($A42="","",INDEX(Marina!E:E,MATCH($A42,Marina!$AK:$AK,0)))</f>
        <v/>
      </c>
      <c r="F42" s="152" t="str">
        <f>IF($A42="","",INDEX(Marina!F:F,MATCH($A42,Marina!$AK:$AK,0)))</f>
        <v/>
      </c>
      <c r="G42" s="152" t="str">
        <f>IF($A42="","",INDEX(Marina!I:I,MATCH($A42,Marina!$AK:$AK,0)))</f>
        <v/>
      </c>
      <c r="H42" s="152" t="str">
        <f>IF($A42="","",INDEX(Marina!J:J,MATCH($A42,Marina!$AK:$AK,0)))</f>
        <v/>
      </c>
      <c r="I42" s="152" t="str">
        <f>IF($A42="","",INDEX(Marina!K:K,MATCH($A42,Marina!$AK:$AK,0)))</f>
        <v/>
      </c>
      <c r="J42" s="153" t="str">
        <f>IF($A42="","",INDEX(Marina!L:L,MATCH($A42,Marina!$AK:$AK,0)))</f>
        <v/>
      </c>
      <c r="K42" s="153" t="str">
        <f>IF($A42="","",INDEX(Marina!M:M,MATCH($A42,Marina!$AK:$AK,0)))</f>
        <v/>
      </c>
      <c r="L42" s="154" t="str">
        <f>IF($A42="","",INDEX(Marina!N:N,MATCH($A42,Marina!$AK:$AK,0)))</f>
        <v/>
      </c>
      <c r="M42" s="155" t="str">
        <f>IF($A42="","",INDEX(Marina!O:O,MATCH($A42,Marina!$AK:$AK,0)))</f>
        <v/>
      </c>
      <c r="N42" s="156" t="str">
        <f>IF($A42="","",INDEX(Marina!P:P,MATCH($A42,Marina!$AK:$AK,0)))</f>
        <v/>
      </c>
      <c r="O42" s="157" t="str">
        <f>IF($A42="","",INDEX(Marina!Q:Q,MATCH($A42,Marina!$AK:$AK,0)))</f>
        <v/>
      </c>
      <c r="P42" s="156" t="str">
        <f>IF($A42="","",INDEX(Marina!R:R,MATCH($A42,Marina!$AK:$AK,0)))</f>
        <v/>
      </c>
      <c r="Q42" s="156" t="str">
        <f>IF($A42="","",INDEX(Marina!S:S,MATCH($A42,Marina!$AK:$AK,0)))</f>
        <v/>
      </c>
      <c r="R42" s="162" t="str">
        <f>IF($A42="","",INDEX(Marina!T:T,MATCH($A42,Marina!$AK:$AK,0)))</f>
        <v/>
      </c>
      <c r="S42" s="158"/>
      <c r="T42" s="150"/>
      <c r="U42" s="150"/>
    </row>
    <row r="43" spans="1:21" ht="30" customHeight="1">
      <c r="A43" s="151" t="str">
        <f>IF(MAX($A$1:$A42)&lt;MAX(Marina!$AK:$AK),SUM('Renew Report'!$A42,1),"")</f>
        <v/>
      </c>
      <c r="B43" s="152" t="str">
        <f>IF($A43="","",INDEX(Marina!B:B,MATCH($A43,Marina!$AK:$AK,0)))</f>
        <v/>
      </c>
      <c r="C43" s="152" t="str">
        <f>IF($A43="","",INDEX(Marina!C:C,MATCH($A43,Marina!$AK:$AK,0)))</f>
        <v/>
      </c>
      <c r="D43" s="152" t="str">
        <f>IF($A43="","",INDEX(Marina!D:D,MATCH($A43,Marina!$AK:$AK,0)))</f>
        <v/>
      </c>
      <c r="E43" s="152" t="str">
        <f>IF($A43="","",INDEX(Marina!E:E,MATCH($A43,Marina!$AK:$AK,0)))</f>
        <v/>
      </c>
      <c r="F43" s="152" t="str">
        <f>IF($A43="","",INDEX(Marina!F:F,MATCH($A43,Marina!$AK:$AK,0)))</f>
        <v/>
      </c>
      <c r="G43" s="152" t="str">
        <f>IF($A43="","",INDEX(Marina!I:I,MATCH($A43,Marina!$AK:$AK,0)))</f>
        <v/>
      </c>
      <c r="H43" s="152" t="str">
        <f>IF($A43="","",INDEX(Marina!J:J,MATCH($A43,Marina!$AK:$AK,0)))</f>
        <v/>
      </c>
      <c r="I43" s="152" t="str">
        <f>IF($A43="","",INDEX(Marina!K:K,MATCH($A43,Marina!$AK:$AK,0)))</f>
        <v/>
      </c>
      <c r="J43" s="153" t="str">
        <f>IF($A43="","",INDEX(Marina!L:L,MATCH($A43,Marina!$AK:$AK,0)))</f>
        <v/>
      </c>
      <c r="K43" s="153" t="str">
        <f>IF($A43="","",INDEX(Marina!M:M,MATCH($A43,Marina!$AK:$AK,0)))</f>
        <v/>
      </c>
      <c r="L43" s="154" t="str">
        <f>IF($A43="","",INDEX(Marina!N:N,MATCH($A43,Marina!$AK:$AK,0)))</f>
        <v/>
      </c>
      <c r="M43" s="155" t="str">
        <f>IF($A43="","",INDEX(Marina!O:O,MATCH($A43,Marina!$AK:$AK,0)))</f>
        <v/>
      </c>
      <c r="N43" s="156" t="str">
        <f>IF($A43="","",INDEX(Marina!P:P,MATCH($A43,Marina!$AK:$AK,0)))</f>
        <v/>
      </c>
      <c r="O43" s="157" t="str">
        <f>IF($A43="","",INDEX(Marina!Q:Q,MATCH($A43,Marina!$AK:$AK,0)))</f>
        <v/>
      </c>
      <c r="P43" s="156" t="str">
        <f>IF($A43="","",INDEX(Marina!R:R,MATCH($A43,Marina!$AK:$AK,0)))</f>
        <v/>
      </c>
      <c r="Q43" s="156" t="str">
        <f>IF($A43="","",INDEX(Marina!S:S,MATCH($A43,Marina!$AK:$AK,0)))</f>
        <v/>
      </c>
      <c r="R43" s="162" t="str">
        <f>IF($A43="","",INDEX(Marina!T:T,MATCH($A43,Marina!$AK:$AK,0)))</f>
        <v/>
      </c>
      <c r="S43" s="158"/>
      <c r="T43" s="150"/>
      <c r="U43" s="150"/>
    </row>
    <row r="44" spans="1:21" ht="30" customHeight="1">
      <c r="A44" s="151" t="str">
        <f>IF(MAX($A$1:$A43)&lt;MAX(Marina!$AK:$AK),SUM('Renew Report'!$A43,1),"")</f>
        <v/>
      </c>
      <c r="B44" s="152" t="str">
        <f>IF($A44="","",INDEX(Marina!B:B,MATCH($A44,Marina!$AK:$AK,0)))</f>
        <v/>
      </c>
      <c r="C44" s="152" t="str">
        <f>IF($A44="","",INDEX(Marina!C:C,MATCH($A44,Marina!$AK:$AK,0)))</f>
        <v/>
      </c>
      <c r="D44" s="152" t="str">
        <f>IF($A44="","",INDEX(Marina!D:D,MATCH($A44,Marina!$AK:$AK,0)))</f>
        <v/>
      </c>
      <c r="E44" s="152" t="str">
        <f>IF($A44="","",INDEX(Marina!E:E,MATCH($A44,Marina!$AK:$AK,0)))</f>
        <v/>
      </c>
      <c r="F44" s="152" t="str">
        <f>IF($A44="","",INDEX(Marina!F:F,MATCH($A44,Marina!$AK:$AK,0)))</f>
        <v/>
      </c>
      <c r="G44" s="152" t="str">
        <f>IF($A44="","",INDEX(Marina!I:I,MATCH($A44,Marina!$AK:$AK,0)))</f>
        <v/>
      </c>
      <c r="H44" s="152" t="str">
        <f>IF($A44="","",INDEX(Marina!J:J,MATCH($A44,Marina!$AK:$AK,0)))</f>
        <v/>
      </c>
      <c r="I44" s="152" t="str">
        <f>IF($A44="","",INDEX(Marina!K:K,MATCH($A44,Marina!$AK:$AK,0)))</f>
        <v/>
      </c>
      <c r="J44" s="153" t="str">
        <f>IF($A44="","",INDEX(Marina!L:L,MATCH($A44,Marina!$AK:$AK,0)))</f>
        <v/>
      </c>
      <c r="K44" s="153" t="str">
        <f>IF($A44="","",INDEX(Marina!M:M,MATCH($A44,Marina!$AK:$AK,0)))</f>
        <v/>
      </c>
      <c r="L44" s="154" t="str">
        <f>IF($A44="","",INDEX(Marina!N:N,MATCH($A44,Marina!$AK:$AK,0)))</f>
        <v/>
      </c>
      <c r="M44" s="155" t="str">
        <f>IF($A44="","",INDEX(Marina!O:O,MATCH($A44,Marina!$AK:$AK,0)))</f>
        <v/>
      </c>
      <c r="N44" s="156" t="str">
        <f>IF($A44="","",INDEX(Marina!P:P,MATCH($A44,Marina!$AK:$AK,0)))</f>
        <v/>
      </c>
      <c r="O44" s="157" t="str">
        <f>IF($A44="","",INDEX(Marina!Q:Q,MATCH($A44,Marina!$AK:$AK,0)))</f>
        <v/>
      </c>
      <c r="P44" s="156" t="str">
        <f>IF($A44="","",INDEX(Marina!R:R,MATCH($A44,Marina!$AK:$AK,0)))</f>
        <v/>
      </c>
      <c r="Q44" s="156" t="str">
        <f>IF($A44="","",INDEX(Marina!S:S,MATCH($A44,Marina!$AK:$AK,0)))</f>
        <v/>
      </c>
      <c r="R44" s="162" t="str">
        <f>IF($A44="","",INDEX(Marina!T:T,MATCH($A44,Marina!$AK:$AK,0)))</f>
        <v/>
      </c>
      <c r="S44" s="158"/>
      <c r="T44" s="150"/>
      <c r="U44" s="150"/>
    </row>
    <row r="45" spans="1:21" ht="30" customHeight="1">
      <c r="A45" s="151" t="str">
        <f>IF(MAX($A$1:$A44)&lt;MAX(Marina!$AK:$AK),SUM('Renew Report'!$A44,1),"")</f>
        <v/>
      </c>
      <c r="B45" s="152" t="str">
        <f>IF($A45="","",INDEX(Marina!B:B,MATCH($A45,Marina!$AK:$AK,0)))</f>
        <v/>
      </c>
      <c r="C45" s="152" t="str">
        <f>IF($A45="","",INDEX(Marina!C:C,MATCH($A45,Marina!$AK:$AK,0)))</f>
        <v/>
      </c>
      <c r="D45" s="152" t="str">
        <f>IF($A45="","",INDEX(Marina!D:D,MATCH($A45,Marina!$AK:$AK,0)))</f>
        <v/>
      </c>
      <c r="E45" s="152" t="str">
        <f>IF($A45="","",INDEX(Marina!E:E,MATCH($A45,Marina!$AK:$AK,0)))</f>
        <v/>
      </c>
      <c r="F45" s="152" t="str">
        <f>IF($A45="","",INDEX(Marina!F:F,MATCH($A45,Marina!$AK:$AK,0)))</f>
        <v/>
      </c>
      <c r="G45" s="152" t="str">
        <f>IF($A45="","",INDEX(Marina!I:I,MATCH($A45,Marina!$AK:$AK,0)))</f>
        <v/>
      </c>
      <c r="H45" s="152" t="str">
        <f>IF($A45="","",INDEX(Marina!J:J,MATCH($A45,Marina!$AK:$AK,0)))</f>
        <v/>
      </c>
      <c r="I45" s="152" t="str">
        <f>IF($A45="","",INDEX(Marina!K:K,MATCH($A45,Marina!$AK:$AK,0)))</f>
        <v/>
      </c>
      <c r="J45" s="153" t="str">
        <f>IF($A45="","",INDEX(Marina!L:L,MATCH($A45,Marina!$AK:$AK,0)))</f>
        <v/>
      </c>
      <c r="K45" s="153" t="str">
        <f>IF($A45="","",INDEX(Marina!M:M,MATCH($A45,Marina!$AK:$AK,0)))</f>
        <v/>
      </c>
      <c r="L45" s="154" t="str">
        <f>IF($A45="","",INDEX(Marina!N:N,MATCH($A45,Marina!$AK:$AK,0)))</f>
        <v/>
      </c>
      <c r="M45" s="155" t="str">
        <f>IF($A45="","",INDEX(Marina!O:O,MATCH($A45,Marina!$AK:$AK,0)))</f>
        <v/>
      </c>
      <c r="N45" s="156" t="str">
        <f>IF($A45="","",INDEX(Marina!P:P,MATCH($A45,Marina!$AK:$AK,0)))</f>
        <v/>
      </c>
      <c r="O45" s="157" t="str">
        <f>IF($A45="","",INDEX(Marina!Q:Q,MATCH($A45,Marina!$AK:$AK,0)))</f>
        <v/>
      </c>
      <c r="P45" s="156" t="str">
        <f>IF($A45="","",INDEX(Marina!R:R,MATCH($A45,Marina!$AK:$AK,0)))</f>
        <v/>
      </c>
      <c r="Q45" s="156" t="str">
        <f>IF($A45="","",INDEX(Marina!S:S,MATCH($A45,Marina!$AK:$AK,0)))</f>
        <v/>
      </c>
      <c r="R45" s="162" t="str">
        <f>IF($A45="","",INDEX(Marina!T:T,MATCH($A45,Marina!$AK:$AK,0)))</f>
        <v/>
      </c>
      <c r="S45" s="158"/>
      <c r="T45" s="150"/>
      <c r="U45" s="150"/>
    </row>
    <row r="46" spans="1:21" ht="30" customHeight="1">
      <c r="A46" s="151" t="str">
        <f>IF(MAX($A$1:$A45)&lt;MAX(Marina!$AK:$AK),SUM('Renew Report'!$A45,1),"")</f>
        <v/>
      </c>
      <c r="B46" s="152" t="str">
        <f>IF($A46="","",INDEX(Marina!B:B,MATCH($A46,Marina!$AK:$AK,0)))</f>
        <v/>
      </c>
      <c r="C46" s="152" t="str">
        <f>IF($A46="","",INDEX(Marina!C:C,MATCH($A46,Marina!$AK:$AK,0)))</f>
        <v/>
      </c>
      <c r="D46" s="152" t="str">
        <f>IF($A46="","",INDEX(Marina!D:D,MATCH($A46,Marina!$AK:$AK,0)))</f>
        <v/>
      </c>
      <c r="E46" s="152" t="str">
        <f>IF($A46="","",INDEX(Marina!E:E,MATCH($A46,Marina!$AK:$AK,0)))</f>
        <v/>
      </c>
      <c r="F46" s="152" t="str">
        <f>IF($A46="","",INDEX(Marina!F:F,MATCH($A46,Marina!$AK:$AK,0)))</f>
        <v/>
      </c>
      <c r="G46" s="152" t="str">
        <f>IF($A46="","",INDEX(Marina!I:I,MATCH($A46,Marina!$AK:$AK,0)))</f>
        <v/>
      </c>
      <c r="H46" s="152" t="str">
        <f>IF($A46="","",INDEX(Marina!J:J,MATCH($A46,Marina!$AK:$AK,0)))</f>
        <v/>
      </c>
      <c r="I46" s="152" t="str">
        <f>IF($A46="","",INDEX(Marina!K:K,MATCH($A46,Marina!$AK:$AK,0)))</f>
        <v/>
      </c>
      <c r="J46" s="153" t="str">
        <f>IF($A46="","",INDEX(Marina!L:L,MATCH($A46,Marina!$AK:$AK,0)))</f>
        <v/>
      </c>
      <c r="K46" s="153" t="str">
        <f>IF($A46="","",INDEX(Marina!M:M,MATCH($A46,Marina!$AK:$AK,0)))</f>
        <v/>
      </c>
      <c r="L46" s="154" t="str">
        <f>IF($A46="","",INDEX(Marina!N:N,MATCH($A46,Marina!$AK:$AK,0)))</f>
        <v/>
      </c>
      <c r="M46" s="155" t="str">
        <f>IF($A46="","",INDEX(Marina!O:O,MATCH($A46,Marina!$AK:$AK,0)))</f>
        <v/>
      </c>
      <c r="N46" s="156" t="str">
        <f>IF($A46="","",INDEX(Marina!P:P,MATCH($A46,Marina!$AK:$AK,0)))</f>
        <v/>
      </c>
      <c r="O46" s="157" t="str">
        <f>IF($A46="","",INDEX(Marina!Q:Q,MATCH($A46,Marina!$AK:$AK,0)))</f>
        <v/>
      </c>
      <c r="P46" s="156" t="str">
        <f>IF($A46="","",INDEX(Marina!R:R,MATCH($A46,Marina!$AK:$AK,0)))</f>
        <v/>
      </c>
      <c r="Q46" s="156" t="str">
        <f>IF($A46="","",INDEX(Marina!S:S,MATCH($A46,Marina!$AK:$AK,0)))</f>
        <v/>
      </c>
      <c r="R46" s="162" t="str">
        <f>IF($A46="","",INDEX(Marina!T:T,MATCH($A46,Marina!$AK:$AK,0)))</f>
        <v/>
      </c>
      <c r="S46" s="158"/>
      <c r="T46" s="150"/>
      <c r="U46" s="150"/>
    </row>
    <row r="47" spans="1:21" ht="30" customHeight="1">
      <c r="A47" s="151" t="str">
        <f>IF(MAX($A$1:$A46)&lt;MAX(Marina!$AK:$AK),SUM('Renew Report'!$A46,1),"")</f>
        <v/>
      </c>
      <c r="B47" s="152" t="str">
        <f>IF($A47="","",INDEX(Marina!B:B,MATCH($A47,Marina!$AK:$AK,0)))</f>
        <v/>
      </c>
      <c r="C47" s="152" t="str">
        <f>IF($A47="","",INDEX(Marina!C:C,MATCH($A47,Marina!$AK:$AK,0)))</f>
        <v/>
      </c>
      <c r="D47" s="152" t="str">
        <f>IF($A47="","",INDEX(Marina!D:D,MATCH($A47,Marina!$AK:$AK,0)))</f>
        <v/>
      </c>
      <c r="E47" s="152" t="str">
        <f>IF($A47="","",INDEX(Marina!E:E,MATCH($A47,Marina!$AK:$AK,0)))</f>
        <v/>
      </c>
      <c r="F47" s="152" t="str">
        <f>IF($A47="","",INDEX(Marina!F:F,MATCH($A47,Marina!$AK:$AK,0)))</f>
        <v/>
      </c>
      <c r="G47" s="152" t="str">
        <f>IF($A47="","",INDEX(Marina!I:I,MATCH($A47,Marina!$AK:$AK,0)))</f>
        <v/>
      </c>
      <c r="H47" s="152" t="str">
        <f>IF($A47="","",INDEX(Marina!J:J,MATCH($A47,Marina!$AK:$AK,0)))</f>
        <v/>
      </c>
      <c r="I47" s="152" t="str">
        <f>IF($A47="","",INDEX(Marina!K:K,MATCH($A47,Marina!$AK:$AK,0)))</f>
        <v/>
      </c>
      <c r="J47" s="153" t="str">
        <f>IF($A47="","",INDEX(Marina!L:L,MATCH($A47,Marina!$AK:$AK,0)))</f>
        <v/>
      </c>
      <c r="K47" s="153" t="str">
        <f>IF($A47="","",INDEX(Marina!M:M,MATCH($A47,Marina!$AK:$AK,0)))</f>
        <v/>
      </c>
      <c r="L47" s="154" t="str">
        <f>IF($A47="","",INDEX(Marina!N:N,MATCH($A47,Marina!$AK:$AK,0)))</f>
        <v/>
      </c>
      <c r="M47" s="155" t="str">
        <f>IF($A47="","",INDEX(Marina!O:O,MATCH($A47,Marina!$AK:$AK,0)))</f>
        <v/>
      </c>
      <c r="N47" s="156" t="str">
        <f>IF($A47="","",INDEX(Marina!P:P,MATCH($A47,Marina!$AK:$AK,0)))</f>
        <v/>
      </c>
      <c r="O47" s="157" t="str">
        <f>IF($A47="","",INDEX(Marina!Q:Q,MATCH($A47,Marina!$AK:$AK,0)))</f>
        <v/>
      </c>
      <c r="P47" s="156" t="str">
        <f>IF($A47="","",INDEX(Marina!R:R,MATCH($A47,Marina!$AK:$AK,0)))</f>
        <v/>
      </c>
      <c r="Q47" s="156" t="str">
        <f>IF($A47="","",INDEX(Marina!S:S,MATCH($A47,Marina!$AK:$AK,0)))</f>
        <v/>
      </c>
      <c r="R47" s="162" t="str">
        <f>IF($A47="","",INDEX(Marina!T:T,MATCH($A47,Marina!$AK:$AK,0)))</f>
        <v/>
      </c>
      <c r="S47" s="158"/>
      <c r="T47" s="150"/>
      <c r="U47" s="150"/>
    </row>
    <row r="48" spans="1:21" ht="30" customHeight="1">
      <c r="A48" s="151" t="str">
        <f>IF(MAX($A$1:$A47)&lt;MAX(Marina!$AK:$AK),SUM('Renew Report'!$A47,1),"")</f>
        <v/>
      </c>
      <c r="B48" s="152" t="str">
        <f>IF($A48="","",INDEX(Marina!B:B,MATCH($A48,Marina!$AK:$AK,0)))</f>
        <v/>
      </c>
      <c r="C48" s="152" t="str">
        <f>IF($A48="","",INDEX(Marina!C:C,MATCH($A48,Marina!$AK:$AK,0)))</f>
        <v/>
      </c>
      <c r="D48" s="152" t="str">
        <f>IF($A48="","",INDEX(Marina!D:D,MATCH($A48,Marina!$AK:$AK,0)))</f>
        <v/>
      </c>
      <c r="E48" s="152" t="str">
        <f>IF($A48="","",INDEX(Marina!E:E,MATCH($A48,Marina!$AK:$AK,0)))</f>
        <v/>
      </c>
      <c r="F48" s="152" t="str">
        <f>IF($A48="","",INDEX(Marina!F:F,MATCH($A48,Marina!$AK:$AK,0)))</f>
        <v/>
      </c>
      <c r="G48" s="152" t="str">
        <f>IF($A48="","",INDEX(Marina!I:I,MATCH($A48,Marina!$AK:$AK,0)))</f>
        <v/>
      </c>
      <c r="H48" s="152" t="str">
        <f>IF($A48="","",INDEX(Marina!J:J,MATCH($A48,Marina!$AK:$AK,0)))</f>
        <v/>
      </c>
      <c r="I48" s="152" t="str">
        <f>IF($A48="","",INDEX(Marina!K:K,MATCH($A48,Marina!$AK:$AK,0)))</f>
        <v/>
      </c>
      <c r="J48" s="153" t="str">
        <f>IF($A48="","",INDEX(Marina!L:L,MATCH($A48,Marina!$AK:$AK,0)))</f>
        <v/>
      </c>
      <c r="K48" s="153" t="str">
        <f>IF($A48="","",INDEX(Marina!M:M,MATCH($A48,Marina!$AK:$AK,0)))</f>
        <v/>
      </c>
      <c r="L48" s="154" t="str">
        <f>IF($A48="","",INDEX(Marina!N:N,MATCH($A48,Marina!$AK:$AK,0)))</f>
        <v/>
      </c>
      <c r="M48" s="155" t="str">
        <f>IF($A48="","",INDEX(Marina!O:O,MATCH($A48,Marina!$AK:$AK,0)))</f>
        <v/>
      </c>
      <c r="N48" s="156" t="str">
        <f>IF($A48="","",INDEX(Marina!P:P,MATCH($A48,Marina!$AK:$AK,0)))</f>
        <v/>
      </c>
      <c r="O48" s="157" t="str">
        <f>IF($A48="","",INDEX(Marina!Q:Q,MATCH($A48,Marina!$AK:$AK,0)))</f>
        <v/>
      </c>
      <c r="P48" s="156" t="str">
        <f>IF($A48="","",INDEX(Marina!R:R,MATCH($A48,Marina!$AK:$AK,0)))</f>
        <v/>
      </c>
      <c r="Q48" s="156" t="str">
        <f>IF($A48="","",INDEX(Marina!S:S,MATCH($A48,Marina!$AK:$AK,0)))</f>
        <v/>
      </c>
      <c r="R48" s="162" t="str">
        <f>IF($A48="","",INDEX(Marina!T:T,MATCH($A48,Marina!$AK:$AK,0)))</f>
        <v/>
      </c>
      <c r="S48" s="158"/>
      <c r="T48" s="150"/>
      <c r="U48" s="150"/>
    </row>
    <row r="49" spans="1:21" ht="30" customHeight="1">
      <c r="A49" s="151" t="str">
        <f>IF(MAX($A$1:$A48)&lt;MAX(Marina!$AK:$AK),SUM('Renew Report'!$A48,1),"")</f>
        <v/>
      </c>
      <c r="B49" s="152" t="str">
        <f>IF($A49="","",INDEX(Marina!B:B,MATCH($A49,Marina!$AK:$AK,0)))</f>
        <v/>
      </c>
      <c r="C49" s="152" t="str">
        <f>IF($A49="","",INDEX(Marina!C:C,MATCH($A49,Marina!$AK:$AK,0)))</f>
        <v/>
      </c>
      <c r="D49" s="152" t="str">
        <f>IF($A49="","",INDEX(Marina!D:D,MATCH($A49,Marina!$AK:$AK,0)))</f>
        <v/>
      </c>
      <c r="E49" s="152" t="str">
        <f>IF($A49="","",INDEX(Marina!E:E,MATCH($A49,Marina!$AK:$AK,0)))</f>
        <v/>
      </c>
      <c r="F49" s="152" t="str">
        <f>IF($A49="","",INDEX(Marina!F:F,MATCH($A49,Marina!$AK:$AK,0)))</f>
        <v/>
      </c>
      <c r="G49" s="152" t="str">
        <f>IF($A49="","",INDEX(Marina!I:I,MATCH($A49,Marina!$AK:$AK,0)))</f>
        <v/>
      </c>
      <c r="H49" s="152" t="str">
        <f>IF($A49="","",INDEX(Marina!J:J,MATCH($A49,Marina!$AK:$AK,0)))</f>
        <v/>
      </c>
      <c r="I49" s="152" t="str">
        <f>IF($A49="","",INDEX(Marina!K:K,MATCH($A49,Marina!$AK:$AK,0)))</f>
        <v/>
      </c>
      <c r="J49" s="153" t="str">
        <f>IF($A49="","",INDEX(Marina!L:L,MATCH($A49,Marina!$AK:$AK,0)))</f>
        <v/>
      </c>
      <c r="K49" s="153" t="str">
        <f>IF($A49="","",INDEX(Marina!M:M,MATCH($A49,Marina!$AK:$AK,0)))</f>
        <v/>
      </c>
      <c r="L49" s="154" t="str">
        <f>IF($A49="","",INDEX(Marina!N:N,MATCH($A49,Marina!$AK:$AK,0)))</f>
        <v/>
      </c>
      <c r="M49" s="155" t="str">
        <f>IF($A49="","",INDEX(Marina!O:O,MATCH($A49,Marina!$AK:$AK,0)))</f>
        <v/>
      </c>
      <c r="N49" s="156" t="str">
        <f>IF($A49="","",INDEX(Marina!P:P,MATCH($A49,Marina!$AK:$AK,0)))</f>
        <v/>
      </c>
      <c r="O49" s="157" t="str">
        <f>IF($A49="","",INDEX(Marina!Q:Q,MATCH($A49,Marina!$AK:$AK,0)))</f>
        <v/>
      </c>
      <c r="P49" s="156" t="str">
        <f>IF($A49="","",INDEX(Marina!R:R,MATCH($A49,Marina!$AK:$AK,0)))</f>
        <v/>
      </c>
      <c r="Q49" s="156" t="str">
        <f>IF($A49="","",INDEX(Marina!S:S,MATCH($A49,Marina!$AK:$AK,0)))</f>
        <v/>
      </c>
      <c r="R49" s="162" t="str">
        <f>IF($A49="","",INDEX(Marina!T:T,MATCH($A49,Marina!$AK:$AK,0)))</f>
        <v/>
      </c>
      <c r="S49" s="158"/>
      <c r="T49" s="150"/>
      <c r="U49" s="150"/>
    </row>
    <row r="50" spans="1:21" ht="30" customHeight="1">
      <c r="A50" s="151" t="str">
        <f>IF(MAX($A$1:$A49)&lt;MAX(Marina!$AK:$AK),SUM('Renew Report'!$A49,1),"")</f>
        <v/>
      </c>
      <c r="B50" s="152" t="str">
        <f>IF($A50="","",INDEX(Marina!B:B,MATCH($A50,Marina!$AK:$AK,0)))</f>
        <v/>
      </c>
      <c r="C50" s="152" t="str">
        <f>IF($A50="","",INDEX(Marina!C:C,MATCH($A50,Marina!$AK:$AK,0)))</f>
        <v/>
      </c>
      <c r="D50" s="152" t="str">
        <f>IF($A50="","",INDEX(Marina!D:D,MATCH($A50,Marina!$AK:$AK,0)))</f>
        <v/>
      </c>
      <c r="E50" s="152" t="str">
        <f>IF($A50="","",INDEX(Marina!E:E,MATCH($A50,Marina!$AK:$AK,0)))</f>
        <v/>
      </c>
      <c r="F50" s="152" t="str">
        <f>IF($A50="","",INDEX(Marina!F:F,MATCH($A50,Marina!$AK:$AK,0)))</f>
        <v/>
      </c>
      <c r="G50" s="152" t="str">
        <f>IF($A50="","",INDEX(Marina!I:I,MATCH($A50,Marina!$AK:$AK,0)))</f>
        <v/>
      </c>
      <c r="H50" s="152" t="str">
        <f>IF($A50="","",INDEX(Marina!J:J,MATCH($A50,Marina!$AK:$AK,0)))</f>
        <v/>
      </c>
      <c r="I50" s="152" t="str">
        <f>IF($A50="","",INDEX(Marina!K:K,MATCH($A50,Marina!$AK:$AK,0)))</f>
        <v/>
      </c>
      <c r="J50" s="153" t="str">
        <f>IF($A50="","",INDEX(Marina!L:L,MATCH($A50,Marina!$AK:$AK,0)))</f>
        <v/>
      </c>
      <c r="K50" s="153" t="str">
        <f>IF($A50="","",INDEX(Marina!M:M,MATCH($A50,Marina!$AK:$AK,0)))</f>
        <v/>
      </c>
      <c r="L50" s="154" t="str">
        <f>IF($A50="","",INDEX(Marina!N:N,MATCH($A50,Marina!$AK:$AK,0)))</f>
        <v/>
      </c>
      <c r="M50" s="155" t="str">
        <f>IF($A50="","",INDEX(Marina!O:O,MATCH($A50,Marina!$AK:$AK,0)))</f>
        <v/>
      </c>
      <c r="N50" s="156" t="str">
        <f>IF($A50="","",INDEX(Marina!P:P,MATCH($A50,Marina!$AK:$AK,0)))</f>
        <v/>
      </c>
      <c r="O50" s="157" t="str">
        <f>IF($A50="","",INDEX(Marina!Q:Q,MATCH($A50,Marina!$AK:$AK,0)))</f>
        <v/>
      </c>
      <c r="P50" s="156" t="str">
        <f>IF($A50="","",INDEX(Marina!R:R,MATCH($A50,Marina!$AK:$AK,0)))</f>
        <v/>
      </c>
      <c r="Q50" s="156" t="str">
        <f>IF($A50="","",INDEX(Marina!S:S,MATCH($A50,Marina!$AK:$AK,0)))</f>
        <v/>
      </c>
      <c r="R50" s="162" t="str">
        <f>IF($A50="","",INDEX(Marina!T:T,MATCH($A50,Marina!$AK:$AK,0)))</f>
        <v/>
      </c>
      <c r="S50" s="158"/>
      <c r="T50" s="150"/>
      <c r="U50" s="150"/>
    </row>
    <row r="51" spans="1:21" ht="30" customHeight="1">
      <c r="A51" s="151" t="str">
        <f>IF(MAX($A$1:$A50)&lt;MAX(Marina!$AK:$AK),SUM('Renew Report'!$A50,1),"")</f>
        <v/>
      </c>
      <c r="B51" s="152" t="str">
        <f>IF($A51="","",INDEX(Marina!B:B,MATCH($A51,Marina!$AK:$AK,0)))</f>
        <v/>
      </c>
      <c r="C51" s="152" t="str">
        <f>IF($A51="","",INDEX(Marina!C:C,MATCH($A51,Marina!$AK:$AK,0)))</f>
        <v/>
      </c>
      <c r="D51" s="152" t="str">
        <f>IF($A51="","",INDEX(Marina!D:D,MATCH($A51,Marina!$AK:$AK,0)))</f>
        <v/>
      </c>
      <c r="E51" s="152" t="str">
        <f>IF($A51="","",INDEX(Marina!E:E,MATCH($A51,Marina!$AK:$AK,0)))</f>
        <v/>
      </c>
      <c r="F51" s="152" t="str">
        <f>IF($A51="","",INDEX(Marina!F:F,MATCH($A51,Marina!$AK:$AK,0)))</f>
        <v/>
      </c>
      <c r="G51" s="152" t="str">
        <f>IF($A51="","",INDEX(Marina!I:I,MATCH($A51,Marina!$AK:$AK,0)))</f>
        <v/>
      </c>
      <c r="H51" s="152" t="str">
        <f>IF($A51="","",INDEX(Marina!J:J,MATCH($A51,Marina!$AK:$AK,0)))</f>
        <v/>
      </c>
      <c r="I51" s="152" t="str">
        <f>IF($A51="","",INDEX(Marina!K:K,MATCH($A51,Marina!$AK:$AK,0)))</f>
        <v/>
      </c>
      <c r="J51" s="153" t="str">
        <f>IF($A51="","",INDEX(Marina!L:L,MATCH($A51,Marina!$AK:$AK,0)))</f>
        <v/>
      </c>
      <c r="K51" s="153" t="str">
        <f>IF($A51="","",INDEX(Marina!M:M,MATCH($A51,Marina!$AK:$AK,0)))</f>
        <v/>
      </c>
      <c r="L51" s="154" t="str">
        <f>IF($A51="","",INDEX(Marina!N:N,MATCH($A51,Marina!$AK:$AK,0)))</f>
        <v/>
      </c>
      <c r="M51" s="155" t="str">
        <f>IF($A51="","",INDEX(Marina!O:O,MATCH($A51,Marina!$AK:$AK,0)))</f>
        <v/>
      </c>
      <c r="N51" s="156" t="str">
        <f>IF($A51="","",INDEX(Marina!P:P,MATCH($A51,Marina!$AK:$AK,0)))</f>
        <v/>
      </c>
      <c r="O51" s="157" t="str">
        <f>IF($A51="","",INDEX(Marina!Q:Q,MATCH($A51,Marina!$AK:$AK,0)))</f>
        <v/>
      </c>
      <c r="P51" s="156" t="str">
        <f>IF($A51="","",INDEX(Marina!R:R,MATCH($A51,Marina!$AK:$AK,0)))</f>
        <v/>
      </c>
      <c r="Q51" s="156" t="str">
        <f>IF($A51="","",INDEX(Marina!S:S,MATCH($A51,Marina!$AK:$AK,0)))</f>
        <v/>
      </c>
      <c r="R51" s="162" t="str">
        <f>IF($A51="","",INDEX(Marina!T:T,MATCH($A51,Marina!$AK:$AK,0)))</f>
        <v/>
      </c>
      <c r="S51" s="158"/>
      <c r="T51" s="150"/>
      <c r="U51" s="150"/>
    </row>
    <row r="52" spans="1:21" ht="30" customHeight="1">
      <c r="A52" s="151" t="str">
        <f>IF(MAX($A$1:$A51)&lt;MAX(Marina!$AK:$AK),SUM('Renew Report'!$A51,1),"")</f>
        <v/>
      </c>
      <c r="B52" s="152" t="str">
        <f>IF($A52="","",INDEX(Marina!B:B,MATCH($A52,Marina!$AK:$AK,0)))</f>
        <v/>
      </c>
      <c r="C52" s="152" t="str">
        <f>IF($A52="","",INDEX(Marina!C:C,MATCH($A52,Marina!$AK:$AK,0)))</f>
        <v/>
      </c>
      <c r="D52" s="152" t="str">
        <f>IF($A52="","",INDEX(Marina!D:D,MATCH($A52,Marina!$AK:$AK,0)))</f>
        <v/>
      </c>
      <c r="E52" s="152" t="str">
        <f>IF($A52="","",INDEX(Marina!E:E,MATCH($A52,Marina!$AK:$AK,0)))</f>
        <v/>
      </c>
      <c r="F52" s="152" t="str">
        <f>IF($A52="","",INDEX(Marina!F:F,MATCH($A52,Marina!$AK:$AK,0)))</f>
        <v/>
      </c>
      <c r="G52" s="152" t="str">
        <f>IF($A52="","",INDEX(Marina!I:I,MATCH($A52,Marina!$AK:$AK,0)))</f>
        <v/>
      </c>
      <c r="H52" s="152" t="str">
        <f>IF($A52="","",INDEX(Marina!J:J,MATCH($A52,Marina!$AK:$AK,0)))</f>
        <v/>
      </c>
      <c r="I52" s="152" t="str">
        <f>IF($A52="","",INDEX(Marina!K:K,MATCH($A52,Marina!$AK:$AK,0)))</f>
        <v/>
      </c>
      <c r="J52" s="153" t="str">
        <f>IF($A52="","",INDEX(Marina!L:L,MATCH($A52,Marina!$AK:$AK,0)))</f>
        <v/>
      </c>
      <c r="K52" s="153" t="str">
        <f>IF($A52="","",INDEX(Marina!M:M,MATCH($A52,Marina!$AK:$AK,0)))</f>
        <v/>
      </c>
      <c r="L52" s="154" t="str">
        <f>IF($A52="","",INDEX(Marina!N:N,MATCH($A52,Marina!$AK:$AK,0)))</f>
        <v/>
      </c>
      <c r="M52" s="155" t="str">
        <f>IF($A52="","",INDEX(Marina!O:O,MATCH($A52,Marina!$AK:$AK,0)))</f>
        <v/>
      </c>
      <c r="N52" s="156" t="str">
        <f>IF($A52="","",INDEX(Marina!P:P,MATCH($A52,Marina!$AK:$AK,0)))</f>
        <v/>
      </c>
      <c r="O52" s="157" t="str">
        <f>IF($A52="","",INDEX(Marina!Q:Q,MATCH($A52,Marina!$AK:$AK,0)))</f>
        <v/>
      </c>
      <c r="P52" s="156" t="str">
        <f>IF($A52="","",INDEX(Marina!R:R,MATCH($A52,Marina!$AK:$AK,0)))</f>
        <v/>
      </c>
      <c r="Q52" s="156" t="str">
        <f>IF($A52="","",INDEX(Marina!S:S,MATCH($A52,Marina!$AK:$AK,0)))</f>
        <v/>
      </c>
      <c r="R52" s="162" t="str">
        <f>IF($A52="","",INDEX(Marina!T:T,MATCH($A52,Marina!$AK:$AK,0)))</f>
        <v/>
      </c>
      <c r="S52" s="158"/>
      <c r="T52" s="150"/>
      <c r="U52" s="150"/>
    </row>
    <row r="53" spans="1:21" ht="30" customHeight="1">
      <c r="A53" s="151" t="str">
        <f>IF(MAX($A$1:$A52)&lt;MAX(Marina!$AK:$AK),SUM('Renew Report'!$A52,1),"")</f>
        <v/>
      </c>
      <c r="B53" s="152" t="str">
        <f>IF($A53="","",INDEX(Marina!B:B,MATCH($A53,Marina!$AK:$AK,0)))</f>
        <v/>
      </c>
      <c r="C53" s="152" t="str">
        <f>IF($A53="","",INDEX(Marina!C:C,MATCH($A53,Marina!$AK:$AK,0)))</f>
        <v/>
      </c>
      <c r="D53" s="152" t="str">
        <f>IF($A53="","",INDEX(Marina!D:D,MATCH($A53,Marina!$AK:$AK,0)))</f>
        <v/>
      </c>
      <c r="E53" s="152" t="str">
        <f>IF($A53="","",INDEX(Marina!E:E,MATCH($A53,Marina!$AK:$AK,0)))</f>
        <v/>
      </c>
      <c r="F53" s="152" t="str">
        <f>IF($A53="","",INDEX(Marina!F:F,MATCH($A53,Marina!$AK:$AK,0)))</f>
        <v/>
      </c>
      <c r="G53" s="152" t="str">
        <f>IF($A53="","",INDEX(Marina!I:I,MATCH($A53,Marina!$AK:$AK,0)))</f>
        <v/>
      </c>
      <c r="H53" s="152" t="str">
        <f>IF($A53="","",INDEX(Marina!J:J,MATCH($A53,Marina!$AK:$AK,0)))</f>
        <v/>
      </c>
      <c r="I53" s="152" t="str">
        <f>IF($A53="","",INDEX(Marina!K:K,MATCH($A53,Marina!$AK:$AK,0)))</f>
        <v/>
      </c>
      <c r="J53" s="153" t="str">
        <f>IF($A53="","",INDEX(Marina!L:L,MATCH($A53,Marina!$AK:$AK,0)))</f>
        <v/>
      </c>
      <c r="K53" s="153" t="str">
        <f>IF($A53="","",INDEX(Marina!M:M,MATCH($A53,Marina!$AK:$AK,0)))</f>
        <v/>
      </c>
      <c r="L53" s="154" t="str">
        <f>IF($A53="","",INDEX(Marina!N:N,MATCH($A53,Marina!$AK:$AK,0)))</f>
        <v/>
      </c>
      <c r="M53" s="155" t="str">
        <f>IF($A53="","",INDEX(Marina!O:O,MATCH($A53,Marina!$AK:$AK,0)))</f>
        <v/>
      </c>
      <c r="N53" s="156" t="str">
        <f>IF($A53="","",INDEX(Marina!P:P,MATCH($A53,Marina!$AK:$AK,0)))</f>
        <v/>
      </c>
      <c r="O53" s="157" t="str">
        <f>IF($A53="","",INDEX(Marina!Q:Q,MATCH($A53,Marina!$AK:$AK,0)))</f>
        <v/>
      </c>
      <c r="P53" s="156" t="str">
        <f>IF($A53="","",INDEX(Marina!R:R,MATCH($A53,Marina!$AK:$AK,0)))</f>
        <v/>
      </c>
      <c r="Q53" s="156" t="str">
        <f>IF($A53="","",INDEX(Marina!S:S,MATCH($A53,Marina!$AK:$AK,0)))</f>
        <v/>
      </c>
      <c r="R53" s="162" t="str">
        <f>IF($A53="","",INDEX(Marina!T:T,MATCH($A53,Marina!$AK:$AK,0)))</f>
        <v/>
      </c>
      <c r="S53" s="158"/>
      <c r="T53" s="150"/>
      <c r="U53" s="150"/>
    </row>
    <row r="54" spans="1:21" ht="30" customHeight="1">
      <c r="A54" s="151" t="str">
        <f>IF(MAX($A$1:$A53)&lt;MAX(Marina!$AK:$AK),SUM('Renew Report'!$A53,1),"")</f>
        <v/>
      </c>
      <c r="B54" s="152" t="str">
        <f>IF($A54="","",INDEX(Marina!B:B,MATCH($A54,Marina!$AK:$AK,0)))</f>
        <v/>
      </c>
      <c r="C54" s="152" t="str">
        <f>IF($A54="","",INDEX(Marina!C:C,MATCH($A54,Marina!$AK:$AK,0)))</f>
        <v/>
      </c>
      <c r="D54" s="152" t="str">
        <f>IF($A54="","",INDEX(Marina!D:D,MATCH($A54,Marina!$AK:$AK,0)))</f>
        <v/>
      </c>
      <c r="E54" s="152" t="str">
        <f>IF($A54="","",INDEX(Marina!E:E,MATCH($A54,Marina!$AK:$AK,0)))</f>
        <v/>
      </c>
      <c r="F54" s="152" t="str">
        <f>IF($A54="","",INDEX(Marina!F:F,MATCH($A54,Marina!$AK:$AK,0)))</f>
        <v/>
      </c>
      <c r="G54" s="152" t="str">
        <f>IF($A54="","",INDEX(Marina!I:I,MATCH($A54,Marina!$AK:$AK,0)))</f>
        <v/>
      </c>
      <c r="H54" s="152" t="str">
        <f>IF($A54="","",INDEX(Marina!J:J,MATCH($A54,Marina!$AK:$AK,0)))</f>
        <v/>
      </c>
      <c r="I54" s="152" t="str">
        <f>IF($A54="","",INDEX(Marina!K:K,MATCH($A54,Marina!$AK:$AK,0)))</f>
        <v/>
      </c>
      <c r="J54" s="153" t="str">
        <f>IF($A54="","",INDEX(Marina!L:L,MATCH($A54,Marina!$AK:$AK,0)))</f>
        <v/>
      </c>
      <c r="K54" s="153" t="str">
        <f>IF($A54="","",INDEX(Marina!M:M,MATCH($A54,Marina!$AK:$AK,0)))</f>
        <v/>
      </c>
      <c r="L54" s="154" t="str">
        <f>IF($A54="","",INDEX(Marina!N:N,MATCH($A54,Marina!$AK:$AK,0)))</f>
        <v/>
      </c>
      <c r="M54" s="155" t="str">
        <f>IF($A54="","",INDEX(Marina!O:O,MATCH($A54,Marina!$AK:$AK,0)))</f>
        <v/>
      </c>
      <c r="N54" s="156" t="str">
        <f>IF($A54="","",INDEX(Marina!P:P,MATCH($A54,Marina!$AK:$AK,0)))</f>
        <v/>
      </c>
      <c r="O54" s="157" t="str">
        <f>IF($A54="","",INDEX(Marina!Q:Q,MATCH($A54,Marina!$AK:$AK,0)))</f>
        <v/>
      </c>
      <c r="P54" s="156" t="str">
        <f>IF($A54="","",INDEX(Marina!R:R,MATCH($A54,Marina!$AK:$AK,0)))</f>
        <v/>
      </c>
      <c r="Q54" s="156" t="str">
        <f>IF($A54="","",INDEX(Marina!S:S,MATCH($A54,Marina!$AK:$AK,0)))</f>
        <v/>
      </c>
      <c r="R54" s="162" t="str">
        <f>IF($A54="","",INDEX(Marina!T:T,MATCH($A54,Marina!$AK:$AK,0)))</f>
        <v/>
      </c>
      <c r="S54" s="158"/>
      <c r="T54" s="150"/>
      <c r="U54" s="150"/>
    </row>
    <row r="55" spans="1:21" ht="30" customHeight="1">
      <c r="A55" s="151" t="str">
        <f>IF(MAX($A$1:$A54)&lt;MAX(Marina!$AK:$AK),SUM('Renew Report'!$A54,1),"")</f>
        <v/>
      </c>
      <c r="B55" s="152" t="str">
        <f>IF($A55="","",INDEX(Marina!B:B,MATCH($A55,Marina!$AK:$AK,0)))</f>
        <v/>
      </c>
      <c r="C55" s="152" t="str">
        <f>IF($A55="","",INDEX(Marina!C:C,MATCH($A55,Marina!$AK:$AK,0)))</f>
        <v/>
      </c>
      <c r="D55" s="152" t="str">
        <f>IF($A55="","",INDEX(Marina!D:D,MATCH($A55,Marina!$AK:$AK,0)))</f>
        <v/>
      </c>
      <c r="E55" s="152" t="str">
        <f>IF($A55="","",INDEX(Marina!E:E,MATCH($A55,Marina!$AK:$AK,0)))</f>
        <v/>
      </c>
      <c r="F55" s="152" t="str">
        <f>IF($A55="","",INDEX(Marina!F:F,MATCH($A55,Marina!$AK:$AK,0)))</f>
        <v/>
      </c>
      <c r="G55" s="152" t="str">
        <f>IF($A55="","",INDEX(Marina!I:I,MATCH($A55,Marina!$AK:$AK,0)))</f>
        <v/>
      </c>
      <c r="H55" s="152" t="str">
        <f>IF($A55="","",INDEX(Marina!J:J,MATCH($A55,Marina!$AK:$AK,0)))</f>
        <v/>
      </c>
      <c r="I55" s="152" t="str">
        <f>IF($A55="","",INDEX(Marina!K:K,MATCH($A55,Marina!$AK:$AK,0)))</f>
        <v/>
      </c>
      <c r="J55" s="153" t="str">
        <f>IF($A55="","",INDEX(Marina!L:L,MATCH($A55,Marina!$AK:$AK,0)))</f>
        <v/>
      </c>
      <c r="K55" s="153" t="str">
        <f>IF($A55="","",INDEX(Marina!M:M,MATCH($A55,Marina!$AK:$AK,0)))</f>
        <v/>
      </c>
      <c r="L55" s="154" t="str">
        <f>IF($A55="","",INDEX(Marina!N:N,MATCH($A55,Marina!$AK:$AK,0)))</f>
        <v/>
      </c>
      <c r="M55" s="155" t="str">
        <f>IF($A55="","",INDEX(Marina!O:O,MATCH($A55,Marina!$AK:$AK,0)))</f>
        <v/>
      </c>
      <c r="N55" s="156" t="str">
        <f>IF($A55="","",INDEX(Marina!P:P,MATCH($A55,Marina!$AK:$AK,0)))</f>
        <v/>
      </c>
      <c r="O55" s="157" t="str">
        <f>IF($A55="","",INDEX(Marina!Q:Q,MATCH($A55,Marina!$AK:$AK,0)))</f>
        <v/>
      </c>
      <c r="P55" s="156" t="str">
        <f>IF($A55="","",INDEX(Marina!R:R,MATCH($A55,Marina!$AK:$AK,0)))</f>
        <v/>
      </c>
      <c r="Q55" s="156" t="str">
        <f>IF($A55="","",INDEX(Marina!S:S,MATCH($A55,Marina!$AK:$AK,0)))</f>
        <v/>
      </c>
      <c r="R55" s="162" t="str">
        <f>IF($A55="","",INDEX(Marina!T:T,MATCH($A55,Marina!$AK:$AK,0)))</f>
        <v/>
      </c>
      <c r="S55" s="158"/>
      <c r="T55" s="150"/>
      <c r="U55" s="150"/>
    </row>
    <row r="56" spans="1:21" ht="30" customHeight="1">
      <c r="A56" s="151" t="str">
        <f>IF(MAX($A$1:$A55)&lt;MAX(Marina!$AK:$AK),SUM('Renew Report'!$A55,1),"")</f>
        <v/>
      </c>
      <c r="B56" s="152" t="str">
        <f>IF($A56="","",INDEX(Marina!B:B,MATCH($A56,Marina!$AK:$AK,0)))</f>
        <v/>
      </c>
      <c r="C56" s="152" t="str">
        <f>IF($A56="","",INDEX(Marina!C:C,MATCH($A56,Marina!$AK:$AK,0)))</f>
        <v/>
      </c>
      <c r="D56" s="152" t="str">
        <f>IF($A56="","",INDEX(Marina!D:D,MATCH($A56,Marina!$AK:$AK,0)))</f>
        <v/>
      </c>
      <c r="E56" s="152" t="str">
        <f>IF($A56="","",INDEX(Marina!E:E,MATCH($A56,Marina!$AK:$AK,0)))</f>
        <v/>
      </c>
      <c r="F56" s="152" t="str">
        <f>IF($A56="","",INDEX(Marina!F:F,MATCH($A56,Marina!$AK:$AK,0)))</f>
        <v/>
      </c>
      <c r="G56" s="152" t="str">
        <f>IF($A56="","",INDEX(Marina!I:I,MATCH($A56,Marina!$AK:$AK,0)))</f>
        <v/>
      </c>
      <c r="H56" s="152" t="str">
        <f>IF($A56="","",INDEX(Marina!J:J,MATCH($A56,Marina!$AK:$AK,0)))</f>
        <v/>
      </c>
      <c r="I56" s="152" t="str">
        <f>IF($A56="","",INDEX(Marina!K:K,MATCH($A56,Marina!$AK:$AK,0)))</f>
        <v/>
      </c>
      <c r="J56" s="153" t="str">
        <f>IF($A56="","",INDEX(Marina!L:L,MATCH($A56,Marina!$AK:$AK,0)))</f>
        <v/>
      </c>
      <c r="K56" s="153" t="str">
        <f>IF($A56="","",INDEX(Marina!M:M,MATCH($A56,Marina!$AK:$AK,0)))</f>
        <v/>
      </c>
      <c r="L56" s="154" t="str">
        <f>IF($A56="","",INDEX(Marina!N:N,MATCH($A56,Marina!$AK:$AK,0)))</f>
        <v/>
      </c>
      <c r="M56" s="155" t="str">
        <f>IF($A56="","",INDEX(Marina!O:O,MATCH($A56,Marina!$AK:$AK,0)))</f>
        <v/>
      </c>
      <c r="N56" s="156" t="str">
        <f>IF($A56="","",INDEX(Marina!P:P,MATCH($A56,Marina!$AK:$AK,0)))</f>
        <v/>
      </c>
      <c r="O56" s="157" t="str">
        <f>IF($A56="","",INDEX(Marina!Q:Q,MATCH($A56,Marina!$AK:$AK,0)))</f>
        <v/>
      </c>
      <c r="P56" s="156" t="str">
        <f>IF($A56="","",INDEX(Marina!R:R,MATCH($A56,Marina!$AK:$AK,0)))</f>
        <v/>
      </c>
      <c r="Q56" s="156" t="str">
        <f>IF($A56="","",INDEX(Marina!S:S,MATCH($A56,Marina!$AK:$AK,0)))</f>
        <v/>
      </c>
      <c r="R56" s="162" t="str">
        <f>IF($A56="","",INDEX(Marina!T:T,MATCH($A56,Marina!$AK:$AK,0)))</f>
        <v/>
      </c>
      <c r="S56" s="158"/>
      <c r="T56" s="150"/>
      <c r="U56" s="150"/>
    </row>
    <row r="57" spans="1:21" ht="30" customHeight="1">
      <c r="A57" s="151" t="str">
        <f>IF(MAX($A$1:$A56)&lt;MAX(Marina!$AK:$AK),SUM('Renew Report'!$A56,1),"")</f>
        <v/>
      </c>
      <c r="B57" s="152" t="str">
        <f>IF($A57="","",INDEX(Marina!B:B,MATCH($A57,Marina!$AK:$AK,0)))</f>
        <v/>
      </c>
      <c r="C57" s="152" t="str">
        <f>IF($A57="","",INDEX(Marina!C:C,MATCH($A57,Marina!$AK:$AK,0)))</f>
        <v/>
      </c>
      <c r="D57" s="152" t="str">
        <f>IF($A57="","",INDEX(Marina!D:D,MATCH($A57,Marina!$AK:$AK,0)))</f>
        <v/>
      </c>
      <c r="E57" s="152" t="str">
        <f>IF($A57="","",INDEX(Marina!E:E,MATCH($A57,Marina!$AK:$AK,0)))</f>
        <v/>
      </c>
      <c r="F57" s="152" t="str">
        <f>IF($A57="","",INDEX(Marina!F:F,MATCH($A57,Marina!$AK:$AK,0)))</f>
        <v/>
      </c>
      <c r="G57" s="152" t="str">
        <f>IF($A57="","",INDEX(Marina!I:I,MATCH($A57,Marina!$AK:$AK,0)))</f>
        <v/>
      </c>
      <c r="H57" s="152" t="str">
        <f>IF($A57="","",INDEX(Marina!J:J,MATCH($A57,Marina!$AK:$AK,0)))</f>
        <v/>
      </c>
      <c r="I57" s="152" t="str">
        <f>IF($A57="","",INDEX(Marina!K:K,MATCH($A57,Marina!$AK:$AK,0)))</f>
        <v/>
      </c>
      <c r="J57" s="153" t="str">
        <f>IF($A57="","",INDEX(Marina!L:L,MATCH($A57,Marina!$AK:$AK,0)))</f>
        <v/>
      </c>
      <c r="K57" s="153" t="str">
        <f>IF($A57="","",INDEX(Marina!M:M,MATCH($A57,Marina!$AK:$AK,0)))</f>
        <v/>
      </c>
      <c r="L57" s="154" t="str">
        <f>IF($A57="","",INDEX(Marina!N:N,MATCH($A57,Marina!$AK:$AK,0)))</f>
        <v/>
      </c>
      <c r="M57" s="155" t="str">
        <f>IF($A57="","",INDEX(Marina!O:O,MATCH($A57,Marina!$AK:$AK,0)))</f>
        <v/>
      </c>
      <c r="N57" s="156" t="str">
        <f>IF($A57="","",INDEX(Marina!P:P,MATCH($A57,Marina!$AK:$AK,0)))</f>
        <v/>
      </c>
      <c r="O57" s="157" t="str">
        <f>IF($A57="","",INDEX(Marina!Q:Q,MATCH($A57,Marina!$AK:$AK,0)))</f>
        <v/>
      </c>
      <c r="P57" s="156" t="str">
        <f>IF($A57="","",INDEX(Marina!R:R,MATCH($A57,Marina!$AK:$AK,0)))</f>
        <v/>
      </c>
      <c r="Q57" s="156" t="str">
        <f>IF($A57="","",INDEX(Marina!S:S,MATCH($A57,Marina!$AK:$AK,0)))</f>
        <v/>
      </c>
      <c r="R57" s="162" t="str">
        <f>IF($A57="","",INDEX(Marina!T:T,MATCH($A57,Marina!$AK:$AK,0)))</f>
        <v/>
      </c>
      <c r="S57" s="158"/>
      <c r="T57" s="150"/>
      <c r="U57" s="150"/>
    </row>
    <row r="58" spans="1:21" ht="30" customHeight="1">
      <c r="A58" s="151" t="str">
        <f>IF(MAX($A$1:$A57)&lt;MAX(Marina!$AK:$AK),SUM('Renew Report'!$A57,1),"")</f>
        <v/>
      </c>
      <c r="B58" s="152" t="str">
        <f>IF($A58="","",INDEX(Marina!B:B,MATCH($A58,Marina!$AK:$AK,0)))</f>
        <v/>
      </c>
      <c r="C58" s="152" t="str">
        <f>IF($A58="","",INDEX(Marina!C:C,MATCH($A58,Marina!$AK:$AK,0)))</f>
        <v/>
      </c>
      <c r="D58" s="152" t="str">
        <f>IF($A58="","",INDEX(Marina!D:D,MATCH($A58,Marina!$AK:$AK,0)))</f>
        <v/>
      </c>
      <c r="E58" s="152" t="str">
        <f>IF($A58="","",INDEX(Marina!E:E,MATCH($A58,Marina!$AK:$AK,0)))</f>
        <v/>
      </c>
      <c r="F58" s="152" t="str">
        <f>IF($A58="","",INDEX(Marina!F:F,MATCH($A58,Marina!$AK:$AK,0)))</f>
        <v/>
      </c>
      <c r="G58" s="152" t="str">
        <f>IF($A58="","",INDEX(Marina!I:I,MATCH($A58,Marina!$AK:$AK,0)))</f>
        <v/>
      </c>
      <c r="H58" s="152" t="str">
        <f>IF($A58="","",INDEX(Marina!J:J,MATCH($A58,Marina!$AK:$AK,0)))</f>
        <v/>
      </c>
      <c r="I58" s="152" t="str">
        <f>IF($A58="","",INDEX(Marina!K:K,MATCH($A58,Marina!$AK:$AK,0)))</f>
        <v/>
      </c>
      <c r="J58" s="153" t="str">
        <f>IF($A58="","",INDEX(Marina!L:L,MATCH($A58,Marina!$AK:$AK,0)))</f>
        <v/>
      </c>
      <c r="K58" s="153" t="str">
        <f>IF($A58="","",INDEX(Marina!M:M,MATCH($A58,Marina!$AK:$AK,0)))</f>
        <v/>
      </c>
      <c r="L58" s="154" t="str">
        <f>IF($A58="","",INDEX(Marina!N:N,MATCH($A58,Marina!$AK:$AK,0)))</f>
        <v/>
      </c>
      <c r="M58" s="155" t="str">
        <f>IF($A58="","",INDEX(Marina!O:O,MATCH($A58,Marina!$AK:$AK,0)))</f>
        <v/>
      </c>
      <c r="N58" s="156" t="str">
        <f>IF($A58="","",INDEX(Marina!P:P,MATCH($A58,Marina!$AK:$AK,0)))</f>
        <v/>
      </c>
      <c r="O58" s="157" t="str">
        <f>IF($A58="","",INDEX(Marina!Q:Q,MATCH($A58,Marina!$AK:$AK,0)))</f>
        <v/>
      </c>
      <c r="P58" s="156" t="str">
        <f>IF($A58="","",INDEX(Marina!R:R,MATCH($A58,Marina!$AK:$AK,0)))</f>
        <v/>
      </c>
      <c r="Q58" s="156" t="str">
        <f>IF($A58="","",INDEX(Marina!S:S,MATCH($A58,Marina!$AK:$AK,0)))</f>
        <v/>
      </c>
      <c r="R58" s="162" t="str">
        <f>IF($A58="","",INDEX(Marina!T:T,MATCH($A58,Marina!$AK:$AK,0)))</f>
        <v/>
      </c>
      <c r="S58" s="158"/>
      <c r="T58" s="150"/>
      <c r="U58" s="150"/>
    </row>
    <row r="59" spans="1:21" ht="30" customHeight="1">
      <c r="A59" s="151" t="str">
        <f>IF(MAX($A$1:$A58)&lt;MAX(Marina!$AK:$AK),SUM('Renew Report'!$A58,1),"")</f>
        <v/>
      </c>
      <c r="B59" s="152" t="str">
        <f>IF($A59="","",INDEX(Marina!B:B,MATCH($A59,Marina!$AK:$AK,0)))</f>
        <v/>
      </c>
      <c r="C59" s="152" t="str">
        <f>IF($A59="","",INDEX(Marina!C:C,MATCH($A59,Marina!$AK:$AK,0)))</f>
        <v/>
      </c>
      <c r="D59" s="152" t="str">
        <f>IF($A59="","",INDEX(Marina!D:D,MATCH($A59,Marina!$AK:$AK,0)))</f>
        <v/>
      </c>
      <c r="E59" s="152" t="str">
        <f>IF($A59="","",INDEX(Marina!E:E,MATCH($A59,Marina!$AK:$AK,0)))</f>
        <v/>
      </c>
      <c r="F59" s="152" t="str">
        <f>IF($A59="","",INDEX(Marina!F:F,MATCH($A59,Marina!$AK:$AK,0)))</f>
        <v/>
      </c>
      <c r="G59" s="152" t="str">
        <f>IF($A59="","",INDEX(Marina!I:I,MATCH($A59,Marina!$AK:$AK,0)))</f>
        <v/>
      </c>
      <c r="H59" s="152" t="str">
        <f>IF($A59="","",INDEX(Marina!J:J,MATCH($A59,Marina!$AK:$AK,0)))</f>
        <v/>
      </c>
      <c r="I59" s="152" t="str">
        <f>IF($A59="","",INDEX(Marina!K:K,MATCH($A59,Marina!$AK:$AK,0)))</f>
        <v/>
      </c>
      <c r="J59" s="153" t="str">
        <f>IF($A59="","",INDEX(Marina!L:L,MATCH($A59,Marina!$AK:$AK,0)))</f>
        <v/>
      </c>
      <c r="K59" s="153" t="str">
        <f>IF($A59="","",INDEX(Marina!M:M,MATCH($A59,Marina!$AK:$AK,0)))</f>
        <v/>
      </c>
      <c r="L59" s="154" t="str">
        <f>IF($A59="","",INDEX(Marina!N:N,MATCH($A59,Marina!$AK:$AK,0)))</f>
        <v/>
      </c>
      <c r="M59" s="155" t="str">
        <f>IF($A59="","",INDEX(Marina!O:O,MATCH($A59,Marina!$AK:$AK,0)))</f>
        <v/>
      </c>
      <c r="N59" s="156" t="str">
        <f>IF($A59="","",INDEX(Marina!P:P,MATCH($A59,Marina!$AK:$AK,0)))</f>
        <v/>
      </c>
      <c r="O59" s="157" t="str">
        <f>IF($A59="","",INDEX(Marina!Q:Q,MATCH($A59,Marina!$AK:$AK,0)))</f>
        <v/>
      </c>
      <c r="P59" s="156" t="str">
        <f>IF($A59="","",INDEX(Marina!R:R,MATCH($A59,Marina!$AK:$AK,0)))</f>
        <v/>
      </c>
      <c r="Q59" s="156" t="str">
        <f>IF($A59="","",INDEX(Marina!S:S,MATCH($A59,Marina!$AK:$AK,0)))</f>
        <v/>
      </c>
      <c r="R59" s="162" t="str">
        <f>IF($A59="","",INDEX(Marina!T:T,MATCH($A59,Marina!$AK:$AK,0)))</f>
        <v/>
      </c>
      <c r="S59" s="158"/>
      <c r="T59" s="150"/>
      <c r="U59" s="150"/>
    </row>
    <row r="60" spans="1:21" ht="30" customHeight="1">
      <c r="A60" s="151" t="str">
        <f>IF(MAX($A$1:$A59)&lt;MAX(Marina!$AK:$AK),SUM('Renew Report'!$A59,1),"")</f>
        <v/>
      </c>
      <c r="B60" s="152" t="str">
        <f>IF($A60="","",INDEX(Marina!B:B,MATCH($A60,Marina!$AK:$AK,0)))</f>
        <v/>
      </c>
      <c r="C60" s="152" t="str">
        <f>IF($A60="","",INDEX(Marina!C:C,MATCH($A60,Marina!$AK:$AK,0)))</f>
        <v/>
      </c>
      <c r="D60" s="152" t="str">
        <f>IF($A60="","",INDEX(Marina!D:D,MATCH($A60,Marina!$AK:$AK,0)))</f>
        <v/>
      </c>
      <c r="E60" s="152" t="str">
        <f>IF($A60="","",INDEX(Marina!E:E,MATCH($A60,Marina!$AK:$AK,0)))</f>
        <v/>
      </c>
      <c r="F60" s="152" t="str">
        <f>IF($A60="","",INDEX(Marina!F:F,MATCH($A60,Marina!$AK:$AK,0)))</f>
        <v/>
      </c>
      <c r="G60" s="152" t="str">
        <f>IF($A60="","",INDEX(Marina!I:I,MATCH($A60,Marina!$AK:$AK,0)))</f>
        <v/>
      </c>
      <c r="H60" s="152" t="str">
        <f>IF($A60="","",INDEX(Marina!J:J,MATCH($A60,Marina!$AK:$AK,0)))</f>
        <v/>
      </c>
      <c r="I60" s="152" t="str">
        <f>IF($A60="","",INDEX(Marina!K:K,MATCH($A60,Marina!$AK:$AK,0)))</f>
        <v/>
      </c>
      <c r="J60" s="153" t="str">
        <f>IF($A60="","",INDEX(Marina!L:L,MATCH($A60,Marina!$AK:$AK,0)))</f>
        <v/>
      </c>
      <c r="K60" s="153" t="str">
        <f>IF($A60="","",INDEX(Marina!M:M,MATCH($A60,Marina!$AK:$AK,0)))</f>
        <v/>
      </c>
      <c r="L60" s="154" t="str">
        <f>IF($A60="","",INDEX(Marina!N:N,MATCH($A60,Marina!$AK:$AK,0)))</f>
        <v/>
      </c>
      <c r="M60" s="155" t="str">
        <f>IF($A60="","",INDEX(Marina!O:O,MATCH($A60,Marina!$AK:$AK,0)))</f>
        <v/>
      </c>
      <c r="N60" s="156" t="str">
        <f>IF($A60="","",INDEX(Marina!P:P,MATCH($A60,Marina!$AK:$AK,0)))</f>
        <v/>
      </c>
      <c r="O60" s="157" t="str">
        <f>IF($A60="","",INDEX(Marina!Q:Q,MATCH($A60,Marina!$AK:$AK,0)))</f>
        <v/>
      </c>
      <c r="P60" s="156" t="str">
        <f>IF($A60="","",INDEX(Marina!R:R,MATCH($A60,Marina!$AK:$AK,0)))</f>
        <v/>
      </c>
      <c r="Q60" s="156" t="str">
        <f>IF($A60="","",INDEX(Marina!S:S,MATCH($A60,Marina!$AK:$AK,0)))</f>
        <v/>
      </c>
      <c r="R60" s="162" t="str">
        <f>IF($A60="","",INDEX(Marina!T:T,MATCH($A60,Marina!$AK:$AK,0)))</f>
        <v/>
      </c>
      <c r="S60" s="158"/>
      <c r="T60" s="150"/>
      <c r="U60" s="150"/>
    </row>
    <row r="61" spans="1:21" ht="30" customHeight="1">
      <c r="A61" s="151" t="str">
        <f>IF(MAX($A$1:$A60)&lt;MAX(Marina!$AK:$AK),SUM('Renew Report'!$A60,1),"")</f>
        <v/>
      </c>
      <c r="B61" s="152" t="str">
        <f>IF($A61="","",INDEX(Marina!B:B,MATCH($A61,Marina!$AK:$AK,0)))</f>
        <v/>
      </c>
      <c r="C61" s="152" t="str">
        <f>IF($A61="","",INDEX(Marina!C:C,MATCH($A61,Marina!$AK:$AK,0)))</f>
        <v/>
      </c>
      <c r="D61" s="152" t="str">
        <f>IF($A61="","",INDEX(Marina!D:D,MATCH($A61,Marina!$AK:$AK,0)))</f>
        <v/>
      </c>
      <c r="E61" s="152" t="str">
        <f>IF($A61="","",INDEX(Marina!E:E,MATCH($A61,Marina!$AK:$AK,0)))</f>
        <v/>
      </c>
      <c r="F61" s="152" t="str">
        <f>IF($A61="","",INDEX(Marina!F:F,MATCH($A61,Marina!$AK:$AK,0)))</f>
        <v/>
      </c>
      <c r="G61" s="152" t="str">
        <f>IF($A61="","",INDEX(Marina!I:I,MATCH($A61,Marina!$AK:$AK,0)))</f>
        <v/>
      </c>
      <c r="H61" s="152" t="str">
        <f>IF($A61="","",INDEX(Marina!J:J,MATCH($A61,Marina!$AK:$AK,0)))</f>
        <v/>
      </c>
      <c r="I61" s="152" t="str">
        <f>IF($A61="","",INDEX(Marina!K:K,MATCH($A61,Marina!$AK:$AK,0)))</f>
        <v/>
      </c>
      <c r="J61" s="153" t="str">
        <f>IF($A61="","",INDEX(Marina!L:L,MATCH($A61,Marina!$AK:$AK,0)))</f>
        <v/>
      </c>
      <c r="K61" s="153" t="str">
        <f>IF($A61="","",INDEX(Marina!M:M,MATCH($A61,Marina!$AK:$AK,0)))</f>
        <v/>
      </c>
      <c r="L61" s="154" t="str">
        <f>IF($A61="","",INDEX(Marina!N:N,MATCH($A61,Marina!$AK:$AK,0)))</f>
        <v/>
      </c>
      <c r="M61" s="155" t="str">
        <f>IF($A61="","",INDEX(Marina!O:O,MATCH($A61,Marina!$AK:$AK,0)))</f>
        <v/>
      </c>
      <c r="N61" s="156" t="str">
        <f>IF($A61="","",INDEX(Marina!P:P,MATCH($A61,Marina!$AK:$AK,0)))</f>
        <v/>
      </c>
      <c r="O61" s="157" t="str">
        <f>IF($A61="","",INDEX(Marina!Q:Q,MATCH($A61,Marina!$AK:$AK,0)))</f>
        <v/>
      </c>
      <c r="P61" s="156" t="str">
        <f>IF($A61="","",INDEX(Marina!R:R,MATCH($A61,Marina!$AK:$AK,0)))</f>
        <v/>
      </c>
      <c r="Q61" s="156" t="str">
        <f>IF($A61="","",INDEX(Marina!S:S,MATCH($A61,Marina!$AK:$AK,0)))</f>
        <v/>
      </c>
      <c r="R61" s="162" t="str">
        <f>IF($A61="","",INDEX(Marina!T:T,MATCH($A61,Marina!$AK:$AK,0)))</f>
        <v/>
      </c>
      <c r="S61" s="158"/>
      <c r="T61" s="150"/>
      <c r="U61" s="150"/>
    </row>
    <row r="62" spans="1:21" ht="30" customHeight="1">
      <c r="A62" s="151" t="str">
        <f>IF(MAX($A$1:$A61)&lt;MAX(Marina!$AK:$AK),SUM('Renew Report'!$A61,1),"")</f>
        <v/>
      </c>
      <c r="B62" s="152" t="str">
        <f>IF($A62="","",INDEX(Marina!B:B,MATCH($A62,Marina!$AK:$AK,0)))</f>
        <v/>
      </c>
      <c r="C62" s="152" t="str">
        <f>IF($A62="","",INDEX(Marina!C:C,MATCH($A62,Marina!$AK:$AK,0)))</f>
        <v/>
      </c>
      <c r="D62" s="152" t="str">
        <f>IF($A62="","",INDEX(Marina!D:D,MATCH($A62,Marina!$AK:$AK,0)))</f>
        <v/>
      </c>
      <c r="E62" s="152" t="str">
        <f>IF($A62="","",INDEX(Marina!E:E,MATCH($A62,Marina!$AK:$AK,0)))</f>
        <v/>
      </c>
      <c r="F62" s="152" t="str">
        <f>IF($A62="","",INDEX(Marina!F:F,MATCH($A62,Marina!$AK:$AK,0)))</f>
        <v/>
      </c>
      <c r="G62" s="152" t="str">
        <f>IF($A62="","",INDEX(Marina!I:I,MATCH($A62,Marina!$AK:$AK,0)))</f>
        <v/>
      </c>
      <c r="H62" s="152" t="str">
        <f>IF($A62="","",INDEX(Marina!J:J,MATCH($A62,Marina!$AK:$AK,0)))</f>
        <v/>
      </c>
      <c r="I62" s="152" t="str">
        <f>IF($A62="","",INDEX(Marina!K:K,MATCH($A62,Marina!$AK:$AK,0)))</f>
        <v/>
      </c>
      <c r="J62" s="153" t="str">
        <f>IF($A62="","",INDEX(Marina!L:L,MATCH($A62,Marina!$AK:$AK,0)))</f>
        <v/>
      </c>
      <c r="K62" s="153" t="str">
        <f>IF($A62="","",INDEX(Marina!M:M,MATCH($A62,Marina!$AK:$AK,0)))</f>
        <v/>
      </c>
      <c r="L62" s="154" t="str">
        <f>IF($A62="","",INDEX(Marina!N:N,MATCH($A62,Marina!$AK:$AK,0)))</f>
        <v/>
      </c>
      <c r="M62" s="155" t="str">
        <f>IF($A62="","",INDEX(Marina!O:O,MATCH($A62,Marina!$AK:$AK,0)))</f>
        <v/>
      </c>
      <c r="N62" s="156" t="str">
        <f>IF($A62="","",INDEX(Marina!P:P,MATCH($A62,Marina!$AK:$AK,0)))</f>
        <v/>
      </c>
      <c r="O62" s="157" t="str">
        <f>IF($A62="","",INDEX(Marina!Q:Q,MATCH($A62,Marina!$AK:$AK,0)))</f>
        <v/>
      </c>
      <c r="P62" s="156" t="str">
        <f>IF($A62="","",INDEX(Marina!R:R,MATCH($A62,Marina!$AK:$AK,0)))</f>
        <v/>
      </c>
      <c r="Q62" s="156" t="str">
        <f>IF($A62="","",INDEX(Marina!S:S,MATCH($A62,Marina!$AK:$AK,0)))</f>
        <v/>
      </c>
      <c r="R62" s="162" t="str">
        <f>IF($A62="","",INDEX(Marina!T:T,MATCH($A62,Marina!$AK:$AK,0)))</f>
        <v/>
      </c>
      <c r="S62" s="158"/>
      <c r="T62" s="150"/>
      <c r="U62" s="150"/>
    </row>
    <row r="63" spans="1:21" ht="30" customHeight="1">
      <c r="A63" s="151" t="str">
        <f>IF(MAX($A$1:$A62)&lt;MAX(Marina!$AK:$AK),SUM('Renew Report'!$A62,1),"")</f>
        <v/>
      </c>
      <c r="B63" s="152" t="str">
        <f>IF($A63="","",INDEX(Marina!B:B,MATCH($A63,Marina!$AK:$AK,0)))</f>
        <v/>
      </c>
      <c r="C63" s="152" t="str">
        <f>IF($A63="","",INDEX(Marina!C:C,MATCH($A63,Marina!$AK:$AK,0)))</f>
        <v/>
      </c>
      <c r="D63" s="152" t="str">
        <f>IF($A63="","",INDEX(Marina!D:D,MATCH($A63,Marina!$AK:$AK,0)))</f>
        <v/>
      </c>
      <c r="E63" s="152" t="str">
        <f>IF($A63="","",INDEX(Marina!E:E,MATCH($A63,Marina!$AK:$AK,0)))</f>
        <v/>
      </c>
      <c r="F63" s="152" t="str">
        <f>IF($A63="","",INDEX(Marina!F:F,MATCH($A63,Marina!$AK:$AK,0)))</f>
        <v/>
      </c>
      <c r="G63" s="152" t="str">
        <f>IF($A63="","",INDEX(Marina!I:I,MATCH($A63,Marina!$AK:$AK,0)))</f>
        <v/>
      </c>
      <c r="H63" s="152" t="str">
        <f>IF($A63="","",INDEX(Marina!J:J,MATCH($A63,Marina!$AK:$AK,0)))</f>
        <v/>
      </c>
      <c r="I63" s="152" t="str">
        <f>IF($A63="","",INDEX(Marina!K:K,MATCH($A63,Marina!$AK:$AK,0)))</f>
        <v/>
      </c>
      <c r="J63" s="153" t="str">
        <f>IF($A63="","",INDEX(Marina!L:L,MATCH($A63,Marina!$AK:$AK,0)))</f>
        <v/>
      </c>
      <c r="K63" s="153" t="str">
        <f>IF($A63="","",INDEX(Marina!M:M,MATCH($A63,Marina!$AK:$AK,0)))</f>
        <v/>
      </c>
      <c r="L63" s="154" t="str">
        <f>IF($A63="","",INDEX(Marina!N:N,MATCH($A63,Marina!$AK:$AK,0)))</f>
        <v/>
      </c>
      <c r="M63" s="155" t="str">
        <f>IF($A63="","",INDEX(Marina!O:O,MATCH($A63,Marina!$AK:$AK,0)))</f>
        <v/>
      </c>
      <c r="N63" s="156" t="str">
        <f>IF($A63="","",INDEX(Marina!P:P,MATCH($A63,Marina!$AK:$AK,0)))</f>
        <v/>
      </c>
      <c r="O63" s="157" t="str">
        <f>IF($A63="","",INDEX(Marina!Q:Q,MATCH($A63,Marina!$AK:$AK,0)))</f>
        <v/>
      </c>
      <c r="P63" s="156" t="str">
        <f>IF($A63="","",INDEX(Marina!R:R,MATCH($A63,Marina!$AK:$AK,0)))</f>
        <v/>
      </c>
      <c r="Q63" s="156" t="str">
        <f>IF($A63="","",INDEX(Marina!S:S,MATCH($A63,Marina!$AK:$AK,0)))</f>
        <v/>
      </c>
      <c r="R63" s="162" t="str">
        <f>IF($A63="","",INDEX(Marina!T:T,MATCH($A63,Marina!$AK:$AK,0)))</f>
        <v/>
      </c>
      <c r="S63" s="158"/>
      <c r="T63" s="150"/>
      <c r="U63" s="150"/>
    </row>
    <row r="64" spans="1:21" ht="30" customHeight="1">
      <c r="A64" s="151" t="str">
        <f>IF(MAX($A$1:$A63)&lt;MAX(Marina!$AK:$AK),SUM('Renew Report'!$A63,1),"")</f>
        <v/>
      </c>
      <c r="B64" s="152" t="str">
        <f>IF($A64="","",INDEX(Marina!B:B,MATCH($A64,Marina!$AK:$AK,0)))</f>
        <v/>
      </c>
      <c r="C64" s="152" t="str">
        <f>IF($A64="","",INDEX(Marina!C:C,MATCH($A64,Marina!$AK:$AK,0)))</f>
        <v/>
      </c>
      <c r="D64" s="152" t="str">
        <f>IF($A64="","",INDEX(Marina!D:D,MATCH($A64,Marina!$AK:$AK,0)))</f>
        <v/>
      </c>
      <c r="E64" s="152" t="str">
        <f>IF($A64="","",INDEX(Marina!E:E,MATCH($A64,Marina!$AK:$AK,0)))</f>
        <v/>
      </c>
      <c r="F64" s="152" t="str">
        <f>IF($A64="","",INDEX(Marina!F:F,MATCH($A64,Marina!$AK:$AK,0)))</f>
        <v/>
      </c>
      <c r="G64" s="152" t="str">
        <f>IF($A64="","",INDEX(Marina!I:I,MATCH($A64,Marina!$AK:$AK,0)))</f>
        <v/>
      </c>
      <c r="H64" s="152" t="str">
        <f>IF($A64="","",INDEX(Marina!J:J,MATCH($A64,Marina!$AK:$AK,0)))</f>
        <v/>
      </c>
      <c r="I64" s="152" t="str">
        <f>IF($A64="","",INDEX(Marina!K:K,MATCH($A64,Marina!$AK:$AK,0)))</f>
        <v/>
      </c>
      <c r="J64" s="153" t="str">
        <f>IF($A64="","",INDEX(Marina!L:L,MATCH($A64,Marina!$AK:$AK,0)))</f>
        <v/>
      </c>
      <c r="K64" s="153" t="str">
        <f>IF($A64="","",INDEX(Marina!M:M,MATCH($A64,Marina!$AK:$AK,0)))</f>
        <v/>
      </c>
      <c r="L64" s="154" t="str">
        <f>IF($A64="","",INDEX(Marina!N:N,MATCH($A64,Marina!$AK:$AK,0)))</f>
        <v/>
      </c>
      <c r="M64" s="155" t="str">
        <f>IF($A64="","",INDEX(Marina!O:O,MATCH($A64,Marina!$AK:$AK,0)))</f>
        <v/>
      </c>
      <c r="N64" s="156" t="str">
        <f>IF($A64="","",INDEX(Marina!P:P,MATCH($A64,Marina!$AK:$AK,0)))</f>
        <v/>
      </c>
      <c r="O64" s="157" t="str">
        <f>IF($A64="","",INDEX(Marina!Q:Q,MATCH($A64,Marina!$AK:$AK,0)))</f>
        <v/>
      </c>
      <c r="P64" s="156" t="str">
        <f>IF($A64="","",INDEX(Marina!R:R,MATCH($A64,Marina!$AK:$AK,0)))</f>
        <v/>
      </c>
      <c r="Q64" s="156" t="str">
        <f>IF($A64="","",INDEX(Marina!S:S,MATCH($A64,Marina!$AK:$AK,0)))</f>
        <v/>
      </c>
      <c r="R64" s="162" t="str">
        <f>IF($A64="","",INDEX(Marina!T:T,MATCH($A64,Marina!$AK:$AK,0)))</f>
        <v/>
      </c>
      <c r="S64" s="158"/>
      <c r="T64" s="150"/>
      <c r="U64" s="150"/>
    </row>
    <row r="65" spans="1:21" ht="30" customHeight="1">
      <c r="A65" s="151" t="str">
        <f>IF(MAX($A$1:$A64)&lt;MAX(Marina!$AK:$AK),SUM('Renew Report'!$A64,1),"")</f>
        <v/>
      </c>
      <c r="B65" s="152" t="str">
        <f>IF($A65="","",INDEX(Marina!B:B,MATCH($A65,Marina!$AK:$AK,0)))</f>
        <v/>
      </c>
      <c r="C65" s="152" t="str">
        <f>IF($A65="","",INDEX(Marina!C:C,MATCH($A65,Marina!$AK:$AK,0)))</f>
        <v/>
      </c>
      <c r="D65" s="152" t="str">
        <f>IF($A65="","",INDEX(Marina!D:D,MATCH($A65,Marina!$AK:$AK,0)))</f>
        <v/>
      </c>
      <c r="E65" s="152" t="str">
        <f>IF($A65="","",INDEX(Marina!E:E,MATCH($A65,Marina!$AK:$AK,0)))</f>
        <v/>
      </c>
      <c r="F65" s="152" t="str">
        <f>IF($A65="","",INDEX(Marina!F:F,MATCH($A65,Marina!$AK:$AK,0)))</f>
        <v/>
      </c>
      <c r="G65" s="152" t="str">
        <f>IF($A65="","",INDEX(Marina!I:I,MATCH($A65,Marina!$AK:$AK,0)))</f>
        <v/>
      </c>
      <c r="H65" s="152" t="str">
        <f>IF($A65="","",INDEX(Marina!J:J,MATCH($A65,Marina!$AK:$AK,0)))</f>
        <v/>
      </c>
      <c r="I65" s="152" t="str">
        <f>IF($A65="","",INDEX(Marina!K:K,MATCH($A65,Marina!$AK:$AK,0)))</f>
        <v/>
      </c>
      <c r="J65" s="153" t="str">
        <f>IF($A65="","",INDEX(Marina!L:L,MATCH($A65,Marina!$AK:$AK,0)))</f>
        <v/>
      </c>
      <c r="K65" s="153" t="str">
        <f>IF($A65="","",INDEX(Marina!M:M,MATCH($A65,Marina!$AK:$AK,0)))</f>
        <v/>
      </c>
      <c r="L65" s="154" t="str">
        <f>IF($A65="","",INDEX(Marina!N:N,MATCH($A65,Marina!$AK:$AK,0)))</f>
        <v/>
      </c>
      <c r="M65" s="155" t="str">
        <f>IF($A65="","",INDEX(Marina!O:O,MATCH($A65,Marina!$AK:$AK,0)))</f>
        <v/>
      </c>
      <c r="N65" s="156" t="str">
        <f>IF($A65="","",INDEX(Marina!P:P,MATCH($A65,Marina!$AK:$AK,0)))</f>
        <v/>
      </c>
      <c r="O65" s="157" t="str">
        <f>IF($A65="","",INDEX(Marina!Q:Q,MATCH($A65,Marina!$AK:$AK,0)))</f>
        <v/>
      </c>
      <c r="P65" s="156" t="str">
        <f>IF($A65="","",INDEX(Marina!R:R,MATCH($A65,Marina!$AK:$AK,0)))</f>
        <v/>
      </c>
      <c r="Q65" s="156" t="str">
        <f>IF($A65="","",INDEX(Marina!S:S,MATCH($A65,Marina!$AK:$AK,0)))</f>
        <v/>
      </c>
      <c r="R65" s="162" t="str">
        <f>IF($A65="","",INDEX(Marina!T:T,MATCH($A65,Marina!$AK:$AK,0)))</f>
        <v/>
      </c>
      <c r="S65" s="158"/>
      <c r="T65" s="150"/>
      <c r="U65" s="150"/>
    </row>
    <row r="66" spans="1:21" ht="30" customHeight="1">
      <c r="A66" s="151" t="str">
        <f>IF(MAX($A$1:$A65)&lt;MAX(Marina!$AK:$AK),SUM('Renew Report'!$A65,1),"")</f>
        <v/>
      </c>
      <c r="B66" s="152" t="str">
        <f>IF($A66="","",INDEX(Marina!B:B,MATCH($A66,Marina!$AK:$AK,0)))</f>
        <v/>
      </c>
      <c r="C66" s="152" t="str">
        <f>IF($A66="","",INDEX(Marina!C:C,MATCH($A66,Marina!$AK:$AK,0)))</f>
        <v/>
      </c>
      <c r="D66" s="152" t="str">
        <f>IF($A66="","",INDEX(Marina!D:D,MATCH($A66,Marina!$AK:$AK,0)))</f>
        <v/>
      </c>
      <c r="E66" s="152" t="str">
        <f>IF($A66="","",INDEX(Marina!E:E,MATCH($A66,Marina!$AK:$AK,0)))</f>
        <v/>
      </c>
      <c r="F66" s="152" t="str">
        <f>IF($A66="","",INDEX(Marina!F:F,MATCH($A66,Marina!$AK:$AK,0)))</f>
        <v/>
      </c>
      <c r="G66" s="152" t="str">
        <f>IF($A66="","",INDEX(Marina!I:I,MATCH($A66,Marina!$AK:$AK,0)))</f>
        <v/>
      </c>
      <c r="H66" s="152" t="str">
        <f>IF($A66="","",INDEX(Marina!J:J,MATCH($A66,Marina!$AK:$AK,0)))</f>
        <v/>
      </c>
      <c r="I66" s="152" t="str">
        <f>IF($A66="","",INDEX(Marina!K:K,MATCH($A66,Marina!$AK:$AK,0)))</f>
        <v/>
      </c>
      <c r="J66" s="153" t="str">
        <f>IF($A66="","",INDEX(Marina!L:L,MATCH($A66,Marina!$AK:$AK,0)))</f>
        <v/>
      </c>
      <c r="K66" s="153" t="str">
        <f>IF($A66="","",INDEX(Marina!M:M,MATCH($A66,Marina!$AK:$AK,0)))</f>
        <v/>
      </c>
      <c r="L66" s="154" t="str">
        <f>IF($A66="","",INDEX(Marina!N:N,MATCH($A66,Marina!$AK:$AK,0)))</f>
        <v/>
      </c>
      <c r="M66" s="155" t="str">
        <f>IF($A66="","",INDEX(Marina!O:O,MATCH($A66,Marina!$AK:$AK,0)))</f>
        <v/>
      </c>
      <c r="N66" s="156" t="str">
        <f>IF($A66="","",INDEX(Marina!P:P,MATCH($A66,Marina!$AK:$AK,0)))</f>
        <v/>
      </c>
      <c r="O66" s="157" t="str">
        <f>IF($A66="","",INDEX(Marina!Q:Q,MATCH($A66,Marina!$AK:$AK,0)))</f>
        <v/>
      </c>
      <c r="P66" s="156" t="str">
        <f>IF($A66="","",INDEX(Marina!R:R,MATCH($A66,Marina!$AK:$AK,0)))</f>
        <v/>
      </c>
      <c r="Q66" s="156" t="str">
        <f>IF($A66="","",INDEX(Marina!S:S,MATCH($A66,Marina!$AK:$AK,0)))</f>
        <v/>
      </c>
      <c r="R66" s="162" t="str">
        <f>IF($A66="","",INDEX(Marina!T:T,MATCH($A66,Marina!$AK:$AK,0)))</f>
        <v/>
      </c>
      <c r="S66" s="158"/>
      <c r="T66" s="150"/>
      <c r="U66" s="150"/>
    </row>
    <row r="67" spans="1:21" ht="30" customHeight="1">
      <c r="A67" s="151" t="str">
        <f>IF(MAX($A$1:$A66)&lt;MAX(Marina!$AK:$AK),SUM('Renew Report'!$A66,1),"")</f>
        <v/>
      </c>
      <c r="B67" s="152" t="str">
        <f>IF($A67="","",INDEX(Marina!B:B,MATCH($A67,Marina!$AK:$AK,0)))</f>
        <v/>
      </c>
      <c r="C67" s="152" t="str">
        <f>IF($A67="","",INDEX(Marina!C:C,MATCH($A67,Marina!$AK:$AK,0)))</f>
        <v/>
      </c>
      <c r="D67" s="152" t="str">
        <f>IF($A67="","",INDEX(Marina!D:D,MATCH($A67,Marina!$AK:$AK,0)))</f>
        <v/>
      </c>
      <c r="E67" s="152" t="str">
        <f>IF($A67="","",INDEX(Marina!E:E,MATCH($A67,Marina!$AK:$AK,0)))</f>
        <v/>
      </c>
      <c r="F67" s="152" t="str">
        <f>IF($A67="","",INDEX(Marina!F:F,MATCH($A67,Marina!$AK:$AK,0)))</f>
        <v/>
      </c>
      <c r="G67" s="152" t="str">
        <f>IF($A67="","",INDEX(Marina!I:I,MATCH($A67,Marina!$AK:$AK,0)))</f>
        <v/>
      </c>
      <c r="H67" s="152" t="str">
        <f>IF($A67="","",INDEX(Marina!J:J,MATCH($A67,Marina!$AK:$AK,0)))</f>
        <v/>
      </c>
      <c r="I67" s="152" t="str">
        <f>IF($A67="","",INDEX(Marina!K:K,MATCH($A67,Marina!$AK:$AK,0)))</f>
        <v/>
      </c>
      <c r="J67" s="153" t="str">
        <f>IF($A67="","",INDEX(Marina!L:L,MATCH($A67,Marina!$AK:$AK,0)))</f>
        <v/>
      </c>
      <c r="K67" s="153" t="str">
        <f>IF($A67="","",INDEX(Marina!M:M,MATCH($A67,Marina!$AK:$AK,0)))</f>
        <v/>
      </c>
      <c r="L67" s="154" t="str">
        <f>IF($A67="","",INDEX(Marina!N:N,MATCH($A67,Marina!$AK:$AK,0)))</f>
        <v/>
      </c>
      <c r="M67" s="155" t="str">
        <f>IF($A67="","",INDEX(Marina!O:O,MATCH($A67,Marina!$AK:$AK,0)))</f>
        <v/>
      </c>
      <c r="N67" s="156" t="str">
        <f>IF($A67="","",INDEX(Marina!P:P,MATCH($A67,Marina!$AK:$AK,0)))</f>
        <v/>
      </c>
      <c r="O67" s="157" t="str">
        <f>IF($A67="","",INDEX(Marina!Q:Q,MATCH($A67,Marina!$AK:$AK,0)))</f>
        <v/>
      </c>
      <c r="P67" s="156" t="str">
        <f>IF($A67="","",INDEX(Marina!R:R,MATCH($A67,Marina!$AK:$AK,0)))</f>
        <v/>
      </c>
      <c r="Q67" s="156" t="str">
        <f>IF($A67="","",INDEX(Marina!S:S,MATCH($A67,Marina!$AK:$AK,0)))</f>
        <v/>
      </c>
      <c r="R67" s="162" t="str">
        <f>IF($A67="","",INDEX(Marina!T:T,MATCH($A67,Marina!$AK:$AK,0)))</f>
        <v/>
      </c>
      <c r="S67" s="158"/>
      <c r="T67" s="150"/>
      <c r="U67" s="150"/>
    </row>
    <row r="68" spans="1:21" ht="30" customHeight="1">
      <c r="A68" s="151" t="str">
        <f>IF(MAX($A$1:$A67)&lt;MAX(Marina!$AK:$AK),SUM('Renew Report'!$A67,1),"")</f>
        <v/>
      </c>
      <c r="B68" s="152" t="str">
        <f>IF($A68="","",INDEX(Marina!B:B,MATCH($A68,Marina!$AK:$AK,0)))</f>
        <v/>
      </c>
      <c r="C68" s="152" t="str">
        <f>IF($A68="","",INDEX(Marina!C:C,MATCH($A68,Marina!$AK:$AK,0)))</f>
        <v/>
      </c>
      <c r="D68" s="152" t="str">
        <f>IF($A68="","",INDEX(Marina!D:D,MATCH($A68,Marina!$AK:$AK,0)))</f>
        <v/>
      </c>
      <c r="E68" s="152" t="str">
        <f>IF($A68="","",INDEX(Marina!E:E,MATCH($A68,Marina!$AK:$AK,0)))</f>
        <v/>
      </c>
      <c r="F68" s="152" t="str">
        <f>IF($A68="","",INDEX(Marina!F:F,MATCH($A68,Marina!$AK:$AK,0)))</f>
        <v/>
      </c>
      <c r="G68" s="152" t="str">
        <f>IF($A68="","",INDEX(Marina!I:I,MATCH($A68,Marina!$AK:$AK,0)))</f>
        <v/>
      </c>
      <c r="H68" s="152" t="str">
        <f>IF($A68="","",INDEX(Marina!J:J,MATCH($A68,Marina!$AK:$AK,0)))</f>
        <v/>
      </c>
      <c r="I68" s="152" t="str">
        <f>IF($A68="","",INDEX(Marina!K:K,MATCH($A68,Marina!$AK:$AK,0)))</f>
        <v/>
      </c>
      <c r="J68" s="153" t="str">
        <f>IF($A68="","",INDEX(Marina!L:L,MATCH($A68,Marina!$AK:$AK,0)))</f>
        <v/>
      </c>
      <c r="K68" s="153" t="str">
        <f>IF($A68="","",INDEX(Marina!M:M,MATCH($A68,Marina!$AK:$AK,0)))</f>
        <v/>
      </c>
      <c r="L68" s="154" t="str">
        <f>IF($A68="","",INDEX(Marina!N:N,MATCH($A68,Marina!$AK:$AK,0)))</f>
        <v/>
      </c>
      <c r="M68" s="155" t="str">
        <f>IF($A68="","",INDEX(Marina!O:O,MATCH($A68,Marina!$AK:$AK,0)))</f>
        <v/>
      </c>
      <c r="N68" s="156" t="str">
        <f>IF($A68="","",INDEX(Marina!P:P,MATCH($A68,Marina!$AK:$AK,0)))</f>
        <v/>
      </c>
      <c r="O68" s="157" t="str">
        <f>IF($A68="","",INDEX(Marina!Q:Q,MATCH($A68,Marina!$AK:$AK,0)))</f>
        <v/>
      </c>
      <c r="P68" s="156" t="str">
        <f>IF($A68="","",INDEX(Marina!R:R,MATCH($A68,Marina!$AK:$AK,0)))</f>
        <v/>
      </c>
      <c r="Q68" s="156" t="str">
        <f>IF($A68="","",INDEX(Marina!S:S,MATCH($A68,Marina!$AK:$AK,0)))</f>
        <v/>
      </c>
      <c r="R68" s="162" t="str">
        <f>IF($A68="","",INDEX(Marina!T:T,MATCH($A68,Marina!$AK:$AK,0)))</f>
        <v/>
      </c>
      <c r="S68" s="158"/>
      <c r="T68" s="150"/>
      <c r="U68" s="150"/>
    </row>
    <row r="69" spans="1:21" ht="30" customHeight="1">
      <c r="A69" s="151" t="str">
        <f>IF(MAX($A$1:$A68)&lt;MAX(Marina!$AK:$AK),SUM('Renew Report'!$A68,1),"")</f>
        <v/>
      </c>
      <c r="B69" s="152" t="str">
        <f>IF($A69="","",INDEX(Marina!B:B,MATCH($A69,Marina!$AK:$AK,0)))</f>
        <v/>
      </c>
      <c r="C69" s="152" t="str">
        <f>IF($A69="","",INDEX(Marina!C:C,MATCH($A69,Marina!$AK:$AK,0)))</f>
        <v/>
      </c>
      <c r="D69" s="152" t="str">
        <f>IF($A69="","",INDEX(Marina!D:D,MATCH($A69,Marina!$AK:$AK,0)))</f>
        <v/>
      </c>
      <c r="E69" s="152" t="str">
        <f>IF($A69="","",INDEX(Marina!E:E,MATCH($A69,Marina!$AK:$AK,0)))</f>
        <v/>
      </c>
      <c r="F69" s="152" t="str">
        <f>IF($A69="","",INDEX(Marina!F:F,MATCH($A69,Marina!$AK:$AK,0)))</f>
        <v/>
      </c>
      <c r="G69" s="152" t="str">
        <f>IF($A69="","",INDEX(Marina!I:I,MATCH($A69,Marina!$AK:$AK,0)))</f>
        <v/>
      </c>
      <c r="H69" s="152" t="str">
        <f>IF($A69="","",INDEX(Marina!J:J,MATCH($A69,Marina!$AK:$AK,0)))</f>
        <v/>
      </c>
      <c r="I69" s="152" t="str">
        <f>IF($A69="","",INDEX(Marina!K:K,MATCH($A69,Marina!$AK:$AK,0)))</f>
        <v/>
      </c>
      <c r="J69" s="153" t="str">
        <f>IF($A69="","",INDEX(Marina!L:L,MATCH($A69,Marina!$AK:$AK,0)))</f>
        <v/>
      </c>
      <c r="K69" s="153" t="str">
        <f>IF($A69="","",INDEX(Marina!M:M,MATCH($A69,Marina!$AK:$AK,0)))</f>
        <v/>
      </c>
      <c r="L69" s="154" t="str">
        <f>IF($A69="","",INDEX(Marina!N:N,MATCH($A69,Marina!$AK:$AK,0)))</f>
        <v/>
      </c>
      <c r="M69" s="155" t="str">
        <f>IF($A69="","",INDEX(Marina!O:O,MATCH($A69,Marina!$AK:$AK,0)))</f>
        <v/>
      </c>
      <c r="N69" s="156" t="str">
        <f>IF($A69="","",INDEX(Marina!P:P,MATCH($A69,Marina!$AK:$AK,0)))</f>
        <v/>
      </c>
      <c r="O69" s="157" t="str">
        <f>IF($A69="","",INDEX(Marina!Q:Q,MATCH($A69,Marina!$AK:$AK,0)))</f>
        <v/>
      </c>
      <c r="P69" s="156" t="str">
        <f>IF($A69="","",INDEX(Marina!R:R,MATCH($A69,Marina!$AK:$AK,0)))</f>
        <v/>
      </c>
      <c r="Q69" s="156" t="str">
        <f>IF($A69="","",INDEX(Marina!S:S,MATCH($A69,Marina!$AK:$AK,0)))</f>
        <v/>
      </c>
      <c r="R69" s="162" t="str">
        <f>IF($A69="","",INDEX(Marina!T:T,MATCH($A69,Marina!$AK:$AK,0)))</f>
        <v/>
      </c>
      <c r="S69" s="158"/>
      <c r="T69" s="150"/>
      <c r="U69" s="150"/>
    </row>
    <row r="70" spans="1:21" ht="30" customHeight="1">
      <c r="A70" s="151" t="str">
        <f>IF(MAX($A$1:$A69)&lt;MAX(Marina!$AK:$AK),SUM('Renew Report'!$A69,1),"")</f>
        <v/>
      </c>
      <c r="B70" s="152" t="str">
        <f>IF($A70="","",INDEX(Marina!B:B,MATCH($A70,Marina!$AK:$AK,0)))</f>
        <v/>
      </c>
      <c r="C70" s="152" t="str">
        <f>IF($A70="","",INDEX(Marina!C:C,MATCH($A70,Marina!$AK:$AK,0)))</f>
        <v/>
      </c>
      <c r="D70" s="152" t="str">
        <f>IF($A70="","",INDEX(Marina!D:D,MATCH($A70,Marina!$AK:$AK,0)))</f>
        <v/>
      </c>
      <c r="E70" s="152" t="str">
        <f>IF($A70="","",INDEX(Marina!E:E,MATCH($A70,Marina!$AK:$AK,0)))</f>
        <v/>
      </c>
      <c r="F70" s="152" t="str">
        <f>IF($A70="","",INDEX(Marina!F:F,MATCH($A70,Marina!$AK:$AK,0)))</f>
        <v/>
      </c>
      <c r="G70" s="152" t="str">
        <f>IF($A70="","",INDEX(Marina!I:I,MATCH($A70,Marina!$AK:$AK,0)))</f>
        <v/>
      </c>
      <c r="H70" s="152" t="str">
        <f>IF($A70="","",INDEX(Marina!J:J,MATCH($A70,Marina!$AK:$AK,0)))</f>
        <v/>
      </c>
      <c r="I70" s="152" t="str">
        <f>IF($A70="","",INDEX(Marina!K:K,MATCH($A70,Marina!$AK:$AK,0)))</f>
        <v/>
      </c>
      <c r="J70" s="153" t="str">
        <f>IF($A70="","",INDEX(Marina!L:L,MATCH($A70,Marina!$AK:$AK,0)))</f>
        <v/>
      </c>
      <c r="K70" s="153" t="str">
        <f>IF($A70="","",INDEX(Marina!M:M,MATCH($A70,Marina!$AK:$AK,0)))</f>
        <v/>
      </c>
      <c r="L70" s="154" t="str">
        <f>IF($A70="","",INDEX(Marina!N:N,MATCH($A70,Marina!$AK:$AK,0)))</f>
        <v/>
      </c>
      <c r="M70" s="155" t="str">
        <f>IF($A70="","",INDEX(Marina!O:O,MATCH($A70,Marina!$AK:$AK,0)))</f>
        <v/>
      </c>
      <c r="N70" s="156" t="str">
        <f>IF($A70="","",INDEX(Marina!P:P,MATCH($A70,Marina!$AK:$AK,0)))</f>
        <v/>
      </c>
      <c r="O70" s="157" t="str">
        <f>IF($A70="","",INDEX(Marina!Q:Q,MATCH($A70,Marina!$AK:$AK,0)))</f>
        <v/>
      </c>
      <c r="P70" s="156" t="str">
        <f>IF($A70="","",INDEX(Marina!R:R,MATCH($A70,Marina!$AK:$AK,0)))</f>
        <v/>
      </c>
      <c r="Q70" s="156" t="str">
        <f>IF($A70="","",INDEX(Marina!S:S,MATCH($A70,Marina!$AK:$AK,0)))</f>
        <v/>
      </c>
      <c r="R70" s="162" t="str">
        <f>IF($A70="","",INDEX(Marina!T:T,MATCH($A70,Marina!$AK:$AK,0)))</f>
        <v/>
      </c>
      <c r="S70" s="158"/>
      <c r="T70" s="150"/>
      <c r="U70" s="150"/>
    </row>
    <row r="71" spans="1:21" ht="30" customHeight="1">
      <c r="A71" s="151" t="str">
        <f>IF(MAX($A$1:$A70)&lt;MAX(Marina!$AK:$AK),SUM('Renew Report'!$A70,1),"")</f>
        <v/>
      </c>
      <c r="B71" s="152" t="str">
        <f>IF($A71="","",INDEX(Marina!B:B,MATCH($A71,Marina!$AK:$AK,0)))</f>
        <v/>
      </c>
      <c r="C71" s="152" t="str">
        <f>IF($A71="","",INDEX(Marina!C:C,MATCH($A71,Marina!$AK:$AK,0)))</f>
        <v/>
      </c>
      <c r="D71" s="152" t="str">
        <f>IF($A71="","",INDEX(Marina!D:D,MATCH($A71,Marina!$AK:$AK,0)))</f>
        <v/>
      </c>
      <c r="E71" s="152" t="str">
        <f>IF($A71="","",INDEX(Marina!E:E,MATCH($A71,Marina!$AK:$AK,0)))</f>
        <v/>
      </c>
      <c r="F71" s="152" t="str">
        <f>IF($A71="","",INDEX(Marina!F:F,MATCH($A71,Marina!$AK:$AK,0)))</f>
        <v/>
      </c>
      <c r="G71" s="152" t="str">
        <f>IF($A71="","",INDEX(Marina!I:I,MATCH($A71,Marina!$AK:$AK,0)))</f>
        <v/>
      </c>
      <c r="H71" s="152" t="str">
        <f>IF($A71="","",INDEX(Marina!J:J,MATCH($A71,Marina!$AK:$AK,0)))</f>
        <v/>
      </c>
      <c r="I71" s="152" t="str">
        <f>IF($A71="","",INDEX(Marina!K:K,MATCH($A71,Marina!$AK:$AK,0)))</f>
        <v/>
      </c>
      <c r="J71" s="153" t="str">
        <f>IF($A71="","",INDEX(Marina!L:L,MATCH($A71,Marina!$AK:$AK,0)))</f>
        <v/>
      </c>
      <c r="K71" s="153" t="str">
        <f>IF($A71="","",INDEX(Marina!M:M,MATCH($A71,Marina!$AK:$AK,0)))</f>
        <v/>
      </c>
      <c r="L71" s="154" t="str">
        <f>IF($A71="","",INDEX(Marina!N:N,MATCH($A71,Marina!$AK:$AK,0)))</f>
        <v/>
      </c>
      <c r="M71" s="155" t="str">
        <f>IF($A71="","",INDEX(Marina!O:O,MATCH($A71,Marina!$AK:$AK,0)))</f>
        <v/>
      </c>
      <c r="N71" s="156" t="str">
        <f>IF($A71="","",INDEX(Marina!P:P,MATCH($A71,Marina!$AK:$AK,0)))</f>
        <v/>
      </c>
      <c r="O71" s="157" t="str">
        <f>IF($A71="","",INDEX(Marina!Q:Q,MATCH($A71,Marina!$AK:$AK,0)))</f>
        <v/>
      </c>
      <c r="P71" s="156" t="str">
        <f>IF($A71="","",INDEX(Marina!R:R,MATCH($A71,Marina!$AK:$AK,0)))</f>
        <v/>
      </c>
      <c r="Q71" s="156" t="str">
        <f>IF($A71="","",INDEX(Marina!S:S,MATCH($A71,Marina!$AK:$AK,0)))</f>
        <v/>
      </c>
      <c r="R71" s="162" t="str">
        <f>IF($A71="","",INDEX(Marina!T:T,MATCH($A71,Marina!$AK:$AK,0)))</f>
        <v/>
      </c>
      <c r="S71" s="158"/>
      <c r="T71" s="150"/>
      <c r="U71" s="150"/>
    </row>
    <row r="72" spans="1:21" ht="30" customHeight="1">
      <c r="A72" s="151" t="str">
        <f>IF(MAX($A$1:$A71)&lt;MAX(Marina!$AK:$AK),SUM('Renew Report'!$A71,1),"")</f>
        <v/>
      </c>
      <c r="B72" s="152" t="str">
        <f>IF($A72="","",INDEX(Marina!B:B,MATCH($A72,Marina!$AK:$AK,0)))</f>
        <v/>
      </c>
      <c r="C72" s="152" t="str">
        <f>IF($A72="","",INDEX(Marina!C:C,MATCH($A72,Marina!$AK:$AK,0)))</f>
        <v/>
      </c>
      <c r="D72" s="152" t="str">
        <f>IF($A72="","",INDEX(Marina!D:D,MATCH($A72,Marina!$AK:$AK,0)))</f>
        <v/>
      </c>
      <c r="E72" s="152" t="str">
        <f>IF($A72="","",INDEX(Marina!E:E,MATCH($A72,Marina!$AK:$AK,0)))</f>
        <v/>
      </c>
      <c r="F72" s="152" t="str">
        <f>IF($A72="","",INDEX(Marina!F:F,MATCH($A72,Marina!$AK:$AK,0)))</f>
        <v/>
      </c>
      <c r="G72" s="152" t="str">
        <f>IF($A72="","",INDEX(Marina!I:I,MATCH($A72,Marina!$AK:$AK,0)))</f>
        <v/>
      </c>
      <c r="H72" s="152" t="str">
        <f>IF($A72="","",INDEX(Marina!J:J,MATCH($A72,Marina!$AK:$AK,0)))</f>
        <v/>
      </c>
      <c r="I72" s="152" t="str">
        <f>IF($A72="","",INDEX(Marina!K:K,MATCH($A72,Marina!$AK:$AK,0)))</f>
        <v/>
      </c>
      <c r="J72" s="153" t="str">
        <f>IF($A72="","",INDEX(Marina!L:L,MATCH($A72,Marina!$AK:$AK,0)))</f>
        <v/>
      </c>
      <c r="K72" s="153" t="str">
        <f>IF($A72="","",INDEX(Marina!M:M,MATCH($A72,Marina!$AK:$AK,0)))</f>
        <v/>
      </c>
      <c r="L72" s="154" t="str">
        <f>IF($A72="","",INDEX(Marina!N:N,MATCH($A72,Marina!$AK:$AK,0)))</f>
        <v/>
      </c>
      <c r="M72" s="155" t="str">
        <f>IF($A72="","",INDEX(Marina!O:O,MATCH($A72,Marina!$AK:$AK,0)))</f>
        <v/>
      </c>
      <c r="N72" s="156" t="str">
        <f>IF($A72="","",INDEX(Marina!P:P,MATCH($A72,Marina!$AK:$AK,0)))</f>
        <v/>
      </c>
      <c r="O72" s="157" t="str">
        <f>IF($A72="","",INDEX(Marina!Q:Q,MATCH($A72,Marina!$AK:$AK,0)))</f>
        <v/>
      </c>
      <c r="P72" s="156" t="str">
        <f>IF($A72="","",INDEX(Marina!R:R,MATCH($A72,Marina!$AK:$AK,0)))</f>
        <v/>
      </c>
      <c r="Q72" s="156" t="str">
        <f>IF($A72="","",INDEX(Marina!S:S,MATCH($A72,Marina!$AK:$AK,0)))</f>
        <v/>
      </c>
      <c r="R72" s="162" t="str">
        <f>IF($A72="","",INDEX(Marina!T:T,MATCH($A72,Marina!$AK:$AK,0)))</f>
        <v/>
      </c>
      <c r="S72" s="158"/>
      <c r="T72" s="150"/>
      <c r="U72" s="150"/>
    </row>
    <row r="73" spans="1:21" ht="30" customHeight="1">
      <c r="A73" s="151" t="str">
        <f>IF(MAX($A$1:$A72)&lt;MAX(Marina!$AK:$AK),SUM('Renew Report'!$A72,1),"")</f>
        <v/>
      </c>
      <c r="B73" s="152" t="str">
        <f>IF($A73="","",INDEX(Marina!B:B,MATCH($A73,Marina!$AK:$AK,0)))</f>
        <v/>
      </c>
      <c r="C73" s="152" t="str">
        <f>IF($A73="","",INDEX(Marina!C:C,MATCH($A73,Marina!$AK:$AK,0)))</f>
        <v/>
      </c>
      <c r="D73" s="152" t="str">
        <f>IF($A73="","",INDEX(Marina!D:D,MATCH($A73,Marina!$AK:$AK,0)))</f>
        <v/>
      </c>
      <c r="E73" s="152" t="str">
        <f>IF($A73="","",INDEX(Marina!E:E,MATCH($A73,Marina!$AK:$AK,0)))</f>
        <v/>
      </c>
      <c r="F73" s="152" t="str">
        <f>IF($A73="","",INDEX(Marina!F:F,MATCH($A73,Marina!$AK:$AK,0)))</f>
        <v/>
      </c>
      <c r="G73" s="152" t="str">
        <f>IF($A73="","",INDEX(Marina!I:I,MATCH($A73,Marina!$AK:$AK,0)))</f>
        <v/>
      </c>
      <c r="H73" s="152" t="str">
        <f>IF($A73="","",INDEX(Marina!J:J,MATCH($A73,Marina!$AK:$AK,0)))</f>
        <v/>
      </c>
      <c r="I73" s="152" t="str">
        <f>IF($A73="","",INDEX(Marina!K:K,MATCH($A73,Marina!$AK:$AK,0)))</f>
        <v/>
      </c>
      <c r="J73" s="153" t="str">
        <f>IF($A73="","",INDEX(Marina!L:L,MATCH($A73,Marina!$AK:$AK,0)))</f>
        <v/>
      </c>
      <c r="K73" s="153" t="str">
        <f>IF($A73="","",INDEX(Marina!M:M,MATCH($A73,Marina!$AK:$AK,0)))</f>
        <v/>
      </c>
      <c r="L73" s="154" t="str">
        <f>IF($A73="","",INDEX(Marina!N:N,MATCH($A73,Marina!$AK:$AK,0)))</f>
        <v/>
      </c>
      <c r="M73" s="155" t="str">
        <f>IF($A73="","",INDEX(Marina!O:O,MATCH($A73,Marina!$AK:$AK,0)))</f>
        <v/>
      </c>
      <c r="N73" s="156" t="str">
        <f>IF($A73="","",INDEX(Marina!P:P,MATCH($A73,Marina!$AK:$AK,0)))</f>
        <v/>
      </c>
      <c r="O73" s="157" t="str">
        <f>IF($A73="","",INDEX(Marina!Q:Q,MATCH($A73,Marina!$AK:$AK,0)))</f>
        <v/>
      </c>
      <c r="P73" s="156" t="str">
        <f>IF($A73="","",INDEX(Marina!R:R,MATCH($A73,Marina!$AK:$AK,0)))</f>
        <v/>
      </c>
      <c r="Q73" s="156" t="str">
        <f>IF($A73="","",INDEX(Marina!S:S,MATCH($A73,Marina!$AK:$AK,0)))</f>
        <v/>
      </c>
      <c r="R73" s="162" t="str">
        <f>IF($A73="","",INDEX(Marina!T:T,MATCH($A73,Marina!$AK:$AK,0)))</f>
        <v/>
      </c>
      <c r="S73" s="158"/>
      <c r="T73" s="150"/>
      <c r="U73" s="150"/>
    </row>
    <row r="74" spans="1:21" ht="30" customHeight="1">
      <c r="A74" s="151" t="str">
        <f>IF(MAX($A$1:$A73)&lt;MAX(Marina!$AK:$AK),SUM('Renew Report'!$A73,1),"")</f>
        <v/>
      </c>
      <c r="B74" s="152" t="str">
        <f>IF($A74="","",INDEX(Marina!B:B,MATCH($A74,Marina!$AK:$AK,0)))</f>
        <v/>
      </c>
      <c r="C74" s="152" t="str">
        <f>IF($A74="","",INDEX(Marina!C:C,MATCH($A74,Marina!$AK:$AK,0)))</f>
        <v/>
      </c>
      <c r="D74" s="152" t="str">
        <f>IF($A74="","",INDEX(Marina!D:D,MATCH($A74,Marina!$AK:$AK,0)))</f>
        <v/>
      </c>
      <c r="E74" s="152" t="str">
        <f>IF($A74="","",INDEX(Marina!E:E,MATCH($A74,Marina!$AK:$AK,0)))</f>
        <v/>
      </c>
      <c r="F74" s="152" t="str">
        <f>IF($A74="","",INDEX(Marina!F:F,MATCH($A74,Marina!$AK:$AK,0)))</f>
        <v/>
      </c>
      <c r="G74" s="152" t="str">
        <f>IF($A74="","",INDEX(Marina!I:I,MATCH($A74,Marina!$AK:$AK,0)))</f>
        <v/>
      </c>
      <c r="H74" s="152" t="str">
        <f>IF($A74="","",INDEX(Marina!J:J,MATCH($A74,Marina!$AK:$AK,0)))</f>
        <v/>
      </c>
      <c r="I74" s="152" t="str">
        <f>IF($A74="","",INDEX(Marina!K:K,MATCH($A74,Marina!$AK:$AK,0)))</f>
        <v/>
      </c>
      <c r="J74" s="153" t="str">
        <f>IF($A74="","",INDEX(Marina!L:L,MATCH($A74,Marina!$AK:$AK,0)))</f>
        <v/>
      </c>
      <c r="K74" s="153" t="str">
        <f>IF($A74="","",INDEX(Marina!M:M,MATCH($A74,Marina!$AK:$AK,0)))</f>
        <v/>
      </c>
      <c r="L74" s="154" t="str">
        <f>IF($A74="","",INDEX(Marina!N:N,MATCH($A74,Marina!$AK:$AK,0)))</f>
        <v/>
      </c>
      <c r="M74" s="155" t="str">
        <f>IF($A74="","",INDEX(Marina!O:O,MATCH($A74,Marina!$AK:$AK,0)))</f>
        <v/>
      </c>
      <c r="N74" s="156" t="str">
        <f>IF($A74="","",INDEX(Marina!P:P,MATCH($A74,Marina!$AK:$AK,0)))</f>
        <v/>
      </c>
      <c r="O74" s="157" t="str">
        <f>IF($A74="","",INDEX(Marina!Q:Q,MATCH($A74,Marina!$AK:$AK,0)))</f>
        <v/>
      </c>
      <c r="P74" s="156" t="str">
        <f>IF($A74="","",INDEX(Marina!R:R,MATCH($A74,Marina!$AK:$AK,0)))</f>
        <v/>
      </c>
      <c r="Q74" s="156" t="str">
        <f>IF($A74="","",INDEX(Marina!S:S,MATCH($A74,Marina!$AK:$AK,0)))</f>
        <v/>
      </c>
      <c r="R74" s="162" t="str">
        <f>IF($A74="","",INDEX(Marina!T:T,MATCH($A74,Marina!$AK:$AK,0)))</f>
        <v/>
      </c>
      <c r="S74" s="158"/>
      <c r="T74" s="150"/>
      <c r="U74" s="150"/>
    </row>
    <row r="75" spans="1:21" ht="30" customHeight="1">
      <c r="A75" s="151" t="str">
        <f>IF(MAX($A$1:$A74)&lt;MAX(Marina!$AK:$AK),SUM('Renew Report'!$A74,1),"")</f>
        <v/>
      </c>
      <c r="B75" s="152" t="str">
        <f>IF($A75="","",INDEX(Marina!B:B,MATCH($A75,Marina!$AK:$AK,0)))</f>
        <v/>
      </c>
      <c r="C75" s="152" t="str">
        <f>IF($A75="","",INDEX(Marina!C:C,MATCH($A75,Marina!$AK:$AK,0)))</f>
        <v/>
      </c>
      <c r="D75" s="152" t="str">
        <f>IF($A75="","",INDEX(Marina!D:D,MATCH($A75,Marina!$AK:$AK,0)))</f>
        <v/>
      </c>
      <c r="E75" s="152" t="str">
        <f>IF($A75="","",INDEX(Marina!E:E,MATCH($A75,Marina!$AK:$AK,0)))</f>
        <v/>
      </c>
      <c r="F75" s="152" t="str">
        <f>IF($A75="","",INDEX(Marina!F:F,MATCH($A75,Marina!$AK:$AK,0)))</f>
        <v/>
      </c>
      <c r="G75" s="152" t="str">
        <f>IF($A75="","",INDEX(Marina!I:I,MATCH($A75,Marina!$AK:$AK,0)))</f>
        <v/>
      </c>
      <c r="H75" s="152" t="str">
        <f>IF($A75="","",INDEX(Marina!J:J,MATCH($A75,Marina!$AK:$AK,0)))</f>
        <v/>
      </c>
      <c r="I75" s="152" t="str">
        <f>IF($A75="","",INDEX(Marina!K:K,MATCH($A75,Marina!$AK:$AK,0)))</f>
        <v/>
      </c>
      <c r="J75" s="153" t="str">
        <f>IF($A75="","",INDEX(Marina!L:L,MATCH($A75,Marina!$AK:$AK,0)))</f>
        <v/>
      </c>
      <c r="K75" s="153" t="str">
        <f>IF($A75="","",INDEX(Marina!M:M,MATCH($A75,Marina!$AK:$AK,0)))</f>
        <v/>
      </c>
      <c r="L75" s="154" t="str">
        <f>IF($A75="","",INDEX(Marina!N:N,MATCH($A75,Marina!$AK:$AK,0)))</f>
        <v/>
      </c>
      <c r="M75" s="155" t="str">
        <f>IF($A75="","",INDEX(Marina!O:O,MATCH($A75,Marina!$AK:$AK,0)))</f>
        <v/>
      </c>
      <c r="N75" s="156" t="str">
        <f>IF($A75="","",INDEX(Marina!P:P,MATCH($A75,Marina!$AK:$AK,0)))</f>
        <v/>
      </c>
      <c r="O75" s="157" t="str">
        <f>IF($A75="","",INDEX(Marina!Q:Q,MATCH($A75,Marina!$AK:$AK,0)))</f>
        <v/>
      </c>
      <c r="P75" s="156" t="str">
        <f>IF($A75="","",INDEX(Marina!R:R,MATCH($A75,Marina!$AK:$AK,0)))</f>
        <v/>
      </c>
      <c r="Q75" s="156" t="str">
        <f>IF($A75="","",INDEX(Marina!S:S,MATCH($A75,Marina!$AK:$AK,0)))</f>
        <v/>
      </c>
      <c r="R75" s="162" t="str">
        <f>IF($A75="","",INDEX(Marina!T:T,MATCH($A75,Marina!$AK:$AK,0)))</f>
        <v/>
      </c>
      <c r="S75" s="158"/>
      <c r="T75" s="150"/>
      <c r="U75" s="150"/>
    </row>
    <row r="76" spans="1:21" ht="30" customHeight="1">
      <c r="A76" s="151" t="str">
        <f>IF(MAX($A$1:$A75)&lt;MAX(Marina!$AK:$AK),SUM('Renew Report'!$A75,1),"")</f>
        <v/>
      </c>
      <c r="B76" s="152" t="str">
        <f>IF($A76="","",INDEX(Marina!B:B,MATCH($A76,Marina!$AK:$AK,0)))</f>
        <v/>
      </c>
      <c r="C76" s="152" t="str">
        <f>IF($A76="","",INDEX(Marina!C:C,MATCH($A76,Marina!$AK:$AK,0)))</f>
        <v/>
      </c>
      <c r="D76" s="152" t="str">
        <f>IF($A76="","",INDEX(Marina!D:D,MATCH($A76,Marina!$AK:$AK,0)))</f>
        <v/>
      </c>
      <c r="E76" s="152" t="str">
        <f>IF($A76="","",INDEX(Marina!E:E,MATCH($A76,Marina!$AK:$AK,0)))</f>
        <v/>
      </c>
      <c r="F76" s="152" t="str">
        <f>IF($A76="","",INDEX(Marina!F:F,MATCH($A76,Marina!$AK:$AK,0)))</f>
        <v/>
      </c>
      <c r="G76" s="152" t="str">
        <f>IF($A76="","",INDEX(Marina!I:I,MATCH($A76,Marina!$AK:$AK,0)))</f>
        <v/>
      </c>
      <c r="H76" s="152" t="str">
        <f>IF($A76="","",INDEX(Marina!J:J,MATCH($A76,Marina!$AK:$AK,0)))</f>
        <v/>
      </c>
      <c r="I76" s="152" t="str">
        <f>IF($A76="","",INDEX(Marina!K:K,MATCH($A76,Marina!$AK:$AK,0)))</f>
        <v/>
      </c>
      <c r="J76" s="153" t="str">
        <f>IF($A76="","",INDEX(Marina!L:L,MATCH($A76,Marina!$AK:$AK,0)))</f>
        <v/>
      </c>
      <c r="K76" s="153" t="str">
        <f>IF($A76="","",INDEX(Marina!M:M,MATCH($A76,Marina!$AK:$AK,0)))</f>
        <v/>
      </c>
      <c r="L76" s="154" t="str">
        <f>IF($A76="","",INDEX(Marina!N:N,MATCH($A76,Marina!$AK:$AK,0)))</f>
        <v/>
      </c>
      <c r="M76" s="155" t="str">
        <f>IF($A76="","",INDEX(Marina!O:O,MATCH($A76,Marina!$AK:$AK,0)))</f>
        <v/>
      </c>
      <c r="N76" s="156" t="str">
        <f>IF($A76="","",INDEX(Marina!P:P,MATCH($A76,Marina!$AK:$AK,0)))</f>
        <v/>
      </c>
      <c r="O76" s="157" t="str">
        <f>IF($A76="","",INDEX(Marina!Q:Q,MATCH($A76,Marina!$AK:$AK,0)))</f>
        <v/>
      </c>
      <c r="P76" s="156" t="str">
        <f>IF($A76="","",INDEX(Marina!R:R,MATCH($A76,Marina!$AK:$AK,0)))</f>
        <v/>
      </c>
      <c r="Q76" s="156" t="str">
        <f>IF($A76="","",INDEX(Marina!S:S,MATCH($A76,Marina!$AK:$AK,0)))</f>
        <v/>
      </c>
      <c r="R76" s="162" t="str">
        <f>IF($A76="","",INDEX(Marina!T:T,MATCH($A76,Marina!$AK:$AK,0)))</f>
        <v/>
      </c>
      <c r="S76" s="158"/>
      <c r="T76" s="150"/>
      <c r="U76" s="150"/>
    </row>
    <row r="77" spans="1:21" ht="30" customHeight="1">
      <c r="A77" s="151" t="str">
        <f>IF(MAX($A$1:$A76)&lt;MAX(Marina!$AK:$AK),SUM('Renew Report'!$A76,1),"")</f>
        <v/>
      </c>
      <c r="B77" s="152" t="str">
        <f>IF($A77="","",INDEX(Marina!B:B,MATCH($A77,Marina!$AK:$AK,0)))</f>
        <v/>
      </c>
      <c r="C77" s="152" t="str">
        <f>IF($A77="","",INDEX(Marina!C:C,MATCH($A77,Marina!$AK:$AK,0)))</f>
        <v/>
      </c>
      <c r="D77" s="152" t="str">
        <f>IF($A77="","",INDEX(Marina!D:D,MATCH($A77,Marina!$AK:$AK,0)))</f>
        <v/>
      </c>
      <c r="E77" s="152" t="str">
        <f>IF($A77="","",INDEX(Marina!E:E,MATCH($A77,Marina!$AK:$AK,0)))</f>
        <v/>
      </c>
      <c r="F77" s="152" t="str">
        <f>IF($A77="","",INDEX(Marina!F:F,MATCH($A77,Marina!$AK:$AK,0)))</f>
        <v/>
      </c>
      <c r="G77" s="152" t="str">
        <f>IF($A77="","",INDEX(Marina!I:I,MATCH($A77,Marina!$AK:$AK,0)))</f>
        <v/>
      </c>
      <c r="H77" s="152" t="str">
        <f>IF($A77="","",INDEX(Marina!J:J,MATCH($A77,Marina!$AK:$AK,0)))</f>
        <v/>
      </c>
      <c r="I77" s="152" t="str">
        <f>IF($A77="","",INDEX(Marina!K:K,MATCH($A77,Marina!$AK:$AK,0)))</f>
        <v/>
      </c>
      <c r="J77" s="153" t="str">
        <f>IF($A77="","",INDEX(Marina!L:L,MATCH($A77,Marina!$AK:$AK,0)))</f>
        <v/>
      </c>
      <c r="K77" s="153" t="str">
        <f>IF($A77="","",INDEX(Marina!M:M,MATCH($A77,Marina!$AK:$AK,0)))</f>
        <v/>
      </c>
      <c r="L77" s="154" t="str">
        <f>IF($A77="","",INDEX(Marina!N:N,MATCH($A77,Marina!$AK:$AK,0)))</f>
        <v/>
      </c>
      <c r="M77" s="155" t="str">
        <f>IF($A77="","",INDEX(Marina!O:O,MATCH($A77,Marina!$AK:$AK,0)))</f>
        <v/>
      </c>
      <c r="N77" s="156" t="str">
        <f>IF($A77="","",INDEX(Marina!P:P,MATCH($A77,Marina!$AK:$AK,0)))</f>
        <v/>
      </c>
      <c r="O77" s="157" t="str">
        <f>IF($A77="","",INDEX(Marina!Q:Q,MATCH($A77,Marina!$AK:$AK,0)))</f>
        <v/>
      </c>
      <c r="P77" s="156" t="str">
        <f>IF($A77="","",INDEX(Marina!R:R,MATCH($A77,Marina!$AK:$AK,0)))</f>
        <v/>
      </c>
      <c r="Q77" s="156" t="str">
        <f>IF($A77="","",INDEX(Marina!S:S,MATCH($A77,Marina!$AK:$AK,0)))</f>
        <v/>
      </c>
      <c r="R77" s="162" t="str">
        <f>IF($A77="","",INDEX(Marina!T:T,MATCH($A77,Marina!$AK:$AK,0)))</f>
        <v/>
      </c>
      <c r="S77" s="158"/>
      <c r="T77" s="150"/>
      <c r="U77" s="150"/>
    </row>
    <row r="78" spans="1:21" ht="30" customHeight="1">
      <c r="A78" s="151" t="str">
        <f>IF(MAX($A$1:$A77)&lt;MAX(Marina!$AK:$AK),SUM('Renew Report'!$A77,1),"")</f>
        <v/>
      </c>
      <c r="B78" s="152" t="str">
        <f>IF($A78="","",INDEX(Marina!B:B,MATCH($A78,Marina!$AK:$AK,0)))</f>
        <v/>
      </c>
      <c r="C78" s="152" t="str">
        <f>IF($A78="","",INDEX(Marina!C:C,MATCH($A78,Marina!$AK:$AK,0)))</f>
        <v/>
      </c>
      <c r="D78" s="152" t="str">
        <f>IF($A78="","",INDEX(Marina!D:D,MATCH($A78,Marina!$AK:$AK,0)))</f>
        <v/>
      </c>
      <c r="E78" s="152" t="str">
        <f>IF($A78="","",INDEX(Marina!E:E,MATCH($A78,Marina!$AK:$AK,0)))</f>
        <v/>
      </c>
      <c r="F78" s="152" t="str">
        <f>IF($A78="","",INDEX(Marina!F:F,MATCH($A78,Marina!$AK:$AK,0)))</f>
        <v/>
      </c>
      <c r="G78" s="152" t="str">
        <f>IF($A78="","",INDEX(Marina!I:I,MATCH($A78,Marina!$AK:$AK,0)))</f>
        <v/>
      </c>
      <c r="H78" s="152" t="str">
        <f>IF($A78="","",INDEX(Marina!J:J,MATCH($A78,Marina!$AK:$AK,0)))</f>
        <v/>
      </c>
      <c r="I78" s="152" t="str">
        <f>IF($A78="","",INDEX(Marina!K:K,MATCH($A78,Marina!$AK:$AK,0)))</f>
        <v/>
      </c>
      <c r="J78" s="153" t="str">
        <f>IF($A78="","",INDEX(Marina!L:L,MATCH($A78,Marina!$AK:$AK,0)))</f>
        <v/>
      </c>
      <c r="K78" s="153" t="str">
        <f>IF($A78="","",INDEX(Marina!M:M,MATCH($A78,Marina!$AK:$AK,0)))</f>
        <v/>
      </c>
      <c r="L78" s="154" t="str">
        <f>IF($A78="","",INDEX(Marina!N:N,MATCH($A78,Marina!$AK:$AK,0)))</f>
        <v/>
      </c>
      <c r="M78" s="155" t="str">
        <f>IF($A78="","",INDEX(Marina!O:O,MATCH($A78,Marina!$AK:$AK,0)))</f>
        <v/>
      </c>
      <c r="N78" s="156" t="str">
        <f>IF($A78="","",INDEX(Marina!P:P,MATCH($A78,Marina!$AK:$AK,0)))</f>
        <v/>
      </c>
      <c r="O78" s="157" t="str">
        <f>IF($A78="","",INDEX(Marina!Q:Q,MATCH($A78,Marina!$AK:$AK,0)))</f>
        <v/>
      </c>
      <c r="P78" s="156" t="str">
        <f>IF($A78="","",INDEX(Marina!R:R,MATCH($A78,Marina!$AK:$AK,0)))</f>
        <v/>
      </c>
      <c r="Q78" s="156" t="str">
        <f>IF($A78="","",INDEX(Marina!S:S,MATCH($A78,Marina!$AK:$AK,0)))</f>
        <v/>
      </c>
      <c r="R78" s="162" t="str">
        <f>IF($A78="","",INDEX(Marina!T:T,MATCH($A78,Marina!$AK:$AK,0)))</f>
        <v/>
      </c>
      <c r="S78" s="158"/>
      <c r="T78" s="150"/>
      <c r="U78" s="150"/>
    </row>
    <row r="79" spans="1:21" ht="30" customHeight="1">
      <c r="A79" s="151" t="str">
        <f>IF(MAX($A$1:$A78)&lt;MAX(Marina!$AK:$AK),SUM('Renew Report'!$A78,1),"")</f>
        <v/>
      </c>
      <c r="B79" s="152" t="str">
        <f>IF($A79="","",INDEX(Marina!B:B,MATCH($A79,Marina!$AK:$AK,0)))</f>
        <v/>
      </c>
      <c r="C79" s="152" t="str">
        <f>IF($A79="","",INDEX(Marina!C:C,MATCH($A79,Marina!$AK:$AK,0)))</f>
        <v/>
      </c>
      <c r="D79" s="152" t="str">
        <f>IF($A79="","",INDEX(Marina!D:D,MATCH($A79,Marina!$AK:$AK,0)))</f>
        <v/>
      </c>
      <c r="E79" s="152" t="str">
        <f>IF($A79="","",INDEX(Marina!E:E,MATCH($A79,Marina!$AK:$AK,0)))</f>
        <v/>
      </c>
      <c r="F79" s="152" t="str">
        <f>IF($A79="","",INDEX(Marina!F:F,MATCH($A79,Marina!$AK:$AK,0)))</f>
        <v/>
      </c>
      <c r="G79" s="152" t="str">
        <f>IF($A79="","",INDEX(Marina!I:I,MATCH($A79,Marina!$AK:$AK,0)))</f>
        <v/>
      </c>
      <c r="H79" s="152" t="str">
        <f>IF($A79="","",INDEX(Marina!J:J,MATCH($A79,Marina!$AK:$AK,0)))</f>
        <v/>
      </c>
      <c r="I79" s="152" t="str">
        <f>IF($A79="","",INDEX(Marina!K:K,MATCH($A79,Marina!$AK:$AK,0)))</f>
        <v/>
      </c>
      <c r="J79" s="153" t="str">
        <f>IF($A79="","",INDEX(Marina!L:L,MATCH($A79,Marina!$AK:$AK,0)))</f>
        <v/>
      </c>
      <c r="K79" s="153" t="str">
        <f>IF($A79="","",INDEX(Marina!M:M,MATCH($A79,Marina!$AK:$AK,0)))</f>
        <v/>
      </c>
      <c r="L79" s="154" t="str">
        <f>IF($A79="","",INDEX(Marina!N:N,MATCH($A79,Marina!$AK:$AK,0)))</f>
        <v/>
      </c>
      <c r="M79" s="155" t="str">
        <f>IF($A79="","",INDEX(Marina!O:O,MATCH($A79,Marina!$AK:$AK,0)))</f>
        <v/>
      </c>
      <c r="N79" s="156" t="str">
        <f>IF($A79="","",INDEX(Marina!P:P,MATCH($A79,Marina!$AK:$AK,0)))</f>
        <v/>
      </c>
      <c r="O79" s="157" t="str">
        <f>IF($A79="","",INDEX(Marina!Q:Q,MATCH($A79,Marina!$AK:$AK,0)))</f>
        <v/>
      </c>
      <c r="P79" s="156" t="str">
        <f>IF($A79="","",INDEX(Marina!R:R,MATCH($A79,Marina!$AK:$AK,0)))</f>
        <v/>
      </c>
      <c r="Q79" s="156" t="str">
        <f>IF($A79="","",INDEX(Marina!S:S,MATCH($A79,Marina!$AK:$AK,0)))</f>
        <v/>
      </c>
      <c r="R79" s="162" t="str">
        <f>IF($A79="","",INDEX(Marina!T:T,MATCH($A79,Marina!$AK:$AK,0)))</f>
        <v/>
      </c>
      <c r="S79" s="158"/>
      <c r="T79" s="150"/>
      <c r="U79" s="150"/>
    </row>
    <row r="80" spans="1:21" ht="30" customHeight="1">
      <c r="A80" s="151" t="str">
        <f>IF(MAX($A$1:$A79)&lt;MAX(Marina!$AK:$AK),SUM('Renew Report'!$A79,1),"")</f>
        <v/>
      </c>
      <c r="B80" s="152" t="str">
        <f>IF($A80="","",INDEX(Marina!B:B,MATCH($A80,Marina!$AK:$AK,0)))</f>
        <v/>
      </c>
      <c r="C80" s="152" t="str">
        <f>IF($A80="","",INDEX(Marina!C:C,MATCH($A80,Marina!$AK:$AK,0)))</f>
        <v/>
      </c>
      <c r="D80" s="152" t="str">
        <f>IF($A80="","",INDEX(Marina!D:D,MATCH($A80,Marina!$AK:$AK,0)))</f>
        <v/>
      </c>
      <c r="E80" s="152" t="str">
        <f>IF($A80="","",INDEX(Marina!E:E,MATCH($A80,Marina!$AK:$AK,0)))</f>
        <v/>
      </c>
      <c r="F80" s="152" t="str">
        <f>IF($A80="","",INDEX(Marina!F:F,MATCH($A80,Marina!$AK:$AK,0)))</f>
        <v/>
      </c>
      <c r="G80" s="152" t="str">
        <f>IF($A80="","",INDEX(Marina!I:I,MATCH($A80,Marina!$AK:$AK,0)))</f>
        <v/>
      </c>
      <c r="H80" s="152" t="str">
        <f>IF($A80="","",INDEX(Marina!J:J,MATCH($A80,Marina!$AK:$AK,0)))</f>
        <v/>
      </c>
      <c r="I80" s="152" t="str">
        <f>IF($A80="","",INDEX(Marina!K:K,MATCH($A80,Marina!$AK:$AK,0)))</f>
        <v/>
      </c>
      <c r="J80" s="153" t="str">
        <f>IF($A80="","",INDEX(Marina!L:L,MATCH($A80,Marina!$AK:$AK,0)))</f>
        <v/>
      </c>
      <c r="K80" s="153" t="str">
        <f>IF($A80="","",INDEX(Marina!M:M,MATCH($A80,Marina!$AK:$AK,0)))</f>
        <v/>
      </c>
      <c r="L80" s="154" t="str">
        <f>IF($A80="","",INDEX(Marina!N:N,MATCH($A80,Marina!$AK:$AK,0)))</f>
        <v/>
      </c>
      <c r="M80" s="155" t="str">
        <f>IF($A80="","",INDEX(Marina!O:O,MATCH($A80,Marina!$AK:$AK,0)))</f>
        <v/>
      </c>
      <c r="N80" s="156" t="str">
        <f>IF($A80="","",INDEX(Marina!P:P,MATCH($A80,Marina!$AK:$AK,0)))</f>
        <v/>
      </c>
      <c r="O80" s="157" t="str">
        <f>IF($A80="","",INDEX(Marina!Q:Q,MATCH($A80,Marina!$AK:$AK,0)))</f>
        <v/>
      </c>
      <c r="P80" s="156" t="str">
        <f>IF($A80="","",INDEX(Marina!R:R,MATCH($A80,Marina!$AK:$AK,0)))</f>
        <v/>
      </c>
      <c r="Q80" s="156" t="str">
        <f>IF($A80="","",INDEX(Marina!S:S,MATCH($A80,Marina!$AK:$AK,0)))</f>
        <v/>
      </c>
      <c r="R80" s="162" t="str">
        <f>IF($A80="","",INDEX(Marina!T:T,MATCH($A80,Marina!$AK:$AK,0)))</f>
        <v/>
      </c>
      <c r="S80" s="158"/>
      <c r="T80" s="150"/>
      <c r="U80" s="150"/>
    </row>
    <row r="81" spans="1:21" ht="30" customHeight="1">
      <c r="A81" s="151" t="str">
        <f>IF(MAX($A$1:$A80)&lt;MAX(Marina!$AK:$AK),SUM('Renew Report'!$A80,1),"")</f>
        <v/>
      </c>
      <c r="B81" s="152" t="str">
        <f>IF($A81="","",INDEX(Marina!B:B,MATCH($A81,Marina!$AK:$AK,0)))</f>
        <v/>
      </c>
      <c r="C81" s="152" t="str">
        <f>IF($A81="","",INDEX(Marina!C:C,MATCH($A81,Marina!$AK:$AK,0)))</f>
        <v/>
      </c>
      <c r="D81" s="152" t="str">
        <f>IF($A81="","",INDEX(Marina!D:D,MATCH($A81,Marina!$AK:$AK,0)))</f>
        <v/>
      </c>
      <c r="E81" s="152" t="str">
        <f>IF($A81="","",INDEX(Marina!E:E,MATCH($A81,Marina!$AK:$AK,0)))</f>
        <v/>
      </c>
      <c r="F81" s="152" t="str">
        <f>IF($A81="","",INDEX(Marina!F:F,MATCH($A81,Marina!$AK:$AK,0)))</f>
        <v/>
      </c>
      <c r="G81" s="152" t="str">
        <f>IF($A81="","",INDEX(Marina!I:I,MATCH($A81,Marina!$AK:$AK,0)))</f>
        <v/>
      </c>
      <c r="H81" s="152" t="str">
        <f>IF($A81="","",INDEX(Marina!J:J,MATCH($A81,Marina!$AK:$AK,0)))</f>
        <v/>
      </c>
      <c r="I81" s="152" t="str">
        <f>IF($A81="","",INDEX(Marina!K:K,MATCH($A81,Marina!$AK:$AK,0)))</f>
        <v/>
      </c>
      <c r="J81" s="153" t="str">
        <f>IF($A81="","",INDEX(Marina!L:L,MATCH($A81,Marina!$AK:$AK,0)))</f>
        <v/>
      </c>
      <c r="K81" s="153" t="str">
        <f>IF($A81="","",INDEX(Marina!M:M,MATCH($A81,Marina!$AK:$AK,0)))</f>
        <v/>
      </c>
      <c r="L81" s="154" t="str">
        <f>IF($A81="","",INDEX(Marina!N:N,MATCH($A81,Marina!$AK:$AK,0)))</f>
        <v/>
      </c>
      <c r="M81" s="155" t="str">
        <f>IF($A81="","",INDEX(Marina!O:O,MATCH($A81,Marina!$AK:$AK,0)))</f>
        <v/>
      </c>
      <c r="N81" s="156" t="str">
        <f>IF($A81="","",INDEX(Marina!P:P,MATCH($A81,Marina!$AK:$AK,0)))</f>
        <v/>
      </c>
      <c r="O81" s="157" t="str">
        <f>IF($A81="","",INDEX(Marina!Q:Q,MATCH($A81,Marina!$AK:$AK,0)))</f>
        <v/>
      </c>
      <c r="P81" s="156" t="str">
        <f>IF($A81="","",INDEX(Marina!R:R,MATCH($A81,Marina!$AK:$AK,0)))</f>
        <v/>
      </c>
      <c r="Q81" s="156" t="str">
        <f>IF($A81="","",INDEX(Marina!S:S,MATCH($A81,Marina!$AK:$AK,0)))</f>
        <v/>
      </c>
      <c r="R81" s="162" t="str">
        <f>IF($A81="","",INDEX(Marina!T:T,MATCH($A81,Marina!$AK:$AK,0)))</f>
        <v/>
      </c>
      <c r="S81" s="158"/>
      <c r="T81" s="150"/>
      <c r="U81" s="150"/>
    </row>
    <row r="82" spans="1:21" ht="30" customHeight="1">
      <c r="A82" s="151" t="str">
        <f>IF(MAX($A$1:$A81)&lt;MAX(Marina!$AK:$AK),SUM('Renew Report'!$A81,1),"")</f>
        <v/>
      </c>
      <c r="B82" s="152" t="str">
        <f>IF($A82="","",INDEX(Marina!B:B,MATCH($A82,Marina!$AK:$AK,0)))</f>
        <v/>
      </c>
      <c r="C82" s="152" t="str">
        <f>IF($A82="","",INDEX(Marina!C:C,MATCH($A82,Marina!$AK:$AK,0)))</f>
        <v/>
      </c>
      <c r="D82" s="152" t="str">
        <f>IF($A82="","",INDEX(Marina!D:D,MATCH($A82,Marina!$AK:$AK,0)))</f>
        <v/>
      </c>
      <c r="E82" s="152" t="str">
        <f>IF($A82="","",INDEX(Marina!E:E,MATCH($A82,Marina!$AK:$AK,0)))</f>
        <v/>
      </c>
      <c r="F82" s="152" t="str">
        <f>IF($A82="","",INDEX(Marina!F:F,MATCH($A82,Marina!$AK:$AK,0)))</f>
        <v/>
      </c>
      <c r="G82" s="152" t="str">
        <f>IF($A82="","",INDEX(Marina!I:I,MATCH($A82,Marina!$AK:$AK,0)))</f>
        <v/>
      </c>
      <c r="H82" s="152" t="str">
        <f>IF($A82="","",INDEX(Marina!J:J,MATCH($A82,Marina!$AK:$AK,0)))</f>
        <v/>
      </c>
      <c r="I82" s="152" t="str">
        <f>IF($A82="","",INDEX(Marina!K:K,MATCH($A82,Marina!$AK:$AK,0)))</f>
        <v/>
      </c>
      <c r="J82" s="153" t="str">
        <f>IF($A82="","",INDEX(Marina!L:L,MATCH($A82,Marina!$AK:$AK,0)))</f>
        <v/>
      </c>
      <c r="K82" s="153" t="str">
        <f>IF($A82="","",INDEX(Marina!M:M,MATCH($A82,Marina!$AK:$AK,0)))</f>
        <v/>
      </c>
      <c r="L82" s="154" t="str">
        <f>IF($A82="","",INDEX(Marina!N:N,MATCH($A82,Marina!$AK:$AK,0)))</f>
        <v/>
      </c>
      <c r="M82" s="155" t="str">
        <f>IF($A82="","",INDEX(Marina!O:O,MATCH($A82,Marina!$AK:$AK,0)))</f>
        <v/>
      </c>
      <c r="N82" s="156" t="str">
        <f>IF($A82="","",INDEX(Marina!P:P,MATCH($A82,Marina!$AK:$AK,0)))</f>
        <v/>
      </c>
      <c r="O82" s="157" t="str">
        <f>IF($A82="","",INDEX(Marina!Q:Q,MATCH($A82,Marina!$AK:$AK,0)))</f>
        <v/>
      </c>
      <c r="P82" s="156" t="str">
        <f>IF($A82="","",INDEX(Marina!R:R,MATCH($A82,Marina!$AK:$AK,0)))</f>
        <v/>
      </c>
      <c r="Q82" s="156" t="str">
        <f>IF($A82="","",INDEX(Marina!S:S,MATCH($A82,Marina!$AK:$AK,0)))</f>
        <v/>
      </c>
      <c r="R82" s="162" t="str">
        <f>IF($A82="","",INDEX(Marina!T:T,MATCH($A82,Marina!$AK:$AK,0)))</f>
        <v/>
      </c>
      <c r="S82" s="158"/>
      <c r="T82" s="150"/>
      <c r="U82" s="150"/>
    </row>
    <row r="83" spans="1:21" ht="30" customHeight="1">
      <c r="A83" s="151" t="str">
        <f>IF(MAX($A$1:$A82)&lt;MAX(Marina!$AK:$AK),SUM('Renew Report'!$A82,1),"")</f>
        <v/>
      </c>
      <c r="B83" s="152" t="str">
        <f>IF($A83="","",INDEX(Marina!B:B,MATCH($A83,Marina!$AK:$AK,0)))</f>
        <v/>
      </c>
      <c r="C83" s="152" t="str">
        <f>IF($A83="","",INDEX(Marina!C:C,MATCH($A83,Marina!$AK:$AK,0)))</f>
        <v/>
      </c>
      <c r="D83" s="152" t="str">
        <f>IF($A83="","",INDEX(Marina!D:D,MATCH($A83,Marina!$AK:$AK,0)))</f>
        <v/>
      </c>
      <c r="E83" s="152" t="str">
        <f>IF($A83="","",INDEX(Marina!E:E,MATCH($A83,Marina!$AK:$AK,0)))</f>
        <v/>
      </c>
      <c r="F83" s="152" t="str">
        <f>IF($A83="","",INDEX(Marina!F:F,MATCH($A83,Marina!$AK:$AK,0)))</f>
        <v/>
      </c>
      <c r="G83" s="152" t="str">
        <f>IF($A83="","",INDEX(Marina!I:I,MATCH($A83,Marina!$AK:$AK,0)))</f>
        <v/>
      </c>
      <c r="H83" s="152" t="str">
        <f>IF($A83="","",INDEX(Marina!J:J,MATCH($A83,Marina!$AK:$AK,0)))</f>
        <v/>
      </c>
      <c r="I83" s="152" t="str">
        <f>IF($A83="","",INDEX(Marina!K:K,MATCH($A83,Marina!$AK:$AK,0)))</f>
        <v/>
      </c>
      <c r="J83" s="153" t="str">
        <f>IF($A83="","",INDEX(Marina!L:L,MATCH($A83,Marina!$AK:$AK,0)))</f>
        <v/>
      </c>
      <c r="K83" s="153" t="str">
        <f>IF($A83="","",INDEX(Marina!M:M,MATCH($A83,Marina!$AK:$AK,0)))</f>
        <v/>
      </c>
      <c r="L83" s="154" t="str">
        <f>IF($A83="","",INDEX(Marina!N:N,MATCH($A83,Marina!$AK:$AK,0)))</f>
        <v/>
      </c>
      <c r="M83" s="155" t="str">
        <f>IF($A83="","",INDEX(Marina!O:O,MATCH($A83,Marina!$AK:$AK,0)))</f>
        <v/>
      </c>
      <c r="N83" s="156" t="str">
        <f>IF($A83="","",INDEX(Marina!P:P,MATCH($A83,Marina!$AK:$AK,0)))</f>
        <v/>
      </c>
      <c r="O83" s="157" t="str">
        <f>IF($A83="","",INDEX(Marina!Q:Q,MATCH($A83,Marina!$AK:$AK,0)))</f>
        <v/>
      </c>
      <c r="P83" s="156" t="str">
        <f>IF($A83="","",INDEX(Marina!R:R,MATCH($A83,Marina!$AK:$AK,0)))</f>
        <v/>
      </c>
      <c r="Q83" s="156" t="str">
        <f>IF($A83="","",INDEX(Marina!S:S,MATCH($A83,Marina!$AK:$AK,0)))</f>
        <v/>
      </c>
      <c r="R83" s="162" t="str">
        <f>IF($A83="","",INDEX(Marina!T:T,MATCH($A83,Marina!$AK:$AK,0)))</f>
        <v/>
      </c>
      <c r="S83" s="158"/>
      <c r="T83" s="150"/>
      <c r="U83" s="150"/>
    </row>
    <row r="84" spans="1:21" ht="30" customHeight="1">
      <c r="A84" s="151" t="str">
        <f>IF(MAX($A$1:$A83)&lt;MAX(Marina!$AK:$AK),SUM('Renew Report'!$A83,1),"")</f>
        <v/>
      </c>
      <c r="B84" s="152" t="str">
        <f>IF($A84="","",INDEX(Marina!B:B,MATCH($A84,Marina!$AK:$AK,0)))</f>
        <v/>
      </c>
      <c r="C84" s="152" t="str">
        <f>IF($A84="","",INDEX(Marina!C:C,MATCH($A84,Marina!$AK:$AK,0)))</f>
        <v/>
      </c>
      <c r="D84" s="152" t="str">
        <f>IF($A84="","",INDEX(Marina!D:D,MATCH($A84,Marina!$AK:$AK,0)))</f>
        <v/>
      </c>
      <c r="E84" s="152" t="str">
        <f>IF($A84="","",INDEX(Marina!E:E,MATCH($A84,Marina!$AK:$AK,0)))</f>
        <v/>
      </c>
      <c r="F84" s="152" t="str">
        <f>IF($A84="","",INDEX(Marina!F:F,MATCH($A84,Marina!$AK:$AK,0)))</f>
        <v/>
      </c>
      <c r="G84" s="152" t="str">
        <f>IF($A84="","",INDEX(Marina!I:I,MATCH($A84,Marina!$AK:$AK,0)))</f>
        <v/>
      </c>
      <c r="H84" s="152" t="str">
        <f>IF($A84="","",INDEX(Marina!J:J,MATCH($A84,Marina!$AK:$AK,0)))</f>
        <v/>
      </c>
      <c r="I84" s="152" t="str">
        <f>IF($A84="","",INDEX(Marina!K:K,MATCH($A84,Marina!$AK:$AK,0)))</f>
        <v/>
      </c>
      <c r="J84" s="153" t="str">
        <f>IF($A84="","",INDEX(Marina!L:L,MATCH($A84,Marina!$AK:$AK,0)))</f>
        <v/>
      </c>
      <c r="K84" s="153" t="str">
        <f>IF($A84="","",INDEX(Marina!M:M,MATCH($A84,Marina!$AK:$AK,0)))</f>
        <v/>
      </c>
      <c r="L84" s="154" t="str">
        <f>IF($A84="","",INDEX(Marina!N:N,MATCH($A84,Marina!$AK:$AK,0)))</f>
        <v/>
      </c>
      <c r="M84" s="155" t="str">
        <f>IF($A84="","",INDEX(Marina!O:O,MATCH($A84,Marina!$AK:$AK,0)))</f>
        <v/>
      </c>
      <c r="N84" s="156" t="str">
        <f>IF($A84="","",INDEX(Marina!P:P,MATCH($A84,Marina!$AK:$AK,0)))</f>
        <v/>
      </c>
      <c r="O84" s="157" t="str">
        <f>IF($A84="","",INDEX(Marina!Q:Q,MATCH($A84,Marina!$AK:$AK,0)))</f>
        <v/>
      </c>
      <c r="P84" s="156" t="str">
        <f>IF($A84="","",INDEX(Marina!R:R,MATCH($A84,Marina!$AK:$AK,0)))</f>
        <v/>
      </c>
      <c r="Q84" s="156" t="str">
        <f>IF($A84="","",INDEX(Marina!S:S,MATCH($A84,Marina!$AK:$AK,0)))</f>
        <v/>
      </c>
      <c r="R84" s="162" t="str">
        <f>IF($A84="","",INDEX(Marina!T:T,MATCH($A84,Marina!$AK:$AK,0)))</f>
        <v/>
      </c>
      <c r="S84" s="158"/>
      <c r="T84" s="150"/>
      <c r="U84" s="150"/>
    </row>
    <row r="85" spans="1:21" ht="30" customHeight="1">
      <c r="A85" s="151" t="str">
        <f>IF(MAX($A$1:$A84)&lt;MAX(Marina!$AK:$AK),SUM('Renew Report'!$A84,1),"")</f>
        <v/>
      </c>
      <c r="B85" s="152" t="str">
        <f>IF($A85="","",INDEX(Marina!B:B,MATCH($A85,Marina!$AK:$AK,0)))</f>
        <v/>
      </c>
      <c r="C85" s="152" t="str">
        <f>IF($A85="","",INDEX(Marina!C:C,MATCH($A85,Marina!$AK:$AK,0)))</f>
        <v/>
      </c>
      <c r="D85" s="152" t="str">
        <f>IF($A85="","",INDEX(Marina!D:D,MATCH($A85,Marina!$AK:$AK,0)))</f>
        <v/>
      </c>
      <c r="E85" s="152" t="str">
        <f>IF($A85="","",INDEX(Marina!E:E,MATCH($A85,Marina!$AK:$AK,0)))</f>
        <v/>
      </c>
      <c r="F85" s="152" t="str">
        <f>IF($A85="","",INDEX(Marina!F:F,MATCH($A85,Marina!$AK:$AK,0)))</f>
        <v/>
      </c>
      <c r="G85" s="152" t="str">
        <f>IF($A85="","",INDEX(Marina!I:I,MATCH($A85,Marina!$AK:$AK,0)))</f>
        <v/>
      </c>
      <c r="H85" s="152" t="str">
        <f>IF($A85="","",INDEX(Marina!J:J,MATCH($A85,Marina!$AK:$AK,0)))</f>
        <v/>
      </c>
      <c r="I85" s="152" t="str">
        <f>IF($A85="","",INDEX(Marina!K:K,MATCH($A85,Marina!$AK:$AK,0)))</f>
        <v/>
      </c>
      <c r="J85" s="153" t="str">
        <f>IF($A85="","",INDEX(Marina!L:L,MATCH($A85,Marina!$AK:$AK,0)))</f>
        <v/>
      </c>
      <c r="K85" s="153" t="str">
        <f>IF($A85="","",INDEX(Marina!M:M,MATCH($A85,Marina!$AK:$AK,0)))</f>
        <v/>
      </c>
      <c r="L85" s="154" t="str">
        <f>IF($A85="","",INDEX(Marina!N:N,MATCH($A85,Marina!$AK:$AK,0)))</f>
        <v/>
      </c>
      <c r="M85" s="155" t="str">
        <f>IF($A85="","",INDEX(Marina!O:O,MATCH($A85,Marina!$AK:$AK,0)))</f>
        <v/>
      </c>
      <c r="N85" s="156" t="str">
        <f>IF($A85="","",INDEX(Marina!P:P,MATCH($A85,Marina!$AK:$AK,0)))</f>
        <v/>
      </c>
      <c r="O85" s="157" t="str">
        <f>IF($A85="","",INDEX(Marina!Q:Q,MATCH($A85,Marina!$AK:$AK,0)))</f>
        <v/>
      </c>
      <c r="P85" s="156" t="str">
        <f>IF($A85="","",INDEX(Marina!R:R,MATCH($A85,Marina!$AK:$AK,0)))</f>
        <v/>
      </c>
      <c r="Q85" s="156" t="str">
        <f>IF($A85="","",INDEX(Marina!S:S,MATCH($A85,Marina!$AK:$AK,0)))</f>
        <v/>
      </c>
      <c r="R85" s="162" t="str">
        <f>IF($A85="","",INDEX(Marina!T:T,MATCH($A85,Marina!$AK:$AK,0)))</f>
        <v/>
      </c>
      <c r="S85" s="158"/>
      <c r="T85" s="150"/>
      <c r="U85" s="150"/>
    </row>
    <row r="86" spans="1:21" ht="30" customHeight="1">
      <c r="A86" s="151" t="str">
        <f>IF(MAX($A$1:$A85)&lt;MAX(Marina!$AK:$AK),SUM('Renew Report'!$A85,1),"")</f>
        <v/>
      </c>
      <c r="B86" s="152" t="str">
        <f>IF($A86="","",INDEX(Marina!B:B,MATCH($A86,Marina!$AK:$AK,0)))</f>
        <v/>
      </c>
      <c r="C86" s="152" t="str">
        <f>IF($A86="","",INDEX(Marina!C:C,MATCH($A86,Marina!$AK:$AK,0)))</f>
        <v/>
      </c>
      <c r="D86" s="152" t="str">
        <f>IF($A86="","",INDEX(Marina!D:D,MATCH($A86,Marina!$AK:$AK,0)))</f>
        <v/>
      </c>
      <c r="E86" s="152" t="str">
        <f>IF($A86="","",INDEX(Marina!E:E,MATCH($A86,Marina!$AK:$AK,0)))</f>
        <v/>
      </c>
      <c r="F86" s="152" t="str">
        <f>IF($A86="","",INDEX(Marina!F:F,MATCH($A86,Marina!$AK:$AK,0)))</f>
        <v/>
      </c>
      <c r="G86" s="152" t="str">
        <f>IF($A86="","",INDEX(Marina!I:I,MATCH($A86,Marina!$AK:$AK,0)))</f>
        <v/>
      </c>
      <c r="H86" s="152" t="str">
        <f>IF($A86="","",INDEX(Marina!J:J,MATCH($A86,Marina!$AK:$AK,0)))</f>
        <v/>
      </c>
      <c r="I86" s="152" t="str">
        <f>IF($A86="","",INDEX(Marina!K:K,MATCH($A86,Marina!$AK:$AK,0)))</f>
        <v/>
      </c>
      <c r="J86" s="153" t="str">
        <f>IF($A86="","",INDEX(Marina!L:L,MATCH($A86,Marina!$AK:$AK,0)))</f>
        <v/>
      </c>
      <c r="K86" s="153" t="str">
        <f>IF($A86="","",INDEX(Marina!M:M,MATCH($A86,Marina!$AK:$AK,0)))</f>
        <v/>
      </c>
      <c r="L86" s="154" t="str">
        <f>IF($A86="","",INDEX(Marina!N:N,MATCH($A86,Marina!$AK:$AK,0)))</f>
        <v/>
      </c>
      <c r="M86" s="155" t="str">
        <f>IF($A86="","",INDEX(Marina!O:O,MATCH($A86,Marina!$AK:$AK,0)))</f>
        <v/>
      </c>
      <c r="N86" s="156" t="str">
        <f>IF($A86="","",INDEX(Marina!P:P,MATCH($A86,Marina!$AK:$AK,0)))</f>
        <v/>
      </c>
      <c r="O86" s="157" t="str">
        <f>IF($A86="","",INDEX(Marina!Q:Q,MATCH($A86,Marina!$AK:$AK,0)))</f>
        <v/>
      </c>
      <c r="P86" s="156" t="str">
        <f>IF($A86="","",INDEX(Marina!R:R,MATCH($A86,Marina!$AK:$AK,0)))</f>
        <v/>
      </c>
      <c r="Q86" s="156" t="str">
        <f>IF($A86="","",INDEX(Marina!S:S,MATCH($A86,Marina!$AK:$AK,0)))</f>
        <v/>
      </c>
      <c r="R86" s="162" t="str">
        <f>IF($A86="","",INDEX(Marina!T:T,MATCH($A86,Marina!$AK:$AK,0)))</f>
        <v/>
      </c>
      <c r="S86" s="158"/>
      <c r="T86" s="150"/>
      <c r="U86" s="150"/>
    </row>
    <row r="87" spans="1:21" ht="30" customHeight="1">
      <c r="A87" s="151" t="str">
        <f>IF(MAX($A$1:$A86)&lt;MAX(Marina!$AK:$AK),SUM('Renew Report'!$A86,1),"")</f>
        <v/>
      </c>
      <c r="B87" s="152" t="str">
        <f>IF($A87="","",INDEX(Marina!B:B,MATCH($A87,Marina!$AK:$AK,0)))</f>
        <v/>
      </c>
      <c r="C87" s="152" t="str">
        <f>IF($A87="","",INDEX(Marina!C:C,MATCH($A87,Marina!$AK:$AK,0)))</f>
        <v/>
      </c>
      <c r="D87" s="152" t="str">
        <f>IF($A87="","",INDEX(Marina!D:D,MATCH($A87,Marina!$AK:$AK,0)))</f>
        <v/>
      </c>
      <c r="E87" s="152" t="str">
        <f>IF($A87="","",INDEX(Marina!E:E,MATCH($A87,Marina!$AK:$AK,0)))</f>
        <v/>
      </c>
      <c r="F87" s="152" t="str">
        <f>IF($A87="","",INDEX(Marina!F:F,MATCH($A87,Marina!$AK:$AK,0)))</f>
        <v/>
      </c>
      <c r="G87" s="152" t="str">
        <f>IF($A87="","",INDEX(Marina!I:I,MATCH($A87,Marina!$AK:$AK,0)))</f>
        <v/>
      </c>
      <c r="H87" s="152" t="str">
        <f>IF($A87="","",INDEX(Marina!J:J,MATCH($A87,Marina!$AK:$AK,0)))</f>
        <v/>
      </c>
      <c r="I87" s="152" t="str">
        <f>IF($A87="","",INDEX(Marina!K:K,MATCH($A87,Marina!$AK:$AK,0)))</f>
        <v/>
      </c>
      <c r="J87" s="153" t="str">
        <f>IF($A87="","",INDEX(Marina!L:L,MATCH($A87,Marina!$AK:$AK,0)))</f>
        <v/>
      </c>
      <c r="K87" s="153" t="str">
        <f>IF($A87="","",INDEX(Marina!M:M,MATCH($A87,Marina!$AK:$AK,0)))</f>
        <v/>
      </c>
      <c r="L87" s="154" t="str">
        <f>IF($A87="","",INDEX(Marina!N:N,MATCH($A87,Marina!$AK:$AK,0)))</f>
        <v/>
      </c>
      <c r="M87" s="155" t="str">
        <f>IF($A87="","",INDEX(Marina!O:O,MATCH($A87,Marina!$AK:$AK,0)))</f>
        <v/>
      </c>
      <c r="N87" s="156" t="str">
        <f>IF($A87="","",INDEX(Marina!P:P,MATCH($A87,Marina!$AK:$AK,0)))</f>
        <v/>
      </c>
      <c r="O87" s="157" t="str">
        <f>IF($A87="","",INDEX(Marina!Q:Q,MATCH($A87,Marina!$AK:$AK,0)))</f>
        <v/>
      </c>
      <c r="P87" s="156" t="str">
        <f>IF($A87="","",INDEX(Marina!R:R,MATCH($A87,Marina!$AK:$AK,0)))</f>
        <v/>
      </c>
      <c r="Q87" s="156" t="str">
        <f>IF($A87="","",INDEX(Marina!S:S,MATCH($A87,Marina!$AK:$AK,0)))</f>
        <v/>
      </c>
      <c r="R87" s="162" t="str">
        <f>IF($A87="","",INDEX(Marina!T:T,MATCH($A87,Marina!$AK:$AK,0)))</f>
        <v/>
      </c>
      <c r="S87" s="158"/>
      <c r="T87" s="150"/>
      <c r="U87" s="150"/>
    </row>
    <row r="88" spans="1:21" ht="30" customHeight="1">
      <c r="A88" s="151" t="str">
        <f>IF(MAX($A$1:$A87)&lt;MAX(Marina!$AK:$AK),SUM('Renew Report'!$A87,1),"")</f>
        <v/>
      </c>
      <c r="B88" s="152" t="str">
        <f>IF($A88="","",INDEX(Marina!B:B,MATCH($A88,Marina!$AK:$AK,0)))</f>
        <v/>
      </c>
      <c r="C88" s="152" t="str">
        <f>IF($A88="","",INDEX(Marina!C:C,MATCH($A88,Marina!$AK:$AK,0)))</f>
        <v/>
      </c>
      <c r="D88" s="152" t="str">
        <f>IF($A88="","",INDEX(Marina!D:D,MATCH($A88,Marina!$AK:$AK,0)))</f>
        <v/>
      </c>
      <c r="E88" s="152" t="str">
        <f>IF($A88="","",INDEX(Marina!E:E,MATCH($A88,Marina!$AK:$AK,0)))</f>
        <v/>
      </c>
      <c r="F88" s="152" t="str">
        <f>IF($A88="","",INDEX(Marina!F:F,MATCH($A88,Marina!$AK:$AK,0)))</f>
        <v/>
      </c>
      <c r="G88" s="152" t="str">
        <f>IF($A88="","",INDEX(Marina!I:I,MATCH($A88,Marina!$AK:$AK,0)))</f>
        <v/>
      </c>
      <c r="H88" s="152" t="str">
        <f>IF($A88="","",INDEX(Marina!J:J,MATCH($A88,Marina!$AK:$AK,0)))</f>
        <v/>
      </c>
      <c r="I88" s="152" t="str">
        <f>IF($A88="","",INDEX(Marina!K:K,MATCH($A88,Marina!$AK:$AK,0)))</f>
        <v/>
      </c>
      <c r="J88" s="153" t="str">
        <f>IF($A88="","",INDEX(Marina!L:L,MATCH($A88,Marina!$AK:$AK,0)))</f>
        <v/>
      </c>
      <c r="K88" s="153" t="str">
        <f>IF($A88="","",INDEX(Marina!M:M,MATCH($A88,Marina!$AK:$AK,0)))</f>
        <v/>
      </c>
      <c r="L88" s="154" t="str">
        <f>IF($A88="","",INDEX(Marina!N:N,MATCH($A88,Marina!$AK:$AK,0)))</f>
        <v/>
      </c>
      <c r="M88" s="155" t="str">
        <f>IF($A88="","",INDEX(Marina!O:O,MATCH($A88,Marina!$AK:$AK,0)))</f>
        <v/>
      </c>
      <c r="N88" s="156" t="str">
        <f>IF($A88="","",INDEX(Marina!P:P,MATCH($A88,Marina!$AK:$AK,0)))</f>
        <v/>
      </c>
      <c r="O88" s="157" t="str">
        <f>IF($A88="","",INDEX(Marina!Q:Q,MATCH($A88,Marina!$AK:$AK,0)))</f>
        <v/>
      </c>
      <c r="P88" s="156" t="str">
        <f>IF($A88="","",INDEX(Marina!R:R,MATCH($A88,Marina!$AK:$AK,0)))</f>
        <v/>
      </c>
      <c r="Q88" s="156" t="str">
        <f>IF($A88="","",INDEX(Marina!S:S,MATCH($A88,Marina!$AK:$AK,0)))</f>
        <v/>
      </c>
      <c r="R88" s="162" t="str">
        <f>IF($A88="","",INDEX(Marina!T:T,MATCH($A88,Marina!$AK:$AK,0)))</f>
        <v/>
      </c>
      <c r="S88" s="158"/>
      <c r="T88" s="150"/>
      <c r="U88" s="150"/>
    </row>
    <row r="89" spans="1:21" ht="30" customHeight="1">
      <c r="A89" s="151" t="str">
        <f>IF(MAX($A$1:$A88)&lt;MAX(Marina!$AK:$AK),SUM('Renew Report'!$A88,1),"")</f>
        <v/>
      </c>
      <c r="B89" s="152" t="str">
        <f>IF($A89="","",INDEX(Marina!B:B,MATCH($A89,Marina!$AK:$AK,0)))</f>
        <v/>
      </c>
      <c r="C89" s="152" t="str">
        <f>IF($A89="","",INDEX(Marina!C:C,MATCH($A89,Marina!$AK:$AK,0)))</f>
        <v/>
      </c>
      <c r="D89" s="152" t="str">
        <f>IF($A89="","",INDEX(Marina!D:D,MATCH($A89,Marina!$AK:$AK,0)))</f>
        <v/>
      </c>
      <c r="E89" s="152" t="str">
        <f>IF($A89="","",INDEX(Marina!E:E,MATCH($A89,Marina!$AK:$AK,0)))</f>
        <v/>
      </c>
      <c r="F89" s="152" t="str">
        <f>IF($A89="","",INDEX(Marina!F:F,MATCH($A89,Marina!$AK:$AK,0)))</f>
        <v/>
      </c>
      <c r="G89" s="152" t="str">
        <f>IF($A89="","",INDEX(Marina!I:I,MATCH($A89,Marina!$AK:$AK,0)))</f>
        <v/>
      </c>
      <c r="H89" s="152" t="str">
        <f>IF($A89="","",INDEX(Marina!J:J,MATCH($A89,Marina!$AK:$AK,0)))</f>
        <v/>
      </c>
      <c r="I89" s="152" t="str">
        <f>IF($A89="","",INDEX(Marina!K:K,MATCH($A89,Marina!$AK:$AK,0)))</f>
        <v/>
      </c>
      <c r="J89" s="153" t="str">
        <f>IF($A89="","",INDEX(Marina!L:L,MATCH($A89,Marina!$AK:$AK,0)))</f>
        <v/>
      </c>
      <c r="K89" s="153" t="str">
        <f>IF($A89="","",INDEX(Marina!M:M,MATCH($A89,Marina!$AK:$AK,0)))</f>
        <v/>
      </c>
      <c r="L89" s="154" t="str">
        <f>IF($A89="","",INDEX(Marina!N:N,MATCH($A89,Marina!$AK:$AK,0)))</f>
        <v/>
      </c>
      <c r="M89" s="155" t="str">
        <f>IF($A89="","",INDEX(Marina!O:O,MATCH($A89,Marina!$AK:$AK,0)))</f>
        <v/>
      </c>
      <c r="N89" s="156" t="str">
        <f>IF($A89="","",INDEX(Marina!P:P,MATCH($A89,Marina!$AK:$AK,0)))</f>
        <v/>
      </c>
      <c r="O89" s="157" t="str">
        <f>IF($A89="","",INDEX(Marina!Q:Q,MATCH($A89,Marina!$AK:$AK,0)))</f>
        <v/>
      </c>
      <c r="P89" s="156" t="str">
        <f>IF($A89="","",INDEX(Marina!R:R,MATCH($A89,Marina!$AK:$AK,0)))</f>
        <v/>
      </c>
      <c r="Q89" s="156" t="str">
        <f>IF($A89="","",INDEX(Marina!S:S,MATCH($A89,Marina!$AK:$AK,0)))</f>
        <v/>
      </c>
      <c r="R89" s="162" t="str">
        <f>IF($A89="","",INDEX(Marina!T:T,MATCH($A89,Marina!$AK:$AK,0)))</f>
        <v/>
      </c>
      <c r="S89" s="158"/>
      <c r="T89" s="150"/>
      <c r="U89" s="150"/>
    </row>
    <row r="90" spans="1:21" ht="30" customHeight="1">
      <c r="A90" s="151" t="str">
        <f>IF(MAX($A$1:$A89)&lt;MAX(Marina!$AK:$AK),SUM('Renew Report'!$A89,1),"")</f>
        <v/>
      </c>
      <c r="B90" s="152" t="str">
        <f>IF($A90="","",INDEX(Marina!B:B,MATCH($A90,Marina!$AK:$AK,0)))</f>
        <v/>
      </c>
      <c r="C90" s="152" t="str">
        <f>IF($A90="","",INDEX(Marina!C:C,MATCH($A90,Marina!$AK:$AK,0)))</f>
        <v/>
      </c>
      <c r="D90" s="152" t="str">
        <f>IF($A90="","",INDEX(Marina!D:D,MATCH($A90,Marina!$AK:$AK,0)))</f>
        <v/>
      </c>
      <c r="E90" s="152" t="str">
        <f>IF($A90="","",INDEX(Marina!E:E,MATCH($A90,Marina!$AK:$AK,0)))</f>
        <v/>
      </c>
      <c r="F90" s="152" t="str">
        <f>IF($A90="","",INDEX(Marina!F:F,MATCH($A90,Marina!$AK:$AK,0)))</f>
        <v/>
      </c>
      <c r="G90" s="152" t="str">
        <f>IF($A90="","",INDEX(Marina!I:I,MATCH($A90,Marina!$AK:$AK,0)))</f>
        <v/>
      </c>
      <c r="H90" s="152" t="str">
        <f>IF($A90="","",INDEX(Marina!J:J,MATCH($A90,Marina!$AK:$AK,0)))</f>
        <v/>
      </c>
      <c r="I90" s="152" t="str">
        <f>IF($A90="","",INDEX(Marina!K:K,MATCH($A90,Marina!$AK:$AK,0)))</f>
        <v/>
      </c>
      <c r="J90" s="153" t="str">
        <f>IF($A90="","",INDEX(Marina!L:L,MATCH($A90,Marina!$AK:$AK,0)))</f>
        <v/>
      </c>
      <c r="K90" s="153" t="str">
        <f>IF($A90="","",INDEX(Marina!M:M,MATCH($A90,Marina!$AK:$AK,0)))</f>
        <v/>
      </c>
      <c r="L90" s="154" t="str">
        <f>IF($A90="","",INDEX(Marina!N:N,MATCH($A90,Marina!$AK:$AK,0)))</f>
        <v/>
      </c>
      <c r="M90" s="155" t="str">
        <f>IF($A90="","",INDEX(Marina!O:O,MATCH($A90,Marina!$AK:$AK,0)))</f>
        <v/>
      </c>
      <c r="N90" s="156" t="str">
        <f>IF($A90="","",INDEX(Marina!P:P,MATCH($A90,Marina!$AK:$AK,0)))</f>
        <v/>
      </c>
      <c r="O90" s="157" t="str">
        <f>IF($A90="","",INDEX(Marina!Q:Q,MATCH($A90,Marina!$AK:$AK,0)))</f>
        <v/>
      </c>
      <c r="P90" s="156" t="str">
        <f>IF($A90="","",INDEX(Marina!R:R,MATCH($A90,Marina!$AK:$AK,0)))</f>
        <v/>
      </c>
      <c r="Q90" s="156" t="str">
        <f>IF($A90="","",INDEX(Marina!S:S,MATCH($A90,Marina!$AK:$AK,0)))</f>
        <v/>
      </c>
      <c r="R90" s="162" t="str">
        <f>IF($A90="","",INDEX(Marina!T:T,MATCH($A90,Marina!$AK:$AK,0)))</f>
        <v/>
      </c>
      <c r="S90" s="158"/>
      <c r="T90" s="150"/>
      <c r="U90" s="150"/>
    </row>
    <row r="91" spans="1:21" ht="30" customHeight="1">
      <c r="A91" s="151" t="str">
        <f>IF(MAX($A$1:$A90)&lt;MAX(Marina!$AK:$AK),SUM('Renew Report'!$A90,1),"")</f>
        <v/>
      </c>
      <c r="B91" s="152" t="str">
        <f>IF($A91="","",INDEX(Marina!B:B,MATCH($A91,Marina!$AK:$AK,0)))</f>
        <v/>
      </c>
      <c r="C91" s="152" t="str">
        <f>IF($A91="","",INDEX(Marina!C:C,MATCH($A91,Marina!$AK:$AK,0)))</f>
        <v/>
      </c>
      <c r="D91" s="152" t="str">
        <f>IF($A91="","",INDEX(Marina!D:D,MATCH($A91,Marina!$AK:$AK,0)))</f>
        <v/>
      </c>
      <c r="E91" s="152" t="str">
        <f>IF($A91="","",INDEX(Marina!E:E,MATCH($A91,Marina!$AK:$AK,0)))</f>
        <v/>
      </c>
      <c r="F91" s="152" t="str">
        <f>IF($A91="","",INDEX(Marina!F:F,MATCH($A91,Marina!$AK:$AK,0)))</f>
        <v/>
      </c>
      <c r="G91" s="152" t="str">
        <f>IF($A91="","",INDEX(Marina!I:I,MATCH($A91,Marina!$AK:$AK,0)))</f>
        <v/>
      </c>
      <c r="H91" s="152" t="str">
        <f>IF($A91="","",INDEX(Marina!J:J,MATCH($A91,Marina!$AK:$AK,0)))</f>
        <v/>
      </c>
      <c r="I91" s="152" t="str">
        <f>IF($A91="","",INDEX(Marina!K:K,MATCH($A91,Marina!$AK:$AK,0)))</f>
        <v/>
      </c>
      <c r="J91" s="153" t="str">
        <f>IF($A91="","",INDEX(Marina!L:L,MATCH($A91,Marina!$AK:$AK,0)))</f>
        <v/>
      </c>
      <c r="K91" s="153" t="str">
        <f>IF($A91="","",INDEX(Marina!M:M,MATCH($A91,Marina!$AK:$AK,0)))</f>
        <v/>
      </c>
      <c r="L91" s="154" t="str">
        <f>IF($A91="","",INDEX(Marina!N:N,MATCH($A91,Marina!$AK:$AK,0)))</f>
        <v/>
      </c>
      <c r="M91" s="155" t="str">
        <f>IF($A91="","",INDEX(Marina!O:O,MATCH($A91,Marina!$AK:$AK,0)))</f>
        <v/>
      </c>
      <c r="N91" s="156" t="str">
        <f>IF($A91="","",INDEX(Marina!P:P,MATCH($A91,Marina!$AK:$AK,0)))</f>
        <v/>
      </c>
      <c r="O91" s="157" t="str">
        <f>IF($A91="","",INDEX(Marina!Q:Q,MATCH($A91,Marina!$AK:$AK,0)))</f>
        <v/>
      </c>
      <c r="P91" s="156" t="str">
        <f>IF($A91="","",INDEX(Marina!R:R,MATCH($A91,Marina!$AK:$AK,0)))</f>
        <v/>
      </c>
      <c r="Q91" s="156" t="str">
        <f>IF($A91="","",INDEX(Marina!S:S,MATCH($A91,Marina!$AK:$AK,0)))</f>
        <v/>
      </c>
      <c r="R91" s="162" t="str">
        <f>IF($A91="","",INDEX(Marina!T:T,MATCH($A91,Marina!$AK:$AK,0)))</f>
        <v/>
      </c>
      <c r="S91" s="158"/>
      <c r="T91" s="150"/>
      <c r="U91" s="150"/>
    </row>
    <row r="92" spans="1:21" ht="30" customHeight="1">
      <c r="A92" s="151" t="str">
        <f>IF(MAX($A$1:$A91)&lt;MAX(Marina!$AK:$AK),SUM('Renew Report'!$A91,1),"")</f>
        <v/>
      </c>
      <c r="B92" s="152" t="str">
        <f>IF($A92="","",INDEX(Marina!B:B,MATCH($A92,Marina!$AK:$AK,0)))</f>
        <v/>
      </c>
      <c r="C92" s="152" t="str">
        <f>IF($A92="","",INDEX(Marina!C:C,MATCH($A92,Marina!$AK:$AK,0)))</f>
        <v/>
      </c>
      <c r="D92" s="152" t="str">
        <f>IF($A92="","",INDEX(Marina!D:D,MATCH($A92,Marina!$AK:$AK,0)))</f>
        <v/>
      </c>
      <c r="E92" s="152" t="str">
        <f>IF($A92="","",INDEX(Marina!E:E,MATCH($A92,Marina!$AK:$AK,0)))</f>
        <v/>
      </c>
      <c r="F92" s="152" t="str">
        <f>IF($A92="","",INDEX(Marina!F:F,MATCH($A92,Marina!$AK:$AK,0)))</f>
        <v/>
      </c>
      <c r="G92" s="152" t="str">
        <f>IF($A92="","",INDEX(Marina!I:I,MATCH($A92,Marina!$AK:$AK,0)))</f>
        <v/>
      </c>
      <c r="H92" s="152" t="str">
        <f>IF($A92="","",INDEX(Marina!J:J,MATCH($A92,Marina!$AK:$AK,0)))</f>
        <v/>
      </c>
      <c r="I92" s="152" t="str">
        <f>IF($A92="","",INDEX(Marina!K:K,MATCH($A92,Marina!$AK:$AK,0)))</f>
        <v/>
      </c>
      <c r="J92" s="153" t="str">
        <f>IF($A92="","",INDEX(Marina!L:L,MATCH($A92,Marina!$AK:$AK,0)))</f>
        <v/>
      </c>
      <c r="K92" s="153" t="str">
        <f>IF($A92="","",INDEX(Marina!M:M,MATCH($A92,Marina!$AK:$AK,0)))</f>
        <v/>
      </c>
      <c r="L92" s="154" t="str">
        <f>IF($A92="","",INDEX(Marina!N:N,MATCH($A92,Marina!$AK:$AK,0)))</f>
        <v/>
      </c>
      <c r="M92" s="155" t="str">
        <f>IF($A92="","",INDEX(Marina!O:O,MATCH($A92,Marina!$AK:$AK,0)))</f>
        <v/>
      </c>
      <c r="N92" s="156" t="str">
        <f>IF($A92="","",INDEX(Marina!P:P,MATCH($A92,Marina!$AK:$AK,0)))</f>
        <v/>
      </c>
      <c r="O92" s="157" t="str">
        <f>IF($A92="","",INDEX(Marina!Q:Q,MATCH($A92,Marina!$AK:$AK,0)))</f>
        <v/>
      </c>
      <c r="P92" s="156" t="str">
        <f>IF($A92="","",INDEX(Marina!R:R,MATCH($A92,Marina!$AK:$AK,0)))</f>
        <v/>
      </c>
      <c r="Q92" s="156" t="str">
        <f>IF($A92="","",INDEX(Marina!S:S,MATCH($A92,Marina!$AK:$AK,0)))</f>
        <v/>
      </c>
      <c r="R92" s="162" t="str">
        <f>IF($A92="","",INDEX(Marina!T:T,MATCH($A92,Marina!$AK:$AK,0)))</f>
        <v/>
      </c>
      <c r="S92" s="158"/>
      <c r="T92" s="150"/>
      <c r="U92" s="150"/>
    </row>
    <row r="93" spans="1:21" ht="30" customHeight="1">
      <c r="A93" s="151" t="str">
        <f>IF(MAX($A$1:$A92)&lt;MAX(Marina!$AK:$AK),SUM('Renew Report'!$A92,1),"")</f>
        <v/>
      </c>
      <c r="B93" s="152" t="str">
        <f>IF($A93="","",INDEX(Marina!B:B,MATCH($A93,Marina!$AK:$AK,0)))</f>
        <v/>
      </c>
      <c r="C93" s="152" t="str">
        <f>IF($A93="","",INDEX(Marina!C:C,MATCH($A93,Marina!$AK:$AK,0)))</f>
        <v/>
      </c>
      <c r="D93" s="152" t="str">
        <f>IF($A93="","",INDEX(Marina!D:D,MATCH($A93,Marina!$AK:$AK,0)))</f>
        <v/>
      </c>
      <c r="E93" s="152" t="str">
        <f>IF($A93="","",INDEX(Marina!E:E,MATCH($A93,Marina!$AK:$AK,0)))</f>
        <v/>
      </c>
      <c r="F93" s="152" t="str">
        <f>IF($A93="","",INDEX(Marina!F:F,MATCH($A93,Marina!$AK:$AK,0)))</f>
        <v/>
      </c>
      <c r="G93" s="152" t="str">
        <f>IF($A93="","",INDEX(Marina!I:I,MATCH($A93,Marina!$AK:$AK,0)))</f>
        <v/>
      </c>
      <c r="H93" s="152" t="str">
        <f>IF($A93="","",INDEX(Marina!J:J,MATCH($A93,Marina!$AK:$AK,0)))</f>
        <v/>
      </c>
      <c r="I93" s="152" t="str">
        <f>IF($A93="","",INDEX(Marina!K:K,MATCH($A93,Marina!$AK:$AK,0)))</f>
        <v/>
      </c>
      <c r="J93" s="153" t="str">
        <f>IF($A93="","",INDEX(Marina!L:L,MATCH($A93,Marina!$AK:$AK,0)))</f>
        <v/>
      </c>
      <c r="K93" s="153" t="str">
        <f>IF($A93="","",INDEX(Marina!M:M,MATCH($A93,Marina!$AK:$AK,0)))</f>
        <v/>
      </c>
      <c r="L93" s="154" t="str">
        <f>IF($A93="","",INDEX(Marina!N:N,MATCH($A93,Marina!$AK:$AK,0)))</f>
        <v/>
      </c>
      <c r="M93" s="155" t="str">
        <f>IF($A93="","",INDEX(Marina!O:O,MATCH($A93,Marina!$AK:$AK,0)))</f>
        <v/>
      </c>
      <c r="N93" s="156" t="str">
        <f>IF($A93="","",INDEX(Marina!P:P,MATCH($A93,Marina!$AK:$AK,0)))</f>
        <v/>
      </c>
      <c r="O93" s="157" t="str">
        <f>IF($A93="","",INDEX(Marina!Q:Q,MATCH($A93,Marina!$AK:$AK,0)))</f>
        <v/>
      </c>
      <c r="P93" s="156" t="str">
        <f>IF($A93="","",INDEX(Marina!R:R,MATCH($A93,Marina!$AK:$AK,0)))</f>
        <v/>
      </c>
      <c r="Q93" s="156" t="str">
        <f>IF($A93="","",INDEX(Marina!S:S,MATCH($A93,Marina!$AK:$AK,0)))</f>
        <v/>
      </c>
      <c r="R93" s="162" t="str">
        <f>IF($A93="","",INDEX(Marina!T:T,MATCH($A93,Marina!$AK:$AK,0)))</f>
        <v/>
      </c>
      <c r="S93" s="158"/>
      <c r="T93" s="150"/>
      <c r="U93" s="150"/>
    </row>
    <row r="94" spans="1:21" ht="30" customHeight="1">
      <c r="A94" s="151" t="str">
        <f>IF(MAX($A$1:$A93)&lt;MAX(Marina!$AK:$AK),SUM('Renew Report'!$A93,1),"")</f>
        <v/>
      </c>
      <c r="B94" s="152" t="str">
        <f>IF($A94="","",INDEX(Marina!B:B,MATCH($A94,Marina!$AK:$AK,0)))</f>
        <v/>
      </c>
      <c r="C94" s="152" t="str">
        <f>IF($A94="","",INDEX(Marina!C:C,MATCH($A94,Marina!$AK:$AK,0)))</f>
        <v/>
      </c>
      <c r="D94" s="152" t="str">
        <f>IF($A94="","",INDEX(Marina!D:D,MATCH($A94,Marina!$AK:$AK,0)))</f>
        <v/>
      </c>
      <c r="E94" s="152" t="str">
        <f>IF($A94="","",INDEX(Marina!E:E,MATCH($A94,Marina!$AK:$AK,0)))</f>
        <v/>
      </c>
      <c r="F94" s="152" t="str">
        <f>IF($A94="","",INDEX(Marina!F:F,MATCH($A94,Marina!$AK:$AK,0)))</f>
        <v/>
      </c>
      <c r="G94" s="152" t="str">
        <f>IF($A94="","",INDEX(Marina!I:I,MATCH($A94,Marina!$AK:$AK,0)))</f>
        <v/>
      </c>
      <c r="H94" s="152" t="str">
        <f>IF($A94="","",INDEX(Marina!J:J,MATCH($A94,Marina!$AK:$AK,0)))</f>
        <v/>
      </c>
      <c r="I94" s="152" t="str">
        <f>IF($A94="","",INDEX(Marina!K:K,MATCH($A94,Marina!$AK:$AK,0)))</f>
        <v/>
      </c>
      <c r="J94" s="153" t="str">
        <f>IF($A94="","",INDEX(Marina!L:L,MATCH($A94,Marina!$AK:$AK,0)))</f>
        <v/>
      </c>
      <c r="K94" s="153" t="str">
        <f>IF($A94="","",INDEX(Marina!M:M,MATCH($A94,Marina!$AK:$AK,0)))</f>
        <v/>
      </c>
      <c r="L94" s="154" t="str">
        <f>IF($A94="","",INDEX(Marina!N:N,MATCH($A94,Marina!$AK:$AK,0)))</f>
        <v/>
      </c>
      <c r="M94" s="155" t="str">
        <f>IF($A94="","",INDEX(Marina!O:O,MATCH($A94,Marina!$AK:$AK,0)))</f>
        <v/>
      </c>
      <c r="N94" s="156" t="str">
        <f>IF($A94="","",INDEX(Marina!P:P,MATCH($A94,Marina!$AK:$AK,0)))</f>
        <v/>
      </c>
      <c r="O94" s="157" t="str">
        <f>IF($A94="","",INDEX(Marina!Q:Q,MATCH($A94,Marina!$AK:$AK,0)))</f>
        <v/>
      </c>
      <c r="P94" s="156" t="str">
        <f>IF($A94="","",INDEX(Marina!R:R,MATCH($A94,Marina!$AK:$AK,0)))</f>
        <v/>
      </c>
      <c r="Q94" s="156" t="str">
        <f>IF($A94="","",INDEX(Marina!S:S,MATCH($A94,Marina!$AK:$AK,0)))</f>
        <v/>
      </c>
      <c r="R94" s="162" t="str">
        <f>IF($A94="","",INDEX(Marina!T:T,MATCH($A94,Marina!$AK:$AK,0)))</f>
        <v/>
      </c>
      <c r="S94" s="158"/>
      <c r="T94" s="150"/>
      <c r="U94" s="150"/>
    </row>
    <row r="95" spans="1:21" ht="30" customHeight="1">
      <c r="A95" s="151" t="str">
        <f>IF(MAX($A$1:$A94)&lt;MAX(Marina!$AK:$AK),SUM('Renew Report'!$A94,1),"")</f>
        <v/>
      </c>
      <c r="B95" s="152" t="str">
        <f>IF($A95="","",INDEX(Marina!B:B,MATCH($A95,Marina!$AK:$AK,0)))</f>
        <v/>
      </c>
      <c r="C95" s="152" t="str">
        <f>IF($A95="","",INDEX(Marina!C:C,MATCH($A95,Marina!$AK:$AK,0)))</f>
        <v/>
      </c>
      <c r="D95" s="152" t="str">
        <f>IF($A95="","",INDEX(Marina!D:D,MATCH($A95,Marina!$AK:$AK,0)))</f>
        <v/>
      </c>
      <c r="E95" s="152" t="str">
        <f>IF($A95="","",INDEX(Marina!E:E,MATCH($A95,Marina!$AK:$AK,0)))</f>
        <v/>
      </c>
      <c r="F95" s="152" t="str">
        <f>IF($A95="","",INDEX(Marina!F:F,MATCH($A95,Marina!$AK:$AK,0)))</f>
        <v/>
      </c>
      <c r="G95" s="152" t="str">
        <f>IF($A95="","",INDEX(Marina!I:I,MATCH($A95,Marina!$AK:$AK,0)))</f>
        <v/>
      </c>
      <c r="H95" s="152" t="str">
        <f>IF($A95="","",INDEX(Marina!J:J,MATCH($A95,Marina!$AK:$AK,0)))</f>
        <v/>
      </c>
      <c r="I95" s="152" t="str">
        <f>IF($A95="","",INDEX(Marina!K:K,MATCH($A95,Marina!$AK:$AK,0)))</f>
        <v/>
      </c>
      <c r="J95" s="153" t="str">
        <f>IF($A95="","",INDEX(Marina!L:L,MATCH($A95,Marina!$AK:$AK,0)))</f>
        <v/>
      </c>
      <c r="K95" s="153" t="str">
        <f>IF($A95="","",INDEX(Marina!M:M,MATCH($A95,Marina!$AK:$AK,0)))</f>
        <v/>
      </c>
      <c r="L95" s="154" t="str">
        <f>IF($A95="","",INDEX(Marina!N:N,MATCH($A95,Marina!$AK:$AK,0)))</f>
        <v/>
      </c>
      <c r="M95" s="155" t="str">
        <f>IF($A95="","",INDEX(Marina!O:O,MATCH($A95,Marina!$AK:$AK,0)))</f>
        <v/>
      </c>
      <c r="N95" s="156" t="str">
        <f>IF($A95="","",INDEX(Marina!P:P,MATCH($A95,Marina!$AK:$AK,0)))</f>
        <v/>
      </c>
      <c r="O95" s="157" t="str">
        <f>IF($A95="","",INDEX(Marina!Q:Q,MATCH($A95,Marina!$AK:$AK,0)))</f>
        <v/>
      </c>
      <c r="P95" s="156" t="str">
        <f>IF($A95="","",INDEX(Marina!R:R,MATCH($A95,Marina!$AK:$AK,0)))</f>
        <v/>
      </c>
      <c r="Q95" s="156" t="str">
        <f>IF($A95="","",INDEX(Marina!S:S,MATCH($A95,Marina!$AK:$AK,0)))</f>
        <v/>
      </c>
      <c r="R95" s="162" t="str">
        <f>IF($A95="","",INDEX(Marina!T:T,MATCH($A95,Marina!$AK:$AK,0)))</f>
        <v/>
      </c>
      <c r="S95" s="158"/>
      <c r="T95" s="150"/>
      <c r="U95" s="150"/>
    </row>
    <row r="96" spans="1:21" ht="30" customHeight="1">
      <c r="A96" s="151" t="str">
        <f>IF(MAX($A$1:$A95)&lt;MAX(Marina!$AK:$AK),SUM('Renew Report'!$A95,1),"")</f>
        <v/>
      </c>
      <c r="B96" s="152" t="str">
        <f>IF($A96="","",INDEX(Marina!B:B,MATCH($A96,Marina!$AK:$AK,0)))</f>
        <v/>
      </c>
      <c r="C96" s="152" t="str">
        <f>IF($A96="","",INDEX(Marina!C:C,MATCH($A96,Marina!$AK:$AK,0)))</f>
        <v/>
      </c>
      <c r="D96" s="152" t="str">
        <f>IF($A96="","",INDEX(Marina!D:D,MATCH($A96,Marina!$AK:$AK,0)))</f>
        <v/>
      </c>
      <c r="E96" s="152" t="str">
        <f>IF($A96="","",INDEX(Marina!E:E,MATCH($A96,Marina!$AK:$AK,0)))</f>
        <v/>
      </c>
      <c r="F96" s="152" t="str">
        <f>IF($A96="","",INDEX(Marina!F:F,MATCH($A96,Marina!$AK:$AK,0)))</f>
        <v/>
      </c>
      <c r="G96" s="152" t="str">
        <f>IF($A96="","",INDEX(Marina!I:I,MATCH($A96,Marina!$AK:$AK,0)))</f>
        <v/>
      </c>
      <c r="H96" s="152" t="str">
        <f>IF($A96="","",INDEX(Marina!J:J,MATCH($A96,Marina!$AK:$AK,0)))</f>
        <v/>
      </c>
      <c r="I96" s="152" t="str">
        <f>IF($A96="","",INDEX(Marina!K:K,MATCH($A96,Marina!$AK:$AK,0)))</f>
        <v/>
      </c>
      <c r="J96" s="153" t="str">
        <f>IF($A96="","",INDEX(Marina!L:L,MATCH($A96,Marina!$AK:$AK,0)))</f>
        <v/>
      </c>
      <c r="K96" s="153" t="str">
        <f>IF($A96="","",INDEX(Marina!M:M,MATCH($A96,Marina!$AK:$AK,0)))</f>
        <v/>
      </c>
      <c r="L96" s="154" t="str">
        <f>IF($A96="","",INDEX(Marina!N:N,MATCH($A96,Marina!$AK:$AK,0)))</f>
        <v/>
      </c>
      <c r="M96" s="155" t="str">
        <f>IF($A96="","",INDEX(Marina!O:O,MATCH($A96,Marina!$AK:$AK,0)))</f>
        <v/>
      </c>
      <c r="N96" s="156" t="str">
        <f>IF($A96="","",INDEX(Marina!P:P,MATCH($A96,Marina!$AK:$AK,0)))</f>
        <v/>
      </c>
      <c r="O96" s="157" t="str">
        <f>IF($A96="","",INDEX(Marina!Q:Q,MATCH($A96,Marina!$AK:$AK,0)))</f>
        <v/>
      </c>
      <c r="P96" s="156" t="str">
        <f>IF($A96="","",INDEX(Marina!R:R,MATCH($A96,Marina!$AK:$AK,0)))</f>
        <v/>
      </c>
      <c r="Q96" s="156" t="str">
        <f>IF($A96="","",INDEX(Marina!S:S,MATCH($A96,Marina!$AK:$AK,0)))</f>
        <v/>
      </c>
      <c r="R96" s="162" t="str">
        <f>IF($A96="","",INDEX(Marina!T:T,MATCH($A96,Marina!$AK:$AK,0)))</f>
        <v/>
      </c>
      <c r="S96" s="158"/>
      <c r="T96" s="150"/>
      <c r="U96" s="150"/>
    </row>
    <row r="97" spans="1:21" ht="30" customHeight="1">
      <c r="A97" s="151" t="str">
        <f>IF(MAX($A$1:$A96)&lt;MAX(Marina!$AK:$AK),SUM('Renew Report'!$A96,1),"")</f>
        <v/>
      </c>
      <c r="B97" s="152" t="str">
        <f>IF($A97="","",INDEX(Marina!B:B,MATCH($A97,Marina!$AK:$AK,0)))</f>
        <v/>
      </c>
      <c r="C97" s="152" t="str">
        <f>IF($A97="","",INDEX(Marina!C:C,MATCH($A97,Marina!$AK:$AK,0)))</f>
        <v/>
      </c>
      <c r="D97" s="152" t="str">
        <f>IF($A97="","",INDEX(Marina!D:D,MATCH($A97,Marina!$AK:$AK,0)))</f>
        <v/>
      </c>
      <c r="E97" s="152" t="str">
        <f>IF($A97="","",INDEX(Marina!E:E,MATCH($A97,Marina!$AK:$AK,0)))</f>
        <v/>
      </c>
      <c r="F97" s="152" t="str">
        <f>IF($A97="","",INDEX(Marina!F:F,MATCH($A97,Marina!$AK:$AK,0)))</f>
        <v/>
      </c>
      <c r="G97" s="152" t="str">
        <f>IF($A97="","",INDEX(Marina!I:I,MATCH($A97,Marina!$AK:$AK,0)))</f>
        <v/>
      </c>
      <c r="H97" s="152" t="str">
        <f>IF($A97="","",INDEX(Marina!J:J,MATCH($A97,Marina!$AK:$AK,0)))</f>
        <v/>
      </c>
      <c r="I97" s="152" t="str">
        <f>IF($A97="","",INDEX(Marina!K:K,MATCH($A97,Marina!$AK:$AK,0)))</f>
        <v/>
      </c>
      <c r="J97" s="153" t="str">
        <f>IF($A97="","",INDEX(Marina!L:L,MATCH($A97,Marina!$AK:$AK,0)))</f>
        <v/>
      </c>
      <c r="K97" s="153" t="str">
        <f>IF($A97="","",INDEX(Marina!M:M,MATCH($A97,Marina!$AK:$AK,0)))</f>
        <v/>
      </c>
      <c r="L97" s="154" t="str">
        <f>IF($A97="","",INDEX(Marina!N:N,MATCH($A97,Marina!$AK:$AK,0)))</f>
        <v/>
      </c>
      <c r="M97" s="155" t="str">
        <f>IF($A97="","",INDEX(Marina!O:O,MATCH($A97,Marina!$AK:$AK,0)))</f>
        <v/>
      </c>
      <c r="N97" s="156" t="str">
        <f>IF($A97="","",INDEX(Marina!P:P,MATCH($A97,Marina!$AK:$AK,0)))</f>
        <v/>
      </c>
      <c r="O97" s="157" t="str">
        <f>IF($A97="","",INDEX(Marina!Q:Q,MATCH($A97,Marina!$AK:$AK,0)))</f>
        <v/>
      </c>
      <c r="P97" s="156" t="str">
        <f>IF($A97="","",INDEX(Marina!R:R,MATCH($A97,Marina!$AK:$AK,0)))</f>
        <v/>
      </c>
      <c r="Q97" s="156" t="str">
        <f>IF($A97="","",INDEX(Marina!S:S,MATCH($A97,Marina!$AK:$AK,0)))</f>
        <v/>
      </c>
      <c r="R97" s="162" t="str">
        <f>IF($A97="","",INDEX(Marina!T:T,MATCH($A97,Marina!$AK:$AK,0)))</f>
        <v/>
      </c>
      <c r="S97" s="158"/>
      <c r="T97" s="150"/>
      <c r="U97" s="150"/>
    </row>
    <row r="98" spans="1:21" ht="30" customHeight="1">
      <c r="A98" s="151" t="str">
        <f>IF(MAX($A$1:$A97)&lt;MAX(Marina!$AK:$AK),SUM('Renew Report'!$A97,1),"")</f>
        <v/>
      </c>
      <c r="B98" s="152" t="str">
        <f>IF($A98="","",INDEX(Marina!B:B,MATCH($A98,Marina!$AK:$AK,0)))</f>
        <v/>
      </c>
      <c r="C98" s="152" t="str">
        <f>IF($A98="","",INDEX(Marina!C:C,MATCH($A98,Marina!$AK:$AK,0)))</f>
        <v/>
      </c>
      <c r="D98" s="152" t="str">
        <f>IF($A98="","",INDEX(Marina!D:D,MATCH($A98,Marina!$AK:$AK,0)))</f>
        <v/>
      </c>
      <c r="E98" s="152" t="str">
        <f>IF($A98="","",INDEX(Marina!E:E,MATCH($A98,Marina!$AK:$AK,0)))</f>
        <v/>
      </c>
      <c r="F98" s="152" t="str">
        <f>IF($A98="","",INDEX(Marina!F:F,MATCH($A98,Marina!$AK:$AK,0)))</f>
        <v/>
      </c>
      <c r="G98" s="152" t="str">
        <f>IF($A98="","",INDEX(Marina!I:I,MATCH($A98,Marina!$AK:$AK,0)))</f>
        <v/>
      </c>
      <c r="H98" s="152" t="str">
        <f>IF($A98="","",INDEX(Marina!J:J,MATCH($A98,Marina!$AK:$AK,0)))</f>
        <v/>
      </c>
      <c r="I98" s="152" t="str">
        <f>IF($A98="","",INDEX(Marina!K:K,MATCH($A98,Marina!$AK:$AK,0)))</f>
        <v/>
      </c>
      <c r="J98" s="153" t="str">
        <f>IF($A98="","",INDEX(Marina!L:L,MATCH($A98,Marina!$AK:$AK,0)))</f>
        <v/>
      </c>
      <c r="K98" s="153" t="str">
        <f>IF($A98="","",INDEX(Marina!M:M,MATCH($A98,Marina!$AK:$AK,0)))</f>
        <v/>
      </c>
      <c r="L98" s="154" t="str">
        <f>IF($A98="","",INDEX(Marina!N:N,MATCH($A98,Marina!$AK:$AK,0)))</f>
        <v/>
      </c>
      <c r="M98" s="155" t="str">
        <f>IF($A98="","",INDEX(Marina!O:O,MATCH($A98,Marina!$AK:$AK,0)))</f>
        <v/>
      </c>
      <c r="N98" s="156" t="str">
        <f>IF($A98="","",INDEX(Marina!P:P,MATCH($A98,Marina!$AK:$AK,0)))</f>
        <v/>
      </c>
      <c r="O98" s="157" t="str">
        <f>IF($A98="","",INDEX(Marina!Q:Q,MATCH($A98,Marina!$AK:$AK,0)))</f>
        <v/>
      </c>
      <c r="P98" s="156" t="str">
        <f>IF($A98="","",INDEX(Marina!R:R,MATCH($A98,Marina!$AK:$AK,0)))</f>
        <v/>
      </c>
      <c r="Q98" s="156" t="str">
        <f>IF($A98="","",INDEX(Marina!S:S,MATCH($A98,Marina!$AK:$AK,0)))</f>
        <v/>
      </c>
      <c r="R98" s="162" t="str">
        <f>IF($A98="","",INDEX(Marina!T:T,MATCH($A98,Marina!$AK:$AK,0)))</f>
        <v/>
      </c>
      <c r="S98" s="158"/>
      <c r="T98" s="150"/>
      <c r="U98" s="150"/>
    </row>
    <row r="99" spans="1:21" ht="30" customHeight="1">
      <c r="A99" s="151" t="str">
        <f>IF(MAX($A$1:$A98)&lt;MAX(Marina!$AK:$AK),SUM('Renew Report'!$A98,1),"")</f>
        <v/>
      </c>
      <c r="B99" s="152" t="str">
        <f>IF($A99="","",INDEX(Marina!B:B,MATCH($A99,Marina!$AK:$AK,0)))</f>
        <v/>
      </c>
      <c r="C99" s="152" t="str">
        <f>IF($A99="","",INDEX(Marina!C:C,MATCH($A99,Marina!$AK:$AK,0)))</f>
        <v/>
      </c>
      <c r="D99" s="152" t="str">
        <f>IF($A99="","",INDEX(Marina!D:D,MATCH($A99,Marina!$AK:$AK,0)))</f>
        <v/>
      </c>
      <c r="E99" s="152" t="str">
        <f>IF($A99="","",INDEX(Marina!E:E,MATCH($A99,Marina!$AK:$AK,0)))</f>
        <v/>
      </c>
      <c r="F99" s="152" t="str">
        <f>IF($A99="","",INDEX(Marina!F:F,MATCH($A99,Marina!$AK:$AK,0)))</f>
        <v/>
      </c>
      <c r="G99" s="152" t="str">
        <f>IF($A99="","",INDEX(Marina!I:I,MATCH($A99,Marina!$AK:$AK,0)))</f>
        <v/>
      </c>
      <c r="H99" s="152" t="str">
        <f>IF($A99="","",INDEX(Marina!J:J,MATCH($A99,Marina!$AK:$AK,0)))</f>
        <v/>
      </c>
      <c r="I99" s="152" t="str">
        <f>IF($A99="","",INDEX(Marina!K:K,MATCH($A99,Marina!$AK:$AK,0)))</f>
        <v/>
      </c>
      <c r="J99" s="153" t="str">
        <f>IF($A99="","",INDEX(Marina!L:L,MATCH($A99,Marina!$AK:$AK,0)))</f>
        <v/>
      </c>
      <c r="K99" s="153" t="str">
        <f>IF($A99="","",INDEX(Marina!M:M,MATCH($A99,Marina!$AK:$AK,0)))</f>
        <v/>
      </c>
      <c r="L99" s="154" t="str">
        <f>IF($A99="","",INDEX(Marina!N:N,MATCH($A99,Marina!$AK:$AK,0)))</f>
        <v/>
      </c>
      <c r="M99" s="155" t="str">
        <f>IF($A99="","",INDEX(Marina!O:O,MATCH($A99,Marina!$AK:$AK,0)))</f>
        <v/>
      </c>
      <c r="N99" s="156" t="str">
        <f>IF($A99="","",INDEX(Marina!P:P,MATCH($A99,Marina!$AK:$AK,0)))</f>
        <v/>
      </c>
      <c r="O99" s="157" t="str">
        <f>IF($A99="","",INDEX(Marina!Q:Q,MATCH($A99,Marina!$AK:$AK,0)))</f>
        <v/>
      </c>
      <c r="P99" s="156" t="str">
        <f>IF($A99="","",INDEX(Marina!R:R,MATCH($A99,Marina!$AK:$AK,0)))</f>
        <v/>
      </c>
      <c r="Q99" s="156" t="str">
        <f>IF($A99="","",INDEX(Marina!S:S,MATCH($A99,Marina!$AK:$AK,0)))</f>
        <v/>
      </c>
      <c r="R99" s="162" t="str">
        <f>IF($A99="","",INDEX(Marina!T:T,MATCH($A99,Marina!$AK:$AK,0)))</f>
        <v/>
      </c>
      <c r="S99" s="158"/>
      <c r="T99" s="150"/>
      <c r="U99" s="150"/>
    </row>
    <row r="100" spans="1:21" ht="30" customHeight="1">
      <c r="A100" s="151" t="str">
        <f>IF(MAX($A$1:$A99)&lt;MAX(Marina!$AK:$AK),SUM('Renew Report'!$A99,1),"")</f>
        <v/>
      </c>
      <c r="B100" s="152" t="str">
        <f>IF($A100="","",INDEX(Marina!B:B,MATCH($A100,Marina!$AK:$AK,0)))</f>
        <v/>
      </c>
      <c r="C100" s="152" t="str">
        <f>IF($A100="","",INDEX(Marina!C:C,MATCH($A100,Marina!$AK:$AK,0)))</f>
        <v/>
      </c>
      <c r="D100" s="152" t="str">
        <f>IF($A100="","",INDEX(Marina!D:D,MATCH($A100,Marina!$AK:$AK,0)))</f>
        <v/>
      </c>
      <c r="E100" s="152" t="str">
        <f>IF($A100="","",INDEX(Marina!E:E,MATCH($A100,Marina!$AK:$AK,0)))</f>
        <v/>
      </c>
      <c r="F100" s="152" t="str">
        <f>IF($A100="","",INDEX(Marina!F:F,MATCH($A100,Marina!$AK:$AK,0)))</f>
        <v/>
      </c>
      <c r="G100" s="152" t="str">
        <f>IF($A100="","",INDEX(Marina!I:I,MATCH($A100,Marina!$AK:$AK,0)))</f>
        <v/>
      </c>
      <c r="H100" s="152" t="str">
        <f>IF($A100="","",INDEX(Marina!J:J,MATCH($A100,Marina!$AK:$AK,0)))</f>
        <v/>
      </c>
      <c r="I100" s="152" t="str">
        <f>IF($A100="","",INDEX(Marina!K:K,MATCH($A100,Marina!$AK:$AK,0)))</f>
        <v/>
      </c>
      <c r="J100" s="153" t="str">
        <f>IF($A100="","",INDEX(Marina!L:L,MATCH($A100,Marina!$AK:$AK,0)))</f>
        <v/>
      </c>
      <c r="K100" s="153" t="str">
        <f>IF($A100="","",INDEX(Marina!M:M,MATCH($A100,Marina!$AK:$AK,0)))</f>
        <v/>
      </c>
      <c r="L100" s="154" t="str">
        <f>IF($A100="","",INDEX(Marina!N:N,MATCH($A100,Marina!$AK:$AK,0)))</f>
        <v/>
      </c>
      <c r="M100" s="155" t="str">
        <f>IF($A100="","",INDEX(Marina!O:O,MATCH($A100,Marina!$AK:$AK,0)))</f>
        <v/>
      </c>
      <c r="N100" s="156" t="str">
        <f>IF($A100="","",INDEX(Marina!P:P,MATCH($A100,Marina!$AK:$AK,0)))</f>
        <v/>
      </c>
      <c r="O100" s="157" t="str">
        <f>IF($A100="","",INDEX(Marina!Q:Q,MATCH($A100,Marina!$AK:$AK,0)))</f>
        <v/>
      </c>
      <c r="P100" s="156" t="str">
        <f>IF($A100="","",INDEX(Marina!R:R,MATCH($A100,Marina!$AK:$AK,0)))</f>
        <v/>
      </c>
      <c r="Q100" s="156" t="str">
        <f>IF($A100="","",INDEX(Marina!S:S,MATCH($A100,Marina!$AK:$AK,0)))</f>
        <v/>
      </c>
      <c r="R100" s="162" t="str">
        <f>IF($A100="","",INDEX(Marina!T:T,MATCH($A100,Marina!$AK:$AK,0)))</f>
        <v/>
      </c>
      <c r="S100" s="158"/>
      <c r="T100" s="150"/>
      <c r="U100" s="150"/>
    </row>
    <row r="101" spans="1:21" ht="30" customHeight="1">
      <c r="A101" s="151" t="str">
        <f>IF(MAX($A$1:$A100)&lt;MAX(Marina!$AK:$AK),SUM('Renew Report'!$A100,1),"")</f>
        <v/>
      </c>
      <c r="B101" s="152" t="str">
        <f>IF($A101="","",INDEX(Marina!B:B,MATCH($A101,Marina!$AK:$AK,0)))</f>
        <v/>
      </c>
      <c r="C101" s="152" t="str">
        <f>IF($A101="","",INDEX(Marina!C:C,MATCH($A101,Marina!$AK:$AK,0)))</f>
        <v/>
      </c>
      <c r="D101" s="152" t="str">
        <f>IF($A101="","",INDEX(Marina!D:D,MATCH($A101,Marina!$AK:$AK,0)))</f>
        <v/>
      </c>
      <c r="E101" s="152" t="str">
        <f>IF($A101="","",INDEX(Marina!E:E,MATCH($A101,Marina!$AK:$AK,0)))</f>
        <v/>
      </c>
      <c r="F101" s="152" t="str">
        <f>IF($A101="","",INDEX(Marina!F:F,MATCH($A101,Marina!$AK:$AK,0)))</f>
        <v/>
      </c>
      <c r="G101" s="152" t="str">
        <f>IF($A101="","",INDEX(Marina!I:I,MATCH($A101,Marina!$AK:$AK,0)))</f>
        <v/>
      </c>
      <c r="H101" s="152" t="str">
        <f>IF($A101="","",INDEX(Marina!J:J,MATCH($A101,Marina!$AK:$AK,0)))</f>
        <v/>
      </c>
      <c r="I101" s="152" t="str">
        <f>IF($A101="","",INDEX(Marina!K:K,MATCH($A101,Marina!$AK:$AK,0)))</f>
        <v/>
      </c>
      <c r="J101" s="153" t="str">
        <f>IF($A101="","",INDEX(Marina!L:L,MATCH($A101,Marina!$AK:$AK,0)))</f>
        <v/>
      </c>
      <c r="K101" s="153" t="str">
        <f>IF($A101="","",INDEX(Marina!M:M,MATCH($A101,Marina!$AK:$AK,0)))</f>
        <v/>
      </c>
      <c r="L101" s="154" t="str">
        <f>IF($A101="","",INDEX(Marina!N:N,MATCH($A101,Marina!$AK:$AK,0)))</f>
        <v/>
      </c>
      <c r="M101" s="155" t="str">
        <f>IF($A101="","",INDEX(Marina!O:O,MATCH($A101,Marina!$AK:$AK,0)))</f>
        <v/>
      </c>
      <c r="N101" s="156" t="str">
        <f>IF($A101="","",INDEX(Marina!P:P,MATCH($A101,Marina!$AK:$AK,0)))</f>
        <v/>
      </c>
      <c r="O101" s="157" t="str">
        <f>IF($A101="","",INDEX(Marina!Q:Q,MATCH($A101,Marina!$AK:$AK,0)))</f>
        <v/>
      </c>
      <c r="P101" s="156" t="str">
        <f>IF($A101="","",INDEX(Marina!R:R,MATCH($A101,Marina!$AK:$AK,0)))</f>
        <v/>
      </c>
      <c r="Q101" s="156" t="str">
        <f>IF($A101="","",INDEX(Marina!S:S,MATCH($A101,Marina!$AK:$AK,0)))</f>
        <v/>
      </c>
      <c r="R101" s="162" t="str">
        <f>IF($A101="","",INDEX(Marina!T:T,MATCH($A101,Marina!$AK:$AK,0)))</f>
        <v/>
      </c>
      <c r="S101" s="158"/>
      <c r="T101" s="150"/>
      <c r="U101" s="150"/>
    </row>
    <row r="102" spans="1:21" ht="30" customHeight="1">
      <c r="A102" s="151" t="str">
        <f>IF(MAX($A$1:$A101)&lt;MAX(Marina!$AK:$AK),SUM('Renew Report'!$A101,1),"")</f>
        <v/>
      </c>
      <c r="B102" s="152" t="str">
        <f>IF($A102="","",INDEX(Marina!B:B,MATCH($A102,Marina!$AK:$AK,0)))</f>
        <v/>
      </c>
      <c r="C102" s="152" t="str">
        <f>IF($A102="","",INDEX(Marina!C:C,MATCH($A102,Marina!$AK:$AK,0)))</f>
        <v/>
      </c>
      <c r="D102" s="152" t="str">
        <f>IF($A102="","",INDEX(Marina!D:D,MATCH($A102,Marina!$AK:$AK,0)))</f>
        <v/>
      </c>
      <c r="E102" s="152" t="str">
        <f>IF($A102="","",INDEX(Marina!E:E,MATCH($A102,Marina!$AK:$AK,0)))</f>
        <v/>
      </c>
      <c r="F102" s="152" t="str">
        <f>IF($A102="","",INDEX(Marina!F:F,MATCH($A102,Marina!$AK:$AK,0)))</f>
        <v/>
      </c>
      <c r="G102" s="152" t="str">
        <f>IF($A102="","",INDEX(Marina!I:I,MATCH($A102,Marina!$AK:$AK,0)))</f>
        <v/>
      </c>
      <c r="H102" s="152" t="str">
        <f>IF($A102="","",INDEX(Marina!J:J,MATCH($A102,Marina!$AK:$AK,0)))</f>
        <v/>
      </c>
      <c r="I102" s="152" t="str">
        <f>IF($A102="","",INDEX(Marina!K:K,MATCH($A102,Marina!$AK:$AK,0)))</f>
        <v/>
      </c>
      <c r="J102" s="153" t="str">
        <f>IF($A102="","",INDEX(Marina!L:L,MATCH($A102,Marina!$AK:$AK,0)))</f>
        <v/>
      </c>
      <c r="K102" s="153" t="str">
        <f>IF($A102="","",INDEX(Marina!M:M,MATCH($A102,Marina!$AK:$AK,0)))</f>
        <v/>
      </c>
      <c r="L102" s="154" t="str">
        <f>IF($A102="","",INDEX(Marina!N:N,MATCH($A102,Marina!$AK:$AK,0)))</f>
        <v/>
      </c>
      <c r="M102" s="155" t="str">
        <f>IF($A102="","",INDEX(Marina!O:O,MATCH($A102,Marina!$AK:$AK,0)))</f>
        <v/>
      </c>
      <c r="N102" s="156" t="str">
        <f>IF($A102="","",INDEX(Marina!P:P,MATCH($A102,Marina!$AK:$AK,0)))</f>
        <v/>
      </c>
      <c r="O102" s="157" t="str">
        <f>IF($A102="","",INDEX(Marina!Q:Q,MATCH($A102,Marina!$AK:$AK,0)))</f>
        <v/>
      </c>
      <c r="P102" s="156" t="str">
        <f>IF($A102="","",INDEX(Marina!R:R,MATCH($A102,Marina!$AK:$AK,0)))</f>
        <v/>
      </c>
      <c r="Q102" s="156" t="str">
        <f>IF($A102="","",INDEX(Marina!S:S,MATCH($A102,Marina!$AK:$AK,0)))</f>
        <v/>
      </c>
      <c r="R102" s="162" t="str">
        <f>IF($A102="","",INDEX(Marina!T:T,MATCH($A102,Marina!$AK:$AK,0)))</f>
        <v/>
      </c>
      <c r="S102" s="158"/>
      <c r="T102" s="150"/>
      <c r="U102" s="150"/>
    </row>
    <row r="103" spans="1:21" ht="30" customHeight="1">
      <c r="A103" s="151" t="str">
        <f>IF(MAX($A$1:$A102)&lt;MAX(Marina!$AK:$AK),SUM('Renew Report'!$A102,1),"")</f>
        <v/>
      </c>
      <c r="B103" s="152" t="str">
        <f>IF($A103="","",INDEX(Marina!B:B,MATCH($A103,Marina!$AK:$AK,0)))</f>
        <v/>
      </c>
      <c r="C103" s="152" t="str">
        <f>IF($A103="","",INDEX(Marina!C:C,MATCH($A103,Marina!$AK:$AK,0)))</f>
        <v/>
      </c>
      <c r="D103" s="152" t="str">
        <f>IF($A103="","",INDEX(Marina!D:D,MATCH($A103,Marina!$AK:$AK,0)))</f>
        <v/>
      </c>
      <c r="E103" s="152" t="str">
        <f>IF($A103="","",INDEX(Marina!E:E,MATCH($A103,Marina!$AK:$AK,0)))</f>
        <v/>
      </c>
      <c r="F103" s="152" t="str">
        <f>IF($A103="","",INDEX(Marina!F:F,MATCH($A103,Marina!$AK:$AK,0)))</f>
        <v/>
      </c>
      <c r="G103" s="152" t="str">
        <f>IF($A103="","",INDEX(Marina!I:I,MATCH($A103,Marina!$AK:$AK,0)))</f>
        <v/>
      </c>
      <c r="H103" s="152" t="str">
        <f>IF($A103="","",INDEX(Marina!J:J,MATCH($A103,Marina!$AK:$AK,0)))</f>
        <v/>
      </c>
      <c r="I103" s="152" t="str">
        <f>IF($A103="","",INDEX(Marina!K:K,MATCH($A103,Marina!$AK:$AK,0)))</f>
        <v/>
      </c>
      <c r="J103" s="153" t="str">
        <f>IF($A103="","",INDEX(Marina!L:L,MATCH($A103,Marina!$AK:$AK,0)))</f>
        <v/>
      </c>
      <c r="K103" s="153" t="str">
        <f>IF($A103="","",INDEX(Marina!M:M,MATCH($A103,Marina!$AK:$AK,0)))</f>
        <v/>
      </c>
      <c r="L103" s="154" t="str">
        <f>IF($A103="","",INDEX(Marina!N:N,MATCH($A103,Marina!$AK:$AK,0)))</f>
        <v/>
      </c>
      <c r="M103" s="155" t="str">
        <f>IF($A103="","",INDEX(Marina!O:O,MATCH($A103,Marina!$AK:$AK,0)))</f>
        <v/>
      </c>
      <c r="N103" s="156" t="str">
        <f>IF($A103="","",INDEX(Marina!P:P,MATCH($A103,Marina!$AK:$AK,0)))</f>
        <v/>
      </c>
      <c r="O103" s="157" t="str">
        <f>IF($A103="","",INDEX(Marina!Q:Q,MATCH($A103,Marina!$AK:$AK,0)))</f>
        <v/>
      </c>
      <c r="P103" s="156" t="str">
        <f>IF($A103="","",INDEX(Marina!R:R,MATCH($A103,Marina!$AK:$AK,0)))</f>
        <v/>
      </c>
      <c r="Q103" s="156" t="str">
        <f>IF($A103="","",INDEX(Marina!S:S,MATCH($A103,Marina!$AK:$AK,0)))</f>
        <v/>
      </c>
      <c r="R103" s="162" t="str">
        <f>IF($A103="","",INDEX(Marina!T:T,MATCH($A103,Marina!$AK:$AK,0)))</f>
        <v/>
      </c>
      <c r="S103" s="158"/>
      <c r="T103" s="150"/>
      <c r="U103" s="150"/>
    </row>
    <row r="104" spans="1:21" ht="30" customHeight="1">
      <c r="A104" s="151" t="str">
        <f>IF(MAX($A$1:$A103)&lt;MAX(Marina!$AK:$AK),SUM('Renew Report'!$A103,1),"")</f>
        <v/>
      </c>
      <c r="B104" s="152" t="str">
        <f>IF($A104="","",INDEX(Marina!B:B,MATCH($A104,Marina!$AK:$AK,0)))</f>
        <v/>
      </c>
      <c r="C104" s="152" t="str">
        <f>IF($A104="","",INDEX(Marina!C:C,MATCH($A104,Marina!$AK:$AK,0)))</f>
        <v/>
      </c>
      <c r="D104" s="152" t="str">
        <f>IF($A104="","",INDEX(Marina!D:D,MATCH($A104,Marina!$AK:$AK,0)))</f>
        <v/>
      </c>
      <c r="E104" s="152" t="str">
        <f>IF($A104="","",INDEX(Marina!E:E,MATCH($A104,Marina!$AK:$AK,0)))</f>
        <v/>
      </c>
      <c r="F104" s="152" t="str">
        <f>IF($A104="","",INDEX(Marina!F:F,MATCH($A104,Marina!$AK:$AK,0)))</f>
        <v/>
      </c>
      <c r="G104" s="152" t="str">
        <f>IF($A104="","",INDEX(Marina!I:I,MATCH($A104,Marina!$AK:$AK,0)))</f>
        <v/>
      </c>
      <c r="H104" s="152" t="str">
        <f>IF($A104="","",INDEX(Marina!J:J,MATCH($A104,Marina!$AK:$AK,0)))</f>
        <v/>
      </c>
      <c r="I104" s="152" t="str">
        <f>IF($A104="","",INDEX(Marina!K:K,MATCH($A104,Marina!$AK:$AK,0)))</f>
        <v/>
      </c>
      <c r="J104" s="153" t="str">
        <f>IF($A104="","",INDEX(Marina!L:L,MATCH($A104,Marina!$AK:$AK,0)))</f>
        <v/>
      </c>
      <c r="K104" s="153" t="str">
        <f>IF($A104="","",INDEX(Marina!M:M,MATCH($A104,Marina!$AK:$AK,0)))</f>
        <v/>
      </c>
      <c r="L104" s="154" t="str">
        <f>IF($A104="","",INDEX(Marina!N:N,MATCH($A104,Marina!$AK:$AK,0)))</f>
        <v/>
      </c>
      <c r="M104" s="155" t="str">
        <f>IF($A104="","",INDEX(Marina!O:O,MATCH($A104,Marina!$AK:$AK,0)))</f>
        <v/>
      </c>
      <c r="N104" s="156" t="str">
        <f>IF($A104="","",INDEX(Marina!P:P,MATCH($A104,Marina!$AK:$AK,0)))</f>
        <v/>
      </c>
      <c r="O104" s="157" t="str">
        <f>IF($A104="","",INDEX(Marina!Q:Q,MATCH($A104,Marina!$AK:$AK,0)))</f>
        <v/>
      </c>
      <c r="P104" s="156" t="str">
        <f>IF($A104="","",INDEX(Marina!R:R,MATCH($A104,Marina!$AK:$AK,0)))</f>
        <v/>
      </c>
      <c r="Q104" s="156" t="str">
        <f>IF($A104="","",INDEX(Marina!S:S,MATCH($A104,Marina!$AK:$AK,0)))</f>
        <v/>
      </c>
      <c r="R104" s="162" t="str">
        <f>IF($A104="","",INDEX(Marina!T:T,MATCH($A104,Marina!$AK:$AK,0)))</f>
        <v/>
      </c>
      <c r="S104" s="158"/>
      <c r="T104" s="150"/>
      <c r="U104" s="150"/>
    </row>
    <row r="105" spans="1:21" ht="30" customHeight="1">
      <c r="A105" s="151" t="str">
        <f>IF(MAX($A$1:$A104)&lt;MAX(Marina!$AK:$AK),SUM('Renew Report'!$A104,1),"")</f>
        <v/>
      </c>
      <c r="B105" s="152" t="str">
        <f>IF($A105="","",INDEX(Marina!B:B,MATCH($A105,Marina!$AK:$AK,0)))</f>
        <v/>
      </c>
      <c r="C105" s="152" t="str">
        <f>IF($A105="","",INDEX(Marina!C:C,MATCH($A105,Marina!$AK:$AK,0)))</f>
        <v/>
      </c>
      <c r="D105" s="152" t="str">
        <f>IF($A105="","",INDEX(Marina!D:D,MATCH($A105,Marina!$AK:$AK,0)))</f>
        <v/>
      </c>
      <c r="E105" s="152" t="str">
        <f>IF($A105="","",INDEX(Marina!E:E,MATCH($A105,Marina!$AK:$AK,0)))</f>
        <v/>
      </c>
      <c r="F105" s="152" t="str">
        <f>IF($A105="","",INDEX(Marina!F:F,MATCH($A105,Marina!$AK:$AK,0)))</f>
        <v/>
      </c>
      <c r="G105" s="152" t="str">
        <f>IF($A105="","",INDEX(Marina!I:I,MATCH($A105,Marina!$AK:$AK,0)))</f>
        <v/>
      </c>
      <c r="H105" s="152" t="str">
        <f>IF($A105="","",INDEX(Marina!J:J,MATCH($A105,Marina!$AK:$AK,0)))</f>
        <v/>
      </c>
      <c r="I105" s="152" t="str">
        <f>IF($A105="","",INDEX(Marina!K:K,MATCH($A105,Marina!$AK:$AK,0)))</f>
        <v/>
      </c>
      <c r="J105" s="153" t="str">
        <f>IF($A105="","",INDEX(Marina!L:L,MATCH($A105,Marina!$AK:$AK,0)))</f>
        <v/>
      </c>
      <c r="K105" s="153" t="str">
        <f>IF($A105="","",INDEX(Marina!M:M,MATCH($A105,Marina!$AK:$AK,0)))</f>
        <v/>
      </c>
      <c r="L105" s="154" t="str">
        <f>IF($A105="","",INDEX(Marina!N:N,MATCH($A105,Marina!$AK:$AK,0)))</f>
        <v/>
      </c>
      <c r="M105" s="155" t="str">
        <f>IF($A105="","",INDEX(Marina!O:O,MATCH($A105,Marina!$AK:$AK,0)))</f>
        <v/>
      </c>
      <c r="N105" s="156" t="str">
        <f>IF($A105="","",INDEX(Marina!P:P,MATCH($A105,Marina!$AK:$AK,0)))</f>
        <v/>
      </c>
      <c r="O105" s="157" t="str">
        <f>IF($A105="","",INDEX(Marina!Q:Q,MATCH($A105,Marina!$AK:$AK,0)))</f>
        <v/>
      </c>
      <c r="P105" s="156" t="str">
        <f>IF($A105="","",INDEX(Marina!R:R,MATCH($A105,Marina!$AK:$AK,0)))</f>
        <v/>
      </c>
      <c r="Q105" s="156" t="str">
        <f>IF($A105="","",INDEX(Marina!S:S,MATCH($A105,Marina!$AK:$AK,0)))</f>
        <v/>
      </c>
      <c r="R105" s="162" t="str">
        <f>IF($A105="","",INDEX(Marina!T:T,MATCH($A105,Marina!$AK:$AK,0)))</f>
        <v/>
      </c>
      <c r="S105" s="158"/>
      <c r="T105" s="150"/>
      <c r="U105" s="150"/>
    </row>
    <row r="106" spans="1:21" ht="30" customHeight="1">
      <c r="A106" s="151" t="str">
        <f>IF(MAX($A$1:$A105)&lt;MAX(Marina!$AK:$AK),SUM('Renew Report'!$A105,1),"")</f>
        <v/>
      </c>
      <c r="B106" s="152" t="str">
        <f>IF($A106="","",INDEX(Marina!B:B,MATCH($A106,Marina!$AK:$AK,0)))</f>
        <v/>
      </c>
      <c r="C106" s="152" t="str">
        <f>IF($A106="","",INDEX(Marina!C:C,MATCH($A106,Marina!$AK:$AK,0)))</f>
        <v/>
      </c>
      <c r="D106" s="152" t="str">
        <f>IF($A106="","",INDEX(Marina!D:D,MATCH($A106,Marina!$AK:$AK,0)))</f>
        <v/>
      </c>
      <c r="E106" s="152" t="str">
        <f>IF($A106="","",INDEX(Marina!E:E,MATCH($A106,Marina!$AK:$AK,0)))</f>
        <v/>
      </c>
      <c r="F106" s="152" t="str">
        <f>IF($A106="","",INDEX(Marina!F:F,MATCH($A106,Marina!$AK:$AK,0)))</f>
        <v/>
      </c>
      <c r="G106" s="152" t="str">
        <f>IF($A106="","",INDEX(Marina!I:I,MATCH($A106,Marina!$AK:$AK,0)))</f>
        <v/>
      </c>
      <c r="H106" s="152" t="str">
        <f>IF($A106="","",INDEX(Marina!J:J,MATCH($A106,Marina!$AK:$AK,0)))</f>
        <v/>
      </c>
      <c r="I106" s="152" t="str">
        <f>IF($A106="","",INDEX(Marina!K:K,MATCH($A106,Marina!$AK:$AK,0)))</f>
        <v/>
      </c>
      <c r="J106" s="153" t="str">
        <f>IF($A106="","",INDEX(Marina!L:L,MATCH($A106,Marina!$AK:$AK,0)))</f>
        <v/>
      </c>
      <c r="K106" s="153" t="str">
        <f>IF($A106="","",INDEX(Marina!M:M,MATCH($A106,Marina!$AK:$AK,0)))</f>
        <v/>
      </c>
      <c r="L106" s="154" t="str">
        <f>IF($A106="","",INDEX(Marina!N:N,MATCH($A106,Marina!$AK:$AK,0)))</f>
        <v/>
      </c>
      <c r="M106" s="155" t="str">
        <f>IF($A106="","",INDEX(Marina!O:O,MATCH($A106,Marina!$AK:$AK,0)))</f>
        <v/>
      </c>
      <c r="N106" s="156" t="str">
        <f>IF($A106="","",INDEX(Marina!P:P,MATCH($A106,Marina!$AK:$AK,0)))</f>
        <v/>
      </c>
      <c r="O106" s="157" t="str">
        <f>IF($A106="","",INDEX(Marina!Q:Q,MATCH($A106,Marina!$AK:$AK,0)))</f>
        <v/>
      </c>
      <c r="P106" s="156" t="str">
        <f>IF($A106="","",INDEX(Marina!R:R,MATCH($A106,Marina!$AK:$AK,0)))</f>
        <v/>
      </c>
      <c r="Q106" s="156" t="str">
        <f>IF($A106="","",INDEX(Marina!S:S,MATCH($A106,Marina!$AK:$AK,0)))</f>
        <v/>
      </c>
      <c r="R106" s="162" t="str">
        <f>IF($A106="","",INDEX(Marina!T:T,MATCH($A106,Marina!$AK:$AK,0)))</f>
        <v/>
      </c>
      <c r="S106" s="158"/>
      <c r="T106" s="150"/>
      <c r="U106" s="150"/>
    </row>
    <row r="107" spans="1:21" ht="30" customHeight="1">
      <c r="A107" s="151" t="str">
        <f>IF(MAX($A$1:$A106)&lt;MAX(Marina!$AK:$AK),SUM('Renew Report'!$A106,1),"")</f>
        <v/>
      </c>
      <c r="B107" s="152" t="str">
        <f>IF($A107="","",INDEX(Marina!B:B,MATCH($A107,Marina!$AK:$AK,0)))</f>
        <v/>
      </c>
      <c r="C107" s="152" t="str">
        <f>IF($A107="","",INDEX(Marina!C:C,MATCH($A107,Marina!$AK:$AK,0)))</f>
        <v/>
      </c>
      <c r="D107" s="152" t="str">
        <f>IF($A107="","",INDEX(Marina!D:D,MATCH($A107,Marina!$AK:$AK,0)))</f>
        <v/>
      </c>
      <c r="E107" s="152" t="str">
        <f>IF($A107="","",INDEX(Marina!E:E,MATCH($A107,Marina!$AK:$AK,0)))</f>
        <v/>
      </c>
      <c r="F107" s="152" t="str">
        <f>IF($A107="","",INDEX(Marina!F:F,MATCH($A107,Marina!$AK:$AK,0)))</f>
        <v/>
      </c>
      <c r="G107" s="152" t="str">
        <f>IF($A107="","",INDEX(Marina!I:I,MATCH($A107,Marina!$AK:$AK,0)))</f>
        <v/>
      </c>
      <c r="H107" s="152" t="str">
        <f>IF($A107="","",INDEX(Marina!J:J,MATCH($A107,Marina!$AK:$AK,0)))</f>
        <v/>
      </c>
      <c r="I107" s="152" t="str">
        <f>IF($A107="","",INDEX(Marina!K:K,MATCH($A107,Marina!$AK:$AK,0)))</f>
        <v/>
      </c>
      <c r="J107" s="153" t="str">
        <f>IF($A107="","",INDEX(Marina!L:L,MATCH($A107,Marina!$AK:$AK,0)))</f>
        <v/>
      </c>
      <c r="K107" s="153" t="str">
        <f>IF($A107="","",INDEX(Marina!M:M,MATCH($A107,Marina!$AK:$AK,0)))</f>
        <v/>
      </c>
      <c r="L107" s="154" t="str">
        <f>IF($A107="","",INDEX(Marina!N:N,MATCH($A107,Marina!$AK:$AK,0)))</f>
        <v/>
      </c>
      <c r="M107" s="155" t="str">
        <f>IF($A107="","",INDEX(Marina!O:O,MATCH($A107,Marina!$AK:$AK,0)))</f>
        <v/>
      </c>
      <c r="N107" s="156" t="str">
        <f>IF($A107="","",INDEX(Marina!P:P,MATCH($A107,Marina!$AK:$AK,0)))</f>
        <v/>
      </c>
      <c r="O107" s="157" t="str">
        <f>IF($A107="","",INDEX(Marina!Q:Q,MATCH($A107,Marina!$AK:$AK,0)))</f>
        <v/>
      </c>
      <c r="P107" s="156" t="str">
        <f>IF($A107="","",INDEX(Marina!R:R,MATCH($A107,Marina!$AK:$AK,0)))</f>
        <v/>
      </c>
      <c r="Q107" s="156" t="str">
        <f>IF($A107="","",INDEX(Marina!S:S,MATCH($A107,Marina!$AK:$AK,0)))</f>
        <v/>
      </c>
      <c r="R107" s="162" t="str">
        <f>IF($A107="","",INDEX(Marina!T:T,MATCH($A107,Marina!$AK:$AK,0)))</f>
        <v/>
      </c>
      <c r="S107" s="158"/>
      <c r="T107" s="150"/>
      <c r="U107" s="150"/>
    </row>
    <row r="108" spans="1:21" ht="30" customHeight="1">
      <c r="A108" s="151" t="str">
        <f>IF(MAX($A$1:$A107)&lt;MAX(Marina!$AK:$AK),SUM('Renew Report'!$A107,1),"")</f>
        <v/>
      </c>
      <c r="B108" s="152" t="str">
        <f>IF($A108="","",INDEX(Marina!B:B,MATCH($A108,Marina!$AK:$AK,0)))</f>
        <v/>
      </c>
      <c r="C108" s="152" t="str">
        <f>IF($A108="","",INDEX(Marina!C:C,MATCH($A108,Marina!$AK:$AK,0)))</f>
        <v/>
      </c>
      <c r="D108" s="152" t="str">
        <f>IF($A108="","",INDEX(Marina!D:D,MATCH($A108,Marina!$AK:$AK,0)))</f>
        <v/>
      </c>
      <c r="E108" s="152" t="str">
        <f>IF($A108="","",INDEX(Marina!E:E,MATCH($A108,Marina!$AK:$AK,0)))</f>
        <v/>
      </c>
      <c r="F108" s="152" t="str">
        <f>IF($A108="","",INDEX(Marina!F:F,MATCH($A108,Marina!$AK:$AK,0)))</f>
        <v/>
      </c>
      <c r="G108" s="152" t="str">
        <f>IF($A108="","",INDEX(Marina!I:I,MATCH($A108,Marina!$AK:$AK,0)))</f>
        <v/>
      </c>
      <c r="H108" s="152" t="str">
        <f>IF($A108="","",INDEX(Marina!J:J,MATCH($A108,Marina!$AK:$AK,0)))</f>
        <v/>
      </c>
      <c r="I108" s="152" t="str">
        <f>IF($A108="","",INDEX(Marina!K:K,MATCH($A108,Marina!$AK:$AK,0)))</f>
        <v/>
      </c>
      <c r="J108" s="153" t="str">
        <f>IF($A108="","",INDEX(Marina!L:L,MATCH($A108,Marina!$AK:$AK,0)))</f>
        <v/>
      </c>
      <c r="K108" s="153" t="str">
        <f>IF($A108="","",INDEX(Marina!M:M,MATCH($A108,Marina!$AK:$AK,0)))</f>
        <v/>
      </c>
      <c r="L108" s="154" t="str">
        <f>IF($A108="","",INDEX(Marina!N:N,MATCH($A108,Marina!$AK:$AK,0)))</f>
        <v/>
      </c>
      <c r="M108" s="155" t="str">
        <f>IF($A108="","",INDEX(Marina!O:O,MATCH($A108,Marina!$AK:$AK,0)))</f>
        <v/>
      </c>
      <c r="N108" s="156" t="str">
        <f>IF($A108="","",INDEX(Marina!P:P,MATCH($A108,Marina!$AK:$AK,0)))</f>
        <v/>
      </c>
      <c r="O108" s="157" t="str">
        <f>IF($A108="","",INDEX(Marina!Q:Q,MATCH($A108,Marina!$AK:$AK,0)))</f>
        <v/>
      </c>
      <c r="P108" s="156" t="str">
        <f>IF($A108="","",INDEX(Marina!R:R,MATCH($A108,Marina!$AK:$AK,0)))</f>
        <v/>
      </c>
      <c r="Q108" s="156" t="str">
        <f>IF($A108="","",INDEX(Marina!S:S,MATCH($A108,Marina!$AK:$AK,0)))</f>
        <v/>
      </c>
      <c r="R108" s="162" t="str">
        <f>IF($A108="","",INDEX(Marina!T:T,MATCH($A108,Marina!$AK:$AK,0)))</f>
        <v/>
      </c>
      <c r="S108" s="158"/>
      <c r="T108" s="150"/>
      <c r="U108" s="150"/>
    </row>
    <row r="109" spans="1:21" ht="30" customHeight="1">
      <c r="A109" s="151" t="str">
        <f>IF(MAX($A$1:$A108)&lt;MAX(Marina!$AK:$AK),SUM('Renew Report'!$A108,1),"")</f>
        <v/>
      </c>
      <c r="B109" s="152" t="str">
        <f>IF($A109="","",INDEX(Marina!B:B,MATCH($A109,Marina!$AK:$AK,0)))</f>
        <v/>
      </c>
      <c r="C109" s="152" t="str">
        <f>IF($A109="","",INDEX(Marina!C:C,MATCH($A109,Marina!$AK:$AK,0)))</f>
        <v/>
      </c>
      <c r="D109" s="152" t="str">
        <f>IF($A109="","",INDEX(Marina!D:D,MATCH($A109,Marina!$AK:$AK,0)))</f>
        <v/>
      </c>
      <c r="E109" s="152" t="str">
        <f>IF($A109="","",INDEX(Marina!E:E,MATCH($A109,Marina!$AK:$AK,0)))</f>
        <v/>
      </c>
      <c r="F109" s="152" t="str">
        <f>IF($A109="","",INDEX(Marina!F:F,MATCH($A109,Marina!$AK:$AK,0)))</f>
        <v/>
      </c>
      <c r="G109" s="152" t="str">
        <f>IF($A109="","",INDEX(Marina!I:I,MATCH($A109,Marina!$AK:$AK,0)))</f>
        <v/>
      </c>
      <c r="H109" s="152" t="str">
        <f>IF($A109="","",INDEX(Marina!J:J,MATCH($A109,Marina!$AK:$AK,0)))</f>
        <v/>
      </c>
      <c r="I109" s="152" t="str">
        <f>IF($A109="","",INDEX(Marina!K:K,MATCH($A109,Marina!$AK:$AK,0)))</f>
        <v/>
      </c>
      <c r="J109" s="153" t="str">
        <f>IF($A109="","",INDEX(Marina!L:L,MATCH($A109,Marina!$AK:$AK,0)))</f>
        <v/>
      </c>
      <c r="K109" s="153" t="str">
        <f>IF($A109="","",INDEX(Marina!M:M,MATCH($A109,Marina!$AK:$AK,0)))</f>
        <v/>
      </c>
      <c r="L109" s="154" t="str">
        <f>IF($A109="","",INDEX(Marina!N:N,MATCH($A109,Marina!$AK:$AK,0)))</f>
        <v/>
      </c>
      <c r="M109" s="155" t="str">
        <f>IF($A109="","",INDEX(Marina!O:O,MATCH($A109,Marina!$AK:$AK,0)))</f>
        <v/>
      </c>
      <c r="N109" s="156" t="str">
        <f>IF($A109="","",INDEX(Marina!P:P,MATCH($A109,Marina!$AK:$AK,0)))</f>
        <v/>
      </c>
      <c r="O109" s="157" t="str">
        <f>IF($A109="","",INDEX(Marina!Q:Q,MATCH($A109,Marina!$AK:$AK,0)))</f>
        <v/>
      </c>
      <c r="P109" s="156" t="str">
        <f>IF($A109="","",INDEX(Marina!R:R,MATCH($A109,Marina!$AK:$AK,0)))</f>
        <v/>
      </c>
      <c r="Q109" s="156" t="str">
        <f>IF($A109="","",INDEX(Marina!S:S,MATCH($A109,Marina!$AK:$AK,0)))</f>
        <v/>
      </c>
      <c r="R109" s="162" t="str">
        <f>IF($A109="","",INDEX(Marina!T:T,MATCH($A109,Marina!$AK:$AK,0)))</f>
        <v/>
      </c>
      <c r="S109" s="158"/>
      <c r="T109" s="150"/>
      <c r="U109" s="150"/>
    </row>
    <row r="110" spans="1:21" ht="30" customHeight="1">
      <c r="A110" s="151" t="str">
        <f>IF(MAX($A$1:$A109)&lt;MAX(Marina!$AK:$AK),SUM('Renew Report'!$A109,1),"")</f>
        <v/>
      </c>
      <c r="B110" s="152" t="str">
        <f>IF($A110="","",INDEX(Marina!B:B,MATCH($A110,Marina!$AK:$AK,0)))</f>
        <v/>
      </c>
      <c r="C110" s="152" t="str">
        <f>IF($A110="","",INDEX(Marina!C:C,MATCH($A110,Marina!$AK:$AK,0)))</f>
        <v/>
      </c>
      <c r="D110" s="152" t="str">
        <f>IF($A110="","",INDEX(Marina!D:D,MATCH($A110,Marina!$AK:$AK,0)))</f>
        <v/>
      </c>
      <c r="E110" s="152" t="str">
        <f>IF($A110="","",INDEX(Marina!E:E,MATCH($A110,Marina!$AK:$AK,0)))</f>
        <v/>
      </c>
      <c r="F110" s="152" t="str">
        <f>IF($A110="","",INDEX(Marina!F:F,MATCH($A110,Marina!$AK:$AK,0)))</f>
        <v/>
      </c>
      <c r="G110" s="152" t="str">
        <f>IF($A110="","",INDEX(Marina!I:I,MATCH($A110,Marina!$AK:$AK,0)))</f>
        <v/>
      </c>
      <c r="H110" s="152" t="str">
        <f>IF($A110="","",INDEX(Marina!J:J,MATCH($A110,Marina!$AK:$AK,0)))</f>
        <v/>
      </c>
      <c r="I110" s="152" t="str">
        <f>IF($A110="","",INDEX(Marina!K:K,MATCH($A110,Marina!$AK:$AK,0)))</f>
        <v/>
      </c>
      <c r="J110" s="153" t="str">
        <f>IF($A110="","",INDEX(Marina!L:L,MATCH($A110,Marina!$AK:$AK,0)))</f>
        <v/>
      </c>
      <c r="K110" s="153" t="str">
        <f>IF($A110="","",INDEX(Marina!M:M,MATCH($A110,Marina!$AK:$AK,0)))</f>
        <v/>
      </c>
      <c r="L110" s="154" t="str">
        <f>IF($A110="","",INDEX(Marina!N:N,MATCH($A110,Marina!$AK:$AK,0)))</f>
        <v/>
      </c>
      <c r="M110" s="155" t="str">
        <f>IF($A110="","",INDEX(Marina!O:O,MATCH($A110,Marina!$AK:$AK,0)))</f>
        <v/>
      </c>
      <c r="N110" s="156" t="str">
        <f>IF($A110="","",INDEX(Marina!P:P,MATCH($A110,Marina!$AK:$AK,0)))</f>
        <v/>
      </c>
      <c r="O110" s="157" t="str">
        <f>IF($A110="","",INDEX(Marina!Q:Q,MATCH($A110,Marina!$AK:$AK,0)))</f>
        <v/>
      </c>
      <c r="P110" s="156" t="str">
        <f>IF($A110="","",INDEX(Marina!R:R,MATCH($A110,Marina!$AK:$AK,0)))</f>
        <v/>
      </c>
      <c r="Q110" s="156" t="str">
        <f>IF($A110="","",INDEX(Marina!S:S,MATCH($A110,Marina!$AK:$AK,0)))</f>
        <v/>
      </c>
      <c r="R110" s="162" t="str">
        <f>IF($A110="","",INDEX(Marina!T:T,MATCH($A110,Marina!$AK:$AK,0)))</f>
        <v/>
      </c>
      <c r="S110" s="158"/>
      <c r="T110" s="150"/>
      <c r="U110" s="150"/>
    </row>
    <row r="111" spans="1:21" ht="30" customHeight="1">
      <c r="A111" s="151" t="str">
        <f>IF(MAX($A$1:$A110)&lt;MAX(Marina!$AK:$AK),SUM('Renew Report'!$A110,1),"")</f>
        <v/>
      </c>
      <c r="B111" s="152" t="str">
        <f>IF($A111="","",INDEX(Marina!B:B,MATCH($A111,Marina!$AK:$AK,0)))</f>
        <v/>
      </c>
      <c r="C111" s="152" t="str">
        <f>IF($A111="","",INDEX(Marina!C:C,MATCH($A111,Marina!$AK:$AK,0)))</f>
        <v/>
      </c>
      <c r="D111" s="152" t="str">
        <f>IF($A111="","",INDEX(Marina!D:D,MATCH($A111,Marina!$AK:$AK,0)))</f>
        <v/>
      </c>
      <c r="E111" s="152" t="str">
        <f>IF($A111="","",INDEX(Marina!E:E,MATCH($A111,Marina!$AK:$AK,0)))</f>
        <v/>
      </c>
      <c r="F111" s="152" t="str">
        <f>IF($A111="","",INDEX(Marina!F:F,MATCH($A111,Marina!$AK:$AK,0)))</f>
        <v/>
      </c>
      <c r="G111" s="152" t="str">
        <f>IF($A111="","",INDEX(Marina!I:I,MATCH($A111,Marina!$AK:$AK,0)))</f>
        <v/>
      </c>
      <c r="H111" s="152" t="str">
        <f>IF($A111="","",INDEX(Marina!J:J,MATCH($A111,Marina!$AK:$AK,0)))</f>
        <v/>
      </c>
      <c r="I111" s="152" t="str">
        <f>IF($A111="","",INDEX(Marina!K:K,MATCH($A111,Marina!$AK:$AK,0)))</f>
        <v/>
      </c>
      <c r="J111" s="153" t="str">
        <f>IF($A111="","",INDEX(Marina!L:L,MATCH($A111,Marina!$AK:$AK,0)))</f>
        <v/>
      </c>
      <c r="K111" s="153" t="str">
        <f>IF($A111="","",INDEX(Marina!M:M,MATCH($A111,Marina!$AK:$AK,0)))</f>
        <v/>
      </c>
      <c r="L111" s="154" t="str">
        <f>IF($A111="","",INDEX(Marina!N:N,MATCH($A111,Marina!$AK:$AK,0)))</f>
        <v/>
      </c>
      <c r="M111" s="155" t="str">
        <f>IF($A111="","",INDEX(Marina!O:O,MATCH($A111,Marina!$AK:$AK,0)))</f>
        <v/>
      </c>
      <c r="N111" s="156" t="str">
        <f>IF($A111="","",INDEX(Marina!P:P,MATCH($A111,Marina!$AK:$AK,0)))</f>
        <v/>
      </c>
      <c r="O111" s="157" t="str">
        <f>IF($A111="","",INDEX(Marina!Q:Q,MATCH($A111,Marina!$AK:$AK,0)))</f>
        <v/>
      </c>
      <c r="P111" s="156" t="str">
        <f>IF($A111="","",INDEX(Marina!R:R,MATCH($A111,Marina!$AK:$AK,0)))</f>
        <v/>
      </c>
      <c r="Q111" s="156" t="str">
        <f>IF($A111="","",INDEX(Marina!S:S,MATCH($A111,Marina!$AK:$AK,0)))</f>
        <v/>
      </c>
      <c r="R111" s="162" t="str">
        <f>IF($A111="","",INDEX(Marina!T:T,MATCH($A111,Marina!$AK:$AK,0)))</f>
        <v/>
      </c>
      <c r="S111" s="158"/>
      <c r="T111" s="150"/>
      <c r="U111" s="150"/>
    </row>
    <row r="112" spans="1:21" ht="30" customHeight="1">
      <c r="A112" s="151" t="str">
        <f>IF(MAX($A$1:$A111)&lt;MAX(Marina!$AK:$AK),SUM('Renew Report'!$A111,1),"")</f>
        <v/>
      </c>
      <c r="B112" s="152" t="str">
        <f>IF($A112="","",INDEX(Marina!B:B,MATCH($A112,Marina!$AK:$AK,0)))</f>
        <v/>
      </c>
      <c r="C112" s="152" t="str">
        <f>IF($A112="","",INDEX(Marina!C:C,MATCH($A112,Marina!$AK:$AK,0)))</f>
        <v/>
      </c>
      <c r="D112" s="152" t="str">
        <f>IF($A112="","",INDEX(Marina!D:D,MATCH($A112,Marina!$AK:$AK,0)))</f>
        <v/>
      </c>
      <c r="E112" s="152" t="str">
        <f>IF($A112="","",INDEX(Marina!E:E,MATCH($A112,Marina!$AK:$AK,0)))</f>
        <v/>
      </c>
      <c r="F112" s="152" t="str">
        <f>IF($A112="","",INDEX(Marina!F:F,MATCH($A112,Marina!$AK:$AK,0)))</f>
        <v/>
      </c>
      <c r="G112" s="152" t="str">
        <f>IF($A112="","",INDEX(Marina!I:I,MATCH($A112,Marina!$AK:$AK,0)))</f>
        <v/>
      </c>
      <c r="H112" s="152" t="str">
        <f>IF($A112="","",INDEX(Marina!J:J,MATCH($A112,Marina!$AK:$AK,0)))</f>
        <v/>
      </c>
      <c r="I112" s="152" t="str">
        <f>IF($A112="","",INDEX(Marina!K:K,MATCH($A112,Marina!$AK:$AK,0)))</f>
        <v/>
      </c>
      <c r="J112" s="153" t="str">
        <f>IF($A112="","",INDEX(Marina!L:L,MATCH($A112,Marina!$AK:$AK,0)))</f>
        <v/>
      </c>
      <c r="K112" s="153" t="str">
        <f>IF($A112="","",INDEX(Marina!M:M,MATCH($A112,Marina!$AK:$AK,0)))</f>
        <v/>
      </c>
      <c r="L112" s="154" t="str">
        <f>IF($A112="","",INDEX(Marina!N:N,MATCH($A112,Marina!$AK:$AK,0)))</f>
        <v/>
      </c>
      <c r="M112" s="155" t="str">
        <f>IF($A112="","",INDEX(Marina!O:O,MATCH($A112,Marina!$AK:$AK,0)))</f>
        <v/>
      </c>
      <c r="N112" s="156" t="str">
        <f>IF($A112="","",INDEX(Marina!P:P,MATCH($A112,Marina!$AK:$AK,0)))</f>
        <v/>
      </c>
      <c r="O112" s="157" t="str">
        <f>IF($A112="","",INDEX(Marina!Q:Q,MATCH($A112,Marina!$AK:$AK,0)))</f>
        <v/>
      </c>
      <c r="P112" s="156" t="str">
        <f>IF($A112="","",INDEX(Marina!R:R,MATCH($A112,Marina!$AK:$AK,0)))</f>
        <v/>
      </c>
      <c r="Q112" s="156" t="str">
        <f>IF($A112="","",INDEX(Marina!S:S,MATCH($A112,Marina!$AK:$AK,0)))</f>
        <v/>
      </c>
      <c r="R112" s="162" t="str">
        <f>IF($A112="","",INDEX(Marina!T:T,MATCH($A112,Marina!$AK:$AK,0)))</f>
        <v/>
      </c>
      <c r="S112" s="158"/>
      <c r="T112" s="150"/>
      <c r="U112" s="150"/>
    </row>
    <row r="113" spans="1:21" ht="30" customHeight="1">
      <c r="A113" s="151" t="str">
        <f>IF(MAX($A$1:$A112)&lt;MAX(Marina!$AK:$AK),SUM('Renew Report'!$A112,1),"")</f>
        <v/>
      </c>
      <c r="B113" s="152" t="str">
        <f>IF($A113="","",INDEX(Marina!B:B,MATCH($A113,Marina!$AK:$AK,0)))</f>
        <v/>
      </c>
      <c r="C113" s="152" t="str">
        <f>IF($A113="","",INDEX(Marina!C:C,MATCH($A113,Marina!$AK:$AK,0)))</f>
        <v/>
      </c>
      <c r="D113" s="152" t="str">
        <f>IF($A113="","",INDEX(Marina!D:D,MATCH($A113,Marina!$AK:$AK,0)))</f>
        <v/>
      </c>
      <c r="E113" s="152" t="str">
        <f>IF($A113="","",INDEX(Marina!E:E,MATCH($A113,Marina!$AK:$AK,0)))</f>
        <v/>
      </c>
      <c r="F113" s="152" t="str">
        <f>IF($A113="","",INDEX(Marina!F:F,MATCH($A113,Marina!$AK:$AK,0)))</f>
        <v/>
      </c>
      <c r="G113" s="152" t="str">
        <f>IF($A113="","",INDEX(Marina!I:I,MATCH($A113,Marina!$AK:$AK,0)))</f>
        <v/>
      </c>
      <c r="H113" s="152" t="str">
        <f>IF($A113="","",INDEX(Marina!J:J,MATCH($A113,Marina!$AK:$AK,0)))</f>
        <v/>
      </c>
      <c r="I113" s="152" t="str">
        <f>IF($A113="","",INDEX(Marina!K:K,MATCH($A113,Marina!$AK:$AK,0)))</f>
        <v/>
      </c>
      <c r="J113" s="153" t="str">
        <f>IF($A113="","",INDEX(Marina!L:L,MATCH($A113,Marina!$AK:$AK,0)))</f>
        <v/>
      </c>
      <c r="K113" s="153" t="str">
        <f>IF($A113="","",INDEX(Marina!M:M,MATCH($A113,Marina!$AK:$AK,0)))</f>
        <v/>
      </c>
      <c r="L113" s="154" t="str">
        <f>IF($A113="","",INDEX(Marina!N:N,MATCH($A113,Marina!$AK:$AK,0)))</f>
        <v/>
      </c>
      <c r="M113" s="155" t="str">
        <f>IF($A113="","",INDEX(Marina!O:O,MATCH($A113,Marina!$AK:$AK,0)))</f>
        <v/>
      </c>
      <c r="N113" s="156" t="str">
        <f>IF($A113="","",INDEX(Marina!P:P,MATCH($A113,Marina!$AK:$AK,0)))</f>
        <v/>
      </c>
      <c r="O113" s="157" t="str">
        <f>IF($A113="","",INDEX(Marina!Q:Q,MATCH($A113,Marina!$AK:$AK,0)))</f>
        <v/>
      </c>
      <c r="P113" s="156" t="str">
        <f>IF($A113="","",INDEX(Marina!R:R,MATCH($A113,Marina!$AK:$AK,0)))</f>
        <v/>
      </c>
      <c r="Q113" s="156" t="str">
        <f>IF($A113="","",INDEX(Marina!S:S,MATCH($A113,Marina!$AK:$AK,0)))</f>
        <v/>
      </c>
      <c r="R113" s="162" t="str">
        <f>IF($A113="","",INDEX(Marina!T:T,MATCH($A113,Marina!$AK:$AK,0)))</f>
        <v/>
      </c>
      <c r="S113" s="158"/>
      <c r="T113" s="150"/>
      <c r="U113" s="150"/>
    </row>
    <row r="114" spans="1:21" ht="30" customHeight="1">
      <c r="A114" s="151" t="str">
        <f>IF(MAX($A$1:$A113)&lt;MAX(Marina!$AK:$AK),SUM('Renew Report'!$A113,1),"")</f>
        <v/>
      </c>
      <c r="B114" s="152" t="str">
        <f>IF($A114="","",INDEX(Marina!B:B,MATCH($A114,Marina!$AK:$AK,0)))</f>
        <v/>
      </c>
      <c r="C114" s="152" t="str">
        <f>IF($A114="","",INDEX(Marina!C:C,MATCH($A114,Marina!$AK:$AK,0)))</f>
        <v/>
      </c>
      <c r="D114" s="152" t="str">
        <f>IF($A114="","",INDEX(Marina!D:D,MATCH($A114,Marina!$AK:$AK,0)))</f>
        <v/>
      </c>
      <c r="E114" s="152" t="str">
        <f>IF($A114="","",INDEX(Marina!E:E,MATCH($A114,Marina!$AK:$AK,0)))</f>
        <v/>
      </c>
      <c r="F114" s="152" t="str">
        <f>IF($A114="","",INDEX(Marina!F:F,MATCH($A114,Marina!$AK:$AK,0)))</f>
        <v/>
      </c>
      <c r="G114" s="152" t="str">
        <f>IF($A114="","",INDEX(Marina!I:I,MATCH($A114,Marina!$AK:$AK,0)))</f>
        <v/>
      </c>
      <c r="H114" s="152" t="str">
        <f>IF($A114="","",INDEX(Marina!J:J,MATCH($A114,Marina!$AK:$AK,0)))</f>
        <v/>
      </c>
      <c r="I114" s="152" t="str">
        <f>IF($A114="","",INDEX(Marina!K:K,MATCH($A114,Marina!$AK:$AK,0)))</f>
        <v/>
      </c>
      <c r="J114" s="153" t="str">
        <f>IF($A114="","",INDEX(Marina!L:L,MATCH($A114,Marina!$AK:$AK,0)))</f>
        <v/>
      </c>
      <c r="K114" s="153" t="str">
        <f>IF($A114="","",INDEX(Marina!M:M,MATCH($A114,Marina!$AK:$AK,0)))</f>
        <v/>
      </c>
      <c r="L114" s="154" t="str">
        <f>IF($A114="","",INDEX(Marina!N:N,MATCH($A114,Marina!$AK:$AK,0)))</f>
        <v/>
      </c>
      <c r="M114" s="155" t="str">
        <f>IF($A114="","",INDEX(Marina!O:O,MATCH($A114,Marina!$AK:$AK,0)))</f>
        <v/>
      </c>
      <c r="N114" s="156" t="str">
        <f>IF($A114="","",INDEX(Marina!P:P,MATCH($A114,Marina!$AK:$AK,0)))</f>
        <v/>
      </c>
      <c r="O114" s="157" t="str">
        <f>IF($A114="","",INDEX(Marina!Q:Q,MATCH($A114,Marina!$AK:$AK,0)))</f>
        <v/>
      </c>
      <c r="P114" s="156" t="str">
        <f>IF($A114="","",INDEX(Marina!R:R,MATCH($A114,Marina!$AK:$AK,0)))</f>
        <v/>
      </c>
      <c r="Q114" s="156" t="str">
        <f>IF($A114="","",INDEX(Marina!S:S,MATCH($A114,Marina!$AK:$AK,0)))</f>
        <v/>
      </c>
      <c r="R114" s="162" t="str">
        <f>IF($A114="","",INDEX(Marina!T:T,MATCH($A114,Marina!$AK:$AK,0)))</f>
        <v/>
      </c>
      <c r="S114" s="158"/>
      <c r="T114" s="150"/>
      <c r="U114" s="150"/>
    </row>
    <row r="115" spans="1:21" ht="30" customHeight="1">
      <c r="A115" s="151" t="str">
        <f>IF(MAX($A$1:$A114)&lt;MAX(Marina!$AK:$AK),SUM('Renew Report'!$A114,1),"")</f>
        <v/>
      </c>
      <c r="B115" s="152" t="str">
        <f>IF($A115="","",INDEX(Marina!B:B,MATCH($A115,Marina!$AK:$AK,0)))</f>
        <v/>
      </c>
      <c r="C115" s="152" t="str">
        <f>IF($A115="","",INDEX(Marina!C:C,MATCH($A115,Marina!$AK:$AK,0)))</f>
        <v/>
      </c>
      <c r="D115" s="152" t="str">
        <f>IF($A115="","",INDEX(Marina!D:D,MATCH($A115,Marina!$AK:$AK,0)))</f>
        <v/>
      </c>
      <c r="E115" s="152" t="str">
        <f>IF($A115="","",INDEX(Marina!E:E,MATCH($A115,Marina!$AK:$AK,0)))</f>
        <v/>
      </c>
      <c r="F115" s="152" t="str">
        <f>IF($A115="","",INDEX(Marina!F:F,MATCH($A115,Marina!$AK:$AK,0)))</f>
        <v/>
      </c>
      <c r="G115" s="152" t="str">
        <f>IF($A115="","",INDEX(Marina!I:I,MATCH($A115,Marina!$AK:$AK,0)))</f>
        <v/>
      </c>
      <c r="H115" s="152" t="str">
        <f>IF($A115="","",INDEX(Marina!J:J,MATCH($A115,Marina!$AK:$AK,0)))</f>
        <v/>
      </c>
      <c r="I115" s="152" t="str">
        <f>IF($A115="","",INDEX(Marina!K:K,MATCH($A115,Marina!$AK:$AK,0)))</f>
        <v/>
      </c>
      <c r="J115" s="153" t="str">
        <f>IF($A115="","",INDEX(Marina!L:L,MATCH($A115,Marina!$AK:$AK,0)))</f>
        <v/>
      </c>
      <c r="K115" s="153" t="str">
        <f>IF($A115="","",INDEX(Marina!M:M,MATCH($A115,Marina!$AK:$AK,0)))</f>
        <v/>
      </c>
      <c r="L115" s="154" t="str">
        <f>IF($A115="","",INDEX(Marina!N:N,MATCH($A115,Marina!$AK:$AK,0)))</f>
        <v/>
      </c>
      <c r="M115" s="155" t="str">
        <f>IF($A115="","",INDEX(Marina!O:O,MATCH($A115,Marina!$AK:$AK,0)))</f>
        <v/>
      </c>
      <c r="N115" s="156" t="str">
        <f>IF($A115="","",INDEX(Marina!P:P,MATCH($A115,Marina!$AK:$AK,0)))</f>
        <v/>
      </c>
      <c r="O115" s="157" t="str">
        <f>IF($A115="","",INDEX(Marina!Q:Q,MATCH($A115,Marina!$AK:$AK,0)))</f>
        <v/>
      </c>
      <c r="P115" s="156" t="str">
        <f>IF($A115="","",INDEX(Marina!R:R,MATCH($A115,Marina!$AK:$AK,0)))</f>
        <v/>
      </c>
      <c r="Q115" s="156" t="str">
        <f>IF($A115="","",INDEX(Marina!S:S,MATCH($A115,Marina!$AK:$AK,0)))</f>
        <v/>
      </c>
      <c r="R115" s="162" t="str">
        <f>IF($A115="","",INDEX(Marina!T:T,MATCH($A115,Marina!$AK:$AK,0)))</f>
        <v/>
      </c>
      <c r="S115" s="158"/>
      <c r="T115" s="150"/>
      <c r="U115" s="150"/>
    </row>
    <row r="116" spans="1:21" ht="30" customHeight="1">
      <c r="A116" s="151" t="str">
        <f>IF(MAX($A$1:$A115)&lt;MAX(Marina!$AK:$AK),SUM('Renew Report'!$A115,1),"")</f>
        <v/>
      </c>
      <c r="B116" s="152" t="str">
        <f>IF($A116="","",INDEX(Marina!B:B,MATCH($A116,Marina!$AK:$AK,0)))</f>
        <v/>
      </c>
      <c r="C116" s="152" t="str">
        <f>IF($A116="","",INDEX(Marina!C:C,MATCH($A116,Marina!$AK:$AK,0)))</f>
        <v/>
      </c>
      <c r="D116" s="152" t="str">
        <f>IF($A116="","",INDEX(Marina!D:D,MATCH($A116,Marina!$AK:$AK,0)))</f>
        <v/>
      </c>
      <c r="E116" s="152" t="str">
        <f>IF($A116="","",INDEX(Marina!E:E,MATCH($A116,Marina!$AK:$AK,0)))</f>
        <v/>
      </c>
      <c r="F116" s="152" t="str">
        <f>IF($A116="","",INDEX(Marina!F:F,MATCH($A116,Marina!$AK:$AK,0)))</f>
        <v/>
      </c>
      <c r="G116" s="152" t="str">
        <f>IF($A116="","",INDEX(Marina!I:I,MATCH($A116,Marina!$AK:$AK,0)))</f>
        <v/>
      </c>
      <c r="H116" s="152" t="str">
        <f>IF($A116="","",INDEX(Marina!J:J,MATCH($A116,Marina!$AK:$AK,0)))</f>
        <v/>
      </c>
      <c r="I116" s="152" t="str">
        <f>IF($A116="","",INDEX(Marina!K:K,MATCH($A116,Marina!$AK:$AK,0)))</f>
        <v/>
      </c>
      <c r="J116" s="153" t="str">
        <f>IF($A116="","",INDEX(Marina!L:L,MATCH($A116,Marina!$AK:$AK,0)))</f>
        <v/>
      </c>
      <c r="K116" s="153" t="str">
        <f>IF($A116="","",INDEX(Marina!M:M,MATCH($A116,Marina!$AK:$AK,0)))</f>
        <v/>
      </c>
      <c r="L116" s="154" t="str">
        <f>IF($A116="","",INDEX(Marina!N:N,MATCH($A116,Marina!$AK:$AK,0)))</f>
        <v/>
      </c>
      <c r="M116" s="155" t="str">
        <f>IF($A116="","",INDEX(Marina!O:O,MATCH($A116,Marina!$AK:$AK,0)))</f>
        <v/>
      </c>
      <c r="N116" s="156" t="str">
        <f>IF($A116="","",INDEX(Marina!P:P,MATCH($A116,Marina!$AK:$AK,0)))</f>
        <v/>
      </c>
      <c r="O116" s="157" t="str">
        <f>IF($A116="","",INDEX(Marina!Q:Q,MATCH($A116,Marina!$AK:$AK,0)))</f>
        <v/>
      </c>
      <c r="P116" s="156" t="str">
        <f>IF($A116="","",INDEX(Marina!R:R,MATCH($A116,Marina!$AK:$AK,0)))</f>
        <v/>
      </c>
      <c r="Q116" s="156" t="str">
        <f>IF($A116="","",INDEX(Marina!S:S,MATCH($A116,Marina!$AK:$AK,0)))</f>
        <v/>
      </c>
      <c r="R116" s="162" t="str">
        <f>IF($A116="","",INDEX(Marina!T:T,MATCH($A116,Marina!$AK:$AK,0)))</f>
        <v/>
      </c>
      <c r="S116" s="158"/>
      <c r="T116" s="150"/>
      <c r="U116" s="150"/>
    </row>
    <row r="117" spans="1:21" ht="30" customHeight="1">
      <c r="A117" s="151" t="str">
        <f>IF(MAX($A$1:$A116)&lt;MAX(Marina!$AK:$AK),SUM('Renew Report'!$A116,1),"")</f>
        <v/>
      </c>
      <c r="B117" s="152" t="str">
        <f>IF($A117="","",INDEX(Marina!B:B,MATCH($A117,Marina!$AK:$AK,0)))</f>
        <v/>
      </c>
      <c r="C117" s="152" t="str">
        <f>IF($A117="","",INDEX(Marina!C:C,MATCH($A117,Marina!$AK:$AK,0)))</f>
        <v/>
      </c>
      <c r="D117" s="152" t="str">
        <f>IF($A117="","",INDEX(Marina!D:D,MATCH($A117,Marina!$AK:$AK,0)))</f>
        <v/>
      </c>
      <c r="E117" s="152" t="str">
        <f>IF($A117="","",INDEX(Marina!E:E,MATCH($A117,Marina!$AK:$AK,0)))</f>
        <v/>
      </c>
      <c r="F117" s="152" t="str">
        <f>IF($A117="","",INDEX(Marina!F:F,MATCH($A117,Marina!$AK:$AK,0)))</f>
        <v/>
      </c>
      <c r="G117" s="152" t="str">
        <f>IF($A117="","",INDEX(Marina!I:I,MATCH($A117,Marina!$AK:$AK,0)))</f>
        <v/>
      </c>
      <c r="H117" s="152" t="str">
        <f>IF($A117="","",INDEX(Marina!J:J,MATCH($A117,Marina!$AK:$AK,0)))</f>
        <v/>
      </c>
      <c r="I117" s="152" t="str">
        <f>IF($A117="","",INDEX(Marina!K:K,MATCH($A117,Marina!$AK:$AK,0)))</f>
        <v/>
      </c>
      <c r="J117" s="153" t="str">
        <f>IF($A117="","",INDEX(Marina!L:L,MATCH($A117,Marina!$AK:$AK,0)))</f>
        <v/>
      </c>
      <c r="K117" s="153" t="str">
        <f>IF($A117="","",INDEX(Marina!M:M,MATCH($A117,Marina!$AK:$AK,0)))</f>
        <v/>
      </c>
      <c r="L117" s="154" t="str">
        <f>IF($A117="","",INDEX(Marina!N:N,MATCH($A117,Marina!$AK:$AK,0)))</f>
        <v/>
      </c>
      <c r="M117" s="155" t="str">
        <f>IF($A117="","",INDEX(Marina!O:O,MATCH($A117,Marina!$AK:$AK,0)))</f>
        <v/>
      </c>
      <c r="N117" s="156" t="str">
        <f>IF($A117="","",INDEX(Marina!P:P,MATCH($A117,Marina!$AK:$AK,0)))</f>
        <v/>
      </c>
      <c r="O117" s="157" t="str">
        <f>IF($A117="","",INDEX(Marina!Q:Q,MATCH($A117,Marina!$AK:$AK,0)))</f>
        <v/>
      </c>
      <c r="P117" s="156" t="str">
        <f>IF($A117="","",INDEX(Marina!R:R,MATCH($A117,Marina!$AK:$AK,0)))</f>
        <v/>
      </c>
      <c r="Q117" s="156" t="str">
        <f>IF($A117="","",INDEX(Marina!S:S,MATCH($A117,Marina!$AK:$AK,0)))</f>
        <v/>
      </c>
      <c r="R117" s="162" t="str">
        <f>IF($A117="","",INDEX(Marina!T:T,MATCH($A117,Marina!$AK:$AK,0)))</f>
        <v/>
      </c>
      <c r="S117" s="158"/>
      <c r="T117" s="150"/>
      <c r="U117" s="150"/>
    </row>
    <row r="118" spans="1:21" ht="30" customHeight="1">
      <c r="A118" s="151" t="str">
        <f>IF(MAX($A$1:$A117)&lt;MAX(Marina!$AK:$AK),SUM('Renew Report'!$A117,1),"")</f>
        <v/>
      </c>
      <c r="B118" s="152" t="str">
        <f>IF($A118="","",INDEX(Marina!B:B,MATCH($A118,Marina!$AK:$AK,0)))</f>
        <v/>
      </c>
      <c r="C118" s="152" t="str">
        <f>IF($A118="","",INDEX(Marina!C:C,MATCH($A118,Marina!$AK:$AK,0)))</f>
        <v/>
      </c>
      <c r="D118" s="152" t="str">
        <f>IF($A118="","",INDEX(Marina!D:D,MATCH($A118,Marina!$AK:$AK,0)))</f>
        <v/>
      </c>
      <c r="E118" s="152" t="str">
        <f>IF($A118="","",INDEX(Marina!E:E,MATCH($A118,Marina!$AK:$AK,0)))</f>
        <v/>
      </c>
      <c r="F118" s="152" t="str">
        <f>IF($A118="","",INDEX(Marina!F:F,MATCH($A118,Marina!$AK:$AK,0)))</f>
        <v/>
      </c>
      <c r="G118" s="152" t="str">
        <f>IF($A118="","",INDEX(Marina!I:I,MATCH($A118,Marina!$AK:$AK,0)))</f>
        <v/>
      </c>
      <c r="H118" s="152" t="str">
        <f>IF($A118="","",INDEX(Marina!J:J,MATCH($A118,Marina!$AK:$AK,0)))</f>
        <v/>
      </c>
      <c r="I118" s="152" t="str">
        <f>IF($A118="","",INDEX(Marina!K:K,MATCH($A118,Marina!$AK:$AK,0)))</f>
        <v/>
      </c>
      <c r="J118" s="153" t="str">
        <f>IF($A118="","",INDEX(Marina!L:L,MATCH($A118,Marina!$AK:$AK,0)))</f>
        <v/>
      </c>
      <c r="K118" s="153" t="str">
        <f>IF($A118="","",INDEX(Marina!M:M,MATCH($A118,Marina!$AK:$AK,0)))</f>
        <v/>
      </c>
      <c r="L118" s="154" t="str">
        <f>IF($A118="","",INDEX(Marina!N:N,MATCH($A118,Marina!$AK:$AK,0)))</f>
        <v/>
      </c>
      <c r="M118" s="155" t="str">
        <f>IF($A118="","",INDEX(Marina!O:O,MATCH($A118,Marina!$AK:$AK,0)))</f>
        <v/>
      </c>
      <c r="N118" s="156" t="str">
        <f>IF($A118="","",INDEX(Marina!P:P,MATCH($A118,Marina!$AK:$AK,0)))</f>
        <v/>
      </c>
      <c r="O118" s="157" t="str">
        <f>IF($A118="","",INDEX(Marina!Q:Q,MATCH($A118,Marina!$AK:$AK,0)))</f>
        <v/>
      </c>
      <c r="P118" s="156" t="str">
        <f>IF($A118="","",INDEX(Marina!R:R,MATCH($A118,Marina!$AK:$AK,0)))</f>
        <v/>
      </c>
      <c r="Q118" s="156" t="str">
        <f>IF($A118="","",INDEX(Marina!S:S,MATCH($A118,Marina!$AK:$AK,0)))</f>
        <v/>
      </c>
      <c r="R118" s="162" t="str">
        <f>IF($A118="","",INDEX(Marina!T:T,MATCH($A118,Marina!$AK:$AK,0)))</f>
        <v/>
      </c>
      <c r="S118" s="158"/>
      <c r="T118" s="150"/>
      <c r="U118" s="150"/>
    </row>
    <row r="119" spans="1:21" ht="30" customHeight="1">
      <c r="A119" s="151" t="str">
        <f>IF(MAX($A$1:$A118)&lt;MAX(Marina!$AK:$AK),SUM('Renew Report'!$A118,1),"")</f>
        <v/>
      </c>
      <c r="B119" s="152" t="str">
        <f>IF($A119="","",INDEX(Marina!B:B,MATCH($A119,Marina!$AK:$AK,0)))</f>
        <v/>
      </c>
      <c r="C119" s="152" t="str">
        <f>IF($A119="","",INDEX(Marina!C:C,MATCH($A119,Marina!$AK:$AK,0)))</f>
        <v/>
      </c>
      <c r="D119" s="152" t="str">
        <f>IF($A119="","",INDEX(Marina!D:D,MATCH($A119,Marina!$AK:$AK,0)))</f>
        <v/>
      </c>
      <c r="E119" s="152" t="str">
        <f>IF($A119="","",INDEX(Marina!E:E,MATCH($A119,Marina!$AK:$AK,0)))</f>
        <v/>
      </c>
      <c r="F119" s="152" t="str">
        <f>IF($A119="","",INDEX(Marina!F:F,MATCH($A119,Marina!$AK:$AK,0)))</f>
        <v/>
      </c>
      <c r="G119" s="152" t="str">
        <f>IF($A119="","",INDEX(Marina!I:I,MATCH($A119,Marina!$AK:$AK,0)))</f>
        <v/>
      </c>
      <c r="H119" s="152" t="str">
        <f>IF($A119="","",INDEX(Marina!J:J,MATCH($A119,Marina!$AK:$AK,0)))</f>
        <v/>
      </c>
      <c r="I119" s="152" t="str">
        <f>IF($A119="","",INDEX(Marina!K:K,MATCH($A119,Marina!$AK:$AK,0)))</f>
        <v/>
      </c>
      <c r="J119" s="153" t="str">
        <f>IF($A119="","",INDEX(Marina!L:L,MATCH($A119,Marina!$AK:$AK,0)))</f>
        <v/>
      </c>
      <c r="K119" s="153" t="str">
        <f>IF($A119="","",INDEX(Marina!M:M,MATCH($A119,Marina!$AK:$AK,0)))</f>
        <v/>
      </c>
      <c r="L119" s="154" t="str">
        <f>IF($A119="","",INDEX(Marina!N:N,MATCH($A119,Marina!$AK:$AK,0)))</f>
        <v/>
      </c>
      <c r="M119" s="155" t="str">
        <f>IF($A119="","",INDEX(Marina!O:O,MATCH($A119,Marina!$AK:$AK,0)))</f>
        <v/>
      </c>
      <c r="N119" s="156" t="str">
        <f>IF($A119="","",INDEX(Marina!P:P,MATCH($A119,Marina!$AK:$AK,0)))</f>
        <v/>
      </c>
      <c r="O119" s="157" t="str">
        <f>IF($A119="","",INDEX(Marina!Q:Q,MATCH($A119,Marina!$AK:$AK,0)))</f>
        <v/>
      </c>
      <c r="P119" s="156" t="str">
        <f>IF($A119="","",INDEX(Marina!R:R,MATCH($A119,Marina!$AK:$AK,0)))</f>
        <v/>
      </c>
      <c r="Q119" s="156" t="str">
        <f>IF($A119="","",INDEX(Marina!S:S,MATCH($A119,Marina!$AK:$AK,0)))</f>
        <v/>
      </c>
      <c r="R119" s="162" t="str">
        <f>IF($A119="","",INDEX(Marina!T:T,MATCH($A119,Marina!$AK:$AK,0)))</f>
        <v/>
      </c>
      <c r="S119" s="158"/>
      <c r="T119" s="150"/>
      <c r="U119" s="150"/>
    </row>
    <row r="120" spans="1:21" ht="30" customHeight="1">
      <c r="A120" s="151" t="str">
        <f>IF(MAX($A$1:$A119)&lt;MAX(Marina!$AK:$AK),SUM('Renew Report'!$A119,1),"")</f>
        <v/>
      </c>
      <c r="B120" s="152" t="str">
        <f>IF($A120="","",INDEX(Marina!B:B,MATCH($A120,Marina!$AK:$AK,0)))</f>
        <v/>
      </c>
      <c r="C120" s="152" t="str">
        <f>IF($A120="","",INDEX(Marina!C:C,MATCH($A120,Marina!$AK:$AK,0)))</f>
        <v/>
      </c>
      <c r="D120" s="152" t="str">
        <f>IF($A120="","",INDEX(Marina!D:D,MATCH($A120,Marina!$AK:$AK,0)))</f>
        <v/>
      </c>
      <c r="E120" s="152" t="str">
        <f>IF($A120="","",INDEX(Marina!E:E,MATCH($A120,Marina!$AK:$AK,0)))</f>
        <v/>
      </c>
      <c r="F120" s="152" t="str">
        <f>IF($A120="","",INDEX(Marina!F:F,MATCH($A120,Marina!$AK:$AK,0)))</f>
        <v/>
      </c>
      <c r="G120" s="152" t="str">
        <f>IF($A120="","",INDEX(Marina!I:I,MATCH($A120,Marina!$AK:$AK,0)))</f>
        <v/>
      </c>
      <c r="H120" s="152" t="str">
        <f>IF($A120="","",INDEX(Marina!J:J,MATCH($A120,Marina!$AK:$AK,0)))</f>
        <v/>
      </c>
      <c r="I120" s="152" t="str">
        <f>IF($A120="","",INDEX(Marina!K:K,MATCH($A120,Marina!$AK:$AK,0)))</f>
        <v/>
      </c>
      <c r="J120" s="153" t="str">
        <f>IF($A120="","",INDEX(Marina!L:L,MATCH($A120,Marina!$AK:$AK,0)))</f>
        <v/>
      </c>
      <c r="K120" s="153" t="str">
        <f>IF($A120="","",INDEX(Marina!M:M,MATCH($A120,Marina!$AK:$AK,0)))</f>
        <v/>
      </c>
      <c r="L120" s="154" t="str">
        <f>IF($A120="","",INDEX(Marina!N:N,MATCH($A120,Marina!$AK:$AK,0)))</f>
        <v/>
      </c>
      <c r="M120" s="155" t="str">
        <f>IF($A120="","",INDEX(Marina!O:O,MATCH($A120,Marina!$AK:$AK,0)))</f>
        <v/>
      </c>
      <c r="N120" s="156" t="str">
        <f>IF($A120="","",INDEX(Marina!P:P,MATCH($A120,Marina!$AK:$AK,0)))</f>
        <v/>
      </c>
      <c r="O120" s="157" t="str">
        <f>IF($A120="","",INDEX(Marina!Q:Q,MATCH($A120,Marina!$AK:$AK,0)))</f>
        <v/>
      </c>
      <c r="P120" s="156" t="str">
        <f>IF($A120="","",INDEX(Marina!R:R,MATCH($A120,Marina!$AK:$AK,0)))</f>
        <v/>
      </c>
      <c r="Q120" s="156" t="str">
        <f>IF($A120="","",INDEX(Marina!S:S,MATCH($A120,Marina!$AK:$AK,0)))</f>
        <v/>
      </c>
      <c r="R120" s="162" t="str">
        <f>IF($A120="","",INDEX(Marina!T:T,MATCH($A120,Marina!$AK:$AK,0)))</f>
        <v/>
      </c>
      <c r="S120" s="158"/>
      <c r="T120" s="150"/>
      <c r="U120" s="150"/>
    </row>
    <row r="121" spans="1:21" ht="30" customHeight="1">
      <c r="A121" s="151" t="str">
        <f>IF(MAX($A$1:$A120)&lt;MAX(Marina!$AK:$AK),SUM('Renew Report'!$A120,1),"")</f>
        <v/>
      </c>
      <c r="B121" s="152" t="str">
        <f>IF($A121="","",INDEX(Marina!B:B,MATCH($A121,Marina!$AK:$AK,0)))</f>
        <v/>
      </c>
      <c r="C121" s="152" t="str">
        <f>IF($A121="","",INDEX(Marina!C:C,MATCH($A121,Marina!$AK:$AK,0)))</f>
        <v/>
      </c>
      <c r="D121" s="152" t="str">
        <f>IF($A121="","",INDEX(Marina!D:D,MATCH($A121,Marina!$AK:$AK,0)))</f>
        <v/>
      </c>
      <c r="E121" s="152" t="str">
        <f>IF($A121="","",INDEX(Marina!E:E,MATCH($A121,Marina!$AK:$AK,0)))</f>
        <v/>
      </c>
      <c r="F121" s="152" t="str">
        <f>IF($A121="","",INDEX(Marina!F:F,MATCH($A121,Marina!$AK:$AK,0)))</f>
        <v/>
      </c>
      <c r="G121" s="152" t="str">
        <f>IF($A121="","",INDEX(Marina!I:I,MATCH($A121,Marina!$AK:$AK,0)))</f>
        <v/>
      </c>
      <c r="H121" s="152" t="str">
        <f>IF($A121="","",INDEX(Marina!J:J,MATCH($A121,Marina!$AK:$AK,0)))</f>
        <v/>
      </c>
      <c r="I121" s="152" t="str">
        <f>IF($A121="","",INDEX(Marina!K:K,MATCH($A121,Marina!$AK:$AK,0)))</f>
        <v/>
      </c>
      <c r="J121" s="153" t="str">
        <f>IF($A121="","",INDEX(Marina!L:L,MATCH($A121,Marina!$AK:$AK,0)))</f>
        <v/>
      </c>
      <c r="K121" s="153" t="str">
        <f>IF($A121="","",INDEX(Marina!M:M,MATCH($A121,Marina!$AK:$AK,0)))</f>
        <v/>
      </c>
      <c r="L121" s="154" t="str">
        <f>IF($A121="","",INDEX(Marina!N:N,MATCH($A121,Marina!$AK:$AK,0)))</f>
        <v/>
      </c>
      <c r="M121" s="155" t="str">
        <f>IF($A121="","",INDEX(Marina!O:O,MATCH($A121,Marina!$AK:$AK,0)))</f>
        <v/>
      </c>
      <c r="N121" s="156" t="str">
        <f>IF($A121="","",INDEX(Marina!P:P,MATCH($A121,Marina!$AK:$AK,0)))</f>
        <v/>
      </c>
      <c r="O121" s="157" t="str">
        <f>IF($A121="","",INDEX(Marina!Q:Q,MATCH($A121,Marina!$AK:$AK,0)))</f>
        <v/>
      </c>
      <c r="P121" s="156" t="str">
        <f>IF($A121="","",INDEX(Marina!R:R,MATCH($A121,Marina!$AK:$AK,0)))</f>
        <v/>
      </c>
      <c r="Q121" s="156" t="str">
        <f>IF($A121="","",INDEX(Marina!S:S,MATCH($A121,Marina!$AK:$AK,0)))</f>
        <v/>
      </c>
      <c r="R121" s="162" t="str">
        <f>IF($A121="","",INDEX(Marina!T:T,MATCH($A121,Marina!$AK:$AK,0)))</f>
        <v/>
      </c>
      <c r="S121" s="158"/>
      <c r="T121" s="150"/>
      <c r="U121" s="150"/>
    </row>
    <row r="122" spans="1:21" ht="30" customHeight="1">
      <c r="A122" s="151" t="str">
        <f>IF(MAX($A$1:$A121)&lt;MAX(Marina!$AK:$AK),SUM('Renew Report'!$A121,1),"")</f>
        <v/>
      </c>
      <c r="B122" s="152" t="str">
        <f>IF($A122="","",INDEX(Marina!B:B,MATCH($A122,Marina!$AK:$AK,0)))</f>
        <v/>
      </c>
      <c r="C122" s="152" t="str">
        <f>IF($A122="","",INDEX(Marina!C:C,MATCH($A122,Marina!$AK:$AK,0)))</f>
        <v/>
      </c>
      <c r="D122" s="152" t="str">
        <f>IF($A122="","",INDEX(Marina!D:D,MATCH($A122,Marina!$AK:$AK,0)))</f>
        <v/>
      </c>
      <c r="E122" s="152" t="str">
        <f>IF($A122="","",INDEX(Marina!E:E,MATCH($A122,Marina!$AK:$AK,0)))</f>
        <v/>
      </c>
      <c r="F122" s="152" t="str">
        <f>IF($A122="","",INDEX(Marina!F:F,MATCH($A122,Marina!$AK:$AK,0)))</f>
        <v/>
      </c>
      <c r="G122" s="152" t="str">
        <f>IF($A122="","",INDEX(Marina!I:I,MATCH($A122,Marina!$AK:$AK,0)))</f>
        <v/>
      </c>
      <c r="H122" s="152" t="str">
        <f>IF($A122="","",INDEX(Marina!J:J,MATCH($A122,Marina!$AK:$AK,0)))</f>
        <v/>
      </c>
      <c r="I122" s="152" t="str">
        <f>IF($A122="","",INDEX(Marina!K:K,MATCH($A122,Marina!$AK:$AK,0)))</f>
        <v/>
      </c>
      <c r="J122" s="153" t="str">
        <f>IF($A122="","",INDEX(Marina!L:L,MATCH($A122,Marina!$AK:$AK,0)))</f>
        <v/>
      </c>
      <c r="K122" s="153" t="str">
        <f>IF($A122="","",INDEX(Marina!M:M,MATCH($A122,Marina!$AK:$AK,0)))</f>
        <v/>
      </c>
      <c r="L122" s="154" t="str">
        <f>IF($A122="","",INDEX(Marina!N:N,MATCH($A122,Marina!$AK:$AK,0)))</f>
        <v/>
      </c>
      <c r="M122" s="155" t="str">
        <f>IF($A122="","",INDEX(Marina!O:O,MATCH($A122,Marina!$AK:$AK,0)))</f>
        <v/>
      </c>
      <c r="N122" s="156" t="str">
        <f>IF($A122="","",INDEX(Marina!P:P,MATCH($A122,Marina!$AK:$AK,0)))</f>
        <v/>
      </c>
      <c r="O122" s="157" t="str">
        <f>IF($A122="","",INDEX(Marina!Q:Q,MATCH($A122,Marina!$AK:$AK,0)))</f>
        <v/>
      </c>
      <c r="P122" s="156" t="str">
        <f>IF($A122="","",INDEX(Marina!R:R,MATCH($A122,Marina!$AK:$AK,0)))</f>
        <v/>
      </c>
      <c r="Q122" s="156" t="str">
        <f>IF($A122="","",INDEX(Marina!S:S,MATCH($A122,Marina!$AK:$AK,0)))</f>
        <v/>
      </c>
      <c r="R122" s="162" t="str">
        <f>IF($A122="","",INDEX(Marina!T:T,MATCH($A122,Marina!$AK:$AK,0)))</f>
        <v/>
      </c>
      <c r="S122" s="158"/>
      <c r="T122" s="150"/>
      <c r="U122" s="150"/>
    </row>
    <row r="123" spans="1:21" ht="30" customHeight="1">
      <c r="A123" s="151" t="str">
        <f>IF(MAX($A$1:$A122)&lt;MAX(Marina!$AK:$AK),SUM('Renew Report'!$A122,1),"")</f>
        <v/>
      </c>
      <c r="B123" s="152" t="str">
        <f>IF($A123="","",INDEX(Marina!B:B,MATCH($A123,Marina!$AK:$AK,0)))</f>
        <v/>
      </c>
      <c r="C123" s="152" t="str">
        <f>IF($A123="","",INDEX(Marina!C:C,MATCH($A123,Marina!$AK:$AK,0)))</f>
        <v/>
      </c>
      <c r="D123" s="152" t="str">
        <f>IF($A123="","",INDEX(Marina!D:D,MATCH($A123,Marina!$AK:$AK,0)))</f>
        <v/>
      </c>
      <c r="E123" s="152" t="str">
        <f>IF($A123="","",INDEX(Marina!E:E,MATCH($A123,Marina!$AK:$AK,0)))</f>
        <v/>
      </c>
      <c r="F123" s="152" t="str">
        <f>IF($A123="","",INDEX(Marina!F:F,MATCH($A123,Marina!$AK:$AK,0)))</f>
        <v/>
      </c>
      <c r="G123" s="152" t="str">
        <f>IF($A123="","",INDEX(Marina!I:I,MATCH($A123,Marina!$AK:$AK,0)))</f>
        <v/>
      </c>
      <c r="H123" s="152" t="str">
        <f>IF($A123="","",INDEX(Marina!J:J,MATCH($A123,Marina!$AK:$AK,0)))</f>
        <v/>
      </c>
      <c r="I123" s="152" t="str">
        <f>IF($A123="","",INDEX(Marina!K:K,MATCH($A123,Marina!$AK:$AK,0)))</f>
        <v/>
      </c>
      <c r="J123" s="153" t="str">
        <f>IF($A123="","",INDEX(Marina!L:L,MATCH($A123,Marina!$AK:$AK,0)))</f>
        <v/>
      </c>
      <c r="K123" s="153" t="str">
        <f>IF($A123="","",INDEX(Marina!M:M,MATCH($A123,Marina!$AK:$AK,0)))</f>
        <v/>
      </c>
      <c r="L123" s="154" t="str">
        <f>IF($A123="","",INDEX(Marina!N:N,MATCH($A123,Marina!$AK:$AK,0)))</f>
        <v/>
      </c>
      <c r="M123" s="155" t="str">
        <f>IF($A123="","",INDEX(Marina!O:O,MATCH($A123,Marina!$AK:$AK,0)))</f>
        <v/>
      </c>
      <c r="N123" s="156" t="str">
        <f>IF($A123="","",INDEX(Marina!P:P,MATCH($A123,Marina!$AK:$AK,0)))</f>
        <v/>
      </c>
      <c r="O123" s="157" t="str">
        <f>IF($A123="","",INDEX(Marina!Q:Q,MATCH($A123,Marina!$AK:$AK,0)))</f>
        <v/>
      </c>
      <c r="P123" s="156" t="str">
        <f>IF($A123="","",INDEX(Marina!R:R,MATCH($A123,Marina!$AK:$AK,0)))</f>
        <v/>
      </c>
      <c r="Q123" s="156" t="str">
        <f>IF($A123="","",INDEX(Marina!S:S,MATCH($A123,Marina!$AK:$AK,0)))</f>
        <v/>
      </c>
      <c r="R123" s="162" t="str">
        <f>IF($A123="","",INDEX(Marina!T:T,MATCH($A123,Marina!$AK:$AK,0)))</f>
        <v/>
      </c>
      <c r="S123" s="158"/>
      <c r="T123" s="150"/>
      <c r="U123" s="150"/>
    </row>
    <row r="124" spans="1:21" ht="30" customHeight="1">
      <c r="A124" s="151" t="str">
        <f>IF(MAX($A$1:$A123)&lt;MAX(Marina!$AK:$AK),SUM('Renew Report'!$A123,1),"")</f>
        <v/>
      </c>
      <c r="B124" s="152" t="str">
        <f>IF($A124="","",INDEX(Marina!B:B,MATCH($A124,Marina!$AK:$AK,0)))</f>
        <v/>
      </c>
      <c r="C124" s="152" t="str">
        <f>IF($A124="","",INDEX(Marina!C:C,MATCH($A124,Marina!$AK:$AK,0)))</f>
        <v/>
      </c>
      <c r="D124" s="152" t="str">
        <f>IF($A124="","",INDEX(Marina!D:D,MATCH($A124,Marina!$AK:$AK,0)))</f>
        <v/>
      </c>
      <c r="E124" s="152" t="str">
        <f>IF($A124="","",INDEX(Marina!E:E,MATCH($A124,Marina!$AK:$AK,0)))</f>
        <v/>
      </c>
      <c r="F124" s="152" t="str">
        <f>IF($A124="","",INDEX(Marina!F:F,MATCH($A124,Marina!$AK:$AK,0)))</f>
        <v/>
      </c>
      <c r="G124" s="152" t="str">
        <f>IF($A124="","",INDEX(Marina!I:I,MATCH($A124,Marina!$AK:$AK,0)))</f>
        <v/>
      </c>
      <c r="H124" s="152" t="str">
        <f>IF($A124="","",INDEX(Marina!J:J,MATCH($A124,Marina!$AK:$AK,0)))</f>
        <v/>
      </c>
      <c r="I124" s="152" t="str">
        <f>IF($A124="","",INDEX(Marina!K:K,MATCH($A124,Marina!$AK:$AK,0)))</f>
        <v/>
      </c>
      <c r="J124" s="153" t="str">
        <f>IF($A124="","",INDEX(Marina!L:L,MATCH($A124,Marina!$AK:$AK,0)))</f>
        <v/>
      </c>
      <c r="K124" s="153" t="str">
        <f>IF($A124="","",INDEX(Marina!M:M,MATCH($A124,Marina!$AK:$AK,0)))</f>
        <v/>
      </c>
      <c r="L124" s="154" t="str">
        <f>IF($A124="","",INDEX(Marina!N:N,MATCH($A124,Marina!$AK:$AK,0)))</f>
        <v/>
      </c>
      <c r="M124" s="155" t="str">
        <f>IF($A124="","",INDEX(Marina!O:O,MATCH($A124,Marina!$AK:$AK,0)))</f>
        <v/>
      </c>
      <c r="N124" s="156" t="str">
        <f>IF($A124="","",INDEX(Marina!P:P,MATCH($A124,Marina!$AK:$AK,0)))</f>
        <v/>
      </c>
      <c r="O124" s="157" t="str">
        <f>IF($A124="","",INDEX(Marina!Q:Q,MATCH($A124,Marina!$AK:$AK,0)))</f>
        <v/>
      </c>
      <c r="P124" s="156" t="str">
        <f>IF($A124="","",INDEX(Marina!R:R,MATCH($A124,Marina!$AK:$AK,0)))</f>
        <v/>
      </c>
      <c r="Q124" s="156" t="str">
        <f>IF($A124="","",INDEX(Marina!S:S,MATCH($A124,Marina!$AK:$AK,0)))</f>
        <v/>
      </c>
      <c r="R124" s="162" t="str">
        <f>IF($A124="","",INDEX(Marina!T:T,MATCH($A124,Marina!$AK:$AK,0)))</f>
        <v/>
      </c>
      <c r="S124" s="158"/>
      <c r="T124" s="150"/>
      <c r="U124" s="150"/>
    </row>
    <row r="125" spans="1:21" ht="30" customHeight="1">
      <c r="A125" s="151" t="str">
        <f>IF(MAX($A$1:$A124)&lt;MAX(Marina!$AK:$AK),SUM('Renew Report'!$A124,1),"")</f>
        <v/>
      </c>
      <c r="B125" s="152" t="str">
        <f>IF($A125="","",INDEX(Marina!B:B,MATCH($A125,Marina!$AK:$AK,0)))</f>
        <v/>
      </c>
      <c r="C125" s="152" t="str">
        <f>IF($A125="","",INDEX(Marina!C:C,MATCH($A125,Marina!$AK:$AK,0)))</f>
        <v/>
      </c>
      <c r="D125" s="152" t="str">
        <f>IF($A125="","",INDEX(Marina!D:D,MATCH($A125,Marina!$AK:$AK,0)))</f>
        <v/>
      </c>
      <c r="E125" s="152" t="str">
        <f>IF($A125="","",INDEX(Marina!E:E,MATCH($A125,Marina!$AK:$AK,0)))</f>
        <v/>
      </c>
      <c r="F125" s="152" t="str">
        <f>IF($A125="","",INDEX(Marina!F:F,MATCH($A125,Marina!$AK:$AK,0)))</f>
        <v/>
      </c>
      <c r="G125" s="152" t="str">
        <f>IF($A125="","",INDEX(Marina!I:I,MATCH($A125,Marina!$AK:$AK,0)))</f>
        <v/>
      </c>
      <c r="H125" s="152" t="str">
        <f>IF($A125="","",INDEX(Marina!J:J,MATCH($A125,Marina!$AK:$AK,0)))</f>
        <v/>
      </c>
      <c r="I125" s="152" t="str">
        <f>IF($A125="","",INDEX(Marina!K:K,MATCH($A125,Marina!$AK:$AK,0)))</f>
        <v/>
      </c>
      <c r="J125" s="153" t="str">
        <f>IF($A125="","",INDEX(Marina!L:L,MATCH($A125,Marina!$AK:$AK,0)))</f>
        <v/>
      </c>
      <c r="K125" s="153" t="str">
        <f>IF($A125="","",INDEX(Marina!M:M,MATCH($A125,Marina!$AK:$AK,0)))</f>
        <v/>
      </c>
      <c r="L125" s="154" t="str">
        <f>IF($A125="","",INDEX(Marina!N:N,MATCH($A125,Marina!$AK:$AK,0)))</f>
        <v/>
      </c>
      <c r="M125" s="155" t="str">
        <f>IF($A125="","",INDEX(Marina!O:O,MATCH($A125,Marina!$AK:$AK,0)))</f>
        <v/>
      </c>
      <c r="N125" s="156" t="str">
        <f>IF($A125="","",INDEX(Marina!P:P,MATCH($A125,Marina!$AK:$AK,0)))</f>
        <v/>
      </c>
      <c r="O125" s="157" t="str">
        <f>IF($A125="","",INDEX(Marina!Q:Q,MATCH($A125,Marina!$AK:$AK,0)))</f>
        <v/>
      </c>
      <c r="P125" s="156" t="str">
        <f>IF($A125="","",INDEX(Marina!R:R,MATCH($A125,Marina!$AK:$AK,0)))</f>
        <v/>
      </c>
      <c r="Q125" s="156" t="str">
        <f>IF($A125="","",INDEX(Marina!S:S,MATCH($A125,Marina!$AK:$AK,0)))</f>
        <v/>
      </c>
      <c r="R125" s="162" t="str">
        <f>IF($A125="","",INDEX(Marina!T:T,MATCH($A125,Marina!$AK:$AK,0)))</f>
        <v/>
      </c>
      <c r="S125" s="158"/>
      <c r="T125" s="150"/>
      <c r="U125" s="150"/>
    </row>
    <row r="126" spans="1:21" ht="30" customHeight="1">
      <c r="A126" s="151" t="str">
        <f>IF(MAX($A$1:$A125)&lt;MAX(Marina!$AK:$AK),SUM('Renew Report'!$A125,1),"")</f>
        <v/>
      </c>
      <c r="B126" s="152" t="str">
        <f>IF($A126="","",INDEX(Marina!B:B,MATCH($A126,Marina!$AK:$AK,0)))</f>
        <v/>
      </c>
      <c r="C126" s="152" t="str">
        <f>IF($A126="","",INDEX(Marina!C:C,MATCH($A126,Marina!$AK:$AK,0)))</f>
        <v/>
      </c>
      <c r="D126" s="152" t="str">
        <f>IF($A126="","",INDEX(Marina!D:D,MATCH($A126,Marina!$AK:$AK,0)))</f>
        <v/>
      </c>
      <c r="E126" s="152" t="str">
        <f>IF($A126="","",INDEX(Marina!E:E,MATCH($A126,Marina!$AK:$AK,0)))</f>
        <v/>
      </c>
      <c r="F126" s="152" t="str">
        <f>IF($A126="","",INDEX(Marina!F:F,MATCH($A126,Marina!$AK:$AK,0)))</f>
        <v/>
      </c>
      <c r="G126" s="152" t="str">
        <f>IF($A126="","",INDEX(Marina!I:I,MATCH($A126,Marina!$AK:$AK,0)))</f>
        <v/>
      </c>
      <c r="H126" s="152" t="str">
        <f>IF($A126="","",INDEX(Marina!J:J,MATCH($A126,Marina!$AK:$AK,0)))</f>
        <v/>
      </c>
      <c r="I126" s="152" t="str">
        <f>IF($A126="","",INDEX(Marina!K:K,MATCH($A126,Marina!$AK:$AK,0)))</f>
        <v/>
      </c>
      <c r="J126" s="153" t="str">
        <f>IF($A126="","",INDEX(Marina!L:L,MATCH($A126,Marina!$AK:$AK,0)))</f>
        <v/>
      </c>
      <c r="K126" s="153" t="str">
        <f>IF($A126="","",INDEX(Marina!M:M,MATCH($A126,Marina!$AK:$AK,0)))</f>
        <v/>
      </c>
      <c r="L126" s="154" t="str">
        <f>IF($A126="","",INDEX(Marina!N:N,MATCH($A126,Marina!$AK:$AK,0)))</f>
        <v/>
      </c>
      <c r="M126" s="155" t="str">
        <f>IF($A126="","",INDEX(Marina!O:O,MATCH($A126,Marina!$AK:$AK,0)))</f>
        <v/>
      </c>
      <c r="N126" s="156" t="str">
        <f>IF($A126="","",INDEX(Marina!P:P,MATCH($A126,Marina!$AK:$AK,0)))</f>
        <v/>
      </c>
      <c r="O126" s="157" t="str">
        <f>IF($A126="","",INDEX(Marina!Q:Q,MATCH($A126,Marina!$AK:$AK,0)))</f>
        <v/>
      </c>
      <c r="P126" s="156" t="str">
        <f>IF($A126="","",INDEX(Marina!R:R,MATCH($A126,Marina!$AK:$AK,0)))</f>
        <v/>
      </c>
      <c r="Q126" s="156" t="str">
        <f>IF($A126="","",INDEX(Marina!S:S,MATCH($A126,Marina!$AK:$AK,0)))</f>
        <v/>
      </c>
      <c r="R126" s="162" t="str">
        <f>IF($A126="","",INDEX(Marina!T:T,MATCH($A126,Marina!$AK:$AK,0)))</f>
        <v/>
      </c>
      <c r="S126" s="158"/>
      <c r="T126" s="150"/>
      <c r="U126" s="150"/>
    </row>
    <row r="127" spans="1:21" ht="30" customHeight="1">
      <c r="A127" s="151" t="str">
        <f>IF(MAX($A$1:$A126)&lt;MAX(Marina!$AK:$AK),SUM('Renew Report'!$A126,1),"")</f>
        <v/>
      </c>
      <c r="B127" s="152" t="str">
        <f>IF($A127="","",INDEX(Marina!B:B,MATCH($A127,Marina!$AK:$AK,0)))</f>
        <v/>
      </c>
      <c r="C127" s="152" t="str">
        <f>IF($A127="","",INDEX(Marina!C:C,MATCH($A127,Marina!$AK:$AK,0)))</f>
        <v/>
      </c>
      <c r="D127" s="152" t="str">
        <f>IF($A127="","",INDEX(Marina!D:D,MATCH($A127,Marina!$AK:$AK,0)))</f>
        <v/>
      </c>
      <c r="E127" s="152" t="str">
        <f>IF($A127="","",INDEX(Marina!E:E,MATCH($A127,Marina!$AK:$AK,0)))</f>
        <v/>
      </c>
      <c r="F127" s="152" t="str">
        <f>IF($A127="","",INDEX(Marina!F:F,MATCH($A127,Marina!$AK:$AK,0)))</f>
        <v/>
      </c>
      <c r="G127" s="152" t="str">
        <f>IF($A127="","",INDEX(Marina!I:I,MATCH($A127,Marina!$AK:$AK,0)))</f>
        <v/>
      </c>
      <c r="H127" s="152" t="str">
        <f>IF($A127="","",INDEX(Marina!J:J,MATCH($A127,Marina!$AK:$AK,0)))</f>
        <v/>
      </c>
      <c r="I127" s="152" t="str">
        <f>IF($A127="","",INDEX(Marina!K:K,MATCH($A127,Marina!$AK:$AK,0)))</f>
        <v/>
      </c>
      <c r="J127" s="153" t="str">
        <f>IF($A127="","",INDEX(Marina!L:L,MATCH($A127,Marina!$AK:$AK,0)))</f>
        <v/>
      </c>
      <c r="K127" s="153" t="str">
        <f>IF($A127="","",INDEX(Marina!M:M,MATCH($A127,Marina!$AK:$AK,0)))</f>
        <v/>
      </c>
      <c r="L127" s="154" t="str">
        <f>IF($A127="","",INDEX(Marina!N:N,MATCH($A127,Marina!$AK:$AK,0)))</f>
        <v/>
      </c>
      <c r="M127" s="155" t="str">
        <f>IF($A127="","",INDEX(Marina!O:O,MATCH($A127,Marina!$AK:$AK,0)))</f>
        <v/>
      </c>
      <c r="N127" s="156" t="str">
        <f>IF($A127="","",INDEX(Marina!P:P,MATCH($A127,Marina!$AK:$AK,0)))</f>
        <v/>
      </c>
      <c r="O127" s="157" t="str">
        <f>IF($A127="","",INDEX(Marina!Q:Q,MATCH($A127,Marina!$AK:$AK,0)))</f>
        <v/>
      </c>
      <c r="P127" s="156" t="str">
        <f>IF($A127="","",INDEX(Marina!R:R,MATCH($A127,Marina!$AK:$AK,0)))</f>
        <v/>
      </c>
      <c r="Q127" s="156" t="str">
        <f>IF($A127="","",INDEX(Marina!S:S,MATCH($A127,Marina!$AK:$AK,0)))</f>
        <v/>
      </c>
      <c r="R127" s="162" t="str">
        <f>IF($A127="","",INDEX(Marina!T:T,MATCH($A127,Marina!$AK:$AK,0)))</f>
        <v/>
      </c>
      <c r="S127" s="158"/>
      <c r="T127" s="150"/>
      <c r="U127" s="150"/>
    </row>
    <row r="128" spans="1:21" ht="30" customHeight="1">
      <c r="A128" s="151" t="str">
        <f>IF(MAX($A$1:$A127)&lt;MAX(Marina!$AK:$AK),SUM('Renew Report'!$A127,1),"")</f>
        <v/>
      </c>
      <c r="B128" s="152" t="str">
        <f>IF($A128="","",INDEX(Marina!B:B,MATCH($A128,Marina!$AK:$AK,0)))</f>
        <v/>
      </c>
      <c r="C128" s="152" t="str">
        <f>IF($A128="","",INDEX(Marina!C:C,MATCH($A128,Marina!$AK:$AK,0)))</f>
        <v/>
      </c>
      <c r="D128" s="152" t="str">
        <f>IF($A128="","",INDEX(Marina!D:D,MATCH($A128,Marina!$AK:$AK,0)))</f>
        <v/>
      </c>
      <c r="E128" s="152" t="str">
        <f>IF($A128="","",INDEX(Marina!E:E,MATCH($A128,Marina!$AK:$AK,0)))</f>
        <v/>
      </c>
      <c r="F128" s="152" t="str">
        <f>IF($A128="","",INDEX(Marina!F:F,MATCH($A128,Marina!$AK:$AK,0)))</f>
        <v/>
      </c>
      <c r="G128" s="152" t="str">
        <f>IF($A128="","",INDEX(Marina!I:I,MATCH($A128,Marina!$AK:$AK,0)))</f>
        <v/>
      </c>
      <c r="H128" s="152" t="str">
        <f>IF($A128="","",INDEX(Marina!J:J,MATCH($A128,Marina!$AK:$AK,0)))</f>
        <v/>
      </c>
      <c r="I128" s="152" t="str">
        <f>IF($A128="","",INDEX(Marina!K:K,MATCH($A128,Marina!$AK:$AK,0)))</f>
        <v/>
      </c>
      <c r="J128" s="153" t="str">
        <f>IF($A128="","",INDEX(Marina!L:L,MATCH($A128,Marina!$AK:$AK,0)))</f>
        <v/>
      </c>
      <c r="K128" s="153" t="str">
        <f>IF($A128="","",INDEX(Marina!M:M,MATCH($A128,Marina!$AK:$AK,0)))</f>
        <v/>
      </c>
      <c r="L128" s="154" t="str">
        <f>IF($A128="","",INDEX(Marina!N:N,MATCH($A128,Marina!$AK:$AK,0)))</f>
        <v/>
      </c>
      <c r="M128" s="155" t="str">
        <f>IF($A128="","",INDEX(Marina!O:O,MATCH($A128,Marina!$AK:$AK,0)))</f>
        <v/>
      </c>
      <c r="N128" s="156" t="str">
        <f>IF($A128="","",INDEX(Marina!P:P,MATCH($A128,Marina!$AK:$AK,0)))</f>
        <v/>
      </c>
      <c r="O128" s="157" t="str">
        <f>IF($A128="","",INDEX(Marina!Q:Q,MATCH($A128,Marina!$AK:$AK,0)))</f>
        <v/>
      </c>
      <c r="P128" s="156" t="str">
        <f>IF($A128="","",INDEX(Marina!R:R,MATCH($A128,Marina!$AK:$AK,0)))</f>
        <v/>
      </c>
      <c r="Q128" s="156" t="str">
        <f>IF($A128="","",INDEX(Marina!S:S,MATCH($A128,Marina!$AK:$AK,0)))</f>
        <v/>
      </c>
      <c r="R128" s="162" t="str">
        <f>IF($A128="","",INDEX(Marina!T:T,MATCH($A128,Marina!$AK:$AK,0)))</f>
        <v/>
      </c>
      <c r="S128" s="158"/>
      <c r="T128" s="150"/>
      <c r="U128" s="150"/>
    </row>
    <row r="129" spans="1:21" ht="30" customHeight="1">
      <c r="A129" s="151" t="str">
        <f>IF(MAX($A$1:$A128)&lt;MAX(Marina!$AK:$AK),SUM('Renew Report'!$A128,1),"")</f>
        <v/>
      </c>
      <c r="B129" s="152" t="str">
        <f>IF($A129="","",INDEX(Marina!B:B,MATCH($A129,Marina!$AK:$AK,0)))</f>
        <v/>
      </c>
      <c r="C129" s="152" t="str">
        <f>IF($A129="","",INDEX(Marina!C:C,MATCH($A129,Marina!$AK:$AK,0)))</f>
        <v/>
      </c>
      <c r="D129" s="152" t="str">
        <f>IF($A129="","",INDEX(Marina!D:D,MATCH($A129,Marina!$AK:$AK,0)))</f>
        <v/>
      </c>
      <c r="E129" s="152" t="str">
        <f>IF($A129="","",INDEX(Marina!E:E,MATCH($A129,Marina!$AK:$AK,0)))</f>
        <v/>
      </c>
      <c r="F129" s="152" t="str">
        <f>IF($A129="","",INDEX(Marina!F:F,MATCH($A129,Marina!$AK:$AK,0)))</f>
        <v/>
      </c>
      <c r="G129" s="152" t="str">
        <f>IF($A129="","",INDEX(Marina!I:I,MATCH($A129,Marina!$AK:$AK,0)))</f>
        <v/>
      </c>
      <c r="H129" s="152" t="str">
        <f>IF($A129="","",INDEX(Marina!J:J,MATCH($A129,Marina!$AK:$AK,0)))</f>
        <v/>
      </c>
      <c r="I129" s="152" t="str">
        <f>IF($A129="","",INDEX(Marina!K:K,MATCH($A129,Marina!$AK:$AK,0)))</f>
        <v/>
      </c>
      <c r="J129" s="153" t="str">
        <f>IF($A129="","",INDEX(Marina!L:L,MATCH($A129,Marina!$AK:$AK,0)))</f>
        <v/>
      </c>
      <c r="K129" s="153" t="str">
        <f>IF($A129="","",INDEX(Marina!M:M,MATCH($A129,Marina!$AK:$AK,0)))</f>
        <v/>
      </c>
      <c r="L129" s="154" t="str">
        <f>IF($A129="","",INDEX(Marina!N:N,MATCH($A129,Marina!$AK:$AK,0)))</f>
        <v/>
      </c>
      <c r="M129" s="155" t="str">
        <f>IF($A129="","",INDEX(Marina!O:O,MATCH($A129,Marina!$AK:$AK,0)))</f>
        <v/>
      </c>
      <c r="N129" s="156" t="str">
        <f>IF($A129="","",INDEX(Marina!P:P,MATCH($A129,Marina!$AK:$AK,0)))</f>
        <v/>
      </c>
      <c r="O129" s="157" t="str">
        <f>IF($A129="","",INDEX(Marina!Q:Q,MATCH($A129,Marina!$AK:$AK,0)))</f>
        <v/>
      </c>
      <c r="P129" s="156" t="str">
        <f>IF($A129="","",INDEX(Marina!R:R,MATCH($A129,Marina!$AK:$AK,0)))</f>
        <v/>
      </c>
      <c r="Q129" s="156" t="str">
        <f>IF($A129="","",INDEX(Marina!S:S,MATCH($A129,Marina!$AK:$AK,0)))</f>
        <v/>
      </c>
      <c r="R129" s="162" t="str">
        <f>IF($A129="","",INDEX(Marina!T:T,MATCH($A129,Marina!$AK:$AK,0)))</f>
        <v/>
      </c>
      <c r="S129" s="158"/>
      <c r="T129" s="150"/>
      <c r="U129" s="150"/>
    </row>
    <row r="130" spans="1:21" ht="30" customHeight="1">
      <c r="A130" s="151" t="str">
        <f>IF(MAX($A$1:$A129)&lt;MAX(Marina!$AK:$AK),SUM('Renew Report'!$A129,1),"")</f>
        <v/>
      </c>
      <c r="B130" s="152" t="str">
        <f>IF($A130="","",INDEX(Marina!B:B,MATCH($A130,Marina!$AK:$AK,0)))</f>
        <v/>
      </c>
      <c r="C130" s="152" t="str">
        <f>IF($A130="","",INDEX(Marina!C:C,MATCH($A130,Marina!$AK:$AK,0)))</f>
        <v/>
      </c>
      <c r="D130" s="152" t="str">
        <f>IF($A130="","",INDEX(Marina!D:D,MATCH($A130,Marina!$AK:$AK,0)))</f>
        <v/>
      </c>
      <c r="E130" s="152" t="str">
        <f>IF($A130="","",INDEX(Marina!E:E,MATCH($A130,Marina!$AK:$AK,0)))</f>
        <v/>
      </c>
      <c r="F130" s="152" t="str">
        <f>IF($A130="","",INDEX(Marina!F:F,MATCH($A130,Marina!$AK:$AK,0)))</f>
        <v/>
      </c>
      <c r="G130" s="152" t="str">
        <f>IF($A130="","",INDEX(Marina!I:I,MATCH($A130,Marina!$AK:$AK,0)))</f>
        <v/>
      </c>
      <c r="H130" s="152" t="str">
        <f>IF($A130="","",INDEX(Marina!J:J,MATCH($A130,Marina!$AK:$AK,0)))</f>
        <v/>
      </c>
      <c r="I130" s="152" t="str">
        <f>IF($A130="","",INDEX(Marina!K:K,MATCH($A130,Marina!$AK:$AK,0)))</f>
        <v/>
      </c>
      <c r="J130" s="153" t="str">
        <f>IF($A130="","",INDEX(Marina!L:L,MATCH($A130,Marina!$AK:$AK,0)))</f>
        <v/>
      </c>
      <c r="K130" s="153" t="str">
        <f>IF($A130="","",INDEX(Marina!M:M,MATCH($A130,Marina!$AK:$AK,0)))</f>
        <v/>
      </c>
      <c r="L130" s="154" t="str">
        <f>IF($A130="","",INDEX(Marina!N:N,MATCH($A130,Marina!$AK:$AK,0)))</f>
        <v/>
      </c>
      <c r="M130" s="155" t="str">
        <f>IF($A130="","",INDEX(Marina!O:O,MATCH($A130,Marina!$AK:$AK,0)))</f>
        <v/>
      </c>
      <c r="N130" s="156" t="str">
        <f>IF($A130="","",INDEX(Marina!P:P,MATCH($A130,Marina!$AK:$AK,0)))</f>
        <v/>
      </c>
      <c r="O130" s="157" t="str">
        <f>IF($A130="","",INDEX(Marina!Q:Q,MATCH($A130,Marina!$AK:$AK,0)))</f>
        <v/>
      </c>
      <c r="P130" s="156" t="str">
        <f>IF($A130="","",INDEX(Marina!R:R,MATCH($A130,Marina!$AK:$AK,0)))</f>
        <v/>
      </c>
      <c r="Q130" s="156" t="str">
        <f>IF($A130="","",INDEX(Marina!S:S,MATCH($A130,Marina!$AK:$AK,0)))</f>
        <v/>
      </c>
      <c r="R130" s="162" t="str">
        <f>IF($A130="","",INDEX(Marina!T:T,MATCH($A130,Marina!$AK:$AK,0)))</f>
        <v/>
      </c>
      <c r="S130" s="158"/>
      <c r="T130" s="150"/>
      <c r="U130" s="150"/>
    </row>
    <row r="131" spans="1:21" ht="30" customHeight="1">
      <c r="A131" s="151" t="str">
        <f>IF(MAX($A$1:$A130)&lt;MAX(Marina!$AK:$AK),SUM('Renew Report'!$A130,1),"")</f>
        <v/>
      </c>
      <c r="B131" s="152" t="str">
        <f>IF($A131="","",INDEX(Marina!B:B,MATCH($A131,Marina!$AK:$AK,0)))</f>
        <v/>
      </c>
      <c r="C131" s="152" t="str">
        <f>IF($A131="","",INDEX(Marina!C:C,MATCH($A131,Marina!$AK:$AK,0)))</f>
        <v/>
      </c>
      <c r="D131" s="152" t="str">
        <f>IF($A131="","",INDEX(Marina!D:D,MATCH($A131,Marina!$AK:$AK,0)))</f>
        <v/>
      </c>
      <c r="E131" s="152" t="str">
        <f>IF($A131="","",INDEX(Marina!E:E,MATCH($A131,Marina!$AK:$AK,0)))</f>
        <v/>
      </c>
      <c r="F131" s="152" t="str">
        <f>IF($A131="","",INDEX(Marina!F:F,MATCH($A131,Marina!$AK:$AK,0)))</f>
        <v/>
      </c>
      <c r="G131" s="152" t="str">
        <f>IF($A131="","",INDEX(Marina!I:I,MATCH($A131,Marina!$AK:$AK,0)))</f>
        <v/>
      </c>
      <c r="H131" s="152" t="str">
        <f>IF($A131="","",INDEX(Marina!J:J,MATCH($A131,Marina!$AK:$AK,0)))</f>
        <v/>
      </c>
      <c r="I131" s="152" t="str">
        <f>IF($A131="","",INDEX(Marina!K:K,MATCH($A131,Marina!$AK:$AK,0)))</f>
        <v/>
      </c>
      <c r="J131" s="153" t="str">
        <f>IF($A131="","",INDEX(Marina!L:L,MATCH($A131,Marina!$AK:$AK,0)))</f>
        <v/>
      </c>
      <c r="K131" s="153" t="str">
        <f>IF($A131="","",INDEX(Marina!M:M,MATCH($A131,Marina!$AK:$AK,0)))</f>
        <v/>
      </c>
      <c r="L131" s="154" t="str">
        <f>IF($A131="","",INDEX(Marina!N:N,MATCH($A131,Marina!$AK:$AK,0)))</f>
        <v/>
      </c>
      <c r="M131" s="155" t="str">
        <f>IF($A131="","",INDEX(Marina!O:O,MATCH($A131,Marina!$AK:$AK,0)))</f>
        <v/>
      </c>
      <c r="N131" s="156" t="str">
        <f>IF($A131="","",INDEX(Marina!P:P,MATCH($A131,Marina!$AK:$AK,0)))</f>
        <v/>
      </c>
      <c r="O131" s="157" t="str">
        <f>IF($A131="","",INDEX(Marina!Q:Q,MATCH($A131,Marina!$AK:$AK,0)))</f>
        <v/>
      </c>
      <c r="P131" s="156" t="str">
        <f>IF($A131="","",INDEX(Marina!R:R,MATCH($A131,Marina!$AK:$AK,0)))</f>
        <v/>
      </c>
      <c r="Q131" s="156" t="str">
        <f>IF($A131="","",INDEX(Marina!S:S,MATCH($A131,Marina!$AK:$AK,0)))</f>
        <v/>
      </c>
      <c r="R131" s="162" t="str">
        <f>IF($A131="","",INDEX(Marina!T:T,MATCH($A131,Marina!$AK:$AK,0)))</f>
        <v/>
      </c>
      <c r="S131" s="158"/>
      <c r="T131" s="150"/>
      <c r="U131" s="150"/>
    </row>
    <row r="132" spans="1:21" ht="30" customHeight="1">
      <c r="A132" s="151" t="str">
        <f>IF(MAX($A$1:$A131)&lt;MAX(Marina!$AK:$AK),SUM('Renew Report'!$A131,1),"")</f>
        <v/>
      </c>
      <c r="B132" s="152" t="str">
        <f>IF($A132="","",INDEX(Marina!B:B,MATCH($A132,Marina!$AK:$AK,0)))</f>
        <v/>
      </c>
      <c r="C132" s="152" t="str">
        <f>IF($A132="","",INDEX(Marina!C:C,MATCH($A132,Marina!$AK:$AK,0)))</f>
        <v/>
      </c>
      <c r="D132" s="152" t="str">
        <f>IF($A132="","",INDEX(Marina!D:D,MATCH($A132,Marina!$AK:$AK,0)))</f>
        <v/>
      </c>
      <c r="E132" s="152" t="str">
        <f>IF($A132="","",INDEX(Marina!E:E,MATCH($A132,Marina!$AK:$AK,0)))</f>
        <v/>
      </c>
      <c r="F132" s="152" t="str">
        <f>IF($A132="","",INDEX(Marina!F:F,MATCH($A132,Marina!$AK:$AK,0)))</f>
        <v/>
      </c>
      <c r="G132" s="152" t="str">
        <f>IF($A132="","",INDEX(Marina!I:I,MATCH($A132,Marina!$AK:$AK,0)))</f>
        <v/>
      </c>
      <c r="H132" s="152" t="str">
        <f>IF($A132="","",INDEX(Marina!J:J,MATCH($A132,Marina!$AK:$AK,0)))</f>
        <v/>
      </c>
      <c r="I132" s="152" t="str">
        <f>IF($A132="","",INDEX(Marina!K:K,MATCH($A132,Marina!$AK:$AK,0)))</f>
        <v/>
      </c>
      <c r="J132" s="153" t="str">
        <f>IF($A132="","",INDEX(Marina!L:L,MATCH($A132,Marina!$AK:$AK,0)))</f>
        <v/>
      </c>
      <c r="K132" s="153" t="str">
        <f>IF($A132="","",INDEX(Marina!M:M,MATCH($A132,Marina!$AK:$AK,0)))</f>
        <v/>
      </c>
      <c r="L132" s="154" t="str">
        <f>IF($A132="","",INDEX(Marina!N:N,MATCH($A132,Marina!$AK:$AK,0)))</f>
        <v/>
      </c>
      <c r="M132" s="155" t="str">
        <f>IF($A132="","",INDEX(Marina!O:O,MATCH($A132,Marina!$AK:$AK,0)))</f>
        <v/>
      </c>
      <c r="N132" s="156" t="str">
        <f>IF($A132="","",INDEX(Marina!P:P,MATCH($A132,Marina!$AK:$AK,0)))</f>
        <v/>
      </c>
      <c r="O132" s="157" t="str">
        <f>IF($A132="","",INDEX(Marina!Q:Q,MATCH($A132,Marina!$AK:$AK,0)))</f>
        <v/>
      </c>
      <c r="P132" s="156" t="str">
        <f>IF($A132="","",INDEX(Marina!R:R,MATCH($A132,Marina!$AK:$AK,0)))</f>
        <v/>
      </c>
      <c r="Q132" s="156" t="str">
        <f>IF($A132="","",INDEX(Marina!S:S,MATCH($A132,Marina!$AK:$AK,0)))</f>
        <v/>
      </c>
      <c r="R132" s="162" t="str">
        <f>IF($A132="","",INDEX(Marina!T:T,MATCH($A132,Marina!$AK:$AK,0)))</f>
        <v/>
      </c>
      <c r="S132" s="158"/>
      <c r="T132" s="150"/>
      <c r="U132" s="150"/>
    </row>
    <row r="133" spans="1:21" ht="30" customHeight="1">
      <c r="A133" s="151" t="str">
        <f>IF(MAX($A$1:$A132)&lt;MAX(Marina!$AK:$AK),SUM('Renew Report'!$A132,1),"")</f>
        <v/>
      </c>
      <c r="B133" s="152" t="str">
        <f>IF($A133="","",INDEX(Marina!B:B,MATCH($A133,Marina!$AK:$AK,0)))</f>
        <v/>
      </c>
      <c r="C133" s="152" t="str">
        <f>IF($A133="","",INDEX(Marina!C:C,MATCH($A133,Marina!$AK:$AK,0)))</f>
        <v/>
      </c>
      <c r="D133" s="152" t="str">
        <f>IF($A133="","",INDEX(Marina!D:D,MATCH($A133,Marina!$AK:$AK,0)))</f>
        <v/>
      </c>
      <c r="E133" s="152" t="str">
        <f>IF($A133="","",INDEX(Marina!E:E,MATCH($A133,Marina!$AK:$AK,0)))</f>
        <v/>
      </c>
      <c r="F133" s="152" t="str">
        <f>IF($A133="","",INDEX(Marina!F:F,MATCH($A133,Marina!$AK:$AK,0)))</f>
        <v/>
      </c>
      <c r="G133" s="152" t="str">
        <f>IF($A133="","",INDEX(Marina!I:I,MATCH($A133,Marina!$AK:$AK,0)))</f>
        <v/>
      </c>
      <c r="H133" s="152" t="str">
        <f>IF($A133="","",INDEX(Marina!J:J,MATCH($A133,Marina!$AK:$AK,0)))</f>
        <v/>
      </c>
      <c r="I133" s="152" t="str">
        <f>IF($A133="","",INDEX(Marina!K:K,MATCH($A133,Marina!$AK:$AK,0)))</f>
        <v/>
      </c>
      <c r="J133" s="153" t="str">
        <f>IF($A133="","",INDEX(Marina!L:L,MATCH($A133,Marina!$AK:$AK,0)))</f>
        <v/>
      </c>
      <c r="K133" s="153" t="str">
        <f>IF($A133="","",INDEX(Marina!M:M,MATCH($A133,Marina!$AK:$AK,0)))</f>
        <v/>
      </c>
      <c r="L133" s="154" t="str">
        <f>IF($A133="","",INDEX(Marina!N:N,MATCH($A133,Marina!$AK:$AK,0)))</f>
        <v/>
      </c>
      <c r="M133" s="155" t="str">
        <f>IF($A133="","",INDEX(Marina!O:O,MATCH($A133,Marina!$AK:$AK,0)))</f>
        <v/>
      </c>
      <c r="N133" s="156" t="str">
        <f>IF($A133="","",INDEX(Marina!P:P,MATCH($A133,Marina!$AK:$AK,0)))</f>
        <v/>
      </c>
      <c r="O133" s="157" t="str">
        <f>IF($A133="","",INDEX(Marina!Q:Q,MATCH($A133,Marina!$AK:$AK,0)))</f>
        <v/>
      </c>
      <c r="P133" s="156" t="str">
        <f>IF($A133="","",INDEX(Marina!R:R,MATCH($A133,Marina!$AK:$AK,0)))</f>
        <v/>
      </c>
      <c r="Q133" s="156" t="str">
        <f>IF($A133="","",INDEX(Marina!S:S,MATCH($A133,Marina!$AK:$AK,0)))</f>
        <v/>
      </c>
      <c r="R133" s="162" t="str">
        <f>IF($A133="","",INDEX(Marina!T:T,MATCH($A133,Marina!$AK:$AK,0)))</f>
        <v/>
      </c>
      <c r="S133" s="158"/>
      <c r="T133" s="150"/>
      <c r="U133" s="150"/>
    </row>
    <row r="134" spans="1:21" ht="30" customHeight="1">
      <c r="A134" s="151" t="str">
        <f>IF(MAX($A$1:$A133)&lt;MAX(Marina!$AK:$AK),SUM('Renew Report'!$A133,1),"")</f>
        <v/>
      </c>
      <c r="B134" s="152" t="str">
        <f>IF($A134="","",INDEX(Marina!B:B,MATCH($A134,Marina!$AK:$AK,0)))</f>
        <v/>
      </c>
      <c r="C134" s="152" t="str">
        <f>IF($A134="","",INDEX(Marina!C:C,MATCH($A134,Marina!$AK:$AK,0)))</f>
        <v/>
      </c>
      <c r="D134" s="152" t="str">
        <f>IF($A134="","",INDEX(Marina!D:D,MATCH($A134,Marina!$AK:$AK,0)))</f>
        <v/>
      </c>
      <c r="E134" s="152" t="str">
        <f>IF($A134="","",INDEX(Marina!E:E,MATCH($A134,Marina!$AK:$AK,0)))</f>
        <v/>
      </c>
      <c r="F134" s="152" t="str">
        <f>IF($A134="","",INDEX(Marina!F:F,MATCH($A134,Marina!$AK:$AK,0)))</f>
        <v/>
      </c>
      <c r="G134" s="152" t="str">
        <f>IF($A134="","",INDEX(Marina!I:I,MATCH($A134,Marina!$AK:$AK,0)))</f>
        <v/>
      </c>
      <c r="H134" s="152" t="str">
        <f>IF($A134="","",INDEX(Marina!J:J,MATCH($A134,Marina!$AK:$AK,0)))</f>
        <v/>
      </c>
      <c r="I134" s="152" t="str">
        <f>IF($A134="","",INDEX(Marina!K:K,MATCH($A134,Marina!$AK:$AK,0)))</f>
        <v/>
      </c>
      <c r="J134" s="153" t="str">
        <f>IF($A134="","",INDEX(Marina!L:L,MATCH($A134,Marina!$AK:$AK,0)))</f>
        <v/>
      </c>
      <c r="K134" s="153" t="str">
        <f>IF($A134="","",INDEX(Marina!M:M,MATCH($A134,Marina!$AK:$AK,0)))</f>
        <v/>
      </c>
      <c r="L134" s="154" t="str">
        <f>IF($A134="","",INDEX(Marina!N:N,MATCH($A134,Marina!$AK:$AK,0)))</f>
        <v/>
      </c>
      <c r="M134" s="155" t="str">
        <f>IF($A134="","",INDEX(Marina!O:O,MATCH($A134,Marina!$AK:$AK,0)))</f>
        <v/>
      </c>
      <c r="N134" s="156" t="str">
        <f>IF($A134="","",INDEX(Marina!P:P,MATCH($A134,Marina!$AK:$AK,0)))</f>
        <v/>
      </c>
      <c r="O134" s="157" t="str">
        <f>IF($A134="","",INDEX(Marina!Q:Q,MATCH($A134,Marina!$AK:$AK,0)))</f>
        <v/>
      </c>
      <c r="P134" s="156" t="str">
        <f>IF($A134="","",INDEX(Marina!R:R,MATCH($A134,Marina!$AK:$AK,0)))</f>
        <v/>
      </c>
      <c r="Q134" s="156" t="str">
        <f>IF($A134="","",INDEX(Marina!S:S,MATCH($A134,Marina!$AK:$AK,0)))</f>
        <v/>
      </c>
      <c r="R134" s="162" t="str">
        <f>IF($A134="","",INDEX(Marina!T:T,MATCH($A134,Marina!$AK:$AK,0)))</f>
        <v/>
      </c>
      <c r="S134" s="158"/>
      <c r="T134" s="150"/>
      <c r="U134" s="150"/>
    </row>
    <row r="135" spans="1:21" ht="30" customHeight="1">
      <c r="A135" s="151" t="str">
        <f>IF(MAX($A$1:$A134)&lt;MAX(Marina!$AK:$AK),SUM('Renew Report'!$A134,1),"")</f>
        <v/>
      </c>
      <c r="B135" s="152" t="str">
        <f>IF($A135="","",INDEX(Marina!B:B,MATCH($A135,Marina!$AK:$AK,0)))</f>
        <v/>
      </c>
      <c r="C135" s="152" t="str">
        <f>IF($A135="","",INDEX(Marina!C:C,MATCH($A135,Marina!$AK:$AK,0)))</f>
        <v/>
      </c>
      <c r="D135" s="152" t="str">
        <f>IF($A135="","",INDEX(Marina!D:D,MATCH($A135,Marina!$AK:$AK,0)))</f>
        <v/>
      </c>
      <c r="E135" s="152" t="str">
        <f>IF($A135="","",INDEX(Marina!E:E,MATCH($A135,Marina!$AK:$AK,0)))</f>
        <v/>
      </c>
      <c r="F135" s="152" t="str">
        <f>IF($A135="","",INDEX(Marina!F:F,MATCH($A135,Marina!$AK:$AK,0)))</f>
        <v/>
      </c>
      <c r="G135" s="152" t="str">
        <f>IF($A135="","",INDEX(Marina!I:I,MATCH($A135,Marina!$AK:$AK,0)))</f>
        <v/>
      </c>
      <c r="H135" s="152" t="str">
        <f>IF($A135="","",INDEX(Marina!J:J,MATCH($A135,Marina!$AK:$AK,0)))</f>
        <v/>
      </c>
      <c r="I135" s="152" t="str">
        <f>IF($A135="","",INDEX(Marina!K:K,MATCH($A135,Marina!$AK:$AK,0)))</f>
        <v/>
      </c>
      <c r="J135" s="153" t="str">
        <f>IF($A135="","",INDEX(Marina!L:L,MATCH($A135,Marina!$AK:$AK,0)))</f>
        <v/>
      </c>
      <c r="K135" s="153" t="str">
        <f>IF($A135="","",INDEX(Marina!M:M,MATCH($A135,Marina!$AK:$AK,0)))</f>
        <v/>
      </c>
      <c r="L135" s="154" t="str">
        <f>IF($A135="","",INDEX(Marina!N:N,MATCH($A135,Marina!$AK:$AK,0)))</f>
        <v/>
      </c>
      <c r="M135" s="155" t="str">
        <f>IF($A135="","",INDEX(Marina!O:O,MATCH($A135,Marina!$AK:$AK,0)))</f>
        <v/>
      </c>
      <c r="N135" s="156" t="str">
        <f>IF($A135="","",INDEX(Marina!P:P,MATCH($A135,Marina!$AK:$AK,0)))</f>
        <v/>
      </c>
      <c r="O135" s="157" t="str">
        <f>IF($A135="","",INDEX(Marina!Q:Q,MATCH($A135,Marina!$AK:$AK,0)))</f>
        <v/>
      </c>
      <c r="P135" s="156" t="str">
        <f>IF($A135="","",INDEX(Marina!R:R,MATCH($A135,Marina!$AK:$AK,0)))</f>
        <v/>
      </c>
      <c r="Q135" s="156" t="str">
        <f>IF($A135="","",INDEX(Marina!S:S,MATCH($A135,Marina!$AK:$AK,0)))</f>
        <v/>
      </c>
      <c r="R135" s="162" t="str">
        <f>IF($A135="","",INDEX(Marina!T:T,MATCH($A135,Marina!$AK:$AK,0)))</f>
        <v/>
      </c>
      <c r="S135" s="158"/>
      <c r="T135" s="150"/>
      <c r="U135" s="150"/>
    </row>
    <row r="136" spans="1:21" ht="30" customHeight="1">
      <c r="A136" s="151" t="str">
        <f>IF(MAX($A$1:$A135)&lt;MAX(Marina!$AK:$AK),SUM('Renew Report'!$A135,1),"")</f>
        <v/>
      </c>
      <c r="B136" s="152" t="str">
        <f>IF($A136="","",INDEX(Marina!B:B,MATCH($A136,Marina!$AK:$AK,0)))</f>
        <v/>
      </c>
      <c r="C136" s="152" t="str">
        <f>IF($A136="","",INDEX(Marina!C:C,MATCH($A136,Marina!$AK:$AK,0)))</f>
        <v/>
      </c>
      <c r="D136" s="152" t="str">
        <f>IF($A136="","",INDEX(Marina!D:D,MATCH($A136,Marina!$AK:$AK,0)))</f>
        <v/>
      </c>
      <c r="E136" s="152" t="str">
        <f>IF($A136="","",INDEX(Marina!E:E,MATCH($A136,Marina!$AK:$AK,0)))</f>
        <v/>
      </c>
      <c r="F136" s="152" t="str">
        <f>IF($A136="","",INDEX(Marina!F:F,MATCH($A136,Marina!$AK:$AK,0)))</f>
        <v/>
      </c>
      <c r="G136" s="152" t="str">
        <f>IF($A136="","",INDEX(Marina!I:I,MATCH($A136,Marina!$AK:$AK,0)))</f>
        <v/>
      </c>
      <c r="H136" s="152" t="str">
        <f>IF($A136="","",INDEX(Marina!J:J,MATCH($A136,Marina!$AK:$AK,0)))</f>
        <v/>
      </c>
      <c r="I136" s="152" t="str">
        <f>IF($A136="","",INDEX(Marina!K:K,MATCH($A136,Marina!$AK:$AK,0)))</f>
        <v/>
      </c>
      <c r="J136" s="153" t="str">
        <f>IF($A136="","",INDEX(Marina!L:L,MATCH($A136,Marina!$AK:$AK,0)))</f>
        <v/>
      </c>
      <c r="K136" s="153" t="str">
        <f>IF($A136="","",INDEX(Marina!M:M,MATCH($A136,Marina!$AK:$AK,0)))</f>
        <v/>
      </c>
      <c r="L136" s="154" t="str">
        <f>IF($A136="","",INDEX(Marina!N:N,MATCH($A136,Marina!$AK:$AK,0)))</f>
        <v/>
      </c>
      <c r="M136" s="155" t="str">
        <f>IF($A136="","",INDEX(Marina!O:O,MATCH($A136,Marina!$AK:$AK,0)))</f>
        <v/>
      </c>
      <c r="N136" s="156" t="str">
        <f>IF($A136="","",INDEX(Marina!P:P,MATCH($A136,Marina!$AK:$AK,0)))</f>
        <v/>
      </c>
      <c r="O136" s="157" t="str">
        <f>IF($A136="","",INDEX(Marina!Q:Q,MATCH($A136,Marina!$AK:$AK,0)))</f>
        <v/>
      </c>
      <c r="P136" s="156" t="str">
        <f>IF($A136="","",INDEX(Marina!R:R,MATCH($A136,Marina!$AK:$AK,0)))</f>
        <v/>
      </c>
      <c r="Q136" s="156" t="str">
        <f>IF($A136="","",INDEX(Marina!S:S,MATCH($A136,Marina!$AK:$AK,0)))</f>
        <v/>
      </c>
      <c r="R136" s="162" t="str">
        <f>IF($A136="","",INDEX(Marina!T:T,MATCH($A136,Marina!$AK:$AK,0)))</f>
        <v/>
      </c>
      <c r="S136" s="158"/>
      <c r="T136" s="150"/>
      <c r="U136" s="150"/>
    </row>
    <row r="137" spans="1:21" ht="30" customHeight="1">
      <c r="A137" s="151" t="str">
        <f>IF(MAX($A$1:$A136)&lt;MAX(Marina!$AK:$AK),SUM('Renew Report'!$A136,1),"")</f>
        <v/>
      </c>
      <c r="B137" s="152" t="str">
        <f>IF($A137="","",INDEX(Marina!B:B,MATCH($A137,Marina!$AK:$AK,0)))</f>
        <v/>
      </c>
      <c r="C137" s="152" t="str">
        <f>IF($A137="","",INDEX(Marina!C:C,MATCH($A137,Marina!$AK:$AK,0)))</f>
        <v/>
      </c>
      <c r="D137" s="152" t="str">
        <f>IF($A137="","",INDEX(Marina!D:D,MATCH($A137,Marina!$AK:$AK,0)))</f>
        <v/>
      </c>
      <c r="E137" s="152" t="str">
        <f>IF($A137="","",INDEX(Marina!E:E,MATCH($A137,Marina!$AK:$AK,0)))</f>
        <v/>
      </c>
      <c r="F137" s="152" t="str">
        <f>IF($A137="","",INDEX(Marina!F:F,MATCH($A137,Marina!$AK:$AK,0)))</f>
        <v/>
      </c>
      <c r="G137" s="152" t="str">
        <f>IF($A137="","",INDEX(Marina!I:I,MATCH($A137,Marina!$AK:$AK,0)))</f>
        <v/>
      </c>
      <c r="H137" s="152" t="str">
        <f>IF($A137="","",INDEX(Marina!J:J,MATCH($A137,Marina!$AK:$AK,0)))</f>
        <v/>
      </c>
      <c r="I137" s="152" t="str">
        <f>IF($A137="","",INDEX(Marina!K:K,MATCH($A137,Marina!$AK:$AK,0)))</f>
        <v/>
      </c>
      <c r="J137" s="153" t="str">
        <f>IF($A137="","",INDEX(Marina!L:L,MATCH($A137,Marina!$AK:$AK,0)))</f>
        <v/>
      </c>
      <c r="K137" s="153" t="str">
        <f>IF($A137="","",INDEX(Marina!M:M,MATCH($A137,Marina!$AK:$AK,0)))</f>
        <v/>
      </c>
      <c r="L137" s="154" t="str">
        <f>IF($A137="","",INDEX(Marina!N:N,MATCH($A137,Marina!$AK:$AK,0)))</f>
        <v/>
      </c>
      <c r="M137" s="155" t="str">
        <f>IF($A137="","",INDEX(Marina!O:O,MATCH($A137,Marina!$AK:$AK,0)))</f>
        <v/>
      </c>
      <c r="N137" s="156" t="str">
        <f>IF($A137="","",INDEX(Marina!P:P,MATCH($A137,Marina!$AK:$AK,0)))</f>
        <v/>
      </c>
      <c r="O137" s="157" t="str">
        <f>IF($A137="","",INDEX(Marina!Q:Q,MATCH($A137,Marina!$AK:$AK,0)))</f>
        <v/>
      </c>
      <c r="P137" s="156" t="str">
        <f>IF($A137="","",INDEX(Marina!R:R,MATCH($A137,Marina!$AK:$AK,0)))</f>
        <v/>
      </c>
      <c r="Q137" s="156" t="str">
        <f>IF($A137="","",INDEX(Marina!S:S,MATCH($A137,Marina!$AK:$AK,0)))</f>
        <v/>
      </c>
      <c r="R137" s="162" t="str">
        <f>IF($A137="","",INDEX(Marina!T:T,MATCH($A137,Marina!$AK:$AK,0)))</f>
        <v/>
      </c>
      <c r="S137" s="158"/>
      <c r="T137" s="150"/>
      <c r="U137" s="150"/>
    </row>
    <row r="138" spans="1:21" ht="30" customHeight="1">
      <c r="A138" s="151" t="str">
        <f>IF(MAX($A$1:$A137)&lt;MAX(Marina!$AK:$AK),SUM('Renew Report'!$A137,1),"")</f>
        <v/>
      </c>
      <c r="B138" s="152" t="str">
        <f>IF($A138="","",INDEX(Marina!B:B,MATCH($A138,Marina!$AK:$AK,0)))</f>
        <v/>
      </c>
      <c r="C138" s="152" t="str">
        <f>IF($A138="","",INDEX(Marina!C:C,MATCH($A138,Marina!$AK:$AK,0)))</f>
        <v/>
      </c>
      <c r="D138" s="152" t="str">
        <f>IF($A138="","",INDEX(Marina!D:D,MATCH($A138,Marina!$AK:$AK,0)))</f>
        <v/>
      </c>
      <c r="E138" s="152" t="str">
        <f>IF($A138="","",INDEX(Marina!E:E,MATCH($A138,Marina!$AK:$AK,0)))</f>
        <v/>
      </c>
      <c r="F138" s="152" t="str">
        <f>IF($A138="","",INDEX(Marina!F:F,MATCH($A138,Marina!$AK:$AK,0)))</f>
        <v/>
      </c>
      <c r="G138" s="152" t="str">
        <f>IF($A138="","",INDEX(Marina!I:I,MATCH($A138,Marina!$AK:$AK,0)))</f>
        <v/>
      </c>
      <c r="H138" s="152" t="str">
        <f>IF($A138="","",INDEX(Marina!J:J,MATCH($A138,Marina!$AK:$AK,0)))</f>
        <v/>
      </c>
      <c r="I138" s="152" t="str">
        <f>IF($A138="","",INDEX(Marina!K:K,MATCH($A138,Marina!$AK:$AK,0)))</f>
        <v/>
      </c>
      <c r="J138" s="153" t="str">
        <f>IF($A138="","",INDEX(Marina!L:L,MATCH($A138,Marina!$AK:$AK,0)))</f>
        <v/>
      </c>
      <c r="K138" s="153" t="str">
        <f>IF($A138="","",INDEX(Marina!M:M,MATCH($A138,Marina!$AK:$AK,0)))</f>
        <v/>
      </c>
      <c r="L138" s="154" t="str">
        <f>IF($A138="","",INDEX(Marina!N:N,MATCH($A138,Marina!$AK:$AK,0)))</f>
        <v/>
      </c>
      <c r="M138" s="155" t="str">
        <f>IF($A138="","",INDEX(Marina!O:O,MATCH($A138,Marina!$AK:$AK,0)))</f>
        <v/>
      </c>
      <c r="N138" s="156" t="str">
        <f>IF($A138="","",INDEX(Marina!P:P,MATCH($A138,Marina!$AK:$AK,0)))</f>
        <v/>
      </c>
      <c r="O138" s="157" t="str">
        <f>IF($A138="","",INDEX(Marina!Q:Q,MATCH($A138,Marina!$AK:$AK,0)))</f>
        <v/>
      </c>
      <c r="P138" s="156" t="str">
        <f>IF($A138="","",INDEX(Marina!R:R,MATCH($A138,Marina!$AK:$AK,0)))</f>
        <v/>
      </c>
      <c r="Q138" s="156" t="str">
        <f>IF($A138="","",INDEX(Marina!S:S,MATCH($A138,Marina!$AK:$AK,0)))</f>
        <v/>
      </c>
      <c r="R138" s="162" t="str">
        <f>IF($A138="","",INDEX(Marina!T:T,MATCH($A138,Marina!$AK:$AK,0)))</f>
        <v/>
      </c>
      <c r="S138" s="158"/>
      <c r="T138" s="150"/>
      <c r="U138" s="150"/>
    </row>
    <row r="139" spans="1:21" ht="30" customHeight="1">
      <c r="A139" s="151" t="str">
        <f>IF(MAX($A$1:$A138)&lt;MAX(Marina!$AK:$AK),SUM('Renew Report'!$A138,1),"")</f>
        <v/>
      </c>
      <c r="B139" s="152" t="str">
        <f>IF($A139="","",INDEX(Marina!B:B,MATCH($A139,Marina!$AK:$AK,0)))</f>
        <v/>
      </c>
      <c r="C139" s="152" t="str">
        <f>IF($A139="","",INDEX(Marina!C:C,MATCH($A139,Marina!$AK:$AK,0)))</f>
        <v/>
      </c>
      <c r="D139" s="152" t="str">
        <f>IF($A139="","",INDEX(Marina!D:D,MATCH($A139,Marina!$AK:$AK,0)))</f>
        <v/>
      </c>
      <c r="E139" s="152" t="str">
        <f>IF($A139="","",INDEX(Marina!E:E,MATCH($A139,Marina!$AK:$AK,0)))</f>
        <v/>
      </c>
      <c r="F139" s="152" t="str">
        <f>IF($A139="","",INDEX(Marina!F:F,MATCH($A139,Marina!$AK:$AK,0)))</f>
        <v/>
      </c>
      <c r="G139" s="152" t="str">
        <f>IF($A139="","",INDEX(Marina!I:I,MATCH($A139,Marina!$AK:$AK,0)))</f>
        <v/>
      </c>
      <c r="H139" s="152" t="str">
        <f>IF($A139="","",INDEX(Marina!J:J,MATCH($A139,Marina!$AK:$AK,0)))</f>
        <v/>
      </c>
      <c r="I139" s="152" t="str">
        <f>IF($A139="","",INDEX(Marina!K:K,MATCH($A139,Marina!$AK:$AK,0)))</f>
        <v/>
      </c>
      <c r="J139" s="153" t="str">
        <f>IF($A139="","",INDEX(Marina!L:L,MATCH($A139,Marina!$AK:$AK,0)))</f>
        <v/>
      </c>
      <c r="K139" s="153" t="str">
        <f>IF($A139="","",INDEX(Marina!M:M,MATCH($A139,Marina!$AK:$AK,0)))</f>
        <v/>
      </c>
      <c r="L139" s="154" t="str">
        <f>IF($A139="","",INDEX(Marina!N:N,MATCH($A139,Marina!$AK:$AK,0)))</f>
        <v/>
      </c>
      <c r="M139" s="155" t="str">
        <f>IF($A139="","",INDEX(Marina!O:O,MATCH($A139,Marina!$AK:$AK,0)))</f>
        <v/>
      </c>
      <c r="N139" s="156" t="str">
        <f>IF($A139="","",INDEX(Marina!P:P,MATCH($A139,Marina!$AK:$AK,0)))</f>
        <v/>
      </c>
      <c r="O139" s="157" t="str">
        <f>IF($A139="","",INDEX(Marina!Q:Q,MATCH($A139,Marina!$AK:$AK,0)))</f>
        <v/>
      </c>
      <c r="P139" s="156" t="str">
        <f>IF($A139="","",INDEX(Marina!R:R,MATCH($A139,Marina!$AK:$AK,0)))</f>
        <v/>
      </c>
      <c r="Q139" s="156" t="str">
        <f>IF($A139="","",INDEX(Marina!S:S,MATCH($A139,Marina!$AK:$AK,0)))</f>
        <v/>
      </c>
      <c r="R139" s="162" t="str">
        <f>IF($A139="","",INDEX(Marina!T:T,MATCH($A139,Marina!$AK:$AK,0)))</f>
        <v/>
      </c>
      <c r="S139" s="158"/>
      <c r="T139" s="150"/>
      <c r="U139" s="150"/>
    </row>
    <row r="140" spans="1:21" ht="30" customHeight="1">
      <c r="A140" s="151" t="str">
        <f>IF(MAX($A$1:$A139)&lt;MAX(Marina!$AK:$AK),SUM('Renew Report'!$A139,1),"")</f>
        <v/>
      </c>
      <c r="B140" s="152" t="str">
        <f>IF($A140="","",INDEX(Marina!B:B,MATCH($A140,Marina!$AK:$AK,0)))</f>
        <v/>
      </c>
      <c r="C140" s="152" t="str">
        <f>IF($A140="","",INDEX(Marina!C:C,MATCH($A140,Marina!$AK:$AK,0)))</f>
        <v/>
      </c>
      <c r="D140" s="152" t="str">
        <f>IF($A140="","",INDEX(Marina!D:D,MATCH($A140,Marina!$AK:$AK,0)))</f>
        <v/>
      </c>
      <c r="E140" s="152" t="str">
        <f>IF($A140="","",INDEX(Marina!E:E,MATCH($A140,Marina!$AK:$AK,0)))</f>
        <v/>
      </c>
      <c r="F140" s="152" t="str">
        <f>IF($A140="","",INDEX(Marina!F:F,MATCH($A140,Marina!$AK:$AK,0)))</f>
        <v/>
      </c>
      <c r="G140" s="152" t="str">
        <f>IF($A140="","",INDEX(Marina!I:I,MATCH($A140,Marina!$AK:$AK,0)))</f>
        <v/>
      </c>
      <c r="H140" s="152" t="str">
        <f>IF($A140="","",INDEX(Marina!J:J,MATCH($A140,Marina!$AK:$AK,0)))</f>
        <v/>
      </c>
      <c r="I140" s="152" t="str">
        <f>IF($A140="","",INDEX(Marina!K:K,MATCH($A140,Marina!$AK:$AK,0)))</f>
        <v/>
      </c>
      <c r="J140" s="153" t="str">
        <f>IF($A140="","",INDEX(Marina!L:L,MATCH($A140,Marina!$AK:$AK,0)))</f>
        <v/>
      </c>
      <c r="K140" s="153" t="str">
        <f>IF($A140="","",INDEX(Marina!M:M,MATCH($A140,Marina!$AK:$AK,0)))</f>
        <v/>
      </c>
      <c r="L140" s="154" t="str">
        <f>IF($A140="","",INDEX(Marina!N:N,MATCH($A140,Marina!$AK:$AK,0)))</f>
        <v/>
      </c>
      <c r="M140" s="155" t="str">
        <f>IF($A140="","",INDEX(Marina!O:O,MATCH($A140,Marina!$AK:$AK,0)))</f>
        <v/>
      </c>
      <c r="N140" s="156" t="str">
        <f>IF($A140="","",INDEX(Marina!P:P,MATCH($A140,Marina!$AK:$AK,0)))</f>
        <v/>
      </c>
      <c r="O140" s="157" t="str">
        <f>IF($A140="","",INDEX(Marina!Q:Q,MATCH($A140,Marina!$AK:$AK,0)))</f>
        <v/>
      </c>
      <c r="P140" s="156" t="str">
        <f>IF($A140="","",INDEX(Marina!R:R,MATCH($A140,Marina!$AK:$AK,0)))</f>
        <v/>
      </c>
      <c r="Q140" s="156" t="str">
        <f>IF($A140="","",INDEX(Marina!S:S,MATCH($A140,Marina!$AK:$AK,0)))</f>
        <v/>
      </c>
      <c r="R140" s="162" t="str">
        <f>IF($A140="","",INDEX(Marina!T:T,MATCH($A140,Marina!$AK:$AK,0)))</f>
        <v/>
      </c>
      <c r="S140" s="158"/>
      <c r="T140" s="150"/>
      <c r="U140" s="150"/>
    </row>
    <row r="141" spans="1:21" ht="30" customHeight="1">
      <c r="A141" s="151" t="str">
        <f>IF(MAX($A$1:$A140)&lt;MAX(Marina!$AK:$AK),SUM('Renew Report'!$A140,1),"")</f>
        <v/>
      </c>
      <c r="B141" s="152" t="str">
        <f>IF($A141="","",INDEX(Marina!B:B,MATCH($A141,Marina!$AK:$AK,0)))</f>
        <v/>
      </c>
      <c r="C141" s="152" t="str">
        <f>IF($A141="","",INDEX(Marina!C:C,MATCH($A141,Marina!$AK:$AK,0)))</f>
        <v/>
      </c>
      <c r="D141" s="152" t="str">
        <f>IF($A141="","",INDEX(Marina!D:D,MATCH($A141,Marina!$AK:$AK,0)))</f>
        <v/>
      </c>
      <c r="E141" s="152" t="str">
        <f>IF($A141="","",INDEX(Marina!E:E,MATCH($A141,Marina!$AK:$AK,0)))</f>
        <v/>
      </c>
      <c r="F141" s="152" t="str">
        <f>IF($A141="","",INDEX(Marina!F:F,MATCH($A141,Marina!$AK:$AK,0)))</f>
        <v/>
      </c>
      <c r="G141" s="152" t="str">
        <f>IF($A141="","",INDEX(Marina!I:I,MATCH($A141,Marina!$AK:$AK,0)))</f>
        <v/>
      </c>
      <c r="H141" s="152" t="str">
        <f>IF($A141="","",INDEX(Marina!J:J,MATCH($A141,Marina!$AK:$AK,0)))</f>
        <v/>
      </c>
      <c r="I141" s="152" t="str">
        <f>IF($A141="","",INDEX(Marina!K:K,MATCH($A141,Marina!$AK:$AK,0)))</f>
        <v/>
      </c>
      <c r="J141" s="153" t="str">
        <f>IF($A141="","",INDEX(Marina!L:L,MATCH($A141,Marina!$AK:$AK,0)))</f>
        <v/>
      </c>
      <c r="K141" s="153" t="str">
        <f>IF($A141="","",INDEX(Marina!M:M,MATCH($A141,Marina!$AK:$AK,0)))</f>
        <v/>
      </c>
      <c r="L141" s="154" t="str">
        <f>IF($A141="","",INDEX(Marina!N:N,MATCH($A141,Marina!$AK:$AK,0)))</f>
        <v/>
      </c>
      <c r="M141" s="155" t="str">
        <f>IF($A141="","",INDEX(Marina!O:O,MATCH($A141,Marina!$AK:$AK,0)))</f>
        <v/>
      </c>
      <c r="N141" s="156" t="str">
        <f>IF($A141="","",INDEX(Marina!P:P,MATCH($A141,Marina!$AK:$AK,0)))</f>
        <v/>
      </c>
      <c r="O141" s="157" t="str">
        <f>IF($A141="","",INDEX(Marina!Q:Q,MATCH($A141,Marina!$AK:$AK,0)))</f>
        <v/>
      </c>
      <c r="P141" s="156" t="str">
        <f>IF($A141="","",INDEX(Marina!R:R,MATCH($A141,Marina!$AK:$AK,0)))</f>
        <v/>
      </c>
      <c r="Q141" s="156" t="str">
        <f>IF($A141="","",INDEX(Marina!S:S,MATCH($A141,Marina!$AK:$AK,0)))</f>
        <v/>
      </c>
      <c r="R141" s="162" t="str">
        <f>IF($A141="","",INDEX(Marina!T:T,MATCH($A141,Marina!$AK:$AK,0)))</f>
        <v/>
      </c>
      <c r="S141" s="158"/>
      <c r="T141" s="150"/>
      <c r="U141" s="150"/>
    </row>
    <row r="142" spans="1:21" ht="30" customHeight="1">
      <c r="A142" s="151" t="str">
        <f>IF(MAX($A$1:$A141)&lt;MAX(Marina!$AK:$AK),SUM('Renew Report'!$A141,1),"")</f>
        <v/>
      </c>
      <c r="B142" s="152" t="str">
        <f>IF($A142="","",INDEX(Marina!B:B,MATCH($A142,Marina!$AK:$AK,0)))</f>
        <v/>
      </c>
      <c r="C142" s="152" t="str">
        <f>IF($A142="","",INDEX(Marina!C:C,MATCH($A142,Marina!$AK:$AK,0)))</f>
        <v/>
      </c>
      <c r="D142" s="152" t="str">
        <f>IF($A142="","",INDEX(Marina!D:D,MATCH($A142,Marina!$AK:$AK,0)))</f>
        <v/>
      </c>
      <c r="E142" s="152" t="str">
        <f>IF($A142="","",INDEX(Marina!E:E,MATCH($A142,Marina!$AK:$AK,0)))</f>
        <v/>
      </c>
      <c r="F142" s="152" t="str">
        <f>IF($A142="","",INDEX(Marina!F:F,MATCH($A142,Marina!$AK:$AK,0)))</f>
        <v/>
      </c>
      <c r="G142" s="152" t="str">
        <f>IF($A142="","",INDEX(Marina!I:I,MATCH($A142,Marina!$AK:$AK,0)))</f>
        <v/>
      </c>
      <c r="H142" s="152" t="str">
        <f>IF($A142="","",INDEX(Marina!J:J,MATCH($A142,Marina!$AK:$AK,0)))</f>
        <v/>
      </c>
      <c r="I142" s="152" t="str">
        <f>IF($A142="","",INDEX(Marina!K:K,MATCH($A142,Marina!$AK:$AK,0)))</f>
        <v/>
      </c>
      <c r="J142" s="153" t="str">
        <f>IF($A142="","",INDEX(Marina!L:L,MATCH($A142,Marina!$AK:$AK,0)))</f>
        <v/>
      </c>
      <c r="K142" s="153" t="str">
        <f>IF($A142="","",INDEX(Marina!M:M,MATCH($A142,Marina!$AK:$AK,0)))</f>
        <v/>
      </c>
      <c r="L142" s="154" t="str">
        <f>IF($A142="","",INDEX(Marina!N:N,MATCH($A142,Marina!$AK:$AK,0)))</f>
        <v/>
      </c>
      <c r="M142" s="155" t="str">
        <f>IF($A142="","",INDEX(Marina!O:O,MATCH($A142,Marina!$AK:$AK,0)))</f>
        <v/>
      </c>
      <c r="N142" s="156" t="str">
        <f>IF($A142="","",INDEX(Marina!P:P,MATCH($A142,Marina!$AK:$AK,0)))</f>
        <v/>
      </c>
      <c r="O142" s="157" t="str">
        <f>IF($A142="","",INDEX(Marina!Q:Q,MATCH($A142,Marina!$AK:$AK,0)))</f>
        <v/>
      </c>
      <c r="P142" s="156" t="str">
        <f>IF($A142="","",INDEX(Marina!R:R,MATCH($A142,Marina!$AK:$AK,0)))</f>
        <v/>
      </c>
      <c r="Q142" s="156" t="str">
        <f>IF($A142="","",INDEX(Marina!S:S,MATCH($A142,Marina!$AK:$AK,0)))</f>
        <v/>
      </c>
      <c r="R142" s="162" t="str">
        <f>IF($A142="","",INDEX(Marina!T:T,MATCH($A142,Marina!$AK:$AK,0)))</f>
        <v/>
      </c>
      <c r="S142" s="158"/>
      <c r="T142" s="150"/>
      <c r="U142" s="150"/>
    </row>
    <row r="143" spans="1:21" ht="30" customHeight="1">
      <c r="A143" s="151" t="str">
        <f>IF(MAX($A$1:$A142)&lt;MAX(Marina!$AK:$AK),SUM('Renew Report'!$A142,1),"")</f>
        <v/>
      </c>
      <c r="B143" s="152" t="str">
        <f>IF($A143="","",INDEX(Marina!B:B,MATCH($A143,Marina!$AK:$AK,0)))</f>
        <v/>
      </c>
      <c r="C143" s="152" t="str">
        <f>IF($A143="","",INDEX(Marina!C:C,MATCH($A143,Marina!$AK:$AK,0)))</f>
        <v/>
      </c>
      <c r="D143" s="152" t="str">
        <f>IF($A143="","",INDEX(Marina!D:D,MATCH($A143,Marina!$AK:$AK,0)))</f>
        <v/>
      </c>
      <c r="E143" s="152" t="str">
        <f>IF($A143="","",INDEX(Marina!E:E,MATCH($A143,Marina!$AK:$AK,0)))</f>
        <v/>
      </c>
      <c r="F143" s="152" t="str">
        <f>IF($A143="","",INDEX(Marina!F:F,MATCH($A143,Marina!$AK:$AK,0)))</f>
        <v/>
      </c>
      <c r="G143" s="152" t="str">
        <f>IF($A143="","",INDEX(Marina!I:I,MATCH($A143,Marina!$AK:$AK,0)))</f>
        <v/>
      </c>
      <c r="H143" s="152" t="str">
        <f>IF($A143="","",INDEX(Marina!J:J,MATCH($A143,Marina!$AK:$AK,0)))</f>
        <v/>
      </c>
      <c r="I143" s="152" t="str">
        <f>IF($A143="","",INDEX(Marina!K:K,MATCH($A143,Marina!$AK:$AK,0)))</f>
        <v/>
      </c>
      <c r="J143" s="153" t="str">
        <f>IF($A143="","",INDEX(Marina!L:L,MATCH($A143,Marina!$AK:$AK,0)))</f>
        <v/>
      </c>
      <c r="K143" s="153" t="str">
        <f>IF($A143="","",INDEX(Marina!M:M,MATCH($A143,Marina!$AK:$AK,0)))</f>
        <v/>
      </c>
      <c r="L143" s="154" t="str">
        <f>IF($A143="","",INDEX(Marina!N:N,MATCH($A143,Marina!$AK:$AK,0)))</f>
        <v/>
      </c>
      <c r="M143" s="155" t="str">
        <f>IF($A143="","",INDEX(Marina!O:O,MATCH($A143,Marina!$AK:$AK,0)))</f>
        <v/>
      </c>
      <c r="N143" s="156" t="str">
        <f>IF($A143="","",INDEX(Marina!P:P,MATCH($A143,Marina!$AK:$AK,0)))</f>
        <v/>
      </c>
      <c r="O143" s="157" t="str">
        <f>IF($A143="","",INDEX(Marina!Q:Q,MATCH($A143,Marina!$AK:$AK,0)))</f>
        <v/>
      </c>
      <c r="P143" s="156" t="str">
        <f>IF($A143="","",INDEX(Marina!R:R,MATCH($A143,Marina!$AK:$AK,0)))</f>
        <v/>
      </c>
      <c r="Q143" s="156" t="str">
        <f>IF($A143="","",INDEX(Marina!S:S,MATCH($A143,Marina!$AK:$AK,0)))</f>
        <v/>
      </c>
      <c r="R143" s="162" t="str">
        <f>IF($A143="","",INDEX(Marina!T:T,MATCH($A143,Marina!$AK:$AK,0)))</f>
        <v/>
      </c>
      <c r="S143" s="158"/>
      <c r="T143" s="150"/>
      <c r="U143" s="150"/>
    </row>
    <row r="144" spans="1:21" ht="30" customHeight="1">
      <c r="A144" s="151" t="str">
        <f>IF(MAX($A$1:$A143)&lt;MAX(Marina!$AK:$AK),SUM('Renew Report'!$A143,1),"")</f>
        <v/>
      </c>
      <c r="B144" s="152" t="str">
        <f>IF($A144="","",INDEX(Marina!B:B,MATCH($A144,Marina!$AK:$AK,0)))</f>
        <v/>
      </c>
      <c r="C144" s="152" t="str">
        <f>IF($A144="","",INDEX(Marina!C:C,MATCH($A144,Marina!$AK:$AK,0)))</f>
        <v/>
      </c>
      <c r="D144" s="152" t="str">
        <f>IF($A144="","",INDEX(Marina!D:D,MATCH($A144,Marina!$AK:$AK,0)))</f>
        <v/>
      </c>
      <c r="E144" s="152" t="str">
        <f>IF($A144="","",INDEX(Marina!E:E,MATCH($A144,Marina!$AK:$AK,0)))</f>
        <v/>
      </c>
      <c r="F144" s="152" t="str">
        <f>IF($A144="","",INDEX(Marina!F:F,MATCH($A144,Marina!$AK:$AK,0)))</f>
        <v/>
      </c>
      <c r="G144" s="152" t="str">
        <f>IF($A144="","",INDEX(Marina!I:I,MATCH($A144,Marina!$AK:$AK,0)))</f>
        <v/>
      </c>
      <c r="H144" s="152" t="str">
        <f>IF($A144="","",INDEX(Marina!J:J,MATCH($A144,Marina!$AK:$AK,0)))</f>
        <v/>
      </c>
      <c r="I144" s="152" t="str">
        <f>IF($A144="","",INDEX(Marina!K:K,MATCH($A144,Marina!$AK:$AK,0)))</f>
        <v/>
      </c>
      <c r="J144" s="153" t="str">
        <f>IF($A144="","",INDEX(Marina!L:L,MATCH($A144,Marina!$AK:$AK,0)))</f>
        <v/>
      </c>
      <c r="K144" s="153" t="str">
        <f>IF($A144="","",INDEX(Marina!M:M,MATCH($A144,Marina!$AK:$AK,0)))</f>
        <v/>
      </c>
      <c r="L144" s="154" t="str">
        <f>IF($A144="","",INDEX(Marina!N:N,MATCH($A144,Marina!$AK:$AK,0)))</f>
        <v/>
      </c>
      <c r="M144" s="155" t="str">
        <f>IF($A144="","",INDEX(Marina!O:O,MATCH($A144,Marina!$AK:$AK,0)))</f>
        <v/>
      </c>
      <c r="N144" s="156" t="str">
        <f>IF($A144="","",INDEX(Marina!P:P,MATCH($A144,Marina!$AK:$AK,0)))</f>
        <v/>
      </c>
      <c r="O144" s="157" t="str">
        <f>IF($A144="","",INDEX(Marina!Q:Q,MATCH($A144,Marina!$AK:$AK,0)))</f>
        <v/>
      </c>
      <c r="P144" s="156" t="str">
        <f>IF($A144="","",INDEX(Marina!R:R,MATCH($A144,Marina!$AK:$AK,0)))</f>
        <v/>
      </c>
      <c r="Q144" s="156" t="str">
        <f>IF($A144="","",INDEX(Marina!S:S,MATCH($A144,Marina!$AK:$AK,0)))</f>
        <v/>
      </c>
      <c r="R144" s="162" t="str">
        <f>IF($A144="","",INDEX(Marina!T:T,MATCH($A144,Marina!$AK:$AK,0)))</f>
        <v/>
      </c>
      <c r="S144" s="158"/>
      <c r="T144" s="150"/>
      <c r="U144" s="150"/>
    </row>
    <row r="145" spans="1:21" ht="30" customHeight="1">
      <c r="A145" s="151" t="str">
        <f>IF(MAX($A$1:$A144)&lt;MAX(Marina!$AK:$AK),SUM('Renew Report'!$A144,1),"")</f>
        <v/>
      </c>
      <c r="B145" s="152" t="str">
        <f>IF($A145="","",INDEX(Marina!B:B,MATCH($A145,Marina!$AK:$AK,0)))</f>
        <v/>
      </c>
      <c r="C145" s="152" t="str">
        <f>IF($A145="","",INDEX(Marina!C:C,MATCH($A145,Marina!$AK:$AK,0)))</f>
        <v/>
      </c>
      <c r="D145" s="152" t="str">
        <f>IF($A145="","",INDEX(Marina!D:D,MATCH($A145,Marina!$AK:$AK,0)))</f>
        <v/>
      </c>
      <c r="E145" s="152" t="str">
        <f>IF($A145="","",INDEX(Marina!E:E,MATCH($A145,Marina!$AK:$AK,0)))</f>
        <v/>
      </c>
      <c r="F145" s="152" t="str">
        <f>IF($A145="","",INDEX(Marina!F:F,MATCH($A145,Marina!$AK:$AK,0)))</f>
        <v/>
      </c>
      <c r="G145" s="152" t="str">
        <f>IF($A145="","",INDEX(Marina!I:I,MATCH($A145,Marina!$AK:$AK,0)))</f>
        <v/>
      </c>
      <c r="H145" s="152" t="str">
        <f>IF($A145="","",INDEX(Marina!J:J,MATCH($A145,Marina!$AK:$AK,0)))</f>
        <v/>
      </c>
      <c r="I145" s="152" t="str">
        <f>IF($A145="","",INDEX(Marina!K:K,MATCH($A145,Marina!$AK:$AK,0)))</f>
        <v/>
      </c>
      <c r="J145" s="153" t="str">
        <f>IF($A145="","",INDEX(Marina!L:L,MATCH($A145,Marina!$AK:$AK,0)))</f>
        <v/>
      </c>
      <c r="K145" s="153" t="str">
        <f>IF($A145="","",INDEX(Marina!M:M,MATCH($A145,Marina!$AK:$AK,0)))</f>
        <v/>
      </c>
      <c r="L145" s="154" t="str">
        <f>IF($A145="","",INDEX(Marina!N:N,MATCH($A145,Marina!$AK:$AK,0)))</f>
        <v/>
      </c>
      <c r="M145" s="155" t="str">
        <f>IF($A145="","",INDEX(Marina!O:O,MATCH($A145,Marina!$AK:$AK,0)))</f>
        <v/>
      </c>
      <c r="N145" s="156" t="str">
        <f>IF($A145="","",INDEX(Marina!P:P,MATCH($A145,Marina!$AK:$AK,0)))</f>
        <v/>
      </c>
      <c r="O145" s="157" t="str">
        <f>IF($A145="","",INDEX(Marina!Q:Q,MATCH($A145,Marina!$AK:$AK,0)))</f>
        <v/>
      </c>
      <c r="P145" s="156" t="str">
        <f>IF($A145="","",INDEX(Marina!R:R,MATCH($A145,Marina!$AK:$AK,0)))</f>
        <v/>
      </c>
      <c r="Q145" s="156" t="str">
        <f>IF($A145="","",INDEX(Marina!S:S,MATCH($A145,Marina!$AK:$AK,0)))</f>
        <v/>
      </c>
      <c r="R145" s="162" t="str">
        <f>IF($A145="","",INDEX(Marina!T:T,MATCH($A145,Marina!$AK:$AK,0)))</f>
        <v/>
      </c>
      <c r="S145" s="158"/>
      <c r="T145" s="150"/>
      <c r="U145" s="150"/>
    </row>
    <row r="146" spans="1:21" ht="30" customHeight="1">
      <c r="A146" s="151" t="str">
        <f>IF(MAX($A$1:$A145)&lt;MAX(Marina!$AK:$AK),SUM('Renew Report'!$A145,1),"")</f>
        <v/>
      </c>
      <c r="B146" s="152" t="str">
        <f>IF($A146="","",INDEX(Marina!B:B,MATCH($A146,Marina!$AK:$AK,0)))</f>
        <v/>
      </c>
      <c r="C146" s="152" t="str">
        <f>IF($A146="","",INDEX(Marina!C:C,MATCH($A146,Marina!$AK:$AK,0)))</f>
        <v/>
      </c>
      <c r="D146" s="152" t="str">
        <f>IF($A146="","",INDEX(Marina!D:D,MATCH($A146,Marina!$AK:$AK,0)))</f>
        <v/>
      </c>
      <c r="E146" s="152" t="str">
        <f>IF($A146="","",INDEX(Marina!E:E,MATCH($A146,Marina!$AK:$AK,0)))</f>
        <v/>
      </c>
      <c r="F146" s="152" t="str">
        <f>IF($A146="","",INDEX(Marina!F:F,MATCH($A146,Marina!$AK:$AK,0)))</f>
        <v/>
      </c>
      <c r="G146" s="152" t="str">
        <f>IF($A146="","",INDEX(Marina!I:I,MATCH($A146,Marina!$AK:$AK,0)))</f>
        <v/>
      </c>
      <c r="H146" s="152" t="str">
        <f>IF($A146="","",INDEX(Marina!J:J,MATCH($A146,Marina!$AK:$AK,0)))</f>
        <v/>
      </c>
      <c r="I146" s="152" t="str">
        <f>IF($A146="","",INDEX(Marina!K:K,MATCH($A146,Marina!$AK:$AK,0)))</f>
        <v/>
      </c>
      <c r="J146" s="153" t="str">
        <f>IF($A146="","",INDEX(Marina!L:L,MATCH($A146,Marina!$AK:$AK,0)))</f>
        <v/>
      </c>
      <c r="K146" s="153" t="str">
        <f>IF($A146="","",INDEX(Marina!M:M,MATCH($A146,Marina!$AK:$AK,0)))</f>
        <v/>
      </c>
      <c r="L146" s="154" t="str">
        <f>IF($A146="","",INDEX(Marina!N:N,MATCH($A146,Marina!$AK:$AK,0)))</f>
        <v/>
      </c>
      <c r="M146" s="155" t="str">
        <f>IF($A146="","",INDEX(Marina!O:O,MATCH($A146,Marina!$AK:$AK,0)))</f>
        <v/>
      </c>
      <c r="N146" s="156" t="str">
        <f>IF($A146="","",INDEX(Marina!P:P,MATCH($A146,Marina!$AK:$AK,0)))</f>
        <v/>
      </c>
      <c r="O146" s="157" t="str">
        <f>IF($A146="","",INDEX(Marina!Q:Q,MATCH($A146,Marina!$AK:$AK,0)))</f>
        <v/>
      </c>
      <c r="P146" s="156" t="str">
        <f>IF($A146="","",INDEX(Marina!R:R,MATCH($A146,Marina!$AK:$AK,0)))</f>
        <v/>
      </c>
      <c r="Q146" s="156" t="str">
        <f>IF($A146="","",INDEX(Marina!S:S,MATCH($A146,Marina!$AK:$AK,0)))</f>
        <v/>
      </c>
      <c r="R146" s="162" t="str">
        <f>IF($A146="","",INDEX(Marina!T:T,MATCH($A146,Marina!$AK:$AK,0)))</f>
        <v/>
      </c>
      <c r="S146" s="158"/>
      <c r="T146" s="150"/>
      <c r="U146" s="150"/>
    </row>
    <row r="147" spans="1:21" ht="30" customHeight="1">
      <c r="A147" s="151" t="str">
        <f>IF(MAX($A$1:$A146)&lt;MAX(Marina!$AK:$AK),SUM('Renew Report'!$A146,1),"")</f>
        <v/>
      </c>
      <c r="B147" s="152" t="str">
        <f>IF($A147="","",INDEX(Marina!B:B,MATCH($A147,Marina!$AK:$AK,0)))</f>
        <v/>
      </c>
      <c r="C147" s="152" t="str">
        <f>IF($A147="","",INDEX(Marina!C:C,MATCH($A147,Marina!$AK:$AK,0)))</f>
        <v/>
      </c>
      <c r="D147" s="152" t="str">
        <f>IF($A147="","",INDEX(Marina!D:D,MATCH($A147,Marina!$AK:$AK,0)))</f>
        <v/>
      </c>
      <c r="E147" s="152" t="str">
        <f>IF($A147="","",INDEX(Marina!E:E,MATCH($A147,Marina!$AK:$AK,0)))</f>
        <v/>
      </c>
      <c r="F147" s="152" t="str">
        <f>IF($A147="","",INDEX(Marina!F:F,MATCH($A147,Marina!$AK:$AK,0)))</f>
        <v/>
      </c>
      <c r="G147" s="152" t="str">
        <f>IF($A147="","",INDEX(Marina!I:I,MATCH($A147,Marina!$AK:$AK,0)))</f>
        <v/>
      </c>
      <c r="H147" s="152" t="str">
        <f>IF($A147="","",INDEX(Marina!J:J,MATCH($A147,Marina!$AK:$AK,0)))</f>
        <v/>
      </c>
      <c r="I147" s="152" t="str">
        <f>IF($A147="","",INDEX(Marina!K:K,MATCH($A147,Marina!$AK:$AK,0)))</f>
        <v/>
      </c>
      <c r="J147" s="153" t="str">
        <f>IF($A147="","",INDEX(Marina!L:L,MATCH($A147,Marina!$AK:$AK,0)))</f>
        <v/>
      </c>
      <c r="K147" s="153" t="str">
        <f>IF($A147="","",INDEX(Marina!M:M,MATCH($A147,Marina!$AK:$AK,0)))</f>
        <v/>
      </c>
      <c r="L147" s="154" t="str">
        <f>IF($A147="","",INDEX(Marina!N:N,MATCH($A147,Marina!$AK:$AK,0)))</f>
        <v/>
      </c>
      <c r="M147" s="155" t="str">
        <f>IF($A147="","",INDEX(Marina!O:O,MATCH($A147,Marina!$AK:$AK,0)))</f>
        <v/>
      </c>
      <c r="N147" s="156" t="str">
        <f>IF($A147="","",INDEX(Marina!P:P,MATCH($A147,Marina!$AK:$AK,0)))</f>
        <v/>
      </c>
      <c r="O147" s="157" t="str">
        <f>IF($A147="","",INDEX(Marina!Q:Q,MATCH($A147,Marina!$AK:$AK,0)))</f>
        <v/>
      </c>
      <c r="P147" s="156" t="str">
        <f>IF($A147="","",INDEX(Marina!R:R,MATCH($A147,Marina!$AK:$AK,0)))</f>
        <v/>
      </c>
      <c r="Q147" s="156" t="str">
        <f>IF($A147="","",INDEX(Marina!S:S,MATCH($A147,Marina!$AK:$AK,0)))</f>
        <v/>
      </c>
      <c r="R147" s="162" t="str">
        <f>IF($A147="","",INDEX(Marina!T:T,MATCH($A147,Marina!$AK:$AK,0)))</f>
        <v/>
      </c>
      <c r="S147" s="158"/>
      <c r="T147" s="150"/>
      <c r="U147" s="150"/>
    </row>
    <row r="148" spans="1:21" ht="30" customHeight="1">
      <c r="A148" s="151" t="str">
        <f>IF(MAX($A$1:$A147)&lt;MAX(Marina!$AK:$AK),SUM('Renew Report'!$A147,1),"")</f>
        <v/>
      </c>
      <c r="B148" s="152" t="str">
        <f>IF($A148="","",INDEX(Marina!B:B,MATCH($A148,Marina!$AK:$AK,0)))</f>
        <v/>
      </c>
      <c r="C148" s="152" t="str">
        <f>IF($A148="","",INDEX(Marina!C:C,MATCH($A148,Marina!$AK:$AK,0)))</f>
        <v/>
      </c>
      <c r="D148" s="152" t="str">
        <f>IF($A148="","",INDEX(Marina!D:D,MATCH($A148,Marina!$AK:$AK,0)))</f>
        <v/>
      </c>
      <c r="E148" s="152" t="str">
        <f>IF($A148="","",INDEX(Marina!E:E,MATCH($A148,Marina!$AK:$AK,0)))</f>
        <v/>
      </c>
      <c r="F148" s="152" t="str">
        <f>IF($A148="","",INDEX(Marina!F:F,MATCH($A148,Marina!$AK:$AK,0)))</f>
        <v/>
      </c>
      <c r="G148" s="152" t="str">
        <f>IF($A148="","",INDEX(Marina!I:I,MATCH($A148,Marina!$AK:$AK,0)))</f>
        <v/>
      </c>
      <c r="H148" s="152" t="str">
        <f>IF($A148="","",INDEX(Marina!J:J,MATCH($A148,Marina!$AK:$AK,0)))</f>
        <v/>
      </c>
      <c r="I148" s="152" t="str">
        <f>IF($A148="","",INDEX(Marina!K:K,MATCH($A148,Marina!$AK:$AK,0)))</f>
        <v/>
      </c>
      <c r="J148" s="153" t="str">
        <f>IF($A148="","",INDEX(Marina!L:L,MATCH($A148,Marina!$AK:$AK,0)))</f>
        <v/>
      </c>
      <c r="K148" s="153" t="str">
        <f>IF($A148="","",INDEX(Marina!M:M,MATCH($A148,Marina!$AK:$AK,0)))</f>
        <v/>
      </c>
      <c r="L148" s="154" t="str">
        <f>IF($A148="","",INDEX(Marina!N:N,MATCH($A148,Marina!$AK:$AK,0)))</f>
        <v/>
      </c>
      <c r="M148" s="155" t="str">
        <f>IF($A148="","",INDEX(Marina!O:O,MATCH($A148,Marina!$AK:$AK,0)))</f>
        <v/>
      </c>
      <c r="N148" s="156" t="str">
        <f>IF($A148="","",INDEX(Marina!P:P,MATCH($A148,Marina!$AK:$AK,0)))</f>
        <v/>
      </c>
      <c r="O148" s="157" t="str">
        <f>IF($A148="","",INDEX(Marina!Q:Q,MATCH($A148,Marina!$AK:$AK,0)))</f>
        <v/>
      </c>
      <c r="P148" s="156" t="str">
        <f>IF($A148="","",INDEX(Marina!R:R,MATCH($A148,Marina!$AK:$AK,0)))</f>
        <v/>
      </c>
      <c r="Q148" s="156" t="str">
        <f>IF($A148="","",INDEX(Marina!S:S,MATCH($A148,Marina!$AK:$AK,0)))</f>
        <v/>
      </c>
      <c r="R148" s="162" t="str">
        <f>IF($A148="","",INDEX(Marina!T:T,MATCH($A148,Marina!$AK:$AK,0)))</f>
        <v/>
      </c>
      <c r="S148" s="158"/>
      <c r="T148" s="150"/>
      <c r="U148" s="150"/>
    </row>
    <row r="149" spans="1:21" ht="30" customHeight="1">
      <c r="A149" s="151" t="str">
        <f>IF(MAX($A$1:$A148)&lt;MAX(Marina!$AK:$AK),SUM('Renew Report'!$A148,1),"")</f>
        <v/>
      </c>
      <c r="B149" s="152" t="str">
        <f>IF($A149="","",INDEX(Marina!B:B,MATCH($A149,Marina!$AK:$AK,0)))</f>
        <v/>
      </c>
      <c r="C149" s="152" t="str">
        <f>IF($A149="","",INDEX(Marina!C:C,MATCH($A149,Marina!$AK:$AK,0)))</f>
        <v/>
      </c>
      <c r="D149" s="152" t="str">
        <f>IF($A149="","",INDEX(Marina!D:D,MATCH($A149,Marina!$AK:$AK,0)))</f>
        <v/>
      </c>
      <c r="E149" s="152" t="str">
        <f>IF($A149="","",INDEX(Marina!E:E,MATCH($A149,Marina!$AK:$AK,0)))</f>
        <v/>
      </c>
      <c r="F149" s="152" t="str">
        <f>IF($A149="","",INDEX(Marina!F:F,MATCH($A149,Marina!$AK:$AK,0)))</f>
        <v/>
      </c>
      <c r="G149" s="152" t="str">
        <f>IF($A149="","",INDEX(Marina!I:I,MATCH($A149,Marina!$AK:$AK,0)))</f>
        <v/>
      </c>
      <c r="H149" s="152" t="str">
        <f>IF($A149="","",INDEX(Marina!J:J,MATCH($A149,Marina!$AK:$AK,0)))</f>
        <v/>
      </c>
      <c r="I149" s="152" t="str">
        <f>IF($A149="","",INDEX(Marina!K:K,MATCH($A149,Marina!$AK:$AK,0)))</f>
        <v/>
      </c>
      <c r="J149" s="153" t="str">
        <f>IF($A149="","",INDEX(Marina!L:L,MATCH($A149,Marina!$AK:$AK,0)))</f>
        <v/>
      </c>
      <c r="K149" s="153" t="str">
        <f>IF($A149="","",INDEX(Marina!M:M,MATCH($A149,Marina!$AK:$AK,0)))</f>
        <v/>
      </c>
      <c r="L149" s="154" t="str">
        <f>IF($A149="","",INDEX(Marina!N:N,MATCH($A149,Marina!$AK:$AK,0)))</f>
        <v/>
      </c>
      <c r="M149" s="155" t="str">
        <f>IF($A149="","",INDEX(Marina!O:O,MATCH($A149,Marina!$AK:$AK,0)))</f>
        <v/>
      </c>
      <c r="N149" s="156" t="str">
        <f>IF($A149="","",INDEX(Marina!P:P,MATCH($A149,Marina!$AK:$AK,0)))</f>
        <v/>
      </c>
      <c r="O149" s="157" t="str">
        <f>IF($A149="","",INDEX(Marina!Q:Q,MATCH($A149,Marina!$AK:$AK,0)))</f>
        <v/>
      </c>
      <c r="P149" s="156" t="str">
        <f>IF($A149="","",INDEX(Marina!R:R,MATCH($A149,Marina!$AK:$AK,0)))</f>
        <v/>
      </c>
      <c r="Q149" s="156" t="str">
        <f>IF($A149="","",INDEX(Marina!S:S,MATCH($A149,Marina!$AK:$AK,0)))</f>
        <v/>
      </c>
      <c r="R149" s="162" t="str">
        <f>IF($A149="","",INDEX(Marina!T:T,MATCH($A149,Marina!$AK:$AK,0)))</f>
        <v/>
      </c>
      <c r="S149" s="158"/>
      <c r="T149" s="150"/>
      <c r="U149" s="150"/>
    </row>
    <row r="150" spans="1:21" ht="30" customHeight="1">
      <c r="A150" s="151" t="str">
        <f>IF(MAX($A$1:$A149)&lt;MAX(Marina!$AK:$AK),SUM('Renew Report'!$A149,1),"")</f>
        <v/>
      </c>
      <c r="B150" s="152" t="str">
        <f>IF($A150="","",INDEX(Marina!B:B,MATCH($A150,Marina!$AK:$AK,0)))</f>
        <v/>
      </c>
      <c r="C150" s="152" t="str">
        <f>IF($A150="","",INDEX(Marina!C:C,MATCH($A150,Marina!$AK:$AK,0)))</f>
        <v/>
      </c>
      <c r="D150" s="152" t="str">
        <f>IF($A150="","",INDEX(Marina!D:D,MATCH($A150,Marina!$AK:$AK,0)))</f>
        <v/>
      </c>
      <c r="E150" s="152" t="str">
        <f>IF($A150="","",INDEX(Marina!E:E,MATCH($A150,Marina!$AK:$AK,0)))</f>
        <v/>
      </c>
      <c r="F150" s="152" t="str">
        <f>IF($A150="","",INDEX(Marina!F:F,MATCH($A150,Marina!$AK:$AK,0)))</f>
        <v/>
      </c>
      <c r="G150" s="152" t="str">
        <f>IF($A150="","",INDEX(Marina!I:I,MATCH($A150,Marina!$AK:$AK,0)))</f>
        <v/>
      </c>
      <c r="H150" s="152" t="str">
        <f>IF($A150="","",INDEX(Marina!J:J,MATCH($A150,Marina!$AK:$AK,0)))</f>
        <v/>
      </c>
      <c r="I150" s="152" t="str">
        <f>IF($A150="","",INDEX(Marina!K:K,MATCH($A150,Marina!$AK:$AK,0)))</f>
        <v/>
      </c>
      <c r="J150" s="153" t="str">
        <f>IF($A150="","",INDEX(Marina!L:L,MATCH($A150,Marina!$AK:$AK,0)))</f>
        <v/>
      </c>
      <c r="K150" s="153" t="str">
        <f>IF($A150="","",INDEX(Marina!M:M,MATCH($A150,Marina!$AK:$AK,0)))</f>
        <v/>
      </c>
      <c r="L150" s="154" t="str">
        <f>IF($A150="","",INDEX(Marina!N:N,MATCH($A150,Marina!$AK:$AK,0)))</f>
        <v/>
      </c>
      <c r="M150" s="155" t="str">
        <f>IF($A150="","",INDEX(Marina!O:O,MATCH($A150,Marina!$AK:$AK,0)))</f>
        <v/>
      </c>
      <c r="N150" s="156" t="str">
        <f>IF($A150="","",INDEX(Marina!P:P,MATCH($A150,Marina!$AK:$AK,0)))</f>
        <v/>
      </c>
      <c r="O150" s="157" t="str">
        <f>IF($A150="","",INDEX(Marina!Q:Q,MATCH($A150,Marina!$AK:$AK,0)))</f>
        <v/>
      </c>
      <c r="P150" s="156" t="str">
        <f>IF($A150="","",INDEX(Marina!R:R,MATCH($A150,Marina!$AK:$AK,0)))</f>
        <v/>
      </c>
      <c r="Q150" s="156" t="str">
        <f>IF($A150="","",INDEX(Marina!S:S,MATCH($A150,Marina!$AK:$AK,0)))</f>
        <v/>
      </c>
      <c r="R150" s="162" t="str">
        <f>IF($A150="","",INDEX(Marina!T:T,MATCH($A150,Marina!$AK:$AK,0)))</f>
        <v/>
      </c>
      <c r="S150" s="158"/>
      <c r="T150" s="150"/>
      <c r="U150" s="150"/>
    </row>
    <row r="151" spans="1:21" ht="30" customHeight="1">
      <c r="A151" s="151" t="str">
        <f>IF(MAX($A$1:$A150)&lt;MAX(Marina!$AK:$AK),SUM('Renew Report'!$A150,1),"")</f>
        <v/>
      </c>
      <c r="B151" s="152" t="str">
        <f>IF($A151="","",INDEX(Marina!B:B,MATCH($A151,Marina!$AK:$AK,0)))</f>
        <v/>
      </c>
      <c r="C151" s="152" t="str">
        <f>IF($A151="","",INDEX(Marina!C:C,MATCH($A151,Marina!$AK:$AK,0)))</f>
        <v/>
      </c>
      <c r="D151" s="152" t="str">
        <f>IF($A151="","",INDEX(Marina!D:D,MATCH($A151,Marina!$AK:$AK,0)))</f>
        <v/>
      </c>
      <c r="E151" s="152" t="str">
        <f>IF($A151="","",INDEX(Marina!E:E,MATCH($A151,Marina!$AK:$AK,0)))</f>
        <v/>
      </c>
      <c r="F151" s="152" t="str">
        <f>IF($A151="","",INDEX(Marina!F:F,MATCH($A151,Marina!$AK:$AK,0)))</f>
        <v/>
      </c>
      <c r="G151" s="152" t="str">
        <f>IF($A151="","",INDEX(Marina!I:I,MATCH($A151,Marina!$AK:$AK,0)))</f>
        <v/>
      </c>
      <c r="H151" s="152" t="str">
        <f>IF($A151="","",INDEX(Marina!J:J,MATCH($A151,Marina!$AK:$AK,0)))</f>
        <v/>
      </c>
      <c r="I151" s="152" t="str">
        <f>IF($A151="","",INDEX(Marina!K:K,MATCH($A151,Marina!$AK:$AK,0)))</f>
        <v/>
      </c>
      <c r="J151" s="153" t="str">
        <f>IF($A151="","",INDEX(Marina!L:L,MATCH($A151,Marina!$AK:$AK,0)))</f>
        <v/>
      </c>
      <c r="K151" s="153" t="str">
        <f>IF($A151="","",INDEX(Marina!M:M,MATCH($A151,Marina!$AK:$AK,0)))</f>
        <v/>
      </c>
      <c r="L151" s="154" t="str">
        <f>IF($A151="","",INDEX(Marina!N:N,MATCH($A151,Marina!$AK:$AK,0)))</f>
        <v/>
      </c>
      <c r="M151" s="155" t="str">
        <f>IF($A151="","",INDEX(Marina!O:O,MATCH($A151,Marina!$AK:$AK,0)))</f>
        <v/>
      </c>
      <c r="N151" s="156" t="str">
        <f>IF($A151="","",INDEX(Marina!P:P,MATCH($A151,Marina!$AK:$AK,0)))</f>
        <v/>
      </c>
      <c r="O151" s="157" t="str">
        <f>IF($A151="","",INDEX(Marina!Q:Q,MATCH($A151,Marina!$AK:$AK,0)))</f>
        <v/>
      </c>
      <c r="P151" s="156" t="str">
        <f>IF($A151="","",INDEX(Marina!R:R,MATCH($A151,Marina!$AK:$AK,0)))</f>
        <v/>
      </c>
      <c r="Q151" s="156" t="str">
        <f>IF($A151="","",INDEX(Marina!S:S,MATCH($A151,Marina!$AK:$AK,0)))</f>
        <v/>
      </c>
      <c r="R151" s="162" t="str">
        <f>IF($A151="","",INDEX(Marina!T:T,MATCH($A151,Marina!$AK:$AK,0)))</f>
        <v/>
      </c>
      <c r="S151" s="158"/>
      <c r="T151" s="150"/>
      <c r="U151" s="150"/>
    </row>
    <row r="152" spans="1:21" ht="30" customHeight="1">
      <c r="A152" s="151" t="str">
        <f>IF(MAX($A$1:$A151)&lt;MAX(Marina!$AK:$AK),SUM('Renew Report'!$A151,1),"")</f>
        <v/>
      </c>
      <c r="B152" s="152" t="str">
        <f>IF($A152="","",INDEX(Marina!B:B,MATCH($A152,Marina!$AK:$AK,0)))</f>
        <v/>
      </c>
      <c r="C152" s="152" t="str">
        <f>IF($A152="","",INDEX(Marina!C:C,MATCH($A152,Marina!$AK:$AK,0)))</f>
        <v/>
      </c>
      <c r="D152" s="152" t="str">
        <f>IF($A152="","",INDEX(Marina!D:D,MATCH($A152,Marina!$AK:$AK,0)))</f>
        <v/>
      </c>
      <c r="E152" s="152" t="str">
        <f>IF($A152="","",INDEX(Marina!E:E,MATCH($A152,Marina!$AK:$AK,0)))</f>
        <v/>
      </c>
      <c r="F152" s="152" t="str">
        <f>IF($A152="","",INDEX(Marina!F:F,MATCH($A152,Marina!$AK:$AK,0)))</f>
        <v/>
      </c>
      <c r="G152" s="152" t="str">
        <f>IF($A152="","",INDEX(Marina!I:I,MATCH($A152,Marina!$AK:$AK,0)))</f>
        <v/>
      </c>
      <c r="H152" s="152" t="str">
        <f>IF($A152="","",INDEX(Marina!J:J,MATCH($A152,Marina!$AK:$AK,0)))</f>
        <v/>
      </c>
      <c r="I152" s="152" t="str">
        <f>IF($A152="","",INDEX(Marina!K:K,MATCH($A152,Marina!$AK:$AK,0)))</f>
        <v/>
      </c>
      <c r="J152" s="153" t="str">
        <f>IF($A152="","",INDEX(Marina!L:L,MATCH($A152,Marina!$AK:$AK,0)))</f>
        <v/>
      </c>
      <c r="K152" s="153" t="str">
        <f>IF($A152="","",INDEX(Marina!M:M,MATCH($A152,Marina!$AK:$AK,0)))</f>
        <v/>
      </c>
      <c r="L152" s="154" t="str">
        <f>IF($A152="","",INDEX(Marina!N:N,MATCH($A152,Marina!$AK:$AK,0)))</f>
        <v/>
      </c>
      <c r="M152" s="155" t="str">
        <f>IF($A152="","",INDEX(Marina!O:O,MATCH($A152,Marina!$AK:$AK,0)))</f>
        <v/>
      </c>
      <c r="N152" s="156" t="str">
        <f>IF($A152="","",INDEX(Marina!P:P,MATCH($A152,Marina!$AK:$AK,0)))</f>
        <v/>
      </c>
      <c r="O152" s="157" t="str">
        <f>IF($A152="","",INDEX(Marina!Q:Q,MATCH($A152,Marina!$AK:$AK,0)))</f>
        <v/>
      </c>
      <c r="P152" s="156" t="str">
        <f>IF($A152="","",INDEX(Marina!R:R,MATCH($A152,Marina!$AK:$AK,0)))</f>
        <v/>
      </c>
      <c r="Q152" s="156" t="str">
        <f>IF($A152="","",INDEX(Marina!S:S,MATCH($A152,Marina!$AK:$AK,0)))</f>
        <v/>
      </c>
      <c r="R152" s="162" t="str">
        <f>IF($A152="","",INDEX(Marina!T:T,MATCH($A152,Marina!$AK:$AK,0)))</f>
        <v/>
      </c>
      <c r="S152" s="158"/>
      <c r="T152" s="150"/>
      <c r="U152" s="150"/>
    </row>
    <row r="153" spans="1:21" ht="30" customHeight="1">
      <c r="A153" s="151" t="str">
        <f>IF(MAX($A$1:$A152)&lt;MAX(Marina!$AK:$AK),SUM('Renew Report'!$A152,1),"")</f>
        <v/>
      </c>
      <c r="B153" s="152" t="str">
        <f>IF($A153="","",INDEX(Marina!B:B,MATCH($A153,Marina!$AK:$AK,0)))</f>
        <v/>
      </c>
      <c r="C153" s="152" t="str">
        <f>IF($A153="","",INDEX(Marina!C:C,MATCH($A153,Marina!$AK:$AK,0)))</f>
        <v/>
      </c>
      <c r="D153" s="152" t="str">
        <f>IF($A153="","",INDEX(Marina!D:D,MATCH($A153,Marina!$AK:$AK,0)))</f>
        <v/>
      </c>
      <c r="E153" s="152" t="str">
        <f>IF($A153="","",INDEX(Marina!E:E,MATCH($A153,Marina!$AK:$AK,0)))</f>
        <v/>
      </c>
      <c r="F153" s="152" t="str">
        <f>IF($A153="","",INDEX(Marina!F:F,MATCH($A153,Marina!$AK:$AK,0)))</f>
        <v/>
      </c>
      <c r="G153" s="152" t="str">
        <f>IF($A153="","",INDEX(Marina!I:I,MATCH($A153,Marina!$AK:$AK,0)))</f>
        <v/>
      </c>
      <c r="H153" s="152" t="str">
        <f>IF($A153="","",INDEX(Marina!J:J,MATCH($A153,Marina!$AK:$AK,0)))</f>
        <v/>
      </c>
      <c r="I153" s="152" t="str">
        <f>IF($A153="","",INDEX(Marina!K:K,MATCH($A153,Marina!$AK:$AK,0)))</f>
        <v/>
      </c>
      <c r="J153" s="153" t="str">
        <f>IF($A153="","",INDEX(Marina!L:L,MATCH($A153,Marina!$AK:$AK,0)))</f>
        <v/>
      </c>
      <c r="K153" s="153" t="str">
        <f>IF($A153="","",INDEX(Marina!M:M,MATCH($A153,Marina!$AK:$AK,0)))</f>
        <v/>
      </c>
      <c r="L153" s="154" t="str">
        <f>IF($A153="","",INDEX(Marina!N:N,MATCH($A153,Marina!$AK:$AK,0)))</f>
        <v/>
      </c>
      <c r="M153" s="155" t="str">
        <f>IF($A153="","",INDEX(Marina!O:O,MATCH($A153,Marina!$AK:$AK,0)))</f>
        <v/>
      </c>
      <c r="N153" s="156" t="str">
        <f>IF($A153="","",INDEX(Marina!P:P,MATCH($A153,Marina!$AK:$AK,0)))</f>
        <v/>
      </c>
      <c r="O153" s="157" t="str">
        <f>IF($A153="","",INDEX(Marina!Q:Q,MATCH($A153,Marina!$AK:$AK,0)))</f>
        <v/>
      </c>
      <c r="P153" s="156" t="str">
        <f>IF($A153="","",INDEX(Marina!R:R,MATCH($A153,Marina!$AK:$AK,0)))</f>
        <v/>
      </c>
      <c r="Q153" s="156" t="str">
        <f>IF($A153="","",INDEX(Marina!S:S,MATCH($A153,Marina!$AK:$AK,0)))</f>
        <v/>
      </c>
      <c r="R153" s="162" t="str">
        <f>IF($A153="","",INDEX(Marina!T:T,MATCH($A153,Marina!$AK:$AK,0)))</f>
        <v/>
      </c>
      <c r="S153" s="158"/>
      <c r="T153" s="150"/>
      <c r="U153" s="150"/>
    </row>
    <row r="154" spans="1:21" ht="30" customHeight="1">
      <c r="A154" s="151" t="str">
        <f>IF(MAX($A$1:$A153)&lt;MAX(Marina!$AK:$AK),SUM('Renew Report'!$A153,1),"")</f>
        <v/>
      </c>
      <c r="B154" s="152" t="str">
        <f>IF($A154="","",INDEX(Marina!B:B,MATCH($A154,Marina!$AK:$AK,0)))</f>
        <v/>
      </c>
      <c r="C154" s="152" t="str">
        <f>IF($A154="","",INDEX(Marina!C:C,MATCH($A154,Marina!$AK:$AK,0)))</f>
        <v/>
      </c>
      <c r="D154" s="152" t="str">
        <f>IF($A154="","",INDEX(Marina!D:D,MATCH($A154,Marina!$AK:$AK,0)))</f>
        <v/>
      </c>
      <c r="E154" s="152" t="str">
        <f>IF($A154="","",INDEX(Marina!E:E,MATCH($A154,Marina!$AK:$AK,0)))</f>
        <v/>
      </c>
      <c r="F154" s="152" t="str">
        <f>IF($A154="","",INDEX(Marina!F:F,MATCH($A154,Marina!$AK:$AK,0)))</f>
        <v/>
      </c>
      <c r="G154" s="152" t="str">
        <f>IF($A154="","",INDEX(Marina!I:I,MATCH($A154,Marina!$AK:$AK,0)))</f>
        <v/>
      </c>
      <c r="H154" s="152" t="str">
        <f>IF($A154="","",INDEX(Marina!J:J,MATCH($A154,Marina!$AK:$AK,0)))</f>
        <v/>
      </c>
      <c r="I154" s="152" t="str">
        <f>IF($A154="","",INDEX(Marina!K:K,MATCH($A154,Marina!$AK:$AK,0)))</f>
        <v/>
      </c>
      <c r="J154" s="153" t="str">
        <f>IF($A154="","",INDEX(Marina!L:L,MATCH($A154,Marina!$AK:$AK,0)))</f>
        <v/>
      </c>
      <c r="K154" s="153" t="str">
        <f>IF($A154="","",INDEX(Marina!M:M,MATCH($A154,Marina!$AK:$AK,0)))</f>
        <v/>
      </c>
      <c r="L154" s="154" t="str">
        <f>IF($A154="","",INDEX(Marina!N:N,MATCH($A154,Marina!$AK:$AK,0)))</f>
        <v/>
      </c>
      <c r="M154" s="155" t="str">
        <f>IF($A154="","",INDEX(Marina!O:O,MATCH($A154,Marina!$AK:$AK,0)))</f>
        <v/>
      </c>
      <c r="N154" s="156" t="str">
        <f>IF($A154="","",INDEX(Marina!P:P,MATCH($A154,Marina!$AK:$AK,0)))</f>
        <v/>
      </c>
      <c r="O154" s="157" t="str">
        <f>IF($A154="","",INDEX(Marina!Q:Q,MATCH($A154,Marina!$AK:$AK,0)))</f>
        <v/>
      </c>
      <c r="P154" s="156" t="str">
        <f>IF($A154="","",INDEX(Marina!R:R,MATCH($A154,Marina!$AK:$AK,0)))</f>
        <v/>
      </c>
      <c r="Q154" s="156" t="str">
        <f>IF($A154="","",INDEX(Marina!S:S,MATCH($A154,Marina!$AK:$AK,0)))</f>
        <v/>
      </c>
      <c r="R154" s="162" t="str">
        <f>IF($A154="","",INDEX(Marina!T:T,MATCH($A154,Marina!$AK:$AK,0)))</f>
        <v/>
      </c>
      <c r="S154" s="158"/>
      <c r="T154" s="150"/>
      <c r="U154" s="150"/>
    </row>
    <row r="155" spans="1:21" ht="30" customHeight="1">
      <c r="A155" s="151" t="str">
        <f>IF(MAX($A$1:$A154)&lt;MAX(Marina!$AK:$AK),SUM('Renew Report'!$A154,1),"")</f>
        <v/>
      </c>
      <c r="B155" s="152" t="str">
        <f>IF($A155="","",INDEX(Marina!B:B,MATCH($A155,Marina!$AK:$AK,0)))</f>
        <v/>
      </c>
      <c r="C155" s="152" t="str">
        <f>IF($A155="","",INDEX(Marina!C:C,MATCH($A155,Marina!$AK:$AK,0)))</f>
        <v/>
      </c>
      <c r="D155" s="152" t="str">
        <f>IF($A155="","",INDEX(Marina!D:D,MATCH($A155,Marina!$AK:$AK,0)))</f>
        <v/>
      </c>
      <c r="E155" s="152" t="str">
        <f>IF($A155="","",INDEX(Marina!E:E,MATCH($A155,Marina!$AK:$AK,0)))</f>
        <v/>
      </c>
      <c r="F155" s="152" t="str">
        <f>IF($A155="","",INDEX(Marina!F:F,MATCH($A155,Marina!$AK:$AK,0)))</f>
        <v/>
      </c>
      <c r="G155" s="152" t="str">
        <f>IF($A155="","",INDEX(Marina!I:I,MATCH($A155,Marina!$AK:$AK,0)))</f>
        <v/>
      </c>
      <c r="H155" s="152" t="str">
        <f>IF($A155="","",INDEX(Marina!J:J,MATCH($A155,Marina!$AK:$AK,0)))</f>
        <v/>
      </c>
      <c r="I155" s="152" t="str">
        <f>IF($A155="","",INDEX(Marina!K:K,MATCH($A155,Marina!$AK:$AK,0)))</f>
        <v/>
      </c>
      <c r="J155" s="153" t="str">
        <f>IF($A155="","",INDEX(Marina!L:L,MATCH($A155,Marina!$AK:$AK,0)))</f>
        <v/>
      </c>
      <c r="K155" s="153" t="str">
        <f>IF($A155="","",INDEX(Marina!M:M,MATCH($A155,Marina!$AK:$AK,0)))</f>
        <v/>
      </c>
      <c r="L155" s="154" t="str">
        <f>IF($A155="","",INDEX(Marina!N:N,MATCH($A155,Marina!$AK:$AK,0)))</f>
        <v/>
      </c>
      <c r="M155" s="155" t="str">
        <f>IF($A155="","",INDEX(Marina!O:O,MATCH($A155,Marina!$AK:$AK,0)))</f>
        <v/>
      </c>
      <c r="N155" s="156" t="str">
        <f>IF($A155="","",INDEX(Marina!P:P,MATCH($A155,Marina!$AK:$AK,0)))</f>
        <v/>
      </c>
      <c r="O155" s="157" t="str">
        <f>IF($A155="","",INDEX(Marina!Q:Q,MATCH($A155,Marina!$AK:$AK,0)))</f>
        <v/>
      </c>
      <c r="P155" s="156" t="str">
        <f>IF($A155="","",INDEX(Marina!R:R,MATCH($A155,Marina!$AK:$AK,0)))</f>
        <v/>
      </c>
      <c r="Q155" s="156" t="str">
        <f>IF($A155="","",INDEX(Marina!S:S,MATCH($A155,Marina!$AK:$AK,0)))</f>
        <v/>
      </c>
      <c r="R155" s="162" t="str">
        <f>IF($A155="","",INDEX(Marina!T:T,MATCH($A155,Marina!$AK:$AK,0)))</f>
        <v/>
      </c>
      <c r="S155" s="158"/>
      <c r="T155" s="150"/>
      <c r="U155" s="150"/>
    </row>
    <row r="156" spans="1:21" ht="30" customHeight="1">
      <c r="A156" s="151" t="str">
        <f>IF(MAX($A$1:$A155)&lt;MAX(Marina!$AK:$AK),SUM('Renew Report'!$A155,1),"")</f>
        <v/>
      </c>
      <c r="B156" s="152" t="str">
        <f>IF($A156="","",INDEX(Marina!B:B,MATCH($A156,Marina!$AK:$AK,0)))</f>
        <v/>
      </c>
      <c r="C156" s="152" t="str">
        <f>IF($A156="","",INDEX(Marina!C:C,MATCH($A156,Marina!$AK:$AK,0)))</f>
        <v/>
      </c>
      <c r="D156" s="152" t="str">
        <f>IF($A156="","",INDEX(Marina!D:D,MATCH($A156,Marina!$AK:$AK,0)))</f>
        <v/>
      </c>
      <c r="E156" s="152" t="str">
        <f>IF($A156="","",INDEX(Marina!E:E,MATCH($A156,Marina!$AK:$AK,0)))</f>
        <v/>
      </c>
      <c r="F156" s="152" t="str">
        <f>IF($A156="","",INDEX(Marina!F:F,MATCH($A156,Marina!$AK:$AK,0)))</f>
        <v/>
      </c>
      <c r="G156" s="152" t="str">
        <f>IF($A156="","",INDEX(Marina!I:I,MATCH($A156,Marina!$AK:$AK,0)))</f>
        <v/>
      </c>
      <c r="H156" s="152" t="str">
        <f>IF($A156="","",INDEX(Marina!J:J,MATCH($A156,Marina!$AK:$AK,0)))</f>
        <v/>
      </c>
      <c r="I156" s="152" t="str">
        <f>IF($A156="","",INDEX(Marina!K:K,MATCH($A156,Marina!$AK:$AK,0)))</f>
        <v/>
      </c>
      <c r="J156" s="153" t="str">
        <f>IF($A156="","",INDEX(Marina!L:L,MATCH($A156,Marina!$AK:$AK,0)))</f>
        <v/>
      </c>
      <c r="K156" s="153" t="str">
        <f>IF($A156="","",INDEX(Marina!M:M,MATCH($A156,Marina!$AK:$AK,0)))</f>
        <v/>
      </c>
      <c r="L156" s="154" t="str">
        <f>IF($A156="","",INDEX(Marina!N:N,MATCH($A156,Marina!$AK:$AK,0)))</f>
        <v/>
      </c>
      <c r="M156" s="155" t="str">
        <f>IF($A156="","",INDEX(Marina!O:O,MATCH($A156,Marina!$AK:$AK,0)))</f>
        <v/>
      </c>
      <c r="N156" s="156" t="str">
        <f>IF($A156="","",INDEX(Marina!P:P,MATCH($A156,Marina!$AK:$AK,0)))</f>
        <v/>
      </c>
      <c r="O156" s="157" t="str">
        <f>IF($A156="","",INDEX(Marina!Q:Q,MATCH($A156,Marina!$AK:$AK,0)))</f>
        <v/>
      </c>
      <c r="P156" s="156" t="str">
        <f>IF($A156="","",INDEX(Marina!R:R,MATCH($A156,Marina!$AK:$AK,0)))</f>
        <v/>
      </c>
      <c r="Q156" s="156" t="str">
        <f>IF($A156="","",INDEX(Marina!S:S,MATCH($A156,Marina!$AK:$AK,0)))</f>
        <v/>
      </c>
      <c r="R156" s="162" t="str">
        <f>IF($A156="","",INDEX(Marina!T:T,MATCH($A156,Marina!$AK:$AK,0)))</f>
        <v/>
      </c>
      <c r="S156" s="158"/>
      <c r="T156" s="150"/>
      <c r="U156" s="150"/>
    </row>
    <row r="157" spans="1:21" ht="30" customHeight="1">
      <c r="A157" s="151" t="str">
        <f>IF(MAX($A$1:$A156)&lt;MAX(Marina!$AK:$AK),SUM('Renew Report'!$A156,1),"")</f>
        <v/>
      </c>
      <c r="B157" s="152" t="str">
        <f>IF($A157="","",INDEX(Marina!B:B,MATCH($A157,Marina!$AK:$AK,0)))</f>
        <v/>
      </c>
      <c r="C157" s="152" t="str">
        <f>IF($A157="","",INDEX(Marina!C:C,MATCH($A157,Marina!$AK:$AK,0)))</f>
        <v/>
      </c>
      <c r="D157" s="152" t="str">
        <f>IF($A157="","",INDEX(Marina!D:D,MATCH($A157,Marina!$AK:$AK,0)))</f>
        <v/>
      </c>
      <c r="E157" s="152" t="str">
        <f>IF($A157="","",INDEX(Marina!E:E,MATCH($A157,Marina!$AK:$AK,0)))</f>
        <v/>
      </c>
      <c r="F157" s="152" t="str">
        <f>IF($A157="","",INDEX(Marina!F:F,MATCH($A157,Marina!$AK:$AK,0)))</f>
        <v/>
      </c>
      <c r="G157" s="152" t="str">
        <f>IF($A157="","",INDEX(Marina!I:I,MATCH($A157,Marina!$AK:$AK,0)))</f>
        <v/>
      </c>
      <c r="H157" s="152" t="str">
        <f>IF($A157="","",INDEX(Marina!J:J,MATCH($A157,Marina!$AK:$AK,0)))</f>
        <v/>
      </c>
      <c r="I157" s="152" t="str">
        <f>IF($A157="","",INDEX(Marina!K:K,MATCH($A157,Marina!$AK:$AK,0)))</f>
        <v/>
      </c>
      <c r="J157" s="153" t="str">
        <f>IF($A157="","",INDEX(Marina!L:L,MATCH($A157,Marina!$AK:$AK,0)))</f>
        <v/>
      </c>
      <c r="K157" s="153" t="str">
        <f>IF($A157="","",INDEX(Marina!M:M,MATCH($A157,Marina!$AK:$AK,0)))</f>
        <v/>
      </c>
      <c r="L157" s="154" t="str">
        <f>IF($A157="","",INDEX(Marina!N:N,MATCH($A157,Marina!$AK:$AK,0)))</f>
        <v/>
      </c>
      <c r="M157" s="155" t="str">
        <f>IF($A157="","",INDEX(Marina!O:O,MATCH($A157,Marina!$AK:$AK,0)))</f>
        <v/>
      </c>
      <c r="N157" s="156" t="str">
        <f>IF($A157="","",INDEX(Marina!P:P,MATCH($A157,Marina!$AK:$AK,0)))</f>
        <v/>
      </c>
      <c r="O157" s="157" t="str">
        <f>IF($A157="","",INDEX(Marina!Q:Q,MATCH($A157,Marina!$AK:$AK,0)))</f>
        <v/>
      </c>
      <c r="P157" s="156" t="str">
        <f>IF($A157="","",INDEX(Marina!R:R,MATCH($A157,Marina!$AK:$AK,0)))</f>
        <v/>
      </c>
      <c r="Q157" s="156" t="str">
        <f>IF($A157="","",INDEX(Marina!S:S,MATCH($A157,Marina!$AK:$AK,0)))</f>
        <v/>
      </c>
      <c r="R157" s="162" t="str">
        <f>IF($A157="","",INDEX(Marina!T:T,MATCH($A157,Marina!$AK:$AK,0)))</f>
        <v/>
      </c>
      <c r="S157" s="158"/>
      <c r="T157" s="150"/>
      <c r="U157" s="150"/>
    </row>
    <row r="158" spans="1:21" ht="30" customHeight="1">
      <c r="A158" s="151" t="str">
        <f>IF(MAX($A$1:$A157)&lt;MAX(Marina!$AK:$AK),SUM('Renew Report'!$A157,1),"")</f>
        <v/>
      </c>
      <c r="B158" s="152" t="str">
        <f>IF($A158="","",INDEX(Marina!B:B,MATCH($A158,Marina!$AK:$AK,0)))</f>
        <v/>
      </c>
      <c r="C158" s="152" t="str">
        <f>IF($A158="","",INDEX(Marina!C:C,MATCH($A158,Marina!$AK:$AK,0)))</f>
        <v/>
      </c>
      <c r="D158" s="152" t="str">
        <f>IF($A158="","",INDEX(Marina!D:D,MATCH($A158,Marina!$AK:$AK,0)))</f>
        <v/>
      </c>
      <c r="E158" s="152" t="str">
        <f>IF($A158="","",INDEX(Marina!E:E,MATCH($A158,Marina!$AK:$AK,0)))</f>
        <v/>
      </c>
      <c r="F158" s="152" t="str">
        <f>IF($A158="","",INDEX(Marina!F:F,MATCH($A158,Marina!$AK:$AK,0)))</f>
        <v/>
      </c>
      <c r="G158" s="152" t="str">
        <f>IF($A158="","",INDEX(Marina!I:I,MATCH($A158,Marina!$AK:$AK,0)))</f>
        <v/>
      </c>
      <c r="H158" s="152" t="str">
        <f>IF($A158="","",INDEX(Marina!J:J,MATCH($A158,Marina!$AK:$AK,0)))</f>
        <v/>
      </c>
      <c r="I158" s="152" t="str">
        <f>IF($A158="","",INDEX(Marina!K:K,MATCH($A158,Marina!$AK:$AK,0)))</f>
        <v/>
      </c>
      <c r="J158" s="153" t="str">
        <f>IF($A158="","",INDEX(Marina!L:L,MATCH($A158,Marina!$AK:$AK,0)))</f>
        <v/>
      </c>
      <c r="K158" s="153" t="str">
        <f>IF($A158="","",INDEX(Marina!M:M,MATCH($A158,Marina!$AK:$AK,0)))</f>
        <v/>
      </c>
      <c r="L158" s="154" t="str">
        <f>IF($A158="","",INDEX(Marina!N:N,MATCH($A158,Marina!$AK:$AK,0)))</f>
        <v/>
      </c>
      <c r="M158" s="155" t="str">
        <f>IF($A158="","",INDEX(Marina!O:O,MATCH($A158,Marina!$AK:$AK,0)))</f>
        <v/>
      </c>
      <c r="N158" s="156" t="str">
        <f>IF($A158="","",INDEX(Marina!P:P,MATCH($A158,Marina!$AK:$AK,0)))</f>
        <v/>
      </c>
      <c r="O158" s="157" t="str">
        <f>IF($A158="","",INDEX(Marina!Q:Q,MATCH($A158,Marina!$AK:$AK,0)))</f>
        <v/>
      </c>
      <c r="P158" s="156" t="str">
        <f>IF($A158="","",INDEX(Marina!R:R,MATCH($A158,Marina!$AK:$AK,0)))</f>
        <v/>
      </c>
      <c r="Q158" s="156" t="str">
        <f>IF($A158="","",INDEX(Marina!S:S,MATCH($A158,Marina!$AK:$AK,0)))</f>
        <v/>
      </c>
      <c r="R158" s="162" t="str">
        <f>IF($A158="","",INDEX(Marina!T:T,MATCH($A158,Marina!$AK:$AK,0)))</f>
        <v/>
      </c>
      <c r="S158" s="158"/>
      <c r="T158" s="150"/>
      <c r="U158" s="150"/>
    </row>
    <row r="159" spans="1:21" ht="30" customHeight="1">
      <c r="A159" s="151" t="str">
        <f>IF(MAX($A$1:$A158)&lt;MAX(Marina!$AK:$AK),SUM('Renew Report'!$A158,1),"")</f>
        <v/>
      </c>
      <c r="B159" s="152" t="str">
        <f>IF($A159="","",INDEX(Marina!B:B,MATCH($A159,Marina!$AK:$AK,0)))</f>
        <v/>
      </c>
      <c r="C159" s="152" t="str">
        <f>IF($A159="","",INDEX(Marina!C:C,MATCH($A159,Marina!$AK:$AK,0)))</f>
        <v/>
      </c>
      <c r="D159" s="152" t="str">
        <f>IF($A159="","",INDEX(Marina!D:D,MATCH($A159,Marina!$AK:$AK,0)))</f>
        <v/>
      </c>
      <c r="E159" s="152" t="str">
        <f>IF($A159="","",INDEX(Marina!E:E,MATCH($A159,Marina!$AK:$AK,0)))</f>
        <v/>
      </c>
      <c r="F159" s="152" t="str">
        <f>IF($A159="","",INDEX(Marina!F:F,MATCH($A159,Marina!$AK:$AK,0)))</f>
        <v/>
      </c>
      <c r="G159" s="152" t="str">
        <f>IF($A159="","",INDEX(Marina!I:I,MATCH($A159,Marina!$AK:$AK,0)))</f>
        <v/>
      </c>
      <c r="H159" s="152" t="str">
        <f>IF($A159="","",INDEX(Marina!J:J,MATCH($A159,Marina!$AK:$AK,0)))</f>
        <v/>
      </c>
      <c r="I159" s="152" t="str">
        <f>IF($A159="","",INDEX(Marina!K:K,MATCH($A159,Marina!$AK:$AK,0)))</f>
        <v/>
      </c>
      <c r="J159" s="153" t="str">
        <f>IF($A159="","",INDEX(Marina!L:L,MATCH($A159,Marina!$AK:$AK,0)))</f>
        <v/>
      </c>
      <c r="K159" s="153" t="str">
        <f>IF($A159="","",INDEX(Marina!M:M,MATCH($A159,Marina!$AK:$AK,0)))</f>
        <v/>
      </c>
      <c r="L159" s="154" t="str">
        <f>IF($A159="","",INDEX(Marina!N:N,MATCH($A159,Marina!$AK:$AK,0)))</f>
        <v/>
      </c>
      <c r="M159" s="155" t="str">
        <f>IF($A159="","",INDEX(Marina!O:O,MATCH($A159,Marina!$AK:$AK,0)))</f>
        <v/>
      </c>
      <c r="N159" s="156" t="str">
        <f>IF($A159="","",INDEX(Marina!P:P,MATCH($A159,Marina!$AK:$AK,0)))</f>
        <v/>
      </c>
      <c r="O159" s="157" t="str">
        <f>IF($A159="","",INDEX(Marina!Q:Q,MATCH($A159,Marina!$AK:$AK,0)))</f>
        <v/>
      </c>
      <c r="P159" s="156" t="str">
        <f>IF($A159="","",INDEX(Marina!R:R,MATCH($A159,Marina!$AK:$AK,0)))</f>
        <v/>
      </c>
      <c r="Q159" s="156" t="str">
        <f>IF($A159="","",INDEX(Marina!S:S,MATCH($A159,Marina!$AK:$AK,0)))</f>
        <v/>
      </c>
      <c r="R159" s="162" t="str">
        <f>IF($A159="","",INDEX(Marina!T:T,MATCH($A159,Marina!$AK:$AK,0)))</f>
        <v/>
      </c>
      <c r="S159" s="158"/>
      <c r="T159" s="150"/>
      <c r="U159" s="150"/>
    </row>
    <row r="160" spans="1:21" ht="30" customHeight="1">
      <c r="A160" s="151" t="str">
        <f>IF(MAX($A$1:$A159)&lt;MAX(Marina!$AK:$AK),SUM('Renew Report'!$A159,1),"")</f>
        <v/>
      </c>
      <c r="B160" s="152" t="str">
        <f>IF($A160="","",INDEX(Marina!B:B,MATCH($A160,Marina!$AK:$AK,0)))</f>
        <v/>
      </c>
      <c r="C160" s="152" t="str">
        <f>IF($A160="","",INDEX(Marina!C:C,MATCH($A160,Marina!$AK:$AK,0)))</f>
        <v/>
      </c>
      <c r="D160" s="152" t="str">
        <f>IF($A160="","",INDEX(Marina!D:D,MATCH($A160,Marina!$AK:$AK,0)))</f>
        <v/>
      </c>
      <c r="E160" s="152" t="str">
        <f>IF($A160="","",INDEX(Marina!E:E,MATCH($A160,Marina!$AK:$AK,0)))</f>
        <v/>
      </c>
      <c r="F160" s="152" t="str">
        <f>IF($A160="","",INDEX(Marina!F:F,MATCH($A160,Marina!$AK:$AK,0)))</f>
        <v/>
      </c>
      <c r="G160" s="152" t="str">
        <f>IF($A160="","",INDEX(Marina!I:I,MATCH($A160,Marina!$AK:$AK,0)))</f>
        <v/>
      </c>
      <c r="H160" s="152" t="str">
        <f>IF($A160="","",INDEX(Marina!J:J,MATCH($A160,Marina!$AK:$AK,0)))</f>
        <v/>
      </c>
      <c r="I160" s="152" t="str">
        <f>IF($A160="","",INDEX(Marina!K:K,MATCH($A160,Marina!$AK:$AK,0)))</f>
        <v/>
      </c>
      <c r="J160" s="153" t="str">
        <f>IF($A160="","",INDEX(Marina!L:L,MATCH($A160,Marina!$AK:$AK,0)))</f>
        <v/>
      </c>
      <c r="K160" s="153" t="str">
        <f>IF($A160="","",INDEX(Marina!M:M,MATCH($A160,Marina!$AK:$AK,0)))</f>
        <v/>
      </c>
      <c r="L160" s="154" t="str">
        <f>IF($A160="","",INDEX(Marina!N:N,MATCH($A160,Marina!$AK:$AK,0)))</f>
        <v/>
      </c>
      <c r="M160" s="155" t="str">
        <f>IF($A160="","",INDEX(Marina!O:O,MATCH($A160,Marina!$AK:$AK,0)))</f>
        <v/>
      </c>
      <c r="N160" s="156" t="str">
        <f>IF($A160="","",INDEX(Marina!P:P,MATCH($A160,Marina!$AK:$AK,0)))</f>
        <v/>
      </c>
      <c r="O160" s="157" t="str">
        <f>IF($A160="","",INDEX(Marina!Q:Q,MATCH($A160,Marina!$AK:$AK,0)))</f>
        <v/>
      </c>
      <c r="P160" s="156" t="str">
        <f>IF($A160="","",INDEX(Marina!R:R,MATCH($A160,Marina!$AK:$AK,0)))</f>
        <v/>
      </c>
      <c r="Q160" s="156" t="str">
        <f>IF($A160="","",INDEX(Marina!S:S,MATCH($A160,Marina!$AK:$AK,0)))</f>
        <v/>
      </c>
      <c r="R160" s="162" t="str">
        <f>IF($A160="","",INDEX(Marina!T:T,MATCH($A160,Marina!$AK:$AK,0)))</f>
        <v/>
      </c>
      <c r="S160" s="158"/>
      <c r="T160" s="150"/>
      <c r="U160" s="150"/>
    </row>
    <row r="161" spans="1:21" ht="30" customHeight="1">
      <c r="A161" s="151" t="str">
        <f>IF(MAX($A$1:$A160)&lt;MAX(Marina!$AK:$AK),SUM('Renew Report'!$A160,1),"")</f>
        <v/>
      </c>
      <c r="B161" s="152" t="str">
        <f>IF($A161="","",INDEX(Marina!B:B,MATCH($A161,Marina!$AK:$AK,0)))</f>
        <v/>
      </c>
      <c r="C161" s="152" t="str">
        <f>IF($A161="","",INDEX(Marina!C:C,MATCH($A161,Marina!$AK:$AK,0)))</f>
        <v/>
      </c>
      <c r="D161" s="152" t="str">
        <f>IF($A161="","",INDEX(Marina!D:D,MATCH($A161,Marina!$AK:$AK,0)))</f>
        <v/>
      </c>
      <c r="E161" s="152" t="str">
        <f>IF($A161="","",INDEX(Marina!E:E,MATCH($A161,Marina!$AK:$AK,0)))</f>
        <v/>
      </c>
      <c r="F161" s="152" t="str">
        <f>IF($A161="","",INDEX(Marina!F:F,MATCH($A161,Marina!$AK:$AK,0)))</f>
        <v/>
      </c>
      <c r="G161" s="152" t="str">
        <f>IF($A161="","",INDEX(Marina!I:I,MATCH($A161,Marina!$AK:$AK,0)))</f>
        <v/>
      </c>
      <c r="H161" s="152" t="str">
        <f>IF($A161="","",INDEX(Marina!J:J,MATCH($A161,Marina!$AK:$AK,0)))</f>
        <v/>
      </c>
      <c r="I161" s="152" t="str">
        <f>IF($A161="","",INDEX(Marina!K:K,MATCH($A161,Marina!$AK:$AK,0)))</f>
        <v/>
      </c>
      <c r="J161" s="153" t="str">
        <f>IF($A161="","",INDEX(Marina!L:L,MATCH($A161,Marina!$AK:$AK,0)))</f>
        <v/>
      </c>
      <c r="K161" s="153" t="str">
        <f>IF($A161="","",INDEX(Marina!M:M,MATCH($A161,Marina!$AK:$AK,0)))</f>
        <v/>
      </c>
      <c r="L161" s="154" t="str">
        <f>IF($A161="","",INDEX(Marina!N:N,MATCH($A161,Marina!$AK:$AK,0)))</f>
        <v/>
      </c>
      <c r="M161" s="155" t="str">
        <f>IF($A161="","",INDEX(Marina!O:O,MATCH($A161,Marina!$AK:$AK,0)))</f>
        <v/>
      </c>
      <c r="N161" s="156" t="str">
        <f>IF($A161="","",INDEX(Marina!P:P,MATCH($A161,Marina!$AK:$AK,0)))</f>
        <v/>
      </c>
      <c r="O161" s="157" t="str">
        <f>IF($A161="","",INDEX(Marina!Q:Q,MATCH($A161,Marina!$AK:$AK,0)))</f>
        <v/>
      </c>
      <c r="P161" s="156" t="str">
        <f>IF($A161="","",INDEX(Marina!R:R,MATCH($A161,Marina!$AK:$AK,0)))</f>
        <v/>
      </c>
      <c r="Q161" s="156" t="str">
        <f>IF($A161="","",INDEX(Marina!S:S,MATCH($A161,Marina!$AK:$AK,0)))</f>
        <v/>
      </c>
      <c r="R161" s="162" t="str">
        <f>IF($A161="","",INDEX(Marina!T:T,MATCH($A161,Marina!$AK:$AK,0)))</f>
        <v/>
      </c>
      <c r="S161" s="158"/>
      <c r="T161" s="150"/>
      <c r="U161" s="150"/>
    </row>
    <row r="162" spans="1:21" ht="30" customHeight="1">
      <c r="A162" s="151" t="str">
        <f>IF(MAX($A$1:$A161)&lt;MAX(Marina!$AK:$AK),SUM('Renew Report'!$A161,1),"")</f>
        <v/>
      </c>
      <c r="B162" s="152" t="str">
        <f>IF($A162="","",INDEX(Marina!B:B,MATCH($A162,Marina!$AK:$AK,0)))</f>
        <v/>
      </c>
      <c r="C162" s="152" t="str">
        <f>IF($A162="","",INDEX(Marina!C:C,MATCH($A162,Marina!$AK:$AK,0)))</f>
        <v/>
      </c>
      <c r="D162" s="152" t="str">
        <f>IF($A162="","",INDEX(Marina!D:D,MATCH($A162,Marina!$AK:$AK,0)))</f>
        <v/>
      </c>
      <c r="E162" s="152" t="str">
        <f>IF($A162="","",INDEX(Marina!E:E,MATCH($A162,Marina!$AK:$AK,0)))</f>
        <v/>
      </c>
      <c r="F162" s="152" t="str">
        <f>IF($A162="","",INDEX(Marina!F:F,MATCH($A162,Marina!$AK:$AK,0)))</f>
        <v/>
      </c>
      <c r="G162" s="152" t="str">
        <f>IF($A162="","",INDEX(Marina!I:I,MATCH($A162,Marina!$AK:$AK,0)))</f>
        <v/>
      </c>
      <c r="H162" s="152" t="str">
        <f>IF($A162="","",INDEX(Marina!J:J,MATCH($A162,Marina!$AK:$AK,0)))</f>
        <v/>
      </c>
      <c r="I162" s="152" t="str">
        <f>IF($A162="","",INDEX(Marina!K:K,MATCH($A162,Marina!$AK:$AK,0)))</f>
        <v/>
      </c>
      <c r="J162" s="153" t="str">
        <f>IF($A162="","",INDEX(Marina!L:L,MATCH($A162,Marina!$AK:$AK,0)))</f>
        <v/>
      </c>
      <c r="K162" s="153" t="str">
        <f>IF($A162="","",INDEX(Marina!M:M,MATCH($A162,Marina!$AK:$AK,0)))</f>
        <v/>
      </c>
      <c r="L162" s="154" t="str">
        <f>IF($A162="","",INDEX(Marina!N:N,MATCH($A162,Marina!$AK:$AK,0)))</f>
        <v/>
      </c>
      <c r="M162" s="155" t="str">
        <f>IF($A162="","",INDEX(Marina!O:O,MATCH($A162,Marina!$AK:$AK,0)))</f>
        <v/>
      </c>
      <c r="N162" s="156" t="str">
        <f>IF($A162="","",INDEX(Marina!P:P,MATCH($A162,Marina!$AK:$AK,0)))</f>
        <v/>
      </c>
      <c r="O162" s="157" t="str">
        <f>IF($A162="","",INDEX(Marina!Q:Q,MATCH($A162,Marina!$AK:$AK,0)))</f>
        <v/>
      </c>
      <c r="P162" s="156" t="str">
        <f>IF($A162="","",INDEX(Marina!R:R,MATCH($A162,Marina!$AK:$AK,0)))</f>
        <v/>
      </c>
      <c r="Q162" s="156" t="str">
        <f>IF($A162="","",INDEX(Marina!S:S,MATCH($A162,Marina!$AK:$AK,0)))</f>
        <v/>
      </c>
      <c r="R162" s="162" t="str">
        <f>IF($A162="","",INDEX(Marina!T:T,MATCH($A162,Marina!$AK:$AK,0)))</f>
        <v/>
      </c>
      <c r="S162" s="158"/>
      <c r="T162" s="150"/>
      <c r="U162" s="150"/>
    </row>
    <row r="163" spans="1:21" ht="30" customHeight="1">
      <c r="A163" s="151" t="str">
        <f>IF(MAX($A$1:$A162)&lt;MAX(Marina!$AK:$AK),SUM('Renew Report'!$A162,1),"")</f>
        <v/>
      </c>
      <c r="B163" s="152" t="str">
        <f>IF($A163="","",INDEX(Marina!B:B,MATCH($A163,Marina!$AK:$AK,0)))</f>
        <v/>
      </c>
      <c r="C163" s="152" t="str">
        <f>IF($A163="","",INDEX(Marina!C:C,MATCH($A163,Marina!$AK:$AK,0)))</f>
        <v/>
      </c>
      <c r="D163" s="152" t="str">
        <f>IF($A163="","",INDEX(Marina!D:D,MATCH($A163,Marina!$AK:$AK,0)))</f>
        <v/>
      </c>
      <c r="E163" s="152" t="str">
        <f>IF($A163="","",INDEX(Marina!E:E,MATCH($A163,Marina!$AK:$AK,0)))</f>
        <v/>
      </c>
      <c r="F163" s="152" t="str">
        <f>IF($A163="","",INDEX(Marina!F:F,MATCH($A163,Marina!$AK:$AK,0)))</f>
        <v/>
      </c>
      <c r="G163" s="152" t="str">
        <f>IF($A163="","",INDEX(Marina!I:I,MATCH($A163,Marina!$AK:$AK,0)))</f>
        <v/>
      </c>
      <c r="H163" s="152" t="str">
        <f>IF($A163="","",INDEX(Marina!J:J,MATCH($A163,Marina!$AK:$AK,0)))</f>
        <v/>
      </c>
      <c r="I163" s="152" t="str">
        <f>IF($A163="","",INDEX(Marina!K:K,MATCH($A163,Marina!$AK:$AK,0)))</f>
        <v/>
      </c>
      <c r="J163" s="153" t="str">
        <f>IF($A163="","",INDEX(Marina!L:L,MATCH($A163,Marina!$AK:$AK,0)))</f>
        <v/>
      </c>
      <c r="K163" s="153" t="str">
        <f>IF($A163="","",INDEX(Marina!M:M,MATCH($A163,Marina!$AK:$AK,0)))</f>
        <v/>
      </c>
      <c r="L163" s="154" t="str">
        <f>IF($A163="","",INDEX(Marina!N:N,MATCH($A163,Marina!$AK:$AK,0)))</f>
        <v/>
      </c>
      <c r="M163" s="155" t="str">
        <f>IF($A163="","",INDEX(Marina!O:O,MATCH($A163,Marina!$AK:$AK,0)))</f>
        <v/>
      </c>
      <c r="N163" s="156" t="str">
        <f>IF($A163="","",INDEX(Marina!P:P,MATCH($A163,Marina!$AK:$AK,0)))</f>
        <v/>
      </c>
      <c r="O163" s="157" t="str">
        <f>IF($A163="","",INDEX(Marina!Q:Q,MATCH($A163,Marina!$AK:$AK,0)))</f>
        <v/>
      </c>
      <c r="P163" s="156" t="str">
        <f>IF($A163="","",INDEX(Marina!R:R,MATCH($A163,Marina!$AK:$AK,0)))</f>
        <v/>
      </c>
      <c r="Q163" s="156" t="str">
        <f>IF($A163="","",INDEX(Marina!S:S,MATCH($A163,Marina!$AK:$AK,0)))</f>
        <v/>
      </c>
      <c r="R163" s="162" t="str">
        <f>IF($A163="","",INDEX(Marina!T:T,MATCH($A163,Marina!$AK:$AK,0)))</f>
        <v/>
      </c>
      <c r="S163" s="158"/>
      <c r="T163" s="150"/>
      <c r="U163" s="150"/>
    </row>
    <row r="164" spans="1:21" ht="30" customHeight="1">
      <c r="A164" s="151" t="str">
        <f>IF(MAX($A$1:$A163)&lt;MAX(Marina!$AK:$AK),SUM('Renew Report'!$A163,1),"")</f>
        <v/>
      </c>
      <c r="B164" s="152" t="str">
        <f>IF($A164="","",INDEX(Marina!B:B,MATCH($A164,Marina!$AK:$AK,0)))</f>
        <v/>
      </c>
      <c r="C164" s="152" t="str">
        <f>IF($A164="","",INDEX(Marina!C:C,MATCH($A164,Marina!$AK:$AK,0)))</f>
        <v/>
      </c>
      <c r="D164" s="152" t="str">
        <f>IF($A164="","",INDEX(Marina!D:D,MATCH($A164,Marina!$AK:$AK,0)))</f>
        <v/>
      </c>
      <c r="E164" s="152" t="str">
        <f>IF($A164="","",INDEX(Marina!E:E,MATCH($A164,Marina!$AK:$AK,0)))</f>
        <v/>
      </c>
      <c r="F164" s="152" t="str">
        <f>IF($A164="","",INDEX(Marina!F:F,MATCH($A164,Marina!$AK:$AK,0)))</f>
        <v/>
      </c>
      <c r="G164" s="152" t="str">
        <f>IF($A164="","",INDEX(Marina!I:I,MATCH($A164,Marina!$AK:$AK,0)))</f>
        <v/>
      </c>
      <c r="H164" s="152" t="str">
        <f>IF($A164="","",INDEX(Marina!J:J,MATCH($A164,Marina!$AK:$AK,0)))</f>
        <v/>
      </c>
      <c r="I164" s="152" t="str">
        <f>IF($A164="","",INDEX(Marina!K:K,MATCH($A164,Marina!$AK:$AK,0)))</f>
        <v/>
      </c>
      <c r="J164" s="153" t="str">
        <f>IF($A164="","",INDEX(Marina!L:L,MATCH($A164,Marina!$AK:$AK,0)))</f>
        <v/>
      </c>
      <c r="K164" s="153" t="str">
        <f>IF($A164="","",INDEX(Marina!M:M,MATCH($A164,Marina!$AK:$AK,0)))</f>
        <v/>
      </c>
      <c r="L164" s="154" t="str">
        <f>IF($A164="","",INDEX(Marina!N:N,MATCH($A164,Marina!$AK:$AK,0)))</f>
        <v/>
      </c>
      <c r="M164" s="155" t="str">
        <f>IF($A164="","",INDEX(Marina!O:O,MATCH($A164,Marina!$AK:$AK,0)))</f>
        <v/>
      </c>
      <c r="N164" s="156" t="str">
        <f>IF($A164="","",INDEX(Marina!P:P,MATCH($A164,Marina!$AK:$AK,0)))</f>
        <v/>
      </c>
      <c r="O164" s="157" t="str">
        <f>IF($A164="","",INDEX(Marina!Q:Q,MATCH($A164,Marina!$AK:$AK,0)))</f>
        <v/>
      </c>
      <c r="P164" s="156" t="str">
        <f>IF($A164="","",INDEX(Marina!R:R,MATCH($A164,Marina!$AK:$AK,0)))</f>
        <v/>
      </c>
      <c r="Q164" s="156" t="str">
        <f>IF($A164="","",INDEX(Marina!S:S,MATCH($A164,Marina!$AK:$AK,0)))</f>
        <v/>
      </c>
      <c r="R164" s="162" t="str">
        <f>IF($A164="","",INDEX(Marina!T:T,MATCH($A164,Marina!$AK:$AK,0)))</f>
        <v/>
      </c>
      <c r="S164" s="158"/>
      <c r="T164" s="150"/>
      <c r="U164" s="150"/>
    </row>
    <row r="165" spans="1:21" ht="30" customHeight="1">
      <c r="A165" s="151" t="str">
        <f>IF(MAX($A$1:$A164)&lt;MAX(Marina!$AK:$AK),SUM('Renew Report'!$A164,1),"")</f>
        <v/>
      </c>
      <c r="B165" s="152" t="str">
        <f>IF($A165="","",INDEX(Marina!B:B,MATCH($A165,Marina!$AK:$AK,0)))</f>
        <v/>
      </c>
      <c r="C165" s="152" t="str">
        <f>IF($A165="","",INDEX(Marina!C:C,MATCH($A165,Marina!$AK:$AK,0)))</f>
        <v/>
      </c>
      <c r="D165" s="152" t="str">
        <f>IF($A165="","",INDEX(Marina!D:D,MATCH($A165,Marina!$AK:$AK,0)))</f>
        <v/>
      </c>
      <c r="E165" s="152" t="str">
        <f>IF($A165="","",INDEX(Marina!E:E,MATCH($A165,Marina!$AK:$AK,0)))</f>
        <v/>
      </c>
      <c r="F165" s="152" t="str">
        <f>IF($A165="","",INDEX(Marina!F:F,MATCH($A165,Marina!$AK:$AK,0)))</f>
        <v/>
      </c>
      <c r="G165" s="152" t="str">
        <f>IF($A165="","",INDEX(Marina!I:I,MATCH($A165,Marina!$AK:$AK,0)))</f>
        <v/>
      </c>
      <c r="H165" s="152" t="str">
        <f>IF($A165="","",INDEX(Marina!J:J,MATCH($A165,Marina!$AK:$AK,0)))</f>
        <v/>
      </c>
      <c r="I165" s="152" t="str">
        <f>IF($A165="","",INDEX(Marina!K:K,MATCH($A165,Marina!$AK:$AK,0)))</f>
        <v/>
      </c>
      <c r="J165" s="153" t="str">
        <f>IF($A165="","",INDEX(Marina!L:L,MATCH($A165,Marina!$AK:$AK,0)))</f>
        <v/>
      </c>
      <c r="K165" s="153" t="str">
        <f>IF($A165="","",INDEX(Marina!M:M,MATCH($A165,Marina!$AK:$AK,0)))</f>
        <v/>
      </c>
      <c r="L165" s="154" t="str">
        <f>IF($A165="","",INDEX(Marina!N:N,MATCH($A165,Marina!$AK:$AK,0)))</f>
        <v/>
      </c>
      <c r="M165" s="155" t="str">
        <f>IF($A165="","",INDEX(Marina!O:O,MATCH($A165,Marina!$AK:$AK,0)))</f>
        <v/>
      </c>
      <c r="N165" s="156" t="str">
        <f>IF($A165="","",INDEX(Marina!P:P,MATCH($A165,Marina!$AK:$AK,0)))</f>
        <v/>
      </c>
      <c r="O165" s="157" t="str">
        <f>IF($A165="","",INDEX(Marina!Q:Q,MATCH($A165,Marina!$AK:$AK,0)))</f>
        <v/>
      </c>
      <c r="P165" s="156" t="str">
        <f>IF($A165="","",INDEX(Marina!R:R,MATCH($A165,Marina!$AK:$AK,0)))</f>
        <v/>
      </c>
      <c r="Q165" s="156" t="str">
        <f>IF($A165="","",INDEX(Marina!S:S,MATCH($A165,Marina!$AK:$AK,0)))</f>
        <v/>
      </c>
      <c r="R165" s="162" t="str">
        <f>IF($A165="","",INDEX(Marina!T:T,MATCH($A165,Marina!$AK:$AK,0)))</f>
        <v/>
      </c>
      <c r="S165" s="158"/>
      <c r="T165" s="150"/>
      <c r="U165" s="150"/>
    </row>
    <row r="166" spans="1:21" ht="30" customHeight="1">
      <c r="A166" s="151" t="str">
        <f>IF(MAX($A$1:$A165)&lt;MAX(Marina!$AK:$AK),SUM('Renew Report'!$A165,1),"")</f>
        <v/>
      </c>
      <c r="B166" s="152" t="str">
        <f>IF($A166="","",INDEX(Marina!B:B,MATCH($A166,Marina!$AK:$AK,0)))</f>
        <v/>
      </c>
      <c r="C166" s="152" t="str">
        <f>IF($A166="","",INDEX(Marina!C:C,MATCH($A166,Marina!$AK:$AK,0)))</f>
        <v/>
      </c>
      <c r="D166" s="152" t="str">
        <f>IF($A166="","",INDEX(Marina!D:D,MATCH($A166,Marina!$AK:$AK,0)))</f>
        <v/>
      </c>
      <c r="E166" s="152" t="str">
        <f>IF($A166="","",INDEX(Marina!E:E,MATCH($A166,Marina!$AK:$AK,0)))</f>
        <v/>
      </c>
      <c r="F166" s="152" t="str">
        <f>IF($A166="","",INDEX(Marina!F:F,MATCH($A166,Marina!$AK:$AK,0)))</f>
        <v/>
      </c>
      <c r="G166" s="152" t="str">
        <f>IF($A166="","",INDEX(Marina!I:I,MATCH($A166,Marina!$AK:$AK,0)))</f>
        <v/>
      </c>
      <c r="H166" s="152" t="str">
        <f>IF($A166="","",INDEX(Marina!J:J,MATCH($A166,Marina!$AK:$AK,0)))</f>
        <v/>
      </c>
      <c r="I166" s="152" t="str">
        <f>IF($A166="","",INDEX(Marina!K:K,MATCH($A166,Marina!$AK:$AK,0)))</f>
        <v/>
      </c>
      <c r="J166" s="153" t="str">
        <f>IF($A166="","",INDEX(Marina!L:L,MATCH($A166,Marina!$AK:$AK,0)))</f>
        <v/>
      </c>
      <c r="K166" s="153" t="str">
        <f>IF($A166="","",INDEX(Marina!M:M,MATCH($A166,Marina!$AK:$AK,0)))</f>
        <v/>
      </c>
      <c r="L166" s="154" t="str">
        <f>IF($A166="","",INDEX(Marina!N:N,MATCH($A166,Marina!$AK:$AK,0)))</f>
        <v/>
      </c>
      <c r="M166" s="155" t="str">
        <f>IF($A166="","",INDEX(Marina!O:O,MATCH($A166,Marina!$AK:$AK,0)))</f>
        <v/>
      </c>
      <c r="N166" s="156" t="str">
        <f>IF($A166="","",INDEX(Marina!P:P,MATCH($A166,Marina!$AK:$AK,0)))</f>
        <v/>
      </c>
      <c r="O166" s="157" t="str">
        <f>IF($A166="","",INDEX(Marina!Q:Q,MATCH($A166,Marina!$AK:$AK,0)))</f>
        <v/>
      </c>
      <c r="P166" s="156" t="str">
        <f>IF($A166="","",INDEX(Marina!R:R,MATCH($A166,Marina!$AK:$AK,0)))</f>
        <v/>
      </c>
      <c r="Q166" s="156" t="str">
        <f>IF($A166="","",INDEX(Marina!S:S,MATCH($A166,Marina!$AK:$AK,0)))</f>
        <v/>
      </c>
      <c r="R166" s="162" t="str">
        <f>IF($A166="","",INDEX(Marina!T:T,MATCH($A166,Marina!$AK:$AK,0)))</f>
        <v/>
      </c>
      <c r="S166" s="158"/>
      <c r="T166" s="150"/>
      <c r="U166" s="150"/>
    </row>
    <row r="167" spans="1:21" ht="30" customHeight="1">
      <c r="A167" s="151" t="str">
        <f>IF(MAX($A$1:$A166)&lt;MAX(Marina!$AK:$AK),SUM('Renew Report'!$A166,1),"")</f>
        <v/>
      </c>
      <c r="B167" s="152" t="str">
        <f>IF($A167="","",INDEX(Marina!B:B,MATCH($A167,Marina!$AK:$AK,0)))</f>
        <v/>
      </c>
      <c r="C167" s="152" t="str">
        <f>IF($A167="","",INDEX(Marina!C:C,MATCH($A167,Marina!$AK:$AK,0)))</f>
        <v/>
      </c>
      <c r="D167" s="152" t="str">
        <f>IF($A167="","",INDEX(Marina!D:D,MATCH($A167,Marina!$AK:$AK,0)))</f>
        <v/>
      </c>
      <c r="E167" s="152" t="str">
        <f>IF($A167="","",INDEX(Marina!E:E,MATCH($A167,Marina!$AK:$AK,0)))</f>
        <v/>
      </c>
      <c r="F167" s="152" t="str">
        <f>IF($A167="","",INDEX(Marina!F:F,MATCH($A167,Marina!$AK:$AK,0)))</f>
        <v/>
      </c>
      <c r="G167" s="152" t="str">
        <f>IF($A167="","",INDEX(Marina!I:I,MATCH($A167,Marina!$AK:$AK,0)))</f>
        <v/>
      </c>
      <c r="H167" s="152" t="str">
        <f>IF($A167="","",INDEX(Marina!J:J,MATCH($A167,Marina!$AK:$AK,0)))</f>
        <v/>
      </c>
      <c r="I167" s="152" t="str">
        <f>IF($A167="","",INDEX(Marina!K:K,MATCH($A167,Marina!$AK:$AK,0)))</f>
        <v/>
      </c>
      <c r="J167" s="153" t="str">
        <f>IF($A167="","",INDEX(Marina!L:L,MATCH($A167,Marina!$AK:$AK,0)))</f>
        <v/>
      </c>
      <c r="K167" s="153" t="str">
        <f>IF($A167="","",INDEX(Marina!M:M,MATCH($A167,Marina!$AK:$AK,0)))</f>
        <v/>
      </c>
      <c r="L167" s="154" t="str">
        <f>IF($A167="","",INDEX(Marina!N:N,MATCH($A167,Marina!$AK:$AK,0)))</f>
        <v/>
      </c>
      <c r="M167" s="155" t="str">
        <f>IF($A167="","",INDEX(Marina!O:O,MATCH($A167,Marina!$AK:$AK,0)))</f>
        <v/>
      </c>
      <c r="N167" s="156" t="str">
        <f>IF($A167="","",INDEX(Marina!P:P,MATCH($A167,Marina!$AK:$AK,0)))</f>
        <v/>
      </c>
      <c r="O167" s="157" t="str">
        <f>IF($A167="","",INDEX(Marina!Q:Q,MATCH($A167,Marina!$AK:$AK,0)))</f>
        <v/>
      </c>
      <c r="P167" s="156" t="str">
        <f>IF($A167="","",INDEX(Marina!R:R,MATCH($A167,Marina!$AK:$AK,0)))</f>
        <v/>
      </c>
      <c r="Q167" s="156" t="str">
        <f>IF($A167="","",INDEX(Marina!S:S,MATCH($A167,Marina!$AK:$AK,0)))</f>
        <v/>
      </c>
      <c r="R167" s="162" t="str">
        <f>IF($A167="","",INDEX(Marina!T:T,MATCH($A167,Marina!$AK:$AK,0)))</f>
        <v/>
      </c>
      <c r="S167" s="158"/>
      <c r="T167" s="150"/>
      <c r="U167" s="150"/>
    </row>
    <row r="168" spans="1:21" ht="30" customHeight="1">
      <c r="A168" s="151" t="str">
        <f>IF(MAX($A$1:$A167)&lt;MAX(Marina!$AK:$AK),SUM('Renew Report'!$A167,1),"")</f>
        <v/>
      </c>
      <c r="B168" s="152" t="str">
        <f>IF($A168="","",INDEX(Marina!B:B,MATCH($A168,Marina!$AK:$AK,0)))</f>
        <v/>
      </c>
      <c r="C168" s="152" t="str">
        <f>IF($A168="","",INDEX(Marina!C:C,MATCH($A168,Marina!$AK:$AK,0)))</f>
        <v/>
      </c>
      <c r="D168" s="152" t="str">
        <f>IF($A168="","",INDEX(Marina!D:D,MATCH($A168,Marina!$AK:$AK,0)))</f>
        <v/>
      </c>
      <c r="E168" s="152" t="str">
        <f>IF($A168="","",INDEX(Marina!E:E,MATCH($A168,Marina!$AK:$AK,0)))</f>
        <v/>
      </c>
      <c r="F168" s="152" t="str">
        <f>IF($A168="","",INDEX(Marina!F:F,MATCH($A168,Marina!$AK:$AK,0)))</f>
        <v/>
      </c>
      <c r="G168" s="152" t="str">
        <f>IF($A168="","",INDEX(Marina!I:I,MATCH($A168,Marina!$AK:$AK,0)))</f>
        <v/>
      </c>
      <c r="H168" s="152" t="str">
        <f>IF($A168="","",INDEX(Marina!J:J,MATCH($A168,Marina!$AK:$AK,0)))</f>
        <v/>
      </c>
      <c r="I168" s="152" t="str">
        <f>IF($A168="","",INDEX(Marina!K:K,MATCH($A168,Marina!$AK:$AK,0)))</f>
        <v/>
      </c>
      <c r="J168" s="153" t="str">
        <f>IF($A168="","",INDEX(Marina!L:L,MATCH($A168,Marina!$AK:$AK,0)))</f>
        <v/>
      </c>
      <c r="K168" s="153" t="str">
        <f>IF($A168="","",INDEX(Marina!M:M,MATCH($A168,Marina!$AK:$AK,0)))</f>
        <v/>
      </c>
      <c r="L168" s="154" t="str">
        <f>IF($A168="","",INDEX(Marina!N:N,MATCH($A168,Marina!$AK:$AK,0)))</f>
        <v/>
      </c>
      <c r="M168" s="155" t="str">
        <f>IF($A168="","",INDEX(Marina!O:O,MATCH($A168,Marina!$AK:$AK,0)))</f>
        <v/>
      </c>
      <c r="N168" s="156" t="str">
        <f>IF($A168="","",INDEX(Marina!P:P,MATCH($A168,Marina!$AK:$AK,0)))</f>
        <v/>
      </c>
      <c r="O168" s="157" t="str">
        <f>IF($A168="","",INDEX(Marina!Q:Q,MATCH($A168,Marina!$AK:$AK,0)))</f>
        <v/>
      </c>
      <c r="P168" s="156" t="str">
        <f>IF($A168="","",INDEX(Marina!R:R,MATCH($A168,Marina!$AK:$AK,0)))</f>
        <v/>
      </c>
      <c r="Q168" s="156" t="str">
        <f>IF($A168="","",INDEX(Marina!S:S,MATCH($A168,Marina!$AK:$AK,0)))</f>
        <v/>
      </c>
      <c r="R168" s="162" t="str">
        <f>IF($A168="","",INDEX(Marina!T:T,MATCH($A168,Marina!$AK:$AK,0)))</f>
        <v/>
      </c>
      <c r="S168" s="158"/>
      <c r="T168" s="150"/>
      <c r="U168" s="150"/>
    </row>
    <row r="169" spans="1:21" ht="30" customHeight="1">
      <c r="A169" s="151" t="str">
        <f>IF(MAX($A$1:$A168)&lt;MAX(Marina!$AK:$AK),SUM('Renew Report'!$A168,1),"")</f>
        <v/>
      </c>
      <c r="B169" s="152" t="str">
        <f>IF($A169="","",INDEX(Marina!B:B,MATCH($A169,Marina!$AK:$AK,0)))</f>
        <v/>
      </c>
      <c r="C169" s="152" t="str">
        <f>IF($A169="","",INDEX(Marina!C:C,MATCH($A169,Marina!$AK:$AK,0)))</f>
        <v/>
      </c>
      <c r="D169" s="152" t="str">
        <f>IF($A169="","",INDEX(Marina!D:D,MATCH($A169,Marina!$AK:$AK,0)))</f>
        <v/>
      </c>
      <c r="E169" s="152" t="str">
        <f>IF($A169="","",INDEX(Marina!E:E,MATCH($A169,Marina!$AK:$AK,0)))</f>
        <v/>
      </c>
      <c r="F169" s="152" t="str">
        <f>IF($A169="","",INDEX(Marina!F:F,MATCH($A169,Marina!$AK:$AK,0)))</f>
        <v/>
      </c>
      <c r="G169" s="152" t="str">
        <f>IF($A169="","",INDEX(Marina!I:I,MATCH($A169,Marina!$AK:$AK,0)))</f>
        <v/>
      </c>
      <c r="H169" s="152" t="str">
        <f>IF($A169="","",INDEX(Marina!J:J,MATCH($A169,Marina!$AK:$AK,0)))</f>
        <v/>
      </c>
      <c r="I169" s="152" t="str">
        <f>IF($A169="","",INDEX(Marina!K:K,MATCH($A169,Marina!$AK:$AK,0)))</f>
        <v/>
      </c>
      <c r="J169" s="153" t="str">
        <f>IF($A169="","",INDEX(Marina!L:L,MATCH($A169,Marina!$AK:$AK,0)))</f>
        <v/>
      </c>
      <c r="K169" s="153" t="str">
        <f>IF($A169="","",INDEX(Marina!M:M,MATCH($A169,Marina!$AK:$AK,0)))</f>
        <v/>
      </c>
      <c r="L169" s="154" t="str">
        <f>IF($A169="","",INDEX(Marina!N:N,MATCH($A169,Marina!$AK:$AK,0)))</f>
        <v/>
      </c>
      <c r="M169" s="155" t="str">
        <f>IF($A169="","",INDEX(Marina!O:O,MATCH($A169,Marina!$AK:$AK,0)))</f>
        <v/>
      </c>
      <c r="N169" s="156" t="str">
        <f>IF($A169="","",INDEX(Marina!P:P,MATCH($A169,Marina!$AK:$AK,0)))</f>
        <v/>
      </c>
      <c r="O169" s="157" t="str">
        <f>IF($A169="","",INDEX(Marina!Q:Q,MATCH($A169,Marina!$AK:$AK,0)))</f>
        <v/>
      </c>
      <c r="P169" s="156" t="str">
        <f>IF($A169="","",INDEX(Marina!R:R,MATCH($A169,Marina!$AK:$AK,0)))</f>
        <v/>
      </c>
      <c r="Q169" s="156" t="str">
        <f>IF($A169="","",INDEX(Marina!S:S,MATCH($A169,Marina!$AK:$AK,0)))</f>
        <v/>
      </c>
      <c r="R169" s="162" t="str">
        <f>IF($A169="","",INDEX(Marina!T:T,MATCH($A169,Marina!$AK:$AK,0)))</f>
        <v/>
      </c>
      <c r="S169" s="158"/>
      <c r="T169" s="150"/>
      <c r="U169" s="150"/>
    </row>
    <row r="170" spans="1:21" ht="30" customHeight="1">
      <c r="A170" s="151" t="str">
        <f>IF(MAX($A$1:$A169)&lt;MAX(Marina!$AK:$AK),SUM('Renew Report'!$A169,1),"")</f>
        <v/>
      </c>
      <c r="B170" s="152" t="str">
        <f>IF($A170="","",INDEX(Marina!B:B,MATCH($A170,Marina!$AK:$AK,0)))</f>
        <v/>
      </c>
      <c r="C170" s="152" t="str">
        <f>IF($A170="","",INDEX(Marina!C:C,MATCH($A170,Marina!$AK:$AK,0)))</f>
        <v/>
      </c>
      <c r="D170" s="152" t="str">
        <f>IF($A170="","",INDEX(Marina!D:D,MATCH($A170,Marina!$AK:$AK,0)))</f>
        <v/>
      </c>
      <c r="E170" s="152" t="str">
        <f>IF($A170="","",INDEX(Marina!E:E,MATCH($A170,Marina!$AK:$AK,0)))</f>
        <v/>
      </c>
      <c r="F170" s="152" t="str">
        <f>IF($A170="","",INDEX(Marina!F:F,MATCH($A170,Marina!$AK:$AK,0)))</f>
        <v/>
      </c>
      <c r="G170" s="152" t="str">
        <f>IF($A170="","",INDEX(Marina!I:I,MATCH($A170,Marina!$AK:$AK,0)))</f>
        <v/>
      </c>
      <c r="H170" s="152" t="str">
        <f>IF($A170="","",INDEX(Marina!J:J,MATCH($A170,Marina!$AK:$AK,0)))</f>
        <v/>
      </c>
      <c r="I170" s="152" t="str">
        <f>IF($A170="","",INDEX(Marina!K:K,MATCH($A170,Marina!$AK:$AK,0)))</f>
        <v/>
      </c>
      <c r="J170" s="153" t="str">
        <f>IF($A170="","",INDEX(Marina!L:L,MATCH($A170,Marina!$AK:$AK,0)))</f>
        <v/>
      </c>
      <c r="K170" s="153" t="str">
        <f>IF($A170="","",INDEX(Marina!M:M,MATCH($A170,Marina!$AK:$AK,0)))</f>
        <v/>
      </c>
      <c r="L170" s="154" t="str">
        <f>IF($A170="","",INDEX(Marina!N:N,MATCH($A170,Marina!$AK:$AK,0)))</f>
        <v/>
      </c>
      <c r="M170" s="155" t="str">
        <f>IF($A170="","",INDEX(Marina!O:O,MATCH($A170,Marina!$AK:$AK,0)))</f>
        <v/>
      </c>
      <c r="N170" s="156" t="str">
        <f>IF($A170="","",INDEX(Marina!P:P,MATCH($A170,Marina!$AK:$AK,0)))</f>
        <v/>
      </c>
      <c r="O170" s="157" t="str">
        <f>IF($A170="","",INDEX(Marina!Q:Q,MATCH($A170,Marina!$AK:$AK,0)))</f>
        <v/>
      </c>
      <c r="P170" s="156" t="str">
        <f>IF($A170="","",INDEX(Marina!R:R,MATCH($A170,Marina!$AK:$AK,0)))</f>
        <v/>
      </c>
      <c r="Q170" s="156" t="str">
        <f>IF($A170="","",INDEX(Marina!S:S,MATCH($A170,Marina!$AK:$AK,0)))</f>
        <v/>
      </c>
      <c r="R170" s="162" t="str">
        <f>IF($A170="","",INDEX(Marina!T:T,MATCH($A170,Marina!$AK:$AK,0)))</f>
        <v/>
      </c>
      <c r="S170" s="158"/>
      <c r="T170" s="150"/>
      <c r="U170" s="150"/>
    </row>
    <row r="171" spans="1:21" ht="30" customHeight="1">
      <c r="A171" s="151" t="str">
        <f>IF(MAX($A$1:$A170)&lt;MAX(Marina!$AK:$AK),SUM('Renew Report'!$A170,1),"")</f>
        <v/>
      </c>
      <c r="B171" s="152" t="str">
        <f>IF($A171="","",INDEX(Marina!B:B,MATCH($A171,Marina!$AK:$AK,0)))</f>
        <v/>
      </c>
      <c r="C171" s="152" t="str">
        <f>IF($A171="","",INDEX(Marina!C:C,MATCH($A171,Marina!$AK:$AK,0)))</f>
        <v/>
      </c>
      <c r="D171" s="152" t="str">
        <f>IF($A171="","",INDEX(Marina!D:D,MATCH($A171,Marina!$AK:$AK,0)))</f>
        <v/>
      </c>
      <c r="E171" s="152" t="str">
        <f>IF($A171="","",INDEX(Marina!E:E,MATCH($A171,Marina!$AK:$AK,0)))</f>
        <v/>
      </c>
      <c r="F171" s="152" t="str">
        <f>IF($A171="","",INDEX(Marina!F:F,MATCH($A171,Marina!$AK:$AK,0)))</f>
        <v/>
      </c>
      <c r="G171" s="152" t="str">
        <f>IF($A171="","",INDEX(Marina!I:I,MATCH($A171,Marina!$AK:$AK,0)))</f>
        <v/>
      </c>
      <c r="H171" s="152" t="str">
        <f>IF($A171="","",INDEX(Marina!J:J,MATCH($A171,Marina!$AK:$AK,0)))</f>
        <v/>
      </c>
      <c r="I171" s="152" t="str">
        <f>IF($A171="","",INDEX(Marina!K:K,MATCH($A171,Marina!$AK:$AK,0)))</f>
        <v/>
      </c>
      <c r="J171" s="153" t="str">
        <f>IF($A171="","",INDEX(Marina!L:L,MATCH($A171,Marina!$AK:$AK,0)))</f>
        <v/>
      </c>
      <c r="K171" s="153" t="str">
        <f>IF($A171="","",INDEX(Marina!M:M,MATCH($A171,Marina!$AK:$AK,0)))</f>
        <v/>
      </c>
      <c r="L171" s="154" t="str">
        <f>IF($A171="","",INDEX(Marina!N:N,MATCH($A171,Marina!$AK:$AK,0)))</f>
        <v/>
      </c>
      <c r="M171" s="155" t="str">
        <f>IF($A171="","",INDEX(Marina!O:O,MATCH($A171,Marina!$AK:$AK,0)))</f>
        <v/>
      </c>
      <c r="N171" s="156" t="str">
        <f>IF($A171="","",INDEX(Marina!P:P,MATCH($A171,Marina!$AK:$AK,0)))</f>
        <v/>
      </c>
      <c r="O171" s="157" t="str">
        <f>IF($A171="","",INDEX(Marina!Q:Q,MATCH($A171,Marina!$AK:$AK,0)))</f>
        <v/>
      </c>
      <c r="P171" s="156" t="str">
        <f>IF($A171="","",INDEX(Marina!R:R,MATCH($A171,Marina!$AK:$AK,0)))</f>
        <v/>
      </c>
      <c r="Q171" s="156" t="str">
        <f>IF($A171="","",INDEX(Marina!S:S,MATCH($A171,Marina!$AK:$AK,0)))</f>
        <v/>
      </c>
      <c r="R171" s="162" t="str">
        <f>IF($A171="","",INDEX(Marina!T:T,MATCH($A171,Marina!$AK:$AK,0)))</f>
        <v/>
      </c>
      <c r="S171" s="158"/>
      <c r="T171" s="150"/>
      <c r="U171" s="150"/>
    </row>
    <row r="172" spans="1:21" ht="30" customHeight="1">
      <c r="A172" s="151" t="str">
        <f>IF(MAX($A$1:$A171)&lt;MAX(Marina!$AK:$AK),SUM('Renew Report'!$A171,1),"")</f>
        <v/>
      </c>
      <c r="B172" s="152" t="str">
        <f>IF($A172="","",INDEX(Marina!B:B,MATCH($A172,Marina!$AK:$AK,0)))</f>
        <v/>
      </c>
      <c r="C172" s="152" t="str">
        <f>IF($A172="","",INDEX(Marina!C:C,MATCH($A172,Marina!$AK:$AK,0)))</f>
        <v/>
      </c>
      <c r="D172" s="152" t="str">
        <f>IF($A172="","",INDEX(Marina!D:D,MATCH($A172,Marina!$AK:$AK,0)))</f>
        <v/>
      </c>
      <c r="E172" s="152" t="str">
        <f>IF($A172="","",INDEX(Marina!E:E,MATCH($A172,Marina!$AK:$AK,0)))</f>
        <v/>
      </c>
      <c r="F172" s="152" t="str">
        <f>IF($A172="","",INDEX(Marina!F:F,MATCH($A172,Marina!$AK:$AK,0)))</f>
        <v/>
      </c>
      <c r="G172" s="152" t="str">
        <f>IF($A172="","",INDEX(Marina!I:I,MATCH($A172,Marina!$AK:$AK,0)))</f>
        <v/>
      </c>
      <c r="H172" s="152" t="str">
        <f>IF($A172="","",INDEX(Marina!J:J,MATCH($A172,Marina!$AK:$AK,0)))</f>
        <v/>
      </c>
      <c r="I172" s="152" t="str">
        <f>IF($A172="","",INDEX(Marina!K:K,MATCH($A172,Marina!$AK:$AK,0)))</f>
        <v/>
      </c>
      <c r="J172" s="153" t="str">
        <f>IF($A172="","",INDEX(Marina!L:L,MATCH($A172,Marina!$AK:$AK,0)))</f>
        <v/>
      </c>
      <c r="K172" s="153" t="str">
        <f>IF($A172="","",INDEX(Marina!M:M,MATCH($A172,Marina!$AK:$AK,0)))</f>
        <v/>
      </c>
      <c r="L172" s="154" t="str">
        <f>IF($A172="","",INDEX(Marina!N:N,MATCH($A172,Marina!$AK:$AK,0)))</f>
        <v/>
      </c>
      <c r="M172" s="155" t="str">
        <f>IF($A172="","",INDEX(Marina!O:O,MATCH($A172,Marina!$AK:$AK,0)))</f>
        <v/>
      </c>
      <c r="N172" s="156" t="str">
        <f>IF($A172="","",INDEX(Marina!P:P,MATCH($A172,Marina!$AK:$AK,0)))</f>
        <v/>
      </c>
      <c r="O172" s="157" t="str">
        <f>IF($A172="","",INDEX(Marina!Q:Q,MATCH($A172,Marina!$AK:$AK,0)))</f>
        <v/>
      </c>
      <c r="P172" s="156" t="str">
        <f>IF($A172="","",INDEX(Marina!R:R,MATCH($A172,Marina!$AK:$AK,0)))</f>
        <v/>
      </c>
      <c r="Q172" s="156" t="str">
        <f>IF($A172="","",INDEX(Marina!S:S,MATCH($A172,Marina!$AK:$AK,0)))</f>
        <v/>
      </c>
      <c r="R172" s="162" t="str">
        <f>IF($A172="","",INDEX(Marina!T:T,MATCH($A172,Marina!$AK:$AK,0)))</f>
        <v/>
      </c>
      <c r="S172" s="158"/>
      <c r="T172" s="150"/>
      <c r="U172" s="150"/>
    </row>
    <row r="173" spans="1:21" ht="30" customHeight="1">
      <c r="A173" s="151" t="str">
        <f>IF(MAX($A$1:$A172)&lt;MAX(Marina!$AK:$AK),SUM('Renew Report'!$A172,1),"")</f>
        <v/>
      </c>
      <c r="B173" s="152" t="str">
        <f>IF($A173="","",INDEX(Marina!B:B,MATCH($A173,Marina!$AK:$AK,0)))</f>
        <v/>
      </c>
      <c r="C173" s="152" t="str">
        <f>IF($A173="","",INDEX(Marina!C:C,MATCH($A173,Marina!$AK:$AK,0)))</f>
        <v/>
      </c>
      <c r="D173" s="152" t="str">
        <f>IF($A173="","",INDEX(Marina!D:D,MATCH($A173,Marina!$AK:$AK,0)))</f>
        <v/>
      </c>
      <c r="E173" s="152" t="str">
        <f>IF($A173="","",INDEX(Marina!E:E,MATCH($A173,Marina!$AK:$AK,0)))</f>
        <v/>
      </c>
      <c r="F173" s="152" t="str">
        <f>IF($A173="","",INDEX(Marina!F:F,MATCH($A173,Marina!$AK:$AK,0)))</f>
        <v/>
      </c>
      <c r="G173" s="152" t="str">
        <f>IF($A173="","",INDEX(Marina!I:I,MATCH($A173,Marina!$AK:$AK,0)))</f>
        <v/>
      </c>
      <c r="H173" s="152" t="str">
        <f>IF($A173="","",INDEX(Marina!J:J,MATCH($A173,Marina!$AK:$AK,0)))</f>
        <v/>
      </c>
      <c r="I173" s="152" t="str">
        <f>IF($A173="","",INDEX(Marina!K:K,MATCH($A173,Marina!$AK:$AK,0)))</f>
        <v/>
      </c>
      <c r="J173" s="153" t="str">
        <f>IF($A173="","",INDEX(Marina!L:L,MATCH($A173,Marina!$AK:$AK,0)))</f>
        <v/>
      </c>
      <c r="K173" s="153" t="str">
        <f>IF($A173="","",INDEX(Marina!M:M,MATCH($A173,Marina!$AK:$AK,0)))</f>
        <v/>
      </c>
      <c r="L173" s="154" t="str">
        <f>IF($A173="","",INDEX(Marina!N:N,MATCH($A173,Marina!$AK:$AK,0)))</f>
        <v/>
      </c>
      <c r="M173" s="155" t="str">
        <f>IF($A173="","",INDEX(Marina!O:O,MATCH($A173,Marina!$AK:$AK,0)))</f>
        <v/>
      </c>
      <c r="N173" s="156" t="str">
        <f>IF($A173="","",INDEX(Marina!P:P,MATCH($A173,Marina!$AK:$AK,0)))</f>
        <v/>
      </c>
      <c r="O173" s="157" t="str">
        <f>IF($A173="","",INDEX(Marina!Q:Q,MATCH($A173,Marina!$AK:$AK,0)))</f>
        <v/>
      </c>
      <c r="P173" s="156" t="str">
        <f>IF($A173="","",INDEX(Marina!R:R,MATCH($A173,Marina!$AK:$AK,0)))</f>
        <v/>
      </c>
      <c r="Q173" s="156" t="str">
        <f>IF($A173="","",INDEX(Marina!S:S,MATCH($A173,Marina!$AK:$AK,0)))</f>
        <v/>
      </c>
      <c r="R173" s="162" t="str">
        <f>IF($A173="","",INDEX(Marina!T:T,MATCH($A173,Marina!$AK:$AK,0)))</f>
        <v/>
      </c>
      <c r="S173" s="158"/>
      <c r="T173" s="150"/>
      <c r="U173" s="150"/>
    </row>
    <row r="174" spans="1:21" ht="30" customHeight="1">
      <c r="A174" s="151" t="str">
        <f>IF(MAX($A$1:$A173)&lt;MAX(Marina!$AK:$AK),SUM('Renew Report'!$A173,1),"")</f>
        <v/>
      </c>
      <c r="B174" s="152" t="str">
        <f>IF($A174="","",INDEX(Marina!B:B,MATCH($A174,Marina!$AK:$AK,0)))</f>
        <v/>
      </c>
      <c r="C174" s="152" t="str">
        <f>IF($A174="","",INDEX(Marina!C:C,MATCH($A174,Marina!$AK:$AK,0)))</f>
        <v/>
      </c>
      <c r="D174" s="152" t="str">
        <f>IF($A174="","",INDEX(Marina!D:D,MATCH($A174,Marina!$AK:$AK,0)))</f>
        <v/>
      </c>
      <c r="E174" s="152" t="str">
        <f>IF($A174="","",INDEX(Marina!E:E,MATCH($A174,Marina!$AK:$AK,0)))</f>
        <v/>
      </c>
      <c r="F174" s="152" t="str">
        <f>IF($A174="","",INDEX(Marina!F:F,MATCH($A174,Marina!$AK:$AK,0)))</f>
        <v/>
      </c>
      <c r="G174" s="152" t="str">
        <f>IF($A174="","",INDEX(Marina!I:I,MATCH($A174,Marina!$AK:$AK,0)))</f>
        <v/>
      </c>
      <c r="H174" s="152" t="str">
        <f>IF($A174="","",INDEX(Marina!J:J,MATCH($A174,Marina!$AK:$AK,0)))</f>
        <v/>
      </c>
      <c r="I174" s="152" t="str">
        <f>IF($A174="","",INDEX(Marina!K:K,MATCH($A174,Marina!$AK:$AK,0)))</f>
        <v/>
      </c>
      <c r="J174" s="153" t="str">
        <f>IF($A174="","",INDEX(Marina!L:L,MATCH($A174,Marina!$AK:$AK,0)))</f>
        <v/>
      </c>
      <c r="K174" s="153" t="str">
        <f>IF($A174="","",INDEX(Marina!M:M,MATCH($A174,Marina!$AK:$AK,0)))</f>
        <v/>
      </c>
      <c r="L174" s="154" t="str">
        <f>IF($A174="","",INDEX(Marina!N:N,MATCH($A174,Marina!$AK:$AK,0)))</f>
        <v/>
      </c>
      <c r="M174" s="155" t="str">
        <f>IF($A174="","",INDEX(Marina!O:O,MATCH($A174,Marina!$AK:$AK,0)))</f>
        <v/>
      </c>
      <c r="N174" s="156" t="str">
        <f>IF($A174="","",INDEX(Marina!P:P,MATCH($A174,Marina!$AK:$AK,0)))</f>
        <v/>
      </c>
      <c r="O174" s="157" t="str">
        <f>IF($A174="","",INDEX(Marina!Q:Q,MATCH($A174,Marina!$AK:$AK,0)))</f>
        <v/>
      </c>
      <c r="P174" s="156" t="str">
        <f>IF($A174="","",INDEX(Marina!R:R,MATCH($A174,Marina!$AK:$AK,0)))</f>
        <v/>
      </c>
      <c r="Q174" s="156" t="str">
        <f>IF($A174="","",INDEX(Marina!S:S,MATCH($A174,Marina!$AK:$AK,0)))</f>
        <v/>
      </c>
      <c r="R174" s="162" t="str">
        <f>IF($A174="","",INDEX(Marina!T:T,MATCH($A174,Marina!$AK:$AK,0)))</f>
        <v/>
      </c>
      <c r="S174" s="158"/>
      <c r="T174" s="150"/>
      <c r="U174" s="150"/>
    </row>
    <row r="175" spans="1:21" ht="30" customHeight="1">
      <c r="A175" s="151" t="str">
        <f>IF(MAX($A$1:$A174)&lt;MAX(Marina!$AK:$AK),SUM('Renew Report'!$A174,1),"")</f>
        <v/>
      </c>
      <c r="B175" s="152" t="str">
        <f>IF($A175="","",INDEX(Marina!B:B,MATCH($A175,Marina!$AK:$AK,0)))</f>
        <v/>
      </c>
      <c r="C175" s="152" t="str">
        <f>IF($A175="","",INDEX(Marina!C:C,MATCH($A175,Marina!$AK:$AK,0)))</f>
        <v/>
      </c>
      <c r="D175" s="152" t="str">
        <f>IF($A175="","",INDEX(Marina!D:D,MATCH($A175,Marina!$AK:$AK,0)))</f>
        <v/>
      </c>
      <c r="E175" s="152" t="str">
        <f>IF($A175="","",INDEX(Marina!E:E,MATCH($A175,Marina!$AK:$AK,0)))</f>
        <v/>
      </c>
      <c r="F175" s="152" t="str">
        <f>IF($A175="","",INDEX(Marina!F:F,MATCH($A175,Marina!$AK:$AK,0)))</f>
        <v/>
      </c>
      <c r="G175" s="152" t="str">
        <f>IF($A175="","",INDEX(Marina!I:I,MATCH($A175,Marina!$AK:$AK,0)))</f>
        <v/>
      </c>
      <c r="H175" s="152" t="str">
        <f>IF($A175="","",INDEX(Marina!J:J,MATCH($A175,Marina!$AK:$AK,0)))</f>
        <v/>
      </c>
      <c r="I175" s="152" t="str">
        <f>IF($A175="","",INDEX(Marina!K:K,MATCH($A175,Marina!$AK:$AK,0)))</f>
        <v/>
      </c>
      <c r="J175" s="153" t="str">
        <f>IF($A175="","",INDEX(Marina!L:L,MATCH($A175,Marina!$AK:$AK,0)))</f>
        <v/>
      </c>
      <c r="K175" s="153" t="str">
        <f>IF($A175="","",INDEX(Marina!M:M,MATCH($A175,Marina!$AK:$AK,0)))</f>
        <v/>
      </c>
      <c r="L175" s="154" t="str">
        <f>IF($A175="","",INDEX(Marina!N:N,MATCH($A175,Marina!$AK:$AK,0)))</f>
        <v/>
      </c>
      <c r="M175" s="155" t="str">
        <f>IF($A175="","",INDEX(Marina!O:O,MATCH($A175,Marina!$AK:$AK,0)))</f>
        <v/>
      </c>
      <c r="N175" s="156" t="str">
        <f>IF($A175="","",INDEX(Marina!P:P,MATCH($A175,Marina!$AK:$AK,0)))</f>
        <v/>
      </c>
      <c r="O175" s="157" t="str">
        <f>IF($A175="","",INDEX(Marina!Q:Q,MATCH($A175,Marina!$AK:$AK,0)))</f>
        <v/>
      </c>
      <c r="P175" s="156" t="str">
        <f>IF($A175="","",INDEX(Marina!R:R,MATCH($A175,Marina!$AK:$AK,0)))</f>
        <v/>
      </c>
      <c r="Q175" s="156" t="str">
        <f>IF($A175="","",INDEX(Marina!S:S,MATCH($A175,Marina!$AK:$AK,0)))</f>
        <v/>
      </c>
      <c r="R175" s="162" t="str">
        <f>IF($A175="","",INDEX(Marina!T:T,MATCH($A175,Marina!$AK:$AK,0)))</f>
        <v/>
      </c>
      <c r="S175" s="158"/>
      <c r="T175" s="150"/>
      <c r="U175" s="150"/>
    </row>
    <row r="176" spans="1:21" ht="30" customHeight="1">
      <c r="A176" s="151" t="str">
        <f>IF(MAX($A$1:$A175)&lt;MAX(Marina!$AK:$AK),SUM('Renew Report'!$A175,1),"")</f>
        <v/>
      </c>
      <c r="B176" s="152" t="str">
        <f>IF($A176="","",INDEX(Marina!B:B,MATCH($A176,Marina!$AK:$AK,0)))</f>
        <v/>
      </c>
      <c r="C176" s="152" t="str">
        <f>IF($A176="","",INDEX(Marina!C:C,MATCH($A176,Marina!$AK:$AK,0)))</f>
        <v/>
      </c>
      <c r="D176" s="152" t="str">
        <f>IF($A176="","",INDEX(Marina!D:D,MATCH($A176,Marina!$AK:$AK,0)))</f>
        <v/>
      </c>
      <c r="E176" s="152" t="str">
        <f>IF($A176="","",INDEX(Marina!E:E,MATCH($A176,Marina!$AK:$AK,0)))</f>
        <v/>
      </c>
      <c r="F176" s="152" t="str">
        <f>IF($A176="","",INDEX(Marina!F:F,MATCH($A176,Marina!$AK:$AK,0)))</f>
        <v/>
      </c>
      <c r="G176" s="152" t="str">
        <f>IF($A176="","",INDEX(Marina!I:I,MATCH($A176,Marina!$AK:$AK,0)))</f>
        <v/>
      </c>
      <c r="H176" s="152" t="str">
        <f>IF($A176="","",INDEX(Marina!J:J,MATCH($A176,Marina!$AK:$AK,0)))</f>
        <v/>
      </c>
      <c r="I176" s="152" t="str">
        <f>IF($A176="","",INDEX(Marina!K:K,MATCH($A176,Marina!$AK:$AK,0)))</f>
        <v/>
      </c>
      <c r="J176" s="153" t="str">
        <f>IF($A176="","",INDEX(Marina!L:L,MATCH($A176,Marina!$AK:$AK,0)))</f>
        <v/>
      </c>
      <c r="K176" s="153" t="str">
        <f>IF($A176="","",INDEX(Marina!M:M,MATCH($A176,Marina!$AK:$AK,0)))</f>
        <v/>
      </c>
      <c r="L176" s="154" t="str">
        <f>IF($A176="","",INDEX(Marina!N:N,MATCH($A176,Marina!$AK:$AK,0)))</f>
        <v/>
      </c>
      <c r="M176" s="155" t="str">
        <f>IF($A176="","",INDEX(Marina!O:O,MATCH($A176,Marina!$AK:$AK,0)))</f>
        <v/>
      </c>
      <c r="N176" s="156" t="str">
        <f>IF($A176="","",INDEX(Marina!P:P,MATCH($A176,Marina!$AK:$AK,0)))</f>
        <v/>
      </c>
      <c r="O176" s="157" t="str">
        <f>IF($A176="","",INDEX(Marina!Q:Q,MATCH($A176,Marina!$AK:$AK,0)))</f>
        <v/>
      </c>
      <c r="P176" s="156" t="str">
        <f>IF($A176="","",INDEX(Marina!R:R,MATCH($A176,Marina!$AK:$AK,0)))</f>
        <v/>
      </c>
      <c r="Q176" s="156" t="str">
        <f>IF($A176="","",INDEX(Marina!S:S,MATCH($A176,Marina!$AK:$AK,0)))</f>
        <v/>
      </c>
      <c r="R176" s="162" t="str">
        <f>IF($A176="","",INDEX(Marina!T:T,MATCH($A176,Marina!$AK:$AK,0)))</f>
        <v/>
      </c>
      <c r="S176" s="158"/>
      <c r="T176" s="150"/>
      <c r="U176" s="150"/>
    </row>
    <row r="177" spans="1:21" ht="30" customHeight="1">
      <c r="A177" s="151" t="str">
        <f>IF(MAX($A$1:$A176)&lt;MAX(Marina!$AK:$AK),SUM('Renew Report'!$A176,1),"")</f>
        <v/>
      </c>
      <c r="B177" s="152" t="str">
        <f>IF($A177="","",INDEX(Marina!B:B,MATCH($A177,Marina!$AK:$AK,0)))</f>
        <v/>
      </c>
      <c r="C177" s="152" t="str">
        <f>IF($A177="","",INDEX(Marina!C:C,MATCH($A177,Marina!$AK:$AK,0)))</f>
        <v/>
      </c>
      <c r="D177" s="152" t="str">
        <f>IF($A177="","",INDEX(Marina!D:D,MATCH($A177,Marina!$AK:$AK,0)))</f>
        <v/>
      </c>
      <c r="E177" s="152" t="str">
        <f>IF($A177="","",INDEX(Marina!E:E,MATCH($A177,Marina!$AK:$AK,0)))</f>
        <v/>
      </c>
      <c r="F177" s="152" t="str">
        <f>IF($A177="","",INDEX(Marina!F:F,MATCH($A177,Marina!$AK:$AK,0)))</f>
        <v/>
      </c>
      <c r="G177" s="152" t="str">
        <f>IF($A177="","",INDEX(Marina!I:I,MATCH($A177,Marina!$AK:$AK,0)))</f>
        <v/>
      </c>
      <c r="H177" s="152" t="str">
        <f>IF($A177="","",INDEX(Marina!J:J,MATCH($A177,Marina!$AK:$AK,0)))</f>
        <v/>
      </c>
      <c r="I177" s="152" t="str">
        <f>IF($A177="","",INDEX(Marina!K:K,MATCH($A177,Marina!$AK:$AK,0)))</f>
        <v/>
      </c>
      <c r="J177" s="153" t="str">
        <f>IF($A177="","",INDEX(Marina!L:L,MATCH($A177,Marina!$AK:$AK,0)))</f>
        <v/>
      </c>
      <c r="K177" s="153" t="str">
        <f>IF($A177="","",INDEX(Marina!M:M,MATCH($A177,Marina!$AK:$AK,0)))</f>
        <v/>
      </c>
      <c r="L177" s="154" t="str">
        <f>IF($A177="","",INDEX(Marina!N:N,MATCH($A177,Marina!$AK:$AK,0)))</f>
        <v/>
      </c>
      <c r="M177" s="155" t="str">
        <f>IF($A177="","",INDEX(Marina!O:O,MATCH($A177,Marina!$AK:$AK,0)))</f>
        <v/>
      </c>
      <c r="N177" s="156" t="str">
        <f>IF($A177="","",INDEX(Marina!P:P,MATCH($A177,Marina!$AK:$AK,0)))</f>
        <v/>
      </c>
      <c r="O177" s="157" t="str">
        <f>IF($A177="","",INDEX(Marina!Q:Q,MATCH($A177,Marina!$AK:$AK,0)))</f>
        <v/>
      </c>
      <c r="P177" s="156" t="str">
        <f>IF($A177="","",INDEX(Marina!R:R,MATCH($A177,Marina!$AK:$AK,0)))</f>
        <v/>
      </c>
      <c r="Q177" s="156" t="str">
        <f>IF($A177="","",INDEX(Marina!S:S,MATCH($A177,Marina!$AK:$AK,0)))</f>
        <v/>
      </c>
      <c r="R177" s="162" t="str">
        <f>IF($A177="","",INDEX(Marina!T:T,MATCH($A177,Marina!$AK:$AK,0)))</f>
        <v/>
      </c>
      <c r="S177" s="158"/>
      <c r="T177" s="150"/>
      <c r="U177" s="150"/>
    </row>
    <row r="178" spans="1:21" ht="30" customHeight="1">
      <c r="A178" s="151" t="str">
        <f>IF(MAX($A$1:$A177)&lt;MAX(Marina!$AK:$AK),SUM('Renew Report'!$A177,1),"")</f>
        <v/>
      </c>
      <c r="B178" s="152" t="str">
        <f>IF($A178="","",INDEX(Marina!B:B,MATCH($A178,Marina!$AK:$AK,0)))</f>
        <v/>
      </c>
      <c r="C178" s="152" t="str">
        <f>IF($A178="","",INDEX(Marina!C:C,MATCH($A178,Marina!$AK:$AK,0)))</f>
        <v/>
      </c>
      <c r="D178" s="152" t="str">
        <f>IF($A178="","",INDEX(Marina!D:D,MATCH($A178,Marina!$AK:$AK,0)))</f>
        <v/>
      </c>
      <c r="E178" s="152" t="str">
        <f>IF($A178="","",INDEX(Marina!E:E,MATCH($A178,Marina!$AK:$AK,0)))</f>
        <v/>
      </c>
      <c r="F178" s="152" t="str">
        <f>IF($A178="","",INDEX(Marina!F:F,MATCH($A178,Marina!$AK:$AK,0)))</f>
        <v/>
      </c>
      <c r="G178" s="152" t="str">
        <f>IF($A178="","",INDEX(Marina!I:I,MATCH($A178,Marina!$AK:$AK,0)))</f>
        <v/>
      </c>
      <c r="H178" s="152" t="str">
        <f>IF($A178="","",INDEX(Marina!J:J,MATCH($A178,Marina!$AK:$AK,0)))</f>
        <v/>
      </c>
      <c r="I178" s="152" t="str">
        <f>IF($A178="","",INDEX(Marina!K:K,MATCH($A178,Marina!$AK:$AK,0)))</f>
        <v/>
      </c>
      <c r="J178" s="153" t="str">
        <f>IF($A178="","",INDEX(Marina!L:L,MATCH($A178,Marina!$AK:$AK,0)))</f>
        <v/>
      </c>
      <c r="K178" s="153" t="str">
        <f>IF($A178="","",INDEX(Marina!M:M,MATCH($A178,Marina!$AK:$AK,0)))</f>
        <v/>
      </c>
      <c r="L178" s="154" t="str">
        <f>IF($A178="","",INDEX(Marina!N:N,MATCH($A178,Marina!$AK:$AK,0)))</f>
        <v/>
      </c>
      <c r="M178" s="155" t="str">
        <f>IF($A178="","",INDEX(Marina!O:O,MATCH($A178,Marina!$AK:$AK,0)))</f>
        <v/>
      </c>
      <c r="N178" s="156" t="str">
        <f>IF($A178="","",INDEX(Marina!P:P,MATCH($A178,Marina!$AK:$AK,0)))</f>
        <v/>
      </c>
      <c r="O178" s="157" t="str">
        <f>IF($A178="","",INDEX(Marina!Q:Q,MATCH($A178,Marina!$AK:$AK,0)))</f>
        <v/>
      </c>
      <c r="P178" s="156" t="str">
        <f>IF($A178="","",INDEX(Marina!R:R,MATCH($A178,Marina!$AK:$AK,0)))</f>
        <v/>
      </c>
      <c r="Q178" s="156" t="str">
        <f>IF($A178="","",INDEX(Marina!S:S,MATCH($A178,Marina!$AK:$AK,0)))</f>
        <v/>
      </c>
      <c r="R178" s="162" t="str">
        <f>IF($A178="","",INDEX(Marina!T:T,MATCH($A178,Marina!$AK:$AK,0)))</f>
        <v/>
      </c>
      <c r="S178" s="158"/>
      <c r="T178" s="150"/>
      <c r="U178" s="150"/>
    </row>
    <row r="179" spans="1:21" ht="30" customHeight="1">
      <c r="A179" s="151" t="str">
        <f>IF(MAX($A$1:$A178)&lt;MAX(Marina!$AK:$AK),SUM('Renew Report'!$A178,1),"")</f>
        <v/>
      </c>
      <c r="B179" s="152" t="str">
        <f>IF($A179="","",INDEX(Marina!B:B,MATCH($A179,Marina!$AK:$AK,0)))</f>
        <v/>
      </c>
      <c r="C179" s="152" t="str">
        <f>IF($A179="","",INDEX(Marina!C:C,MATCH($A179,Marina!$AK:$AK,0)))</f>
        <v/>
      </c>
      <c r="D179" s="152" t="str">
        <f>IF($A179="","",INDEX(Marina!D:D,MATCH($A179,Marina!$AK:$AK,0)))</f>
        <v/>
      </c>
      <c r="E179" s="152" t="str">
        <f>IF($A179="","",INDEX(Marina!E:E,MATCH($A179,Marina!$AK:$AK,0)))</f>
        <v/>
      </c>
      <c r="F179" s="152" t="str">
        <f>IF($A179="","",INDEX(Marina!F:F,MATCH($A179,Marina!$AK:$AK,0)))</f>
        <v/>
      </c>
      <c r="G179" s="152" t="str">
        <f>IF($A179="","",INDEX(Marina!I:I,MATCH($A179,Marina!$AK:$AK,0)))</f>
        <v/>
      </c>
      <c r="H179" s="152" t="str">
        <f>IF($A179="","",INDEX(Marina!J:J,MATCH($A179,Marina!$AK:$AK,0)))</f>
        <v/>
      </c>
      <c r="I179" s="152" t="str">
        <f>IF($A179="","",INDEX(Marina!K:K,MATCH($A179,Marina!$AK:$AK,0)))</f>
        <v/>
      </c>
      <c r="J179" s="153" t="str">
        <f>IF($A179="","",INDEX(Marina!L:L,MATCH($A179,Marina!$AK:$AK,0)))</f>
        <v/>
      </c>
      <c r="K179" s="153" t="str">
        <f>IF($A179="","",INDEX(Marina!M:M,MATCH($A179,Marina!$AK:$AK,0)))</f>
        <v/>
      </c>
      <c r="L179" s="154" t="str">
        <f>IF($A179="","",INDEX(Marina!N:N,MATCH($A179,Marina!$AK:$AK,0)))</f>
        <v/>
      </c>
      <c r="M179" s="155" t="str">
        <f>IF($A179="","",INDEX(Marina!O:O,MATCH($A179,Marina!$AK:$AK,0)))</f>
        <v/>
      </c>
      <c r="N179" s="156" t="str">
        <f>IF($A179="","",INDEX(Marina!P:P,MATCH($A179,Marina!$AK:$AK,0)))</f>
        <v/>
      </c>
      <c r="O179" s="157" t="str">
        <f>IF($A179="","",INDEX(Marina!Q:Q,MATCH($A179,Marina!$AK:$AK,0)))</f>
        <v/>
      </c>
      <c r="P179" s="156" t="str">
        <f>IF($A179="","",INDEX(Marina!R:R,MATCH($A179,Marina!$AK:$AK,0)))</f>
        <v/>
      </c>
      <c r="Q179" s="156" t="str">
        <f>IF($A179="","",INDEX(Marina!S:S,MATCH($A179,Marina!$AK:$AK,0)))</f>
        <v/>
      </c>
      <c r="R179" s="162" t="str">
        <f>IF($A179="","",INDEX(Marina!T:T,MATCH($A179,Marina!$AK:$AK,0)))</f>
        <v/>
      </c>
      <c r="S179" s="158"/>
      <c r="T179" s="150"/>
      <c r="U179" s="150"/>
    </row>
    <row r="180" spans="1:21" ht="30" customHeight="1">
      <c r="A180" s="151" t="str">
        <f>IF(MAX($A$1:$A179)&lt;MAX(Marina!$AK:$AK),SUM('Renew Report'!$A179,1),"")</f>
        <v/>
      </c>
      <c r="B180" s="152" t="str">
        <f>IF($A180="","",INDEX(Marina!B:B,MATCH($A180,Marina!$AK:$AK,0)))</f>
        <v/>
      </c>
      <c r="C180" s="152" t="str">
        <f>IF($A180="","",INDEX(Marina!C:C,MATCH($A180,Marina!$AK:$AK,0)))</f>
        <v/>
      </c>
      <c r="D180" s="152" t="str">
        <f>IF($A180="","",INDEX(Marina!D:D,MATCH($A180,Marina!$AK:$AK,0)))</f>
        <v/>
      </c>
      <c r="E180" s="152" t="str">
        <f>IF($A180="","",INDEX(Marina!E:E,MATCH($A180,Marina!$AK:$AK,0)))</f>
        <v/>
      </c>
      <c r="F180" s="152" t="str">
        <f>IF($A180="","",INDEX(Marina!F:F,MATCH($A180,Marina!$AK:$AK,0)))</f>
        <v/>
      </c>
      <c r="G180" s="152" t="str">
        <f>IF($A180="","",INDEX(Marina!I:I,MATCH($A180,Marina!$AK:$AK,0)))</f>
        <v/>
      </c>
      <c r="H180" s="152" t="str">
        <f>IF($A180="","",INDEX(Marina!J:J,MATCH($A180,Marina!$AK:$AK,0)))</f>
        <v/>
      </c>
      <c r="I180" s="152" t="str">
        <f>IF($A180="","",INDEX(Marina!K:K,MATCH($A180,Marina!$AK:$AK,0)))</f>
        <v/>
      </c>
      <c r="J180" s="153" t="str">
        <f>IF($A180="","",INDEX(Marina!L:L,MATCH($A180,Marina!$AK:$AK,0)))</f>
        <v/>
      </c>
      <c r="K180" s="153" t="str">
        <f>IF($A180="","",INDEX(Marina!M:M,MATCH($A180,Marina!$AK:$AK,0)))</f>
        <v/>
      </c>
      <c r="L180" s="154" t="str">
        <f>IF($A180="","",INDEX(Marina!N:N,MATCH($A180,Marina!$AK:$AK,0)))</f>
        <v/>
      </c>
      <c r="M180" s="155" t="str">
        <f>IF($A180="","",INDEX(Marina!O:O,MATCH($A180,Marina!$AK:$AK,0)))</f>
        <v/>
      </c>
      <c r="N180" s="156" t="str">
        <f>IF($A180="","",INDEX(Marina!P:P,MATCH($A180,Marina!$AK:$AK,0)))</f>
        <v/>
      </c>
      <c r="O180" s="157" t="str">
        <f>IF($A180="","",INDEX(Marina!Q:Q,MATCH($A180,Marina!$AK:$AK,0)))</f>
        <v/>
      </c>
      <c r="P180" s="156" t="str">
        <f>IF($A180="","",INDEX(Marina!R:R,MATCH($A180,Marina!$AK:$AK,0)))</f>
        <v/>
      </c>
      <c r="Q180" s="156" t="str">
        <f>IF($A180="","",INDEX(Marina!S:S,MATCH($A180,Marina!$AK:$AK,0)))</f>
        <v/>
      </c>
      <c r="R180" s="162" t="str">
        <f>IF($A180="","",INDEX(Marina!T:T,MATCH($A180,Marina!$AK:$AK,0)))</f>
        <v/>
      </c>
      <c r="S180" s="158"/>
      <c r="T180" s="150"/>
      <c r="U180" s="150"/>
    </row>
    <row r="181" spans="1:21" ht="30" customHeight="1">
      <c r="A181" s="151" t="str">
        <f>IF(MAX($A$1:$A180)&lt;MAX(Marina!$AK:$AK),SUM('Renew Report'!$A180,1),"")</f>
        <v/>
      </c>
      <c r="B181" s="152" t="str">
        <f>IF($A181="","",INDEX(Marina!B:B,MATCH($A181,Marina!$AK:$AK,0)))</f>
        <v/>
      </c>
      <c r="C181" s="152" t="str">
        <f>IF($A181="","",INDEX(Marina!C:C,MATCH($A181,Marina!$AK:$AK,0)))</f>
        <v/>
      </c>
      <c r="D181" s="152" t="str">
        <f>IF($A181="","",INDEX(Marina!D:D,MATCH($A181,Marina!$AK:$AK,0)))</f>
        <v/>
      </c>
      <c r="E181" s="152" t="str">
        <f>IF($A181="","",INDEX(Marina!E:E,MATCH($A181,Marina!$AK:$AK,0)))</f>
        <v/>
      </c>
      <c r="F181" s="152" t="str">
        <f>IF($A181="","",INDEX(Marina!F:F,MATCH($A181,Marina!$AK:$AK,0)))</f>
        <v/>
      </c>
      <c r="G181" s="152" t="str">
        <f>IF($A181="","",INDEX(Marina!I:I,MATCH($A181,Marina!$AK:$AK,0)))</f>
        <v/>
      </c>
      <c r="H181" s="152" t="str">
        <f>IF($A181="","",INDEX(Marina!J:J,MATCH($A181,Marina!$AK:$AK,0)))</f>
        <v/>
      </c>
      <c r="I181" s="152" t="str">
        <f>IF($A181="","",INDEX(Marina!K:K,MATCH($A181,Marina!$AK:$AK,0)))</f>
        <v/>
      </c>
      <c r="J181" s="153" t="str">
        <f>IF($A181="","",INDEX(Marina!L:L,MATCH($A181,Marina!$AK:$AK,0)))</f>
        <v/>
      </c>
      <c r="K181" s="153" t="str">
        <f>IF($A181="","",INDEX(Marina!M:M,MATCH($A181,Marina!$AK:$AK,0)))</f>
        <v/>
      </c>
      <c r="L181" s="154" t="str">
        <f>IF($A181="","",INDEX(Marina!N:N,MATCH($A181,Marina!$AK:$AK,0)))</f>
        <v/>
      </c>
      <c r="M181" s="155" t="str">
        <f>IF($A181="","",INDEX(Marina!O:O,MATCH($A181,Marina!$AK:$AK,0)))</f>
        <v/>
      </c>
      <c r="N181" s="156" t="str">
        <f>IF($A181="","",INDEX(Marina!P:P,MATCH($A181,Marina!$AK:$AK,0)))</f>
        <v/>
      </c>
      <c r="O181" s="157" t="str">
        <f>IF($A181="","",INDEX(Marina!Q:Q,MATCH($A181,Marina!$AK:$AK,0)))</f>
        <v/>
      </c>
      <c r="P181" s="156" t="str">
        <f>IF($A181="","",INDEX(Marina!R:R,MATCH($A181,Marina!$AK:$AK,0)))</f>
        <v/>
      </c>
      <c r="Q181" s="156" t="str">
        <f>IF($A181="","",INDEX(Marina!S:S,MATCH($A181,Marina!$AK:$AK,0)))</f>
        <v/>
      </c>
      <c r="R181" s="162" t="str">
        <f>IF($A181="","",INDEX(Marina!T:T,MATCH($A181,Marina!$AK:$AK,0)))</f>
        <v/>
      </c>
      <c r="S181" s="158"/>
      <c r="T181" s="150"/>
      <c r="U181" s="150"/>
    </row>
    <row r="182" spans="1:21" ht="30" customHeight="1">
      <c r="A182" s="151" t="str">
        <f>IF(MAX($A$1:$A181)&lt;MAX(Marina!$AK:$AK),SUM('Renew Report'!$A181,1),"")</f>
        <v/>
      </c>
      <c r="B182" s="152" t="str">
        <f>IF($A182="","",INDEX(Marina!B:B,MATCH($A182,Marina!$AK:$AK,0)))</f>
        <v/>
      </c>
      <c r="C182" s="152" t="str">
        <f>IF($A182="","",INDEX(Marina!C:C,MATCH($A182,Marina!$AK:$AK,0)))</f>
        <v/>
      </c>
      <c r="D182" s="152" t="str">
        <f>IF($A182="","",INDEX(Marina!D:D,MATCH($A182,Marina!$AK:$AK,0)))</f>
        <v/>
      </c>
      <c r="E182" s="152" t="str">
        <f>IF($A182="","",INDEX(Marina!E:E,MATCH($A182,Marina!$AK:$AK,0)))</f>
        <v/>
      </c>
      <c r="F182" s="152" t="str">
        <f>IF($A182="","",INDEX(Marina!F:F,MATCH($A182,Marina!$AK:$AK,0)))</f>
        <v/>
      </c>
      <c r="G182" s="152" t="str">
        <f>IF($A182="","",INDEX(Marina!I:I,MATCH($A182,Marina!$AK:$AK,0)))</f>
        <v/>
      </c>
      <c r="H182" s="152" t="str">
        <f>IF($A182="","",INDEX(Marina!J:J,MATCH($A182,Marina!$AK:$AK,0)))</f>
        <v/>
      </c>
      <c r="I182" s="152" t="str">
        <f>IF($A182="","",INDEX(Marina!K:K,MATCH($A182,Marina!$AK:$AK,0)))</f>
        <v/>
      </c>
      <c r="J182" s="153" t="str">
        <f>IF($A182="","",INDEX(Marina!L:L,MATCH($A182,Marina!$AK:$AK,0)))</f>
        <v/>
      </c>
      <c r="K182" s="153" t="str">
        <f>IF($A182="","",INDEX(Marina!M:M,MATCH($A182,Marina!$AK:$AK,0)))</f>
        <v/>
      </c>
      <c r="L182" s="154" t="str">
        <f>IF($A182="","",INDEX(Marina!N:N,MATCH($A182,Marina!$AK:$AK,0)))</f>
        <v/>
      </c>
      <c r="M182" s="155" t="str">
        <f>IF($A182="","",INDEX(Marina!O:O,MATCH($A182,Marina!$AK:$AK,0)))</f>
        <v/>
      </c>
      <c r="N182" s="156" t="str">
        <f>IF($A182="","",INDEX(Marina!P:P,MATCH($A182,Marina!$AK:$AK,0)))</f>
        <v/>
      </c>
      <c r="O182" s="157" t="str">
        <f>IF($A182="","",INDEX(Marina!Q:Q,MATCH($A182,Marina!$AK:$AK,0)))</f>
        <v/>
      </c>
      <c r="P182" s="156" t="str">
        <f>IF($A182="","",INDEX(Marina!R:R,MATCH($A182,Marina!$AK:$AK,0)))</f>
        <v/>
      </c>
      <c r="Q182" s="156" t="str">
        <f>IF($A182="","",INDEX(Marina!S:S,MATCH($A182,Marina!$AK:$AK,0)))</f>
        <v/>
      </c>
      <c r="R182" s="162" t="str">
        <f>IF($A182="","",INDEX(Marina!T:T,MATCH($A182,Marina!$AK:$AK,0)))</f>
        <v/>
      </c>
      <c r="S182" s="158"/>
      <c r="T182" s="150"/>
      <c r="U182" s="150"/>
    </row>
    <row r="183" spans="1:21" ht="30" customHeight="1">
      <c r="A183" s="151" t="str">
        <f>IF(MAX($A$1:$A182)&lt;MAX(Marina!$AK:$AK),SUM('Renew Report'!$A182,1),"")</f>
        <v/>
      </c>
      <c r="B183" s="152" t="str">
        <f>IF($A183="","",INDEX(Marina!B:B,MATCH($A183,Marina!$AK:$AK,0)))</f>
        <v/>
      </c>
      <c r="C183" s="152" t="str">
        <f>IF($A183="","",INDEX(Marina!C:C,MATCH($A183,Marina!$AK:$AK,0)))</f>
        <v/>
      </c>
      <c r="D183" s="152" t="str">
        <f>IF($A183="","",INDEX(Marina!D:D,MATCH($A183,Marina!$AK:$AK,0)))</f>
        <v/>
      </c>
      <c r="E183" s="152" t="str">
        <f>IF($A183="","",INDEX(Marina!E:E,MATCH($A183,Marina!$AK:$AK,0)))</f>
        <v/>
      </c>
      <c r="F183" s="152" t="str">
        <f>IF($A183="","",INDEX(Marina!F:F,MATCH($A183,Marina!$AK:$AK,0)))</f>
        <v/>
      </c>
      <c r="G183" s="152" t="str">
        <f>IF($A183="","",INDEX(Marina!I:I,MATCH($A183,Marina!$AK:$AK,0)))</f>
        <v/>
      </c>
      <c r="H183" s="152" t="str">
        <f>IF($A183="","",INDEX(Marina!J:J,MATCH($A183,Marina!$AK:$AK,0)))</f>
        <v/>
      </c>
      <c r="I183" s="152" t="str">
        <f>IF($A183="","",INDEX(Marina!K:K,MATCH($A183,Marina!$AK:$AK,0)))</f>
        <v/>
      </c>
      <c r="J183" s="153" t="str">
        <f>IF($A183="","",INDEX(Marina!L:L,MATCH($A183,Marina!$AK:$AK,0)))</f>
        <v/>
      </c>
      <c r="K183" s="153" t="str">
        <f>IF($A183="","",INDEX(Marina!M:M,MATCH($A183,Marina!$AK:$AK,0)))</f>
        <v/>
      </c>
      <c r="L183" s="154" t="str">
        <f>IF($A183="","",INDEX(Marina!N:N,MATCH($A183,Marina!$AK:$AK,0)))</f>
        <v/>
      </c>
      <c r="M183" s="155" t="str">
        <f>IF($A183="","",INDEX(Marina!O:O,MATCH($A183,Marina!$AK:$AK,0)))</f>
        <v/>
      </c>
      <c r="N183" s="156" t="str">
        <f>IF($A183="","",INDEX(Marina!P:P,MATCH($A183,Marina!$AK:$AK,0)))</f>
        <v/>
      </c>
      <c r="O183" s="157" t="str">
        <f>IF($A183="","",INDEX(Marina!Q:Q,MATCH($A183,Marina!$AK:$AK,0)))</f>
        <v/>
      </c>
      <c r="P183" s="156" t="str">
        <f>IF($A183="","",INDEX(Marina!R:R,MATCH($A183,Marina!$AK:$AK,0)))</f>
        <v/>
      </c>
      <c r="Q183" s="156" t="str">
        <f>IF($A183="","",INDEX(Marina!S:S,MATCH($A183,Marina!$AK:$AK,0)))</f>
        <v/>
      </c>
      <c r="R183" s="162" t="str">
        <f>IF($A183="","",INDEX(Marina!T:T,MATCH($A183,Marina!$AK:$AK,0)))</f>
        <v/>
      </c>
      <c r="S183" s="158"/>
      <c r="T183" s="150"/>
      <c r="U183" s="150"/>
    </row>
    <row r="184" spans="1:21" ht="30" customHeight="1">
      <c r="A184" s="151" t="str">
        <f>IF(MAX($A$1:$A183)&lt;MAX(Marina!$AK:$AK),SUM('Renew Report'!$A183,1),"")</f>
        <v/>
      </c>
      <c r="B184" s="152" t="str">
        <f>IF($A184="","",INDEX(Marina!B:B,MATCH($A184,Marina!$AK:$AK,0)))</f>
        <v/>
      </c>
      <c r="C184" s="152" t="str">
        <f>IF($A184="","",INDEX(Marina!C:C,MATCH($A184,Marina!$AK:$AK,0)))</f>
        <v/>
      </c>
      <c r="D184" s="152" t="str">
        <f>IF($A184="","",INDEX(Marina!D:D,MATCH($A184,Marina!$AK:$AK,0)))</f>
        <v/>
      </c>
      <c r="E184" s="152" t="str">
        <f>IF($A184="","",INDEX(Marina!E:E,MATCH($A184,Marina!$AK:$AK,0)))</f>
        <v/>
      </c>
      <c r="F184" s="152" t="str">
        <f>IF($A184="","",INDEX(Marina!F:F,MATCH($A184,Marina!$AK:$AK,0)))</f>
        <v/>
      </c>
      <c r="G184" s="152" t="str">
        <f>IF($A184="","",INDEX(Marina!I:I,MATCH($A184,Marina!$AK:$AK,0)))</f>
        <v/>
      </c>
      <c r="H184" s="152" t="str">
        <f>IF($A184="","",INDEX(Marina!J:J,MATCH($A184,Marina!$AK:$AK,0)))</f>
        <v/>
      </c>
      <c r="I184" s="152" t="str">
        <f>IF($A184="","",INDEX(Marina!K:K,MATCH($A184,Marina!$AK:$AK,0)))</f>
        <v/>
      </c>
      <c r="J184" s="153" t="str">
        <f>IF($A184="","",INDEX(Marina!L:L,MATCH($A184,Marina!$AK:$AK,0)))</f>
        <v/>
      </c>
      <c r="K184" s="153" t="str">
        <f>IF($A184="","",INDEX(Marina!M:M,MATCH($A184,Marina!$AK:$AK,0)))</f>
        <v/>
      </c>
      <c r="L184" s="154" t="str">
        <f>IF($A184="","",INDEX(Marina!N:N,MATCH($A184,Marina!$AK:$AK,0)))</f>
        <v/>
      </c>
      <c r="M184" s="155" t="str">
        <f>IF($A184="","",INDEX(Marina!O:O,MATCH($A184,Marina!$AK:$AK,0)))</f>
        <v/>
      </c>
      <c r="N184" s="156" t="str">
        <f>IF($A184="","",INDEX(Marina!P:P,MATCH($A184,Marina!$AK:$AK,0)))</f>
        <v/>
      </c>
      <c r="O184" s="157" t="str">
        <f>IF($A184="","",INDEX(Marina!Q:Q,MATCH($A184,Marina!$AK:$AK,0)))</f>
        <v/>
      </c>
      <c r="P184" s="156" t="str">
        <f>IF($A184="","",INDEX(Marina!R:R,MATCH($A184,Marina!$AK:$AK,0)))</f>
        <v/>
      </c>
      <c r="Q184" s="156" t="str">
        <f>IF($A184="","",INDEX(Marina!S:S,MATCH($A184,Marina!$AK:$AK,0)))</f>
        <v/>
      </c>
      <c r="R184" s="162" t="str">
        <f>IF($A184="","",INDEX(Marina!T:T,MATCH($A184,Marina!$AK:$AK,0)))</f>
        <v/>
      </c>
      <c r="S184" s="158"/>
      <c r="T184" s="150"/>
      <c r="U184" s="150"/>
    </row>
    <row r="185" spans="1:21" ht="30" customHeight="1">
      <c r="A185" s="151" t="str">
        <f>IF(MAX($A$1:$A184)&lt;MAX(Marina!$AK:$AK),SUM('Renew Report'!$A184,1),"")</f>
        <v/>
      </c>
      <c r="B185" s="152" t="str">
        <f>IF($A185="","",INDEX(Marina!B:B,MATCH($A185,Marina!$AK:$AK,0)))</f>
        <v/>
      </c>
      <c r="C185" s="152" t="str">
        <f>IF($A185="","",INDEX(Marina!C:C,MATCH($A185,Marina!$AK:$AK,0)))</f>
        <v/>
      </c>
      <c r="D185" s="152" t="str">
        <f>IF($A185="","",INDEX(Marina!D:D,MATCH($A185,Marina!$AK:$AK,0)))</f>
        <v/>
      </c>
      <c r="E185" s="152" t="str">
        <f>IF($A185="","",INDEX(Marina!E:E,MATCH($A185,Marina!$AK:$AK,0)))</f>
        <v/>
      </c>
      <c r="F185" s="152" t="str">
        <f>IF($A185="","",INDEX(Marina!F:F,MATCH($A185,Marina!$AK:$AK,0)))</f>
        <v/>
      </c>
      <c r="G185" s="152" t="str">
        <f>IF($A185="","",INDEX(Marina!I:I,MATCH($A185,Marina!$AK:$AK,0)))</f>
        <v/>
      </c>
      <c r="H185" s="152" t="str">
        <f>IF($A185="","",INDEX(Marina!J:J,MATCH($A185,Marina!$AK:$AK,0)))</f>
        <v/>
      </c>
      <c r="I185" s="152" t="str">
        <f>IF($A185="","",INDEX(Marina!K:K,MATCH($A185,Marina!$AK:$AK,0)))</f>
        <v/>
      </c>
      <c r="J185" s="153" t="str">
        <f>IF($A185="","",INDEX(Marina!L:L,MATCH($A185,Marina!$AK:$AK,0)))</f>
        <v/>
      </c>
      <c r="K185" s="153" t="str">
        <f>IF($A185="","",INDEX(Marina!M:M,MATCH($A185,Marina!$AK:$AK,0)))</f>
        <v/>
      </c>
      <c r="L185" s="154" t="str">
        <f>IF($A185="","",INDEX(Marina!N:N,MATCH($A185,Marina!$AK:$AK,0)))</f>
        <v/>
      </c>
      <c r="M185" s="155" t="str">
        <f>IF($A185="","",INDEX(Marina!O:O,MATCH($A185,Marina!$AK:$AK,0)))</f>
        <v/>
      </c>
      <c r="N185" s="156" t="str">
        <f>IF($A185="","",INDEX(Marina!P:P,MATCH($A185,Marina!$AK:$AK,0)))</f>
        <v/>
      </c>
      <c r="O185" s="157" t="str">
        <f>IF($A185="","",INDEX(Marina!Q:Q,MATCH($A185,Marina!$AK:$AK,0)))</f>
        <v/>
      </c>
      <c r="P185" s="156" t="str">
        <f>IF($A185="","",INDEX(Marina!R:R,MATCH($A185,Marina!$AK:$AK,0)))</f>
        <v/>
      </c>
      <c r="Q185" s="156" t="str">
        <f>IF($A185="","",INDEX(Marina!S:S,MATCH($A185,Marina!$AK:$AK,0)))</f>
        <v/>
      </c>
      <c r="R185" s="162" t="str">
        <f>IF($A185="","",INDEX(Marina!T:T,MATCH($A185,Marina!$AK:$AK,0)))</f>
        <v/>
      </c>
      <c r="S185" s="158"/>
      <c r="T185" s="150"/>
      <c r="U185" s="150"/>
    </row>
    <row r="186" spans="1:21" ht="30" customHeight="1">
      <c r="A186" s="151" t="str">
        <f>IF(MAX($A$1:$A185)&lt;MAX(Marina!$AK:$AK),SUM('Renew Report'!$A185,1),"")</f>
        <v/>
      </c>
      <c r="B186" s="152" t="str">
        <f>IF($A186="","",INDEX(Marina!B:B,MATCH($A186,Marina!$AK:$AK,0)))</f>
        <v/>
      </c>
      <c r="C186" s="152" t="str">
        <f>IF($A186="","",INDEX(Marina!C:C,MATCH($A186,Marina!$AK:$AK,0)))</f>
        <v/>
      </c>
      <c r="D186" s="152" t="str">
        <f>IF($A186="","",INDEX(Marina!D:D,MATCH($A186,Marina!$AK:$AK,0)))</f>
        <v/>
      </c>
      <c r="E186" s="152" t="str">
        <f>IF($A186="","",INDEX(Marina!E:E,MATCH($A186,Marina!$AK:$AK,0)))</f>
        <v/>
      </c>
      <c r="F186" s="152" t="str">
        <f>IF($A186="","",INDEX(Marina!F:F,MATCH($A186,Marina!$AK:$AK,0)))</f>
        <v/>
      </c>
      <c r="G186" s="152" t="str">
        <f>IF($A186="","",INDEX(Marina!I:I,MATCH($A186,Marina!$AK:$AK,0)))</f>
        <v/>
      </c>
      <c r="H186" s="152" t="str">
        <f>IF($A186="","",INDEX(Marina!J:J,MATCH($A186,Marina!$AK:$AK,0)))</f>
        <v/>
      </c>
      <c r="I186" s="152" t="str">
        <f>IF($A186="","",INDEX(Marina!K:K,MATCH($A186,Marina!$AK:$AK,0)))</f>
        <v/>
      </c>
      <c r="J186" s="153" t="str">
        <f>IF($A186="","",INDEX(Marina!L:L,MATCH($A186,Marina!$AK:$AK,0)))</f>
        <v/>
      </c>
      <c r="K186" s="153" t="str">
        <f>IF($A186="","",INDEX(Marina!M:M,MATCH($A186,Marina!$AK:$AK,0)))</f>
        <v/>
      </c>
      <c r="L186" s="154" t="str">
        <f>IF($A186="","",INDEX(Marina!N:N,MATCH($A186,Marina!$AK:$AK,0)))</f>
        <v/>
      </c>
      <c r="M186" s="155" t="str">
        <f>IF($A186="","",INDEX(Marina!O:O,MATCH($A186,Marina!$AK:$AK,0)))</f>
        <v/>
      </c>
      <c r="N186" s="156" t="str">
        <f>IF($A186="","",INDEX(Marina!P:P,MATCH($A186,Marina!$AK:$AK,0)))</f>
        <v/>
      </c>
      <c r="O186" s="157" t="str">
        <f>IF($A186="","",INDEX(Marina!Q:Q,MATCH($A186,Marina!$AK:$AK,0)))</f>
        <v/>
      </c>
      <c r="P186" s="156" t="str">
        <f>IF($A186="","",INDEX(Marina!R:R,MATCH($A186,Marina!$AK:$AK,0)))</f>
        <v/>
      </c>
      <c r="Q186" s="156" t="str">
        <f>IF($A186="","",INDEX(Marina!S:S,MATCH($A186,Marina!$AK:$AK,0)))</f>
        <v/>
      </c>
      <c r="R186" s="162" t="str">
        <f>IF($A186="","",INDEX(Marina!T:T,MATCH($A186,Marina!$AK:$AK,0)))</f>
        <v/>
      </c>
      <c r="S186" s="158"/>
      <c r="T186" s="150"/>
      <c r="U186" s="150"/>
    </row>
    <row r="187" spans="1:21" ht="30" customHeight="1">
      <c r="A187" s="151" t="str">
        <f>IF(MAX($A$1:$A186)&lt;MAX(Marina!$AK:$AK),SUM('Renew Report'!$A186,1),"")</f>
        <v/>
      </c>
      <c r="B187" s="152" t="str">
        <f>IF($A187="","",INDEX(Marina!B:B,MATCH($A187,Marina!$AK:$AK,0)))</f>
        <v/>
      </c>
      <c r="C187" s="152" t="str">
        <f>IF($A187="","",INDEX(Marina!C:C,MATCH($A187,Marina!$AK:$AK,0)))</f>
        <v/>
      </c>
      <c r="D187" s="152" t="str">
        <f>IF($A187="","",INDEX(Marina!D:D,MATCH($A187,Marina!$AK:$AK,0)))</f>
        <v/>
      </c>
      <c r="E187" s="152" t="str">
        <f>IF($A187="","",INDEX(Marina!E:E,MATCH($A187,Marina!$AK:$AK,0)))</f>
        <v/>
      </c>
      <c r="F187" s="152" t="str">
        <f>IF($A187="","",INDEX(Marina!F:F,MATCH($A187,Marina!$AK:$AK,0)))</f>
        <v/>
      </c>
      <c r="G187" s="152" t="str">
        <f>IF($A187="","",INDEX(Marina!I:I,MATCH($A187,Marina!$AK:$AK,0)))</f>
        <v/>
      </c>
      <c r="H187" s="152" t="str">
        <f>IF($A187="","",INDEX(Marina!J:J,MATCH($A187,Marina!$AK:$AK,0)))</f>
        <v/>
      </c>
      <c r="I187" s="152" t="str">
        <f>IF($A187="","",INDEX(Marina!K:K,MATCH($A187,Marina!$AK:$AK,0)))</f>
        <v/>
      </c>
      <c r="J187" s="153" t="str">
        <f>IF($A187="","",INDEX(Marina!L:L,MATCH($A187,Marina!$AK:$AK,0)))</f>
        <v/>
      </c>
      <c r="K187" s="153" t="str">
        <f>IF($A187="","",INDEX(Marina!M:M,MATCH($A187,Marina!$AK:$AK,0)))</f>
        <v/>
      </c>
      <c r="L187" s="154" t="str">
        <f>IF($A187="","",INDEX(Marina!N:N,MATCH($A187,Marina!$AK:$AK,0)))</f>
        <v/>
      </c>
      <c r="M187" s="155" t="str">
        <f>IF($A187="","",INDEX(Marina!O:O,MATCH($A187,Marina!$AK:$AK,0)))</f>
        <v/>
      </c>
      <c r="N187" s="156" t="str">
        <f>IF($A187="","",INDEX(Marina!P:P,MATCH($A187,Marina!$AK:$AK,0)))</f>
        <v/>
      </c>
      <c r="O187" s="157" t="str">
        <f>IF($A187="","",INDEX(Marina!Q:Q,MATCH($A187,Marina!$AK:$AK,0)))</f>
        <v/>
      </c>
      <c r="P187" s="156" t="str">
        <f>IF($A187="","",INDEX(Marina!R:R,MATCH($A187,Marina!$AK:$AK,0)))</f>
        <v/>
      </c>
      <c r="Q187" s="156" t="str">
        <f>IF($A187="","",INDEX(Marina!S:S,MATCH($A187,Marina!$AK:$AK,0)))</f>
        <v/>
      </c>
      <c r="R187" s="162" t="str">
        <f>IF($A187="","",INDEX(Marina!T:T,MATCH($A187,Marina!$AK:$AK,0)))</f>
        <v/>
      </c>
      <c r="S187" s="158"/>
      <c r="T187" s="150"/>
      <c r="U187" s="150"/>
    </row>
    <row r="188" spans="1:21" ht="30" customHeight="1">
      <c r="A188" s="151" t="str">
        <f>IF(MAX($A$1:$A187)&lt;MAX(Marina!$AK:$AK),SUM('Renew Report'!$A187,1),"")</f>
        <v/>
      </c>
      <c r="B188" s="152" t="str">
        <f>IF($A188="","",INDEX(Marina!B:B,MATCH($A188,Marina!$AK:$AK,0)))</f>
        <v/>
      </c>
      <c r="C188" s="152" t="str">
        <f>IF($A188="","",INDEX(Marina!C:C,MATCH($A188,Marina!$AK:$AK,0)))</f>
        <v/>
      </c>
      <c r="D188" s="152" t="str">
        <f>IF($A188="","",INDEX(Marina!D:D,MATCH($A188,Marina!$AK:$AK,0)))</f>
        <v/>
      </c>
      <c r="E188" s="152" t="str">
        <f>IF($A188="","",INDEX(Marina!E:E,MATCH($A188,Marina!$AK:$AK,0)))</f>
        <v/>
      </c>
      <c r="F188" s="152" t="str">
        <f>IF($A188="","",INDEX(Marina!F:F,MATCH($A188,Marina!$AK:$AK,0)))</f>
        <v/>
      </c>
      <c r="G188" s="152" t="str">
        <f>IF($A188="","",INDEX(Marina!I:I,MATCH($A188,Marina!$AK:$AK,0)))</f>
        <v/>
      </c>
      <c r="H188" s="152" t="str">
        <f>IF($A188="","",INDEX(Marina!J:J,MATCH($A188,Marina!$AK:$AK,0)))</f>
        <v/>
      </c>
      <c r="I188" s="152" t="str">
        <f>IF($A188="","",INDEX(Marina!K:K,MATCH($A188,Marina!$AK:$AK,0)))</f>
        <v/>
      </c>
      <c r="J188" s="153" t="str">
        <f>IF($A188="","",INDEX(Marina!L:L,MATCH($A188,Marina!$AK:$AK,0)))</f>
        <v/>
      </c>
      <c r="K188" s="153" t="str">
        <f>IF($A188="","",INDEX(Marina!M:M,MATCH($A188,Marina!$AK:$AK,0)))</f>
        <v/>
      </c>
      <c r="L188" s="154" t="str">
        <f>IF($A188="","",INDEX(Marina!N:N,MATCH($A188,Marina!$AK:$AK,0)))</f>
        <v/>
      </c>
      <c r="M188" s="155" t="str">
        <f>IF($A188="","",INDEX(Marina!O:O,MATCH($A188,Marina!$AK:$AK,0)))</f>
        <v/>
      </c>
      <c r="N188" s="156" t="str">
        <f>IF($A188="","",INDEX(Marina!P:P,MATCH($A188,Marina!$AK:$AK,0)))</f>
        <v/>
      </c>
      <c r="O188" s="157" t="str">
        <f>IF($A188="","",INDEX(Marina!Q:Q,MATCH($A188,Marina!$AK:$AK,0)))</f>
        <v/>
      </c>
      <c r="P188" s="156" t="str">
        <f>IF($A188="","",INDEX(Marina!R:R,MATCH($A188,Marina!$AK:$AK,0)))</f>
        <v/>
      </c>
      <c r="Q188" s="156" t="str">
        <f>IF($A188="","",INDEX(Marina!S:S,MATCH($A188,Marina!$AK:$AK,0)))</f>
        <v/>
      </c>
      <c r="R188" s="162" t="str">
        <f>IF($A188="","",INDEX(Marina!T:T,MATCH($A188,Marina!$AK:$AK,0)))</f>
        <v/>
      </c>
      <c r="S188" s="158"/>
      <c r="T188" s="150"/>
      <c r="U188" s="150"/>
    </row>
    <row r="189" spans="1:21" ht="30" customHeight="1">
      <c r="A189" s="151" t="str">
        <f>IF(MAX($A$1:$A188)&lt;MAX(Marina!$AK:$AK),SUM('Renew Report'!$A188,1),"")</f>
        <v/>
      </c>
      <c r="B189" s="152" t="str">
        <f>IF($A189="","",INDEX(Marina!B:B,MATCH($A189,Marina!$AK:$AK,0)))</f>
        <v/>
      </c>
      <c r="C189" s="152" t="str">
        <f>IF($A189="","",INDEX(Marina!C:C,MATCH($A189,Marina!$AK:$AK,0)))</f>
        <v/>
      </c>
      <c r="D189" s="152" t="str">
        <f>IF($A189="","",INDEX(Marina!D:D,MATCH($A189,Marina!$AK:$AK,0)))</f>
        <v/>
      </c>
      <c r="E189" s="152" t="str">
        <f>IF($A189="","",INDEX(Marina!E:E,MATCH($A189,Marina!$AK:$AK,0)))</f>
        <v/>
      </c>
      <c r="F189" s="152" t="str">
        <f>IF($A189="","",INDEX(Marina!F:F,MATCH($A189,Marina!$AK:$AK,0)))</f>
        <v/>
      </c>
      <c r="G189" s="152" t="str">
        <f>IF($A189="","",INDEX(Marina!I:I,MATCH($A189,Marina!$AK:$AK,0)))</f>
        <v/>
      </c>
      <c r="H189" s="152" t="str">
        <f>IF($A189="","",INDEX(Marina!J:J,MATCH($A189,Marina!$AK:$AK,0)))</f>
        <v/>
      </c>
      <c r="I189" s="152" t="str">
        <f>IF($A189="","",INDEX(Marina!K:K,MATCH($A189,Marina!$AK:$AK,0)))</f>
        <v/>
      </c>
      <c r="J189" s="153" t="str">
        <f>IF($A189="","",INDEX(Marina!L:L,MATCH($A189,Marina!$AK:$AK,0)))</f>
        <v/>
      </c>
      <c r="K189" s="153" t="str">
        <f>IF($A189="","",INDEX(Marina!M:M,MATCH($A189,Marina!$AK:$AK,0)))</f>
        <v/>
      </c>
      <c r="L189" s="154" t="str">
        <f>IF($A189="","",INDEX(Marina!N:N,MATCH($A189,Marina!$AK:$AK,0)))</f>
        <v/>
      </c>
      <c r="M189" s="155" t="str">
        <f>IF($A189="","",INDEX(Marina!O:O,MATCH($A189,Marina!$AK:$AK,0)))</f>
        <v/>
      </c>
      <c r="N189" s="156" t="str">
        <f>IF($A189="","",INDEX(Marina!P:P,MATCH($A189,Marina!$AK:$AK,0)))</f>
        <v/>
      </c>
      <c r="O189" s="157" t="str">
        <f>IF($A189="","",INDEX(Marina!Q:Q,MATCH($A189,Marina!$AK:$AK,0)))</f>
        <v/>
      </c>
      <c r="P189" s="156" t="str">
        <f>IF($A189="","",INDEX(Marina!R:R,MATCH($A189,Marina!$AK:$AK,0)))</f>
        <v/>
      </c>
      <c r="Q189" s="156" t="str">
        <f>IF($A189="","",INDEX(Marina!S:S,MATCH($A189,Marina!$AK:$AK,0)))</f>
        <v/>
      </c>
      <c r="R189" s="162" t="str">
        <f>IF($A189="","",INDEX(Marina!T:T,MATCH($A189,Marina!$AK:$AK,0)))</f>
        <v/>
      </c>
      <c r="S189" s="158"/>
      <c r="T189" s="150"/>
      <c r="U189" s="150"/>
    </row>
    <row r="190" spans="1:21" ht="30" customHeight="1">
      <c r="A190" s="151" t="str">
        <f>IF(MAX($A$1:$A189)&lt;MAX(Marina!$AK:$AK),SUM('Renew Report'!$A189,1),"")</f>
        <v/>
      </c>
      <c r="B190" s="152" t="str">
        <f>IF($A190="","",INDEX(Marina!B:B,MATCH($A190,Marina!$AK:$AK,0)))</f>
        <v/>
      </c>
      <c r="C190" s="152" t="str">
        <f>IF($A190="","",INDEX(Marina!C:C,MATCH($A190,Marina!$AK:$AK,0)))</f>
        <v/>
      </c>
      <c r="D190" s="152" t="str">
        <f>IF($A190="","",INDEX(Marina!D:D,MATCH($A190,Marina!$AK:$AK,0)))</f>
        <v/>
      </c>
      <c r="E190" s="152" t="str">
        <f>IF($A190="","",INDEX(Marina!E:E,MATCH($A190,Marina!$AK:$AK,0)))</f>
        <v/>
      </c>
      <c r="F190" s="152" t="str">
        <f>IF($A190="","",INDEX(Marina!F:F,MATCH($A190,Marina!$AK:$AK,0)))</f>
        <v/>
      </c>
      <c r="G190" s="152" t="str">
        <f>IF($A190="","",INDEX(Marina!I:I,MATCH($A190,Marina!$AK:$AK,0)))</f>
        <v/>
      </c>
      <c r="H190" s="152" t="str">
        <f>IF($A190="","",INDEX(Marina!J:J,MATCH($A190,Marina!$AK:$AK,0)))</f>
        <v/>
      </c>
      <c r="I190" s="152" t="str">
        <f>IF($A190="","",INDEX(Marina!K:K,MATCH($A190,Marina!$AK:$AK,0)))</f>
        <v/>
      </c>
      <c r="J190" s="153" t="str">
        <f>IF($A190="","",INDEX(Marina!L:L,MATCH($A190,Marina!$AK:$AK,0)))</f>
        <v/>
      </c>
      <c r="K190" s="153" t="str">
        <f>IF($A190="","",INDEX(Marina!M:M,MATCH($A190,Marina!$AK:$AK,0)))</f>
        <v/>
      </c>
      <c r="L190" s="154" t="str">
        <f>IF($A190="","",INDEX(Marina!N:N,MATCH($A190,Marina!$AK:$AK,0)))</f>
        <v/>
      </c>
      <c r="M190" s="155" t="str">
        <f>IF($A190="","",INDEX(Marina!O:O,MATCH($A190,Marina!$AK:$AK,0)))</f>
        <v/>
      </c>
      <c r="N190" s="156" t="str">
        <f>IF($A190="","",INDEX(Marina!P:P,MATCH($A190,Marina!$AK:$AK,0)))</f>
        <v/>
      </c>
      <c r="O190" s="157" t="str">
        <f>IF($A190="","",INDEX(Marina!Q:Q,MATCH($A190,Marina!$AK:$AK,0)))</f>
        <v/>
      </c>
      <c r="P190" s="156" t="str">
        <f>IF($A190="","",INDEX(Marina!R:R,MATCH($A190,Marina!$AK:$AK,0)))</f>
        <v/>
      </c>
      <c r="Q190" s="156" t="str">
        <f>IF($A190="","",INDEX(Marina!S:S,MATCH($A190,Marina!$AK:$AK,0)))</f>
        <v/>
      </c>
      <c r="R190" s="162" t="str">
        <f>IF($A190="","",INDEX(Marina!T:T,MATCH($A190,Marina!$AK:$AK,0)))</f>
        <v/>
      </c>
      <c r="S190" s="158"/>
      <c r="T190" s="150"/>
      <c r="U190" s="150"/>
    </row>
    <row r="191" spans="1:21" ht="30" customHeight="1">
      <c r="A191" s="151" t="str">
        <f>IF(MAX($A$1:$A190)&lt;MAX(Marina!$AK:$AK),SUM('Renew Report'!$A190,1),"")</f>
        <v/>
      </c>
      <c r="B191" s="152" t="str">
        <f>IF($A191="","",INDEX(Marina!B:B,MATCH($A191,Marina!$AK:$AK,0)))</f>
        <v/>
      </c>
      <c r="C191" s="152" t="str">
        <f>IF($A191="","",INDEX(Marina!C:C,MATCH($A191,Marina!$AK:$AK,0)))</f>
        <v/>
      </c>
      <c r="D191" s="152" t="str">
        <f>IF($A191="","",INDEX(Marina!D:D,MATCH($A191,Marina!$AK:$AK,0)))</f>
        <v/>
      </c>
      <c r="E191" s="152" t="str">
        <f>IF($A191="","",INDEX(Marina!E:E,MATCH($A191,Marina!$AK:$AK,0)))</f>
        <v/>
      </c>
      <c r="F191" s="152" t="str">
        <f>IF($A191="","",INDEX(Marina!F:F,MATCH($A191,Marina!$AK:$AK,0)))</f>
        <v/>
      </c>
      <c r="G191" s="152" t="str">
        <f>IF($A191="","",INDEX(Marina!I:I,MATCH($A191,Marina!$AK:$AK,0)))</f>
        <v/>
      </c>
      <c r="H191" s="152" t="str">
        <f>IF($A191="","",INDEX(Marina!J:J,MATCH($A191,Marina!$AK:$AK,0)))</f>
        <v/>
      </c>
      <c r="I191" s="152" t="str">
        <f>IF($A191="","",INDEX(Marina!K:K,MATCH($A191,Marina!$AK:$AK,0)))</f>
        <v/>
      </c>
      <c r="J191" s="153" t="str">
        <f>IF($A191="","",INDEX(Marina!L:L,MATCH($A191,Marina!$AK:$AK,0)))</f>
        <v/>
      </c>
      <c r="K191" s="153" t="str">
        <f>IF($A191="","",INDEX(Marina!M:M,MATCH($A191,Marina!$AK:$AK,0)))</f>
        <v/>
      </c>
      <c r="L191" s="154" t="str">
        <f>IF($A191="","",INDEX(Marina!N:N,MATCH($A191,Marina!$AK:$AK,0)))</f>
        <v/>
      </c>
      <c r="M191" s="155" t="str">
        <f>IF($A191="","",INDEX(Marina!O:O,MATCH($A191,Marina!$AK:$AK,0)))</f>
        <v/>
      </c>
      <c r="N191" s="156" t="str">
        <f>IF($A191="","",INDEX(Marina!P:P,MATCH($A191,Marina!$AK:$AK,0)))</f>
        <v/>
      </c>
      <c r="O191" s="157" t="str">
        <f>IF($A191="","",INDEX(Marina!Q:Q,MATCH($A191,Marina!$AK:$AK,0)))</f>
        <v/>
      </c>
      <c r="P191" s="156" t="str">
        <f>IF($A191="","",INDEX(Marina!R:R,MATCH($A191,Marina!$AK:$AK,0)))</f>
        <v/>
      </c>
      <c r="Q191" s="156" t="str">
        <f>IF($A191="","",INDEX(Marina!S:S,MATCH($A191,Marina!$AK:$AK,0)))</f>
        <v/>
      </c>
      <c r="R191" s="162" t="str">
        <f>IF($A191="","",INDEX(Marina!T:T,MATCH($A191,Marina!$AK:$AK,0)))</f>
        <v/>
      </c>
      <c r="S191" s="158"/>
      <c r="T191" s="150"/>
      <c r="U191" s="150"/>
    </row>
    <row r="192" spans="1:21" ht="30" customHeight="1">
      <c r="A192" s="151" t="str">
        <f>IF(MAX($A$1:$A191)&lt;MAX(Marina!$AK:$AK),SUM('Renew Report'!$A191,1),"")</f>
        <v/>
      </c>
      <c r="B192" s="152" t="str">
        <f>IF($A192="","",INDEX(Marina!B:B,MATCH($A192,Marina!$AK:$AK,0)))</f>
        <v/>
      </c>
      <c r="C192" s="152" t="str">
        <f>IF($A192="","",INDEX(Marina!C:C,MATCH($A192,Marina!$AK:$AK,0)))</f>
        <v/>
      </c>
      <c r="D192" s="152" t="str">
        <f>IF($A192="","",INDEX(Marina!D:D,MATCH($A192,Marina!$AK:$AK,0)))</f>
        <v/>
      </c>
      <c r="E192" s="152" t="str">
        <f>IF($A192="","",INDEX(Marina!E:E,MATCH($A192,Marina!$AK:$AK,0)))</f>
        <v/>
      </c>
      <c r="F192" s="152" t="str">
        <f>IF($A192="","",INDEX(Marina!F:F,MATCH($A192,Marina!$AK:$AK,0)))</f>
        <v/>
      </c>
      <c r="G192" s="152" t="str">
        <f>IF($A192="","",INDEX(Marina!I:I,MATCH($A192,Marina!$AK:$AK,0)))</f>
        <v/>
      </c>
      <c r="H192" s="152" t="str">
        <f>IF($A192="","",INDEX(Marina!J:J,MATCH($A192,Marina!$AK:$AK,0)))</f>
        <v/>
      </c>
      <c r="I192" s="152" t="str">
        <f>IF($A192="","",INDEX(Marina!K:K,MATCH($A192,Marina!$AK:$AK,0)))</f>
        <v/>
      </c>
      <c r="J192" s="153" t="str">
        <f>IF($A192="","",INDEX(Marina!L:L,MATCH($A192,Marina!$AK:$AK,0)))</f>
        <v/>
      </c>
      <c r="K192" s="153" t="str">
        <f>IF($A192="","",INDEX(Marina!M:M,MATCH($A192,Marina!$AK:$AK,0)))</f>
        <v/>
      </c>
      <c r="L192" s="154" t="str">
        <f>IF($A192="","",INDEX(Marina!N:N,MATCH($A192,Marina!$AK:$AK,0)))</f>
        <v/>
      </c>
      <c r="M192" s="155" t="str">
        <f>IF($A192="","",INDEX(Marina!O:O,MATCH($A192,Marina!$AK:$AK,0)))</f>
        <v/>
      </c>
      <c r="N192" s="156" t="str">
        <f>IF($A192="","",INDEX(Marina!P:P,MATCH($A192,Marina!$AK:$AK,0)))</f>
        <v/>
      </c>
      <c r="O192" s="157" t="str">
        <f>IF($A192="","",INDEX(Marina!Q:Q,MATCH($A192,Marina!$AK:$AK,0)))</f>
        <v/>
      </c>
      <c r="P192" s="156" t="str">
        <f>IF($A192="","",INDEX(Marina!R:R,MATCH($A192,Marina!$AK:$AK,0)))</f>
        <v/>
      </c>
      <c r="Q192" s="156" t="str">
        <f>IF($A192="","",INDEX(Marina!S:S,MATCH($A192,Marina!$AK:$AK,0)))</f>
        <v/>
      </c>
      <c r="R192" s="162" t="str">
        <f>IF($A192="","",INDEX(Marina!T:T,MATCH($A192,Marina!$AK:$AK,0)))</f>
        <v/>
      </c>
      <c r="S192" s="158"/>
      <c r="T192" s="150"/>
      <c r="U192" s="150"/>
    </row>
    <row r="193" spans="1:21" ht="30" customHeight="1">
      <c r="A193" s="151" t="str">
        <f>IF(MAX($A$1:$A192)&lt;MAX(Marina!$AK:$AK),SUM('Renew Report'!$A192,1),"")</f>
        <v/>
      </c>
      <c r="B193" s="152" t="str">
        <f>IF($A193="","",INDEX(Marina!B:B,MATCH($A193,Marina!$AK:$AK,0)))</f>
        <v/>
      </c>
      <c r="C193" s="152" t="str">
        <f>IF($A193="","",INDEX(Marina!C:C,MATCH($A193,Marina!$AK:$AK,0)))</f>
        <v/>
      </c>
      <c r="D193" s="152" t="str">
        <f>IF($A193="","",INDEX(Marina!D:D,MATCH($A193,Marina!$AK:$AK,0)))</f>
        <v/>
      </c>
      <c r="E193" s="152" t="str">
        <f>IF($A193="","",INDEX(Marina!E:E,MATCH($A193,Marina!$AK:$AK,0)))</f>
        <v/>
      </c>
      <c r="F193" s="152" t="str">
        <f>IF($A193="","",INDEX(Marina!F:F,MATCH($A193,Marina!$AK:$AK,0)))</f>
        <v/>
      </c>
      <c r="G193" s="152" t="str">
        <f>IF($A193="","",INDEX(Marina!I:I,MATCH($A193,Marina!$AK:$AK,0)))</f>
        <v/>
      </c>
      <c r="H193" s="152" t="str">
        <f>IF($A193="","",INDEX(Marina!J:J,MATCH($A193,Marina!$AK:$AK,0)))</f>
        <v/>
      </c>
      <c r="I193" s="152" t="str">
        <f>IF($A193="","",INDEX(Marina!K:K,MATCH($A193,Marina!$AK:$AK,0)))</f>
        <v/>
      </c>
      <c r="J193" s="153" t="str">
        <f>IF($A193="","",INDEX(Marina!L:L,MATCH($A193,Marina!$AK:$AK,0)))</f>
        <v/>
      </c>
      <c r="K193" s="153" t="str">
        <f>IF($A193="","",INDEX(Marina!M:M,MATCH($A193,Marina!$AK:$AK,0)))</f>
        <v/>
      </c>
      <c r="L193" s="154" t="str">
        <f>IF($A193="","",INDEX(Marina!N:N,MATCH($A193,Marina!$AK:$AK,0)))</f>
        <v/>
      </c>
      <c r="M193" s="155" t="str">
        <f>IF($A193="","",INDEX(Marina!O:O,MATCH($A193,Marina!$AK:$AK,0)))</f>
        <v/>
      </c>
      <c r="N193" s="156" t="str">
        <f>IF($A193="","",INDEX(Marina!P:P,MATCH($A193,Marina!$AK:$AK,0)))</f>
        <v/>
      </c>
      <c r="O193" s="157" t="str">
        <f>IF($A193="","",INDEX(Marina!Q:Q,MATCH($A193,Marina!$AK:$AK,0)))</f>
        <v/>
      </c>
      <c r="P193" s="156" t="str">
        <f>IF($A193="","",INDEX(Marina!R:R,MATCH($A193,Marina!$AK:$AK,0)))</f>
        <v/>
      </c>
      <c r="Q193" s="156" t="str">
        <f>IF($A193="","",INDEX(Marina!S:S,MATCH($A193,Marina!$AK:$AK,0)))</f>
        <v/>
      </c>
      <c r="R193" s="162" t="str">
        <f>IF($A193="","",INDEX(Marina!T:T,MATCH($A193,Marina!$AK:$AK,0)))</f>
        <v/>
      </c>
      <c r="S193" s="158"/>
      <c r="T193" s="150"/>
      <c r="U193" s="150"/>
    </row>
    <row r="194" spans="1:21" ht="30" customHeight="1">
      <c r="A194" s="151" t="str">
        <f>IF(MAX($A$1:$A193)&lt;MAX(Marina!$AK:$AK),SUM('Renew Report'!$A193,1),"")</f>
        <v/>
      </c>
      <c r="B194" s="152" t="str">
        <f>IF($A194="","",INDEX(Marina!B:B,MATCH($A194,Marina!$AK:$AK,0)))</f>
        <v/>
      </c>
      <c r="C194" s="152" t="str">
        <f>IF($A194="","",INDEX(Marina!C:C,MATCH($A194,Marina!$AK:$AK,0)))</f>
        <v/>
      </c>
      <c r="D194" s="152" t="str">
        <f>IF($A194="","",INDEX(Marina!D:D,MATCH($A194,Marina!$AK:$AK,0)))</f>
        <v/>
      </c>
      <c r="E194" s="152" t="str">
        <f>IF($A194="","",INDEX(Marina!E:E,MATCH($A194,Marina!$AK:$AK,0)))</f>
        <v/>
      </c>
      <c r="F194" s="152" t="str">
        <f>IF($A194="","",INDEX(Marina!F:F,MATCH($A194,Marina!$AK:$AK,0)))</f>
        <v/>
      </c>
      <c r="G194" s="152" t="str">
        <f>IF($A194="","",INDEX(Marina!I:I,MATCH($A194,Marina!$AK:$AK,0)))</f>
        <v/>
      </c>
      <c r="H194" s="152" t="str">
        <f>IF($A194="","",INDEX(Marina!J:J,MATCH($A194,Marina!$AK:$AK,0)))</f>
        <v/>
      </c>
      <c r="I194" s="152" t="str">
        <f>IF($A194="","",INDEX(Marina!K:K,MATCH($A194,Marina!$AK:$AK,0)))</f>
        <v/>
      </c>
      <c r="J194" s="153" t="str">
        <f>IF($A194="","",INDEX(Marina!L:L,MATCH($A194,Marina!$AK:$AK,0)))</f>
        <v/>
      </c>
      <c r="K194" s="153" t="str">
        <f>IF($A194="","",INDEX(Marina!M:M,MATCH($A194,Marina!$AK:$AK,0)))</f>
        <v/>
      </c>
      <c r="L194" s="154" t="str">
        <f>IF($A194="","",INDEX(Marina!N:N,MATCH($A194,Marina!$AK:$AK,0)))</f>
        <v/>
      </c>
      <c r="M194" s="155" t="str">
        <f>IF($A194="","",INDEX(Marina!O:O,MATCH($A194,Marina!$AK:$AK,0)))</f>
        <v/>
      </c>
      <c r="N194" s="156" t="str">
        <f>IF($A194="","",INDEX(Marina!P:P,MATCH($A194,Marina!$AK:$AK,0)))</f>
        <v/>
      </c>
      <c r="O194" s="157" t="str">
        <f>IF($A194="","",INDEX(Marina!Q:Q,MATCH($A194,Marina!$AK:$AK,0)))</f>
        <v/>
      </c>
      <c r="P194" s="156" t="str">
        <f>IF($A194="","",INDEX(Marina!R:R,MATCH($A194,Marina!$AK:$AK,0)))</f>
        <v/>
      </c>
      <c r="Q194" s="156" t="str">
        <f>IF($A194="","",INDEX(Marina!S:S,MATCH($A194,Marina!$AK:$AK,0)))</f>
        <v/>
      </c>
      <c r="R194" s="162" t="str">
        <f>IF($A194="","",INDEX(Marina!T:T,MATCH($A194,Marina!$AK:$AK,0)))</f>
        <v/>
      </c>
      <c r="S194" s="158"/>
      <c r="T194" s="150"/>
      <c r="U194" s="150"/>
    </row>
    <row r="195" spans="1:21" ht="30" customHeight="1">
      <c r="A195" s="151" t="str">
        <f>IF(MAX($A$1:$A194)&lt;MAX(Marina!$AK:$AK),SUM('Renew Report'!$A194,1),"")</f>
        <v/>
      </c>
      <c r="B195" s="152" t="str">
        <f>IF($A195="","",INDEX(Marina!B:B,MATCH($A195,Marina!$AK:$AK,0)))</f>
        <v/>
      </c>
      <c r="C195" s="152" t="str">
        <f>IF($A195="","",INDEX(Marina!C:C,MATCH($A195,Marina!$AK:$AK,0)))</f>
        <v/>
      </c>
      <c r="D195" s="152" t="str">
        <f>IF($A195="","",INDEX(Marina!D:D,MATCH($A195,Marina!$AK:$AK,0)))</f>
        <v/>
      </c>
      <c r="E195" s="152" t="str">
        <f>IF($A195="","",INDEX(Marina!E:E,MATCH($A195,Marina!$AK:$AK,0)))</f>
        <v/>
      </c>
      <c r="F195" s="152" t="str">
        <f>IF($A195="","",INDEX(Marina!F:F,MATCH($A195,Marina!$AK:$AK,0)))</f>
        <v/>
      </c>
      <c r="G195" s="152" t="str">
        <f>IF($A195="","",INDEX(Marina!I:I,MATCH($A195,Marina!$AK:$AK,0)))</f>
        <v/>
      </c>
      <c r="H195" s="152" t="str">
        <f>IF($A195="","",INDEX(Marina!J:J,MATCH($A195,Marina!$AK:$AK,0)))</f>
        <v/>
      </c>
      <c r="I195" s="152" t="str">
        <f>IF($A195="","",INDEX(Marina!K:K,MATCH($A195,Marina!$AK:$AK,0)))</f>
        <v/>
      </c>
      <c r="J195" s="153" t="str">
        <f>IF($A195="","",INDEX(Marina!L:L,MATCH($A195,Marina!$AK:$AK,0)))</f>
        <v/>
      </c>
      <c r="K195" s="153" t="str">
        <f>IF($A195="","",INDEX(Marina!M:M,MATCH($A195,Marina!$AK:$AK,0)))</f>
        <v/>
      </c>
      <c r="L195" s="154" t="str">
        <f>IF($A195="","",INDEX(Marina!N:N,MATCH($A195,Marina!$AK:$AK,0)))</f>
        <v/>
      </c>
      <c r="M195" s="155" t="str">
        <f>IF($A195="","",INDEX(Marina!O:O,MATCH($A195,Marina!$AK:$AK,0)))</f>
        <v/>
      </c>
      <c r="N195" s="156" t="str">
        <f>IF($A195="","",INDEX(Marina!P:P,MATCH($A195,Marina!$AK:$AK,0)))</f>
        <v/>
      </c>
      <c r="O195" s="157" t="str">
        <f>IF($A195="","",INDEX(Marina!Q:Q,MATCH($A195,Marina!$AK:$AK,0)))</f>
        <v/>
      </c>
      <c r="P195" s="156" t="str">
        <f>IF($A195="","",INDEX(Marina!R:R,MATCH($A195,Marina!$AK:$AK,0)))</f>
        <v/>
      </c>
      <c r="Q195" s="156" t="str">
        <f>IF($A195="","",INDEX(Marina!S:S,MATCH($A195,Marina!$AK:$AK,0)))</f>
        <v/>
      </c>
      <c r="R195" s="162" t="str">
        <f>IF($A195="","",INDEX(Marina!T:T,MATCH($A195,Marina!$AK:$AK,0)))</f>
        <v/>
      </c>
      <c r="S195" s="158"/>
      <c r="T195" s="150"/>
      <c r="U195" s="150"/>
    </row>
    <row r="196" spans="1:21" ht="30" customHeight="1">
      <c r="A196" s="151" t="str">
        <f>IF(MAX($A$1:$A195)&lt;MAX(Marina!$AK:$AK),SUM('Renew Report'!$A195,1),"")</f>
        <v/>
      </c>
      <c r="B196" s="152" t="str">
        <f>IF($A196="","",INDEX(Marina!B:B,MATCH($A196,Marina!$AK:$AK,0)))</f>
        <v/>
      </c>
      <c r="C196" s="152" t="str">
        <f>IF($A196="","",INDEX(Marina!C:C,MATCH($A196,Marina!$AK:$AK,0)))</f>
        <v/>
      </c>
      <c r="D196" s="152" t="str">
        <f>IF($A196="","",INDEX(Marina!D:D,MATCH($A196,Marina!$AK:$AK,0)))</f>
        <v/>
      </c>
      <c r="E196" s="152" t="str">
        <f>IF($A196="","",INDEX(Marina!E:E,MATCH($A196,Marina!$AK:$AK,0)))</f>
        <v/>
      </c>
      <c r="F196" s="152" t="str">
        <f>IF($A196="","",INDEX(Marina!F:F,MATCH($A196,Marina!$AK:$AK,0)))</f>
        <v/>
      </c>
      <c r="G196" s="152" t="str">
        <f>IF($A196="","",INDEX(Marina!I:I,MATCH($A196,Marina!$AK:$AK,0)))</f>
        <v/>
      </c>
      <c r="H196" s="152" t="str">
        <f>IF($A196="","",INDEX(Marina!J:J,MATCH($A196,Marina!$AK:$AK,0)))</f>
        <v/>
      </c>
      <c r="I196" s="152" t="str">
        <f>IF($A196="","",INDEX(Marina!K:K,MATCH($A196,Marina!$AK:$AK,0)))</f>
        <v/>
      </c>
      <c r="J196" s="153" t="str">
        <f>IF($A196="","",INDEX(Marina!L:L,MATCH($A196,Marina!$AK:$AK,0)))</f>
        <v/>
      </c>
      <c r="K196" s="153" t="str">
        <f>IF($A196="","",INDEX(Marina!M:M,MATCH($A196,Marina!$AK:$AK,0)))</f>
        <v/>
      </c>
      <c r="L196" s="154" t="str">
        <f>IF($A196="","",INDEX(Marina!N:N,MATCH($A196,Marina!$AK:$AK,0)))</f>
        <v/>
      </c>
      <c r="M196" s="155" t="str">
        <f>IF($A196="","",INDEX(Marina!O:O,MATCH($A196,Marina!$AK:$AK,0)))</f>
        <v/>
      </c>
      <c r="N196" s="156" t="str">
        <f>IF($A196="","",INDEX(Marina!P:P,MATCH($A196,Marina!$AK:$AK,0)))</f>
        <v/>
      </c>
      <c r="O196" s="157" t="str">
        <f>IF($A196="","",INDEX(Marina!Q:Q,MATCH($A196,Marina!$AK:$AK,0)))</f>
        <v/>
      </c>
      <c r="P196" s="156" t="str">
        <f>IF($A196="","",INDEX(Marina!R:R,MATCH($A196,Marina!$AK:$AK,0)))</f>
        <v/>
      </c>
      <c r="Q196" s="156" t="str">
        <f>IF($A196="","",INDEX(Marina!S:S,MATCH($A196,Marina!$AK:$AK,0)))</f>
        <v/>
      </c>
      <c r="R196" s="162" t="str">
        <f>IF($A196="","",INDEX(Marina!T:T,MATCH($A196,Marina!$AK:$AK,0)))</f>
        <v/>
      </c>
      <c r="S196" s="158"/>
      <c r="T196" s="150"/>
      <c r="U196" s="150"/>
    </row>
    <row r="197" spans="1:21" ht="30" customHeight="1">
      <c r="A197" s="151" t="str">
        <f>IF(MAX($A$1:$A196)&lt;MAX(Marina!$AK:$AK),SUM('Renew Report'!$A196,1),"")</f>
        <v/>
      </c>
      <c r="B197" s="152" t="str">
        <f>IF($A197="","",INDEX(Marina!B:B,MATCH($A197,Marina!$AK:$AK,0)))</f>
        <v/>
      </c>
      <c r="C197" s="152" t="str">
        <f>IF($A197="","",INDEX(Marina!C:C,MATCH($A197,Marina!$AK:$AK,0)))</f>
        <v/>
      </c>
      <c r="D197" s="152" t="str">
        <f>IF($A197="","",INDEX(Marina!D:D,MATCH($A197,Marina!$AK:$AK,0)))</f>
        <v/>
      </c>
      <c r="E197" s="152" t="str">
        <f>IF($A197="","",INDEX(Marina!E:E,MATCH($A197,Marina!$AK:$AK,0)))</f>
        <v/>
      </c>
      <c r="F197" s="152" t="str">
        <f>IF($A197="","",INDEX(Marina!F:F,MATCH($A197,Marina!$AK:$AK,0)))</f>
        <v/>
      </c>
      <c r="G197" s="152" t="str">
        <f>IF($A197="","",INDEX(Marina!I:I,MATCH($A197,Marina!$AK:$AK,0)))</f>
        <v/>
      </c>
      <c r="H197" s="152" t="str">
        <f>IF($A197="","",INDEX(Marina!J:J,MATCH($A197,Marina!$AK:$AK,0)))</f>
        <v/>
      </c>
      <c r="I197" s="152" t="str">
        <f>IF($A197="","",INDEX(Marina!K:K,MATCH($A197,Marina!$AK:$AK,0)))</f>
        <v/>
      </c>
      <c r="J197" s="153" t="str">
        <f>IF($A197="","",INDEX(Marina!L:L,MATCH($A197,Marina!$AK:$AK,0)))</f>
        <v/>
      </c>
      <c r="K197" s="153" t="str">
        <f>IF($A197="","",INDEX(Marina!M:M,MATCH($A197,Marina!$AK:$AK,0)))</f>
        <v/>
      </c>
      <c r="L197" s="154" t="str">
        <f>IF($A197="","",INDEX(Marina!N:N,MATCH($A197,Marina!$AK:$AK,0)))</f>
        <v/>
      </c>
      <c r="M197" s="155" t="str">
        <f>IF($A197="","",INDEX(Marina!O:O,MATCH($A197,Marina!$AK:$AK,0)))</f>
        <v/>
      </c>
      <c r="N197" s="156" t="str">
        <f>IF($A197="","",INDEX(Marina!P:P,MATCH($A197,Marina!$AK:$AK,0)))</f>
        <v/>
      </c>
      <c r="O197" s="157" t="str">
        <f>IF($A197="","",INDEX(Marina!Q:Q,MATCH($A197,Marina!$AK:$AK,0)))</f>
        <v/>
      </c>
      <c r="P197" s="156" t="str">
        <f>IF($A197="","",INDEX(Marina!R:R,MATCH($A197,Marina!$AK:$AK,0)))</f>
        <v/>
      </c>
      <c r="Q197" s="156" t="str">
        <f>IF($A197="","",INDEX(Marina!S:S,MATCH($A197,Marina!$AK:$AK,0)))</f>
        <v/>
      </c>
      <c r="R197" s="162" t="str">
        <f>IF($A197="","",INDEX(Marina!T:T,MATCH($A197,Marina!$AK:$AK,0)))</f>
        <v/>
      </c>
      <c r="S197" s="158"/>
      <c r="T197" s="150"/>
      <c r="U197" s="150"/>
    </row>
    <row r="198" spans="1:21" ht="30" customHeight="1">
      <c r="A198" s="151" t="str">
        <f>IF(MAX($A$1:$A197)&lt;MAX(Marina!$AK:$AK),SUM('Renew Report'!$A197,1),"")</f>
        <v/>
      </c>
      <c r="B198" s="152" t="str">
        <f>IF($A198="","",INDEX(Marina!B:B,MATCH($A198,Marina!$AK:$AK,0)))</f>
        <v/>
      </c>
      <c r="C198" s="152" t="str">
        <f>IF($A198="","",INDEX(Marina!C:C,MATCH($A198,Marina!$AK:$AK,0)))</f>
        <v/>
      </c>
      <c r="D198" s="152" t="str">
        <f>IF($A198="","",INDEX(Marina!D:D,MATCH($A198,Marina!$AK:$AK,0)))</f>
        <v/>
      </c>
      <c r="E198" s="152" t="str">
        <f>IF($A198="","",INDEX(Marina!E:E,MATCH($A198,Marina!$AK:$AK,0)))</f>
        <v/>
      </c>
      <c r="F198" s="152" t="str">
        <f>IF($A198="","",INDEX(Marina!F:F,MATCH($A198,Marina!$AK:$AK,0)))</f>
        <v/>
      </c>
      <c r="G198" s="152" t="str">
        <f>IF($A198="","",INDEX(Marina!I:I,MATCH($A198,Marina!$AK:$AK,0)))</f>
        <v/>
      </c>
      <c r="H198" s="152" t="str">
        <f>IF($A198="","",INDEX(Marina!J:J,MATCH($A198,Marina!$AK:$AK,0)))</f>
        <v/>
      </c>
      <c r="I198" s="152" t="str">
        <f>IF($A198="","",INDEX(Marina!K:K,MATCH($A198,Marina!$AK:$AK,0)))</f>
        <v/>
      </c>
      <c r="J198" s="153" t="str">
        <f>IF($A198="","",INDEX(Marina!L:L,MATCH($A198,Marina!$AK:$AK,0)))</f>
        <v/>
      </c>
      <c r="K198" s="153" t="str">
        <f>IF($A198="","",INDEX(Marina!M:M,MATCH($A198,Marina!$AK:$AK,0)))</f>
        <v/>
      </c>
      <c r="L198" s="154" t="str">
        <f>IF($A198="","",INDEX(Marina!N:N,MATCH($A198,Marina!$AK:$AK,0)))</f>
        <v/>
      </c>
      <c r="M198" s="155" t="str">
        <f>IF($A198="","",INDEX(Marina!O:O,MATCH($A198,Marina!$AK:$AK,0)))</f>
        <v/>
      </c>
      <c r="N198" s="156" t="str">
        <f>IF($A198="","",INDEX(Marina!P:P,MATCH($A198,Marina!$AK:$AK,0)))</f>
        <v/>
      </c>
      <c r="O198" s="157" t="str">
        <f>IF($A198="","",INDEX(Marina!Q:Q,MATCH($A198,Marina!$AK:$AK,0)))</f>
        <v/>
      </c>
      <c r="P198" s="156" t="str">
        <f>IF($A198="","",INDEX(Marina!R:R,MATCH($A198,Marina!$AK:$AK,0)))</f>
        <v/>
      </c>
      <c r="Q198" s="156" t="str">
        <f>IF($A198="","",INDEX(Marina!S:S,MATCH($A198,Marina!$AK:$AK,0)))</f>
        <v/>
      </c>
      <c r="R198" s="162" t="str">
        <f>IF($A198="","",INDEX(Marina!T:T,MATCH($A198,Marina!$AK:$AK,0)))</f>
        <v/>
      </c>
      <c r="S198" s="158"/>
      <c r="T198" s="150"/>
      <c r="U198" s="150"/>
    </row>
    <row r="199" spans="1:21" ht="30" customHeight="1">
      <c r="A199" s="151" t="str">
        <f>IF(MAX($A$1:$A198)&lt;MAX(Marina!$AK:$AK),SUM('Renew Report'!$A198,1),"")</f>
        <v/>
      </c>
      <c r="B199" s="152" t="str">
        <f>IF($A199="","",INDEX(Marina!B:B,MATCH($A199,Marina!$AK:$AK,0)))</f>
        <v/>
      </c>
      <c r="C199" s="152" t="str">
        <f>IF($A199="","",INDEX(Marina!C:C,MATCH($A199,Marina!$AK:$AK,0)))</f>
        <v/>
      </c>
      <c r="D199" s="152" t="str">
        <f>IF($A199="","",INDEX(Marina!D:D,MATCH($A199,Marina!$AK:$AK,0)))</f>
        <v/>
      </c>
      <c r="E199" s="152" t="str">
        <f>IF($A199="","",INDEX(Marina!E:E,MATCH($A199,Marina!$AK:$AK,0)))</f>
        <v/>
      </c>
      <c r="F199" s="152" t="str">
        <f>IF($A199="","",INDEX(Marina!F:F,MATCH($A199,Marina!$AK:$AK,0)))</f>
        <v/>
      </c>
      <c r="G199" s="152" t="str">
        <f>IF($A199="","",INDEX(Marina!I:I,MATCH($A199,Marina!$AK:$AK,0)))</f>
        <v/>
      </c>
      <c r="H199" s="152" t="str">
        <f>IF($A199="","",INDEX(Marina!J:J,MATCH($A199,Marina!$AK:$AK,0)))</f>
        <v/>
      </c>
      <c r="I199" s="152" t="str">
        <f>IF($A199="","",INDEX(Marina!K:K,MATCH($A199,Marina!$AK:$AK,0)))</f>
        <v/>
      </c>
      <c r="J199" s="153" t="str">
        <f>IF($A199="","",INDEX(Marina!L:L,MATCH($A199,Marina!$AK:$AK,0)))</f>
        <v/>
      </c>
      <c r="K199" s="153" t="str">
        <f>IF($A199="","",INDEX(Marina!M:M,MATCH($A199,Marina!$AK:$AK,0)))</f>
        <v/>
      </c>
      <c r="L199" s="154" t="str">
        <f>IF($A199="","",INDEX(Marina!N:N,MATCH($A199,Marina!$AK:$AK,0)))</f>
        <v/>
      </c>
      <c r="M199" s="155" t="str">
        <f>IF($A199="","",INDEX(Marina!O:O,MATCH($A199,Marina!$AK:$AK,0)))</f>
        <v/>
      </c>
      <c r="N199" s="156" t="str">
        <f>IF($A199="","",INDEX(Marina!P:P,MATCH($A199,Marina!$AK:$AK,0)))</f>
        <v/>
      </c>
      <c r="O199" s="157" t="str">
        <f>IF($A199="","",INDEX(Marina!Q:Q,MATCH($A199,Marina!$AK:$AK,0)))</f>
        <v/>
      </c>
      <c r="P199" s="156" t="str">
        <f>IF($A199="","",INDEX(Marina!R:R,MATCH($A199,Marina!$AK:$AK,0)))</f>
        <v/>
      </c>
      <c r="Q199" s="156" t="str">
        <f>IF($A199="","",INDEX(Marina!S:S,MATCH($A199,Marina!$AK:$AK,0)))</f>
        <v/>
      </c>
      <c r="R199" s="162" t="str">
        <f>IF($A199="","",INDEX(Marina!T:T,MATCH($A199,Marina!$AK:$AK,0)))</f>
        <v/>
      </c>
      <c r="S199" s="158"/>
      <c r="T199" s="150"/>
      <c r="U199" s="150"/>
    </row>
    <row r="200" spans="1:21" ht="30" customHeight="1">
      <c r="A200" s="151" t="str">
        <f>IF(MAX($A$1:$A199)&lt;MAX(Marina!$AK:$AK),SUM('Renew Report'!$A199,1),"")</f>
        <v/>
      </c>
      <c r="B200" s="152" t="str">
        <f>IF($A200="","",INDEX(Marina!B:B,MATCH($A200,Marina!$AK:$AK,0)))</f>
        <v/>
      </c>
      <c r="C200" s="152" t="str">
        <f>IF($A200="","",INDEX(Marina!C:C,MATCH($A200,Marina!$AK:$AK,0)))</f>
        <v/>
      </c>
      <c r="D200" s="152" t="str">
        <f>IF($A200="","",INDEX(Marina!D:D,MATCH($A200,Marina!$AK:$AK,0)))</f>
        <v/>
      </c>
      <c r="E200" s="152" t="str">
        <f>IF($A200="","",INDEX(Marina!E:E,MATCH($A200,Marina!$AK:$AK,0)))</f>
        <v/>
      </c>
      <c r="F200" s="152" t="str">
        <f>IF($A200="","",INDEX(Marina!F:F,MATCH($A200,Marina!$AK:$AK,0)))</f>
        <v/>
      </c>
      <c r="G200" s="152" t="str">
        <f>IF($A200="","",INDEX(Marina!I:I,MATCH($A200,Marina!$AK:$AK,0)))</f>
        <v/>
      </c>
      <c r="H200" s="152" t="str">
        <f>IF($A200="","",INDEX(Marina!J:J,MATCH($A200,Marina!$AK:$AK,0)))</f>
        <v/>
      </c>
      <c r="I200" s="152" t="str">
        <f>IF($A200="","",INDEX(Marina!K:K,MATCH($A200,Marina!$AK:$AK,0)))</f>
        <v/>
      </c>
      <c r="J200" s="153" t="str">
        <f>IF($A200="","",INDEX(Marina!L:L,MATCH($A200,Marina!$AK:$AK,0)))</f>
        <v/>
      </c>
      <c r="K200" s="153" t="str">
        <f>IF($A200="","",INDEX(Marina!M:M,MATCH($A200,Marina!$AK:$AK,0)))</f>
        <v/>
      </c>
      <c r="L200" s="154" t="str">
        <f>IF($A200="","",INDEX(Marina!N:N,MATCH($A200,Marina!$AK:$AK,0)))</f>
        <v/>
      </c>
      <c r="M200" s="155" t="str">
        <f>IF($A200="","",INDEX(Marina!O:O,MATCH($A200,Marina!$AK:$AK,0)))</f>
        <v/>
      </c>
      <c r="N200" s="156" t="str">
        <f>IF($A200="","",INDEX(Marina!P:P,MATCH($A200,Marina!$AK:$AK,0)))</f>
        <v/>
      </c>
      <c r="O200" s="157" t="str">
        <f>IF($A200="","",INDEX(Marina!Q:Q,MATCH($A200,Marina!$AK:$AK,0)))</f>
        <v/>
      </c>
      <c r="P200" s="156" t="str">
        <f>IF($A200="","",INDEX(Marina!R:R,MATCH($A200,Marina!$AK:$AK,0)))</f>
        <v/>
      </c>
      <c r="Q200" s="156" t="str">
        <f>IF($A200="","",INDEX(Marina!S:S,MATCH($A200,Marina!$AK:$AK,0)))</f>
        <v/>
      </c>
      <c r="R200" s="162" t="str">
        <f>IF($A200="","",INDEX(Marina!T:T,MATCH($A200,Marina!$AK:$AK,0)))</f>
        <v/>
      </c>
      <c r="S200" s="158"/>
      <c r="T200" s="150"/>
      <c r="U200" s="150"/>
    </row>
    <row r="201" spans="1:21" ht="30" customHeight="1">
      <c r="A201" s="151" t="str">
        <f>IF(MAX($A$1:$A200)&lt;MAX(Marina!$AK:$AK),SUM('Renew Report'!$A200,1),"")</f>
        <v/>
      </c>
      <c r="B201" s="152" t="str">
        <f>IF($A201="","",INDEX(Marina!B:B,MATCH($A201,Marina!$AK:$AK,0)))</f>
        <v/>
      </c>
      <c r="C201" s="152" t="str">
        <f>IF($A201="","",INDEX(Marina!C:C,MATCH($A201,Marina!$AK:$AK,0)))</f>
        <v/>
      </c>
      <c r="D201" s="152" t="str">
        <f>IF($A201="","",INDEX(Marina!D:D,MATCH($A201,Marina!$AK:$AK,0)))</f>
        <v/>
      </c>
      <c r="E201" s="152" t="str">
        <f>IF($A201="","",INDEX(Marina!E:E,MATCH($A201,Marina!$AK:$AK,0)))</f>
        <v/>
      </c>
      <c r="F201" s="152" t="str">
        <f>IF($A201="","",INDEX(Marina!F:F,MATCH($A201,Marina!$AK:$AK,0)))</f>
        <v/>
      </c>
      <c r="G201" s="152" t="str">
        <f>IF($A201="","",INDEX(Marina!I:I,MATCH($A201,Marina!$AK:$AK,0)))</f>
        <v/>
      </c>
      <c r="H201" s="152" t="str">
        <f>IF($A201="","",INDEX(Marina!J:J,MATCH($A201,Marina!$AK:$AK,0)))</f>
        <v/>
      </c>
      <c r="I201" s="152" t="str">
        <f>IF($A201="","",INDEX(Marina!K:K,MATCH($A201,Marina!$AK:$AK,0)))</f>
        <v/>
      </c>
      <c r="J201" s="153" t="str">
        <f>IF($A201="","",INDEX(Marina!L:L,MATCH($A201,Marina!$AK:$AK,0)))</f>
        <v/>
      </c>
      <c r="K201" s="153" t="str">
        <f>IF($A201="","",INDEX(Marina!M:M,MATCH($A201,Marina!$AK:$AK,0)))</f>
        <v/>
      </c>
      <c r="L201" s="154" t="str">
        <f>IF($A201="","",INDEX(Marina!N:N,MATCH($A201,Marina!$AK:$AK,0)))</f>
        <v/>
      </c>
      <c r="M201" s="155" t="str">
        <f>IF($A201="","",INDEX(Marina!O:O,MATCH($A201,Marina!$AK:$AK,0)))</f>
        <v/>
      </c>
      <c r="N201" s="156" t="str">
        <f>IF($A201="","",INDEX(Marina!P:P,MATCH($A201,Marina!$AK:$AK,0)))</f>
        <v/>
      </c>
      <c r="O201" s="157" t="str">
        <f>IF($A201="","",INDEX(Marina!Q:Q,MATCH($A201,Marina!$AK:$AK,0)))</f>
        <v/>
      </c>
      <c r="P201" s="156" t="str">
        <f>IF($A201="","",INDEX(Marina!R:R,MATCH($A201,Marina!$AK:$AK,0)))</f>
        <v/>
      </c>
      <c r="Q201" s="156" t="str">
        <f>IF($A201="","",INDEX(Marina!S:S,MATCH($A201,Marina!$AK:$AK,0)))</f>
        <v/>
      </c>
      <c r="R201" s="162" t="str">
        <f>IF($A201="","",INDEX(Marina!T:T,MATCH($A201,Marina!$AK:$AK,0)))</f>
        <v/>
      </c>
      <c r="S201" s="158"/>
      <c r="T201" s="150"/>
      <c r="U201" s="150"/>
    </row>
    <row r="202" spans="1:21" ht="30" customHeight="1">
      <c r="A202" s="151" t="str">
        <f>IF(MAX($A$1:$A201)&lt;MAX(Marina!$AK:$AK),SUM('Renew Report'!$A201,1),"")</f>
        <v/>
      </c>
      <c r="B202" s="152" t="str">
        <f>IF($A202="","",INDEX(Marina!B:B,MATCH($A202,Marina!$AK:$AK,0)))</f>
        <v/>
      </c>
      <c r="C202" s="152" t="str">
        <f>IF($A202="","",INDEX(Marina!C:C,MATCH($A202,Marina!$AK:$AK,0)))</f>
        <v/>
      </c>
      <c r="D202" s="152" t="str">
        <f>IF($A202="","",INDEX(Marina!D:D,MATCH($A202,Marina!$AK:$AK,0)))</f>
        <v/>
      </c>
      <c r="E202" s="152" t="str">
        <f>IF($A202="","",INDEX(Marina!E:E,MATCH($A202,Marina!$AK:$AK,0)))</f>
        <v/>
      </c>
      <c r="F202" s="152" t="str">
        <f>IF($A202="","",INDEX(Marina!F:F,MATCH($A202,Marina!$AK:$AK,0)))</f>
        <v/>
      </c>
      <c r="G202" s="152" t="str">
        <f>IF($A202="","",INDEX(Marina!I:I,MATCH($A202,Marina!$AK:$AK,0)))</f>
        <v/>
      </c>
      <c r="H202" s="152" t="str">
        <f>IF($A202="","",INDEX(Marina!J:J,MATCH($A202,Marina!$AK:$AK,0)))</f>
        <v/>
      </c>
      <c r="I202" s="152" t="str">
        <f>IF($A202="","",INDEX(Marina!K:K,MATCH($A202,Marina!$AK:$AK,0)))</f>
        <v/>
      </c>
      <c r="J202" s="153" t="str">
        <f>IF($A202="","",INDEX(Marina!L:L,MATCH($A202,Marina!$AK:$AK,0)))</f>
        <v/>
      </c>
      <c r="K202" s="153" t="str">
        <f>IF($A202="","",INDEX(Marina!M:M,MATCH($A202,Marina!$AK:$AK,0)))</f>
        <v/>
      </c>
      <c r="L202" s="154" t="str">
        <f>IF($A202="","",INDEX(Marina!N:N,MATCH($A202,Marina!$AK:$AK,0)))</f>
        <v/>
      </c>
      <c r="M202" s="155" t="str">
        <f>IF($A202="","",INDEX(Marina!O:O,MATCH($A202,Marina!$AK:$AK,0)))</f>
        <v/>
      </c>
      <c r="N202" s="156" t="str">
        <f>IF($A202="","",INDEX(Marina!P:P,MATCH($A202,Marina!$AK:$AK,0)))</f>
        <v/>
      </c>
      <c r="O202" s="157" t="str">
        <f>IF($A202="","",INDEX(Marina!Q:Q,MATCH($A202,Marina!$AK:$AK,0)))</f>
        <v/>
      </c>
      <c r="P202" s="156" t="str">
        <f>IF($A202="","",INDEX(Marina!R:R,MATCH($A202,Marina!$AK:$AK,0)))</f>
        <v/>
      </c>
      <c r="Q202" s="156" t="str">
        <f>IF($A202="","",INDEX(Marina!S:S,MATCH($A202,Marina!$AK:$AK,0)))</f>
        <v/>
      </c>
      <c r="R202" s="162" t="str">
        <f>IF($A202="","",INDEX(Marina!T:T,MATCH($A202,Marina!$AK:$AK,0)))</f>
        <v/>
      </c>
      <c r="S202" s="158"/>
      <c r="T202" s="150"/>
      <c r="U202" s="150"/>
    </row>
    <row r="203" spans="1:21" ht="30" customHeight="1">
      <c r="A203" s="151" t="str">
        <f>IF(MAX($A$1:$A202)&lt;MAX(Marina!$AK:$AK),SUM('Renew Report'!$A202,1),"")</f>
        <v/>
      </c>
      <c r="B203" s="152" t="str">
        <f>IF($A203="","",INDEX(Marina!B:B,MATCH($A203,Marina!$AK:$AK,0)))</f>
        <v/>
      </c>
      <c r="C203" s="152" t="str">
        <f>IF($A203="","",INDEX(Marina!C:C,MATCH($A203,Marina!$AK:$AK,0)))</f>
        <v/>
      </c>
      <c r="D203" s="152" t="str">
        <f>IF($A203="","",INDEX(Marina!D:D,MATCH($A203,Marina!$AK:$AK,0)))</f>
        <v/>
      </c>
      <c r="E203" s="152" t="str">
        <f>IF($A203="","",INDEX(Marina!E:E,MATCH($A203,Marina!$AK:$AK,0)))</f>
        <v/>
      </c>
      <c r="F203" s="152" t="str">
        <f>IF($A203="","",INDEX(Marina!F:F,MATCH($A203,Marina!$AK:$AK,0)))</f>
        <v/>
      </c>
      <c r="G203" s="152" t="str">
        <f>IF($A203="","",INDEX(Marina!I:I,MATCH($A203,Marina!$AK:$AK,0)))</f>
        <v/>
      </c>
      <c r="H203" s="152" t="str">
        <f>IF($A203="","",INDEX(Marina!J:J,MATCH($A203,Marina!$AK:$AK,0)))</f>
        <v/>
      </c>
      <c r="I203" s="152" t="str">
        <f>IF($A203="","",INDEX(Marina!K:K,MATCH($A203,Marina!$AK:$AK,0)))</f>
        <v/>
      </c>
      <c r="J203" s="153" t="str">
        <f>IF($A203="","",INDEX(Marina!L:L,MATCH($A203,Marina!$AK:$AK,0)))</f>
        <v/>
      </c>
      <c r="K203" s="153" t="str">
        <f>IF($A203="","",INDEX(Marina!M:M,MATCH($A203,Marina!$AK:$AK,0)))</f>
        <v/>
      </c>
      <c r="L203" s="154" t="str">
        <f>IF($A203="","",INDEX(Marina!N:N,MATCH($A203,Marina!$AK:$AK,0)))</f>
        <v/>
      </c>
      <c r="M203" s="155" t="str">
        <f>IF($A203="","",INDEX(Marina!O:O,MATCH($A203,Marina!$AK:$AK,0)))</f>
        <v/>
      </c>
      <c r="N203" s="156" t="str">
        <f>IF($A203="","",INDEX(Marina!P:P,MATCH($A203,Marina!$AK:$AK,0)))</f>
        <v/>
      </c>
      <c r="O203" s="157" t="str">
        <f>IF($A203="","",INDEX(Marina!Q:Q,MATCH($A203,Marina!$AK:$AK,0)))</f>
        <v/>
      </c>
      <c r="P203" s="156" t="str">
        <f>IF($A203="","",INDEX(Marina!R:R,MATCH($A203,Marina!$AK:$AK,0)))</f>
        <v/>
      </c>
      <c r="Q203" s="156" t="str">
        <f>IF($A203="","",INDEX(Marina!S:S,MATCH($A203,Marina!$AK:$AK,0)))</f>
        <v/>
      </c>
      <c r="R203" s="162" t="str">
        <f>IF($A203="","",INDEX(Marina!T:T,MATCH($A203,Marina!$AK:$AK,0)))</f>
        <v/>
      </c>
      <c r="S203" s="158"/>
      <c r="T203" s="150"/>
      <c r="U203" s="150"/>
    </row>
    <row r="204" spans="1:21" ht="30" customHeight="1">
      <c r="A204" s="151" t="str">
        <f>IF(MAX($A$1:$A203)&lt;MAX(Marina!$AK:$AK),SUM('Renew Report'!$A203,1),"")</f>
        <v/>
      </c>
      <c r="B204" s="152" t="str">
        <f>IF($A204="","",INDEX(Marina!B:B,MATCH($A204,Marina!$AK:$AK,0)))</f>
        <v/>
      </c>
      <c r="C204" s="152" t="str">
        <f>IF($A204="","",INDEX(Marina!C:C,MATCH($A204,Marina!$AK:$AK,0)))</f>
        <v/>
      </c>
      <c r="D204" s="152" t="str">
        <f>IF($A204="","",INDEX(Marina!D:D,MATCH($A204,Marina!$AK:$AK,0)))</f>
        <v/>
      </c>
      <c r="E204" s="152" t="str">
        <f>IF($A204="","",INDEX(Marina!E:E,MATCH($A204,Marina!$AK:$AK,0)))</f>
        <v/>
      </c>
      <c r="F204" s="152" t="str">
        <f>IF($A204="","",INDEX(Marina!F:F,MATCH($A204,Marina!$AK:$AK,0)))</f>
        <v/>
      </c>
      <c r="G204" s="152" t="str">
        <f>IF($A204="","",INDEX(Marina!I:I,MATCH($A204,Marina!$AK:$AK,0)))</f>
        <v/>
      </c>
      <c r="H204" s="152" t="str">
        <f>IF($A204="","",INDEX(Marina!J:J,MATCH($A204,Marina!$AK:$AK,0)))</f>
        <v/>
      </c>
      <c r="I204" s="152" t="str">
        <f>IF($A204="","",INDEX(Marina!K:K,MATCH($A204,Marina!$AK:$AK,0)))</f>
        <v/>
      </c>
      <c r="J204" s="153" t="str">
        <f>IF($A204="","",INDEX(Marina!L:L,MATCH($A204,Marina!$AK:$AK,0)))</f>
        <v/>
      </c>
      <c r="K204" s="153" t="str">
        <f>IF($A204="","",INDEX(Marina!M:M,MATCH($A204,Marina!$AK:$AK,0)))</f>
        <v/>
      </c>
      <c r="L204" s="154" t="str">
        <f>IF($A204="","",INDEX(Marina!N:N,MATCH($A204,Marina!$AK:$AK,0)))</f>
        <v/>
      </c>
      <c r="M204" s="155" t="str">
        <f>IF($A204="","",INDEX(Marina!O:O,MATCH($A204,Marina!$AK:$AK,0)))</f>
        <v/>
      </c>
      <c r="N204" s="156" t="str">
        <f>IF($A204="","",INDEX(Marina!P:P,MATCH($A204,Marina!$AK:$AK,0)))</f>
        <v/>
      </c>
      <c r="O204" s="157" t="str">
        <f>IF($A204="","",INDEX(Marina!Q:Q,MATCH($A204,Marina!$AK:$AK,0)))</f>
        <v/>
      </c>
      <c r="P204" s="156" t="str">
        <f>IF($A204="","",INDEX(Marina!R:R,MATCH($A204,Marina!$AK:$AK,0)))</f>
        <v/>
      </c>
      <c r="Q204" s="156" t="str">
        <f>IF($A204="","",INDEX(Marina!S:S,MATCH($A204,Marina!$AK:$AK,0)))</f>
        <v/>
      </c>
      <c r="R204" s="162" t="str">
        <f>IF($A204="","",INDEX(Marina!T:T,MATCH($A204,Marina!$AK:$AK,0)))</f>
        <v/>
      </c>
      <c r="S204" s="158"/>
      <c r="T204" s="150"/>
      <c r="U204" s="150"/>
    </row>
    <row r="205" spans="1:21" ht="30" customHeight="1">
      <c r="A205" s="151" t="str">
        <f>IF(MAX($A$1:$A204)&lt;MAX(Marina!$AK:$AK),SUM('Renew Report'!$A204,1),"")</f>
        <v/>
      </c>
      <c r="B205" s="152" t="str">
        <f>IF($A205="","",INDEX(Marina!B:B,MATCH($A205,Marina!$AK:$AK,0)))</f>
        <v/>
      </c>
      <c r="C205" s="152" t="str">
        <f>IF($A205="","",INDEX(Marina!C:C,MATCH($A205,Marina!$AK:$AK,0)))</f>
        <v/>
      </c>
      <c r="D205" s="152" t="str">
        <f>IF($A205="","",INDEX(Marina!D:D,MATCH($A205,Marina!$AK:$AK,0)))</f>
        <v/>
      </c>
      <c r="E205" s="152" t="str">
        <f>IF($A205="","",INDEX(Marina!E:E,MATCH($A205,Marina!$AK:$AK,0)))</f>
        <v/>
      </c>
      <c r="F205" s="152" t="str">
        <f>IF($A205="","",INDEX(Marina!F:F,MATCH($A205,Marina!$AK:$AK,0)))</f>
        <v/>
      </c>
      <c r="G205" s="152" t="str">
        <f>IF($A205="","",INDEX(Marina!I:I,MATCH($A205,Marina!$AK:$AK,0)))</f>
        <v/>
      </c>
      <c r="H205" s="152" t="str">
        <f>IF($A205="","",INDEX(Marina!J:J,MATCH($A205,Marina!$AK:$AK,0)))</f>
        <v/>
      </c>
      <c r="I205" s="152" t="str">
        <f>IF($A205="","",INDEX(Marina!K:K,MATCH($A205,Marina!$AK:$AK,0)))</f>
        <v/>
      </c>
      <c r="J205" s="153" t="str">
        <f>IF($A205="","",INDEX(Marina!L:L,MATCH($A205,Marina!$AK:$AK,0)))</f>
        <v/>
      </c>
      <c r="K205" s="153" t="str">
        <f>IF($A205="","",INDEX(Marina!M:M,MATCH($A205,Marina!$AK:$AK,0)))</f>
        <v/>
      </c>
      <c r="L205" s="154" t="str">
        <f>IF($A205="","",INDEX(Marina!N:N,MATCH($A205,Marina!$AK:$AK,0)))</f>
        <v/>
      </c>
      <c r="M205" s="155" t="str">
        <f>IF($A205="","",INDEX(Marina!O:O,MATCH($A205,Marina!$AK:$AK,0)))</f>
        <v/>
      </c>
      <c r="N205" s="156" t="str">
        <f>IF($A205="","",INDEX(Marina!P:P,MATCH($A205,Marina!$AK:$AK,0)))</f>
        <v/>
      </c>
      <c r="O205" s="157" t="str">
        <f>IF($A205="","",INDEX(Marina!Q:Q,MATCH($A205,Marina!$AK:$AK,0)))</f>
        <v/>
      </c>
      <c r="P205" s="156" t="str">
        <f>IF($A205="","",INDEX(Marina!R:R,MATCH($A205,Marina!$AK:$AK,0)))</f>
        <v/>
      </c>
      <c r="Q205" s="156" t="str">
        <f>IF($A205="","",INDEX(Marina!S:S,MATCH($A205,Marina!$AK:$AK,0)))</f>
        <v/>
      </c>
      <c r="R205" s="162" t="str">
        <f>IF($A205="","",INDEX(Marina!T:T,MATCH($A205,Marina!$AK:$AK,0)))</f>
        <v/>
      </c>
      <c r="S205" s="158"/>
      <c r="T205" s="150"/>
      <c r="U205" s="150"/>
    </row>
    <row r="206" spans="1:21" ht="30" customHeight="1">
      <c r="A206" s="151" t="str">
        <f>IF(MAX($A$1:$A205)&lt;MAX(Marina!$AK:$AK),SUM('Renew Report'!$A205,1),"")</f>
        <v/>
      </c>
      <c r="B206" s="152" t="str">
        <f>IF($A206="","",INDEX(Marina!B:B,MATCH($A206,Marina!$AK:$AK,0)))</f>
        <v/>
      </c>
      <c r="C206" s="152" t="str">
        <f>IF($A206="","",INDEX(Marina!C:C,MATCH($A206,Marina!$AK:$AK,0)))</f>
        <v/>
      </c>
      <c r="D206" s="152" t="str">
        <f>IF($A206="","",INDEX(Marina!D:D,MATCH($A206,Marina!$AK:$AK,0)))</f>
        <v/>
      </c>
      <c r="E206" s="152" t="str">
        <f>IF($A206="","",INDEX(Marina!E:E,MATCH($A206,Marina!$AK:$AK,0)))</f>
        <v/>
      </c>
      <c r="F206" s="152" t="str">
        <f>IF($A206="","",INDEX(Marina!F:F,MATCH($A206,Marina!$AK:$AK,0)))</f>
        <v/>
      </c>
      <c r="G206" s="152" t="str">
        <f>IF($A206="","",INDEX(Marina!I:I,MATCH($A206,Marina!$AK:$AK,0)))</f>
        <v/>
      </c>
      <c r="H206" s="152" t="str">
        <f>IF($A206="","",INDEX(Marina!J:J,MATCH($A206,Marina!$AK:$AK,0)))</f>
        <v/>
      </c>
      <c r="I206" s="152" t="str">
        <f>IF($A206="","",INDEX(Marina!K:K,MATCH($A206,Marina!$AK:$AK,0)))</f>
        <v/>
      </c>
      <c r="J206" s="153" t="str">
        <f>IF($A206="","",INDEX(Marina!L:L,MATCH($A206,Marina!$AK:$AK,0)))</f>
        <v/>
      </c>
      <c r="K206" s="153" t="str">
        <f>IF($A206="","",INDEX(Marina!M:M,MATCH($A206,Marina!$AK:$AK,0)))</f>
        <v/>
      </c>
      <c r="L206" s="154" t="str">
        <f>IF($A206="","",INDEX(Marina!N:N,MATCH($A206,Marina!$AK:$AK,0)))</f>
        <v/>
      </c>
      <c r="M206" s="155" t="str">
        <f>IF($A206="","",INDEX(Marina!O:O,MATCH($A206,Marina!$AK:$AK,0)))</f>
        <v/>
      </c>
      <c r="N206" s="156" t="str">
        <f>IF($A206="","",INDEX(Marina!P:P,MATCH($A206,Marina!$AK:$AK,0)))</f>
        <v/>
      </c>
      <c r="O206" s="157" t="str">
        <f>IF($A206="","",INDEX(Marina!Q:Q,MATCH($A206,Marina!$AK:$AK,0)))</f>
        <v/>
      </c>
      <c r="P206" s="156" t="str">
        <f>IF($A206="","",INDEX(Marina!R:R,MATCH($A206,Marina!$AK:$AK,0)))</f>
        <v/>
      </c>
      <c r="Q206" s="156" t="str">
        <f>IF($A206="","",INDEX(Marina!S:S,MATCH($A206,Marina!$AK:$AK,0)))</f>
        <v/>
      </c>
      <c r="R206" s="162" t="str">
        <f>IF($A206="","",INDEX(Marina!T:T,MATCH($A206,Marina!$AK:$AK,0)))</f>
        <v/>
      </c>
      <c r="S206" s="158"/>
      <c r="T206" s="150"/>
      <c r="U206" s="150"/>
    </row>
    <row r="207" spans="1:21" ht="30" customHeight="1">
      <c r="A207" s="151" t="str">
        <f>IF(MAX($A$1:$A206)&lt;MAX(Marina!$AK:$AK),SUM('Renew Report'!$A206,1),"")</f>
        <v/>
      </c>
      <c r="B207" s="152" t="str">
        <f>IF($A207="","",INDEX(Marina!B:B,MATCH($A207,Marina!$AK:$AK,0)))</f>
        <v/>
      </c>
      <c r="C207" s="152" t="str">
        <f>IF($A207="","",INDEX(Marina!C:C,MATCH($A207,Marina!$AK:$AK,0)))</f>
        <v/>
      </c>
      <c r="D207" s="152" t="str">
        <f>IF($A207="","",INDEX(Marina!D:D,MATCH($A207,Marina!$AK:$AK,0)))</f>
        <v/>
      </c>
      <c r="E207" s="152" t="str">
        <f>IF($A207="","",INDEX(Marina!E:E,MATCH($A207,Marina!$AK:$AK,0)))</f>
        <v/>
      </c>
      <c r="F207" s="152" t="str">
        <f>IF($A207="","",INDEX(Marina!F:F,MATCH($A207,Marina!$AK:$AK,0)))</f>
        <v/>
      </c>
      <c r="G207" s="152" t="str">
        <f>IF($A207="","",INDEX(Marina!I:I,MATCH($A207,Marina!$AK:$AK,0)))</f>
        <v/>
      </c>
      <c r="H207" s="152" t="str">
        <f>IF($A207="","",INDEX(Marina!J:J,MATCH($A207,Marina!$AK:$AK,0)))</f>
        <v/>
      </c>
      <c r="I207" s="152" t="str">
        <f>IF($A207="","",INDEX(Marina!K:K,MATCH($A207,Marina!$AK:$AK,0)))</f>
        <v/>
      </c>
      <c r="J207" s="153" t="str">
        <f>IF($A207="","",INDEX(Marina!L:L,MATCH($A207,Marina!$AK:$AK,0)))</f>
        <v/>
      </c>
      <c r="K207" s="153" t="str">
        <f>IF($A207="","",INDEX(Marina!M:M,MATCH($A207,Marina!$AK:$AK,0)))</f>
        <v/>
      </c>
      <c r="L207" s="154" t="str">
        <f>IF($A207="","",INDEX(Marina!N:N,MATCH($A207,Marina!$AK:$AK,0)))</f>
        <v/>
      </c>
      <c r="M207" s="155" t="str">
        <f>IF($A207="","",INDEX(Marina!O:O,MATCH($A207,Marina!$AK:$AK,0)))</f>
        <v/>
      </c>
      <c r="N207" s="156" t="str">
        <f>IF($A207="","",INDEX(Marina!P:P,MATCH($A207,Marina!$AK:$AK,0)))</f>
        <v/>
      </c>
      <c r="O207" s="157" t="str">
        <f>IF($A207="","",INDEX(Marina!Q:Q,MATCH($A207,Marina!$AK:$AK,0)))</f>
        <v/>
      </c>
      <c r="P207" s="156" t="str">
        <f>IF($A207="","",INDEX(Marina!R:R,MATCH($A207,Marina!$AK:$AK,0)))</f>
        <v/>
      </c>
      <c r="Q207" s="156" t="str">
        <f>IF($A207="","",INDEX(Marina!S:S,MATCH($A207,Marina!$AK:$AK,0)))</f>
        <v/>
      </c>
      <c r="R207" s="162" t="str">
        <f>IF($A207="","",INDEX(Marina!T:T,MATCH($A207,Marina!$AK:$AK,0)))</f>
        <v/>
      </c>
      <c r="S207" s="158"/>
      <c r="T207" s="150"/>
      <c r="U207" s="150"/>
    </row>
    <row r="208" spans="1:21" ht="30" customHeight="1">
      <c r="A208" s="151" t="str">
        <f>IF(MAX($A$1:$A207)&lt;MAX(Marina!$AK:$AK),SUM('Renew Report'!$A207,1),"")</f>
        <v/>
      </c>
      <c r="B208" s="152" t="str">
        <f>IF($A208="","",INDEX(Marina!B:B,MATCH($A208,Marina!$AK:$AK,0)))</f>
        <v/>
      </c>
      <c r="C208" s="152" t="str">
        <f>IF($A208="","",INDEX(Marina!C:C,MATCH($A208,Marina!$AK:$AK,0)))</f>
        <v/>
      </c>
      <c r="D208" s="152" t="str">
        <f>IF($A208="","",INDEX(Marina!D:D,MATCH($A208,Marina!$AK:$AK,0)))</f>
        <v/>
      </c>
      <c r="E208" s="152" t="str">
        <f>IF($A208="","",INDEX(Marina!E:E,MATCH($A208,Marina!$AK:$AK,0)))</f>
        <v/>
      </c>
      <c r="F208" s="152" t="str">
        <f>IF($A208="","",INDEX(Marina!F:F,MATCH($A208,Marina!$AK:$AK,0)))</f>
        <v/>
      </c>
      <c r="G208" s="152" t="str">
        <f>IF($A208="","",INDEX(Marina!I:I,MATCH($A208,Marina!$AK:$AK,0)))</f>
        <v/>
      </c>
      <c r="H208" s="152" t="str">
        <f>IF($A208="","",INDEX(Marina!J:J,MATCH($A208,Marina!$AK:$AK,0)))</f>
        <v/>
      </c>
      <c r="I208" s="152" t="str">
        <f>IF($A208="","",INDEX(Marina!K:K,MATCH($A208,Marina!$AK:$AK,0)))</f>
        <v/>
      </c>
      <c r="J208" s="153" t="str">
        <f>IF($A208="","",INDEX(Marina!L:L,MATCH($A208,Marina!$AK:$AK,0)))</f>
        <v/>
      </c>
      <c r="K208" s="153" t="str">
        <f>IF($A208="","",INDEX(Marina!M:M,MATCH($A208,Marina!$AK:$AK,0)))</f>
        <v/>
      </c>
      <c r="L208" s="154" t="str">
        <f>IF($A208="","",INDEX(Marina!N:N,MATCH($A208,Marina!$AK:$AK,0)))</f>
        <v/>
      </c>
      <c r="M208" s="155" t="str">
        <f>IF($A208="","",INDEX(Marina!O:O,MATCH($A208,Marina!$AK:$AK,0)))</f>
        <v/>
      </c>
      <c r="N208" s="156" t="str">
        <f>IF($A208="","",INDEX(Marina!P:P,MATCH($A208,Marina!$AK:$AK,0)))</f>
        <v/>
      </c>
      <c r="O208" s="157" t="str">
        <f>IF($A208="","",INDEX(Marina!Q:Q,MATCH($A208,Marina!$AK:$AK,0)))</f>
        <v/>
      </c>
      <c r="P208" s="156" t="str">
        <f>IF($A208="","",INDEX(Marina!R:R,MATCH($A208,Marina!$AK:$AK,0)))</f>
        <v/>
      </c>
      <c r="Q208" s="156" t="str">
        <f>IF($A208="","",INDEX(Marina!S:S,MATCH($A208,Marina!$AK:$AK,0)))</f>
        <v/>
      </c>
      <c r="R208" s="162" t="str">
        <f>IF($A208="","",INDEX(Marina!T:T,MATCH($A208,Marina!$AK:$AK,0)))</f>
        <v/>
      </c>
      <c r="S208" s="158"/>
      <c r="T208" s="150"/>
      <c r="U208" s="150"/>
    </row>
    <row r="209" spans="1:21" ht="30" customHeight="1">
      <c r="A209" s="151" t="str">
        <f>IF(MAX($A$1:$A208)&lt;MAX(Marina!$AK:$AK),SUM('Renew Report'!$A208,1),"")</f>
        <v/>
      </c>
      <c r="B209" s="152" t="str">
        <f>IF($A209="","",INDEX(Marina!B:B,MATCH($A209,Marina!$AK:$AK,0)))</f>
        <v/>
      </c>
      <c r="C209" s="152" t="str">
        <f>IF($A209="","",INDEX(Marina!C:C,MATCH($A209,Marina!$AK:$AK,0)))</f>
        <v/>
      </c>
      <c r="D209" s="152" t="str">
        <f>IF($A209="","",INDEX(Marina!D:D,MATCH($A209,Marina!$AK:$AK,0)))</f>
        <v/>
      </c>
      <c r="E209" s="152" t="str">
        <f>IF($A209="","",INDEX(Marina!E:E,MATCH($A209,Marina!$AK:$AK,0)))</f>
        <v/>
      </c>
      <c r="F209" s="152" t="str">
        <f>IF($A209="","",INDEX(Marina!F:F,MATCH($A209,Marina!$AK:$AK,0)))</f>
        <v/>
      </c>
      <c r="G209" s="152" t="str">
        <f>IF($A209="","",INDEX(Marina!I:I,MATCH($A209,Marina!$AK:$AK,0)))</f>
        <v/>
      </c>
      <c r="H209" s="152" t="str">
        <f>IF($A209="","",INDEX(Marina!J:J,MATCH($A209,Marina!$AK:$AK,0)))</f>
        <v/>
      </c>
      <c r="I209" s="152" t="str">
        <f>IF($A209="","",INDEX(Marina!K:K,MATCH($A209,Marina!$AK:$AK,0)))</f>
        <v/>
      </c>
      <c r="J209" s="153" t="str">
        <f>IF($A209="","",INDEX(Marina!L:L,MATCH($A209,Marina!$AK:$AK,0)))</f>
        <v/>
      </c>
      <c r="K209" s="153" t="str">
        <f>IF($A209="","",INDEX(Marina!M:M,MATCH($A209,Marina!$AK:$AK,0)))</f>
        <v/>
      </c>
      <c r="L209" s="154" t="str">
        <f>IF($A209="","",INDEX(Marina!N:N,MATCH($A209,Marina!$AK:$AK,0)))</f>
        <v/>
      </c>
      <c r="M209" s="155" t="str">
        <f>IF($A209="","",INDEX(Marina!O:O,MATCH($A209,Marina!$AK:$AK,0)))</f>
        <v/>
      </c>
      <c r="N209" s="156" t="str">
        <f>IF($A209="","",INDEX(Marina!P:P,MATCH($A209,Marina!$AK:$AK,0)))</f>
        <v/>
      </c>
      <c r="O209" s="157" t="str">
        <f>IF($A209="","",INDEX(Marina!Q:Q,MATCH($A209,Marina!$AK:$AK,0)))</f>
        <v/>
      </c>
      <c r="P209" s="156" t="str">
        <f>IF($A209="","",INDEX(Marina!R:R,MATCH($A209,Marina!$AK:$AK,0)))</f>
        <v/>
      </c>
      <c r="Q209" s="156" t="str">
        <f>IF($A209="","",INDEX(Marina!S:S,MATCH($A209,Marina!$AK:$AK,0)))</f>
        <v/>
      </c>
      <c r="R209" s="162" t="str">
        <f>IF($A209="","",INDEX(Marina!T:T,MATCH($A209,Marina!$AK:$AK,0)))</f>
        <v/>
      </c>
      <c r="S209" s="158"/>
      <c r="T209" s="150"/>
      <c r="U209" s="150"/>
    </row>
    <row r="210" spans="1:21" ht="30" customHeight="1">
      <c r="A210" s="151" t="str">
        <f>IF(MAX($A$1:$A209)&lt;MAX(Marina!$AK:$AK),SUM('Renew Report'!$A209,1),"")</f>
        <v/>
      </c>
      <c r="B210" s="152" t="str">
        <f>IF($A210="","",INDEX(Marina!B:B,MATCH($A210,Marina!$AK:$AK,0)))</f>
        <v/>
      </c>
      <c r="C210" s="152" t="str">
        <f>IF($A210="","",INDEX(Marina!C:C,MATCH($A210,Marina!$AK:$AK,0)))</f>
        <v/>
      </c>
      <c r="D210" s="152" t="str">
        <f>IF($A210="","",INDEX(Marina!D:D,MATCH($A210,Marina!$AK:$AK,0)))</f>
        <v/>
      </c>
      <c r="E210" s="152" t="str">
        <f>IF($A210="","",INDEX(Marina!E:E,MATCH($A210,Marina!$AK:$AK,0)))</f>
        <v/>
      </c>
      <c r="F210" s="152" t="str">
        <f>IF($A210="","",INDEX(Marina!F:F,MATCH($A210,Marina!$AK:$AK,0)))</f>
        <v/>
      </c>
      <c r="G210" s="152" t="str">
        <f>IF($A210="","",INDEX(Marina!I:I,MATCH($A210,Marina!$AK:$AK,0)))</f>
        <v/>
      </c>
      <c r="H210" s="152" t="str">
        <f>IF($A210="","",INDEX(Marina!J:J,MATCH($A210,Marina!$AK:$AK,0)))</f>
        <v/>
      </c>
      <c r="I210" s="152" t="str">
        <f>IF($A210="","",INDEX(Marina!K:K,MATCH($A210,Marina!$AK:$AK,0)))</f>
        <v/>
      </c>
      <c r="J210" s="153" t="str">
        <f>IF($A210="","",INDEX(Marina!L:L,MATCH($A210,Marina!$AK:$AK,0)))</f>
        <v/>
      </c>
      <c r="K210" s="153" t="str">
        <f>IF($A210="","",INDEX(Marina!M:M,MATCH($A210,Marina!$AK:$AK,0)))</f>
        <v/>
      </c>
      <c r="L210" s="154" t="str">
        <f>IF($A210="","",INDEX(Marina!N:N,MATCH($A210,Marina!$AK:$AK,0)))</f>
        <v/>
      </c>
      <c r="M210" s="155" t="str">
        <f>IF($A210="","",INDEX(Marina!O:O,MATCH($A210,Marina!$AK:$AK,0)))</f>
        <v/>
      </c>
      <c r="N210" s="156" t="str">
        <f>IF($A210="","",INDEX(Marina!P:P,MATCH($A210,Marina!$AK:$AK,0)))</f>
        <v/>
      </c>
      <c r="O210" s="157" t="str">
        <f>IF($A210="","",INDEX(Marina!Q:Q,MATCH($A210,Marina!$AK:$AK,0)))</f>
        <v/>
      </c>
      <c r="P210" s="156" t="str">
        <f>IF($A210="","",INDEX(Marina!R:R,MATCH($A210,Marina!$AK:$AK,0)))</f>
        <v/>
      </c>
      <c r="Q210" s="156" t="str">
        <f>IF($A210="","",INDEX(Marina!S:S,MATCH($A210,Marina!$AK:$AK,0)))</f>
        <v/>
      </c>
      <c r="R210" s="162" t="str">
        <f>IF($A210="","",INDEX(Marina!T:T,MATCH($A210,Marina!$AK:$AK,0)))</f>
        <v/>
      </c>
      <c r="S210" s="158"/>
      <c r="T210" s="150"/>
      <c r="U210" s="150"/>
    </row>
    <row r="211" spans="1:21" ht="30" customHeight="1">
      <c r="A211" s="151" t="str">
        <f>IF(MAX($A$1:$A210)&lt;MAX(Marina!$AK:$AK),SUM('Renew Report'!$A210,1),"")</f>
        <v/>
      </c>
      <c r="B211" s="152" t="str">
        <f>IF($A211="","",INDEX(Marina!B:B,MATCH($A211,Marina!$AK:$AK,0)))</f>
        <v/>
      </c>
      <c r="C211" s="152" t="str">
        <f>IF($A211="","",INDEX(Marina!C:C,MATCH($A211,Marina!$AK:$AK,0)))</f>
        <v/>
      </c>
      <c r="D211" s="152" t="str">
        <f>IF($A211="","",INDEX(Marina!D:D,MATCH($A211,Marina!$AK:$AK,0)))</f>
        <v/>
      </c>
      <c r="E211" s="152" t="str">
        <f>IF($A211="","",INDEX(Marina!E:E,MATCH($A211,Marina!$AK:$AK,0)))</f>
        <v/>
      </c>
      <c r="F211" s="152" t="str">
        <f>IF($A211="","",INDEX(Marina!F:F,MATCH($A211,Marina!$AK:$AK,0)))</f>
        <v/>
      </c>
      <c r="G211" s="152" t="str">
        <f>IF($A211="","",INDEX(Marina!I:I,MATCH($A211,Marina!$AK:$AK,0)))</f>
        <v/>
      </c>
      <c r="H211" s="152" t="str">
        <f>IF($A211="","",INDEX(Marina!J:J,MATCH($A211,Marina!$AK:$AK,0)))</f>
        <v/>
      </c>
      <c r="I211" s="152" t="str">
        <f>IF($A211="","",INDEX(Marina!K:K,MATCH($A211,Marina!$AK:$AK,0)))</f>
        <v/>
      </c>
      <c r="J211" s="153" t="str">
        <f>IF($A211="","",INDEX(Marina!L:L,MATCH($A211,Marina!$AK:$AK,0)))</f>
        <v/>
      </c>
      <c r="K211" s="153" t="str">
        <f>IF($A211="","",INDEX(Marina!M:M,MATCH($A211,Marina!$AK:$AK,0)))</f>
        <v/>
      </c>
      <c r="L211" s="154" t="str">
        <f>IF($A211="","",INDEX(Marina!N:N,MATCH($A211,Marina!$AK:$AK,0)))</f>
        <v/>
      </c>
      <c r="M211" s="155" t="str">
        <f>IF($A211="","",INDEX(Marina!O:O,MATCH($A211,Marina!$AK:$AK,0)))</f>
        <v/>
      </c>
      <c r="N211" s="156" t="str">
        <f>IF($A211="","",INDEX(Marina!P:P,MATCH($A211,Marina!$AK:$AK,0)))</f>
        <v/>
      </c>
      <c r="O211" s="157" t="str">
        <f>IF($A211="","",INDEX(Marina!Q:Q,MATCH($A211,Marina!$AK:$AK,0)))</f>
        <v/>
      </c>
      <c r="P211" s="156" t="str">
        <f>IF($A211="","",INDEX(Marina!R:R,MATCH($A211,Marina!$AK:$AK,0)))</f>
        <v/>
      </c>
      <c r="Q211" s="156" t="str">
        <f>IF($A211="","",INDEX(Marina!S:S,MATCH($A211,Marina!$AK:$AK,0)))</f>
        <v/>
      </c>
      <c r="R211" s="162" t="str">
        <f>IF($A211="","",INDEX(Marina!T:T,MATCH($A211,Marina!$AK:$AK,0)))</f>
        <v/>
      </c>
      <c r="S211" s="158"/>
      <c r="T211" s="150"/>
      <c r="U211" s="150"/>
    </row>
    <row r="212" spans="1:21" ht="30" customHeight="1">
      <c r="A212" s="151" t="str">
        <f>IF(MAX($A$1:$A211)&lt;MAX(Marina!$AK:$AK),SUM('Renew Report'!$A211,1),"")</f>
        <v/>
      </c>
      <c r="B212" s="152" t="str">
        <f>IF($A212="","",INDEX(Marina!B:B,MATCH($A212,Marina!$AK:$AK,0)))</f>
        <v/>
      </c>
      <c r="C212" s="152" t="str">
        <f>IF($A212="","",INDEX(Marina!C:C,MATCH($A212,Marina!$AK:$AK,0)))</f>
        <v/>
      </c>
      <c r="D212" s="152" t="str">
        <f>IF($A212="","",INDEX(Marina!D:D,MATCH($A212,Marina!$AK:$AK,0)))</f>
        <v/>
      </c>
      <c r="E212" s="152" t="str">
        <f>IF($A212="","",INDEX(Marina!E:E,MATCH($A212,Marina!$AK:$AK,0)))</f>
        <v/>
      </c>
      <c r="F212" s="152" t="str">
        <f>IF($A212="","",INDEX(Marina!F:F,MATCH($A212,Marina!$AK:$AK,0)))</f>
        <v/>
      </c>
      <c r="G212" s="152" t="str">
        <f>IF($A212="","",INDEX(Marina!I:I,MATCH($A212,Marina!$AK:$AK,0)))</f>
        <v/>
      </c>
      <c r="H212" s="152" t="str">
        <f>IF($A212="","",INDEX(Marina!J:J,MATCH($A212,Marina!$AK:$AK,0)))</f>
        <v/>
      </c>
      <c r="I212" s="152" t="str">
        <f>IF($A212="","",INDEX(Marina!K:K,MATCH($A212,Marina!$AK:$AK,0)))</f>
        <v/>
      </c>
      <c r="J212" s="153" t="str">
        <f>IF($A212="","",INDEX(Marina!L:L,MATCH($A212,Marina!$AK:$AK,0)))</f>
        <v/>
      </c>
      <c r="K212" s="153" t="str">
        <f>IF($A212="","",INDEX(Marina!M:M,MATCH($A212,Marina!$AK:$AK,0)))</f>
        <v/>
      </c>
      <c r="L212" s="154" t="str">
        <f>IF($A212="","",INDEX(Marina!N:N,MATCH($A212,Marina!$AK:$AK,0)))</f>
        <v/>
      </c>
      <c r="M212" s="155" t="str">
        <f>IF($A212="","",INDEX(Marina!O:O,MATCH($A212,Marina!$AK:$AK,0)))</f>
        <v/>
      </c>
      <c r="N212" s="156" t="str">
        <f>IF($A212="","",INDEX(Marina!P:P,MATCH($A212,Marina!$AK:$AK,0)))</f>
        <v/>
      </c>
      <c r="O212" s="157" t="str">
        <f>IF($A212="","",INDEX(Marina!Q:Q,MATCH($A212,Marina!$AK:$AK,0)))</f>
        <v/>
      </c>
      <c r="P212" s="156" t="str">
        <f>IF($A212="","",INDEX(Marina!R:R,MATCH($A212,Marina!$AK:$AK,0)))</f>
        <v/>
      </c>
      <c r="Q212" s="156" t="str">
        <f>IF($A212="","",INDEX(Marina!S:S,MATCH($A212,Marina!$AK:$AK,0)))</f>
        <v/>
      </c>
      <c r="R212" s="162" t="str">
        <f>IF($A212="","",INDEX(Marina!T:T,MATCH($A212,Marina!$AK:$AK,0)))</f>
        <v/>
      </c>
      <c r="S212" s="158"/>
      <c r="T212" s="150"/>
      <c r="U212" s="150"/>
    </row>
    <row r="213" spans="1:21" ht="30" customHeight="1">
      <c r="A213" s="151" t="str">
        <f>IF(MAX($A$1:$A212)&lt;MAX(Marina!$AK:$AK),SUM('Renew Report'!$A212,1),"")</f>
        <v/>
      </c>
      <c r="B213" s="152" t="str">
        <f>IF($A213="","",INDEX(Marina!B:B,MATCH($A213,Marina!$AK:$AK,0)))</f>
        <v/>
      </c>
      <c r="C213" s="152" t="str">
        <f>IF($A213="","",INDEX(Marina!C:C,MATCH($A213,Marina!$AK:$AK,0)))</f>
        <v/>
      </c>
      <c r="D213" s="152" t="str">
        <f>IF($A213="","",INDEX(Marina!D:D,MATCH($A213,Marina!$AK:$AK,0)))</f>
        <v/>
      </c>
      <c r="E213" s="152" t="str">
        <f>IF($A213="","",INDEX(Marina!E:E,MATCH($A213,Marina!$AK:$AK,0)))</f>
        <v/>
      </c>
      <c r="F213" s="152" t="str">
        <f>IF($A213="","",INDEX(Marina!F:F,MATCH($A213,Marina!$AK:$AK,0)))</f>
        <v/>
      </c>
      <c r="G213" s="152" t="str">
        <f>IF($A213="","",INDEX(Marina!I:I,MATCH($A213,Marina!$AK:$AK,0)))</f>
        <v/>
      </c>
      <c r="H213" s="152" t="str">
        <f>IF($A213="","",INDEX(Marina!J:J,MATCH($A213,Marina!$AK:$AK,0)))</f>
        <v/>
      </c>
      <c r="I213" s="152" t="str">
        <f>IF($A213="","",INDEX(Marina!K:K,MATCH($A213,Marina!$AK:$AK,0)))</f>
        <v/>
      </c>
      <c r="J213" s="153" t="str">
        <f>IF($A213="","",INDEX(Marina!L:L,MATCH($A213,Marina!$AK:$AK,0)))</f>
        <v/>
      </c>
      <c r="K213" s="153" t="str">
        <f>IF($A213="","",INDEX(Marina!M:M,MATCH($A213,Marina!$AK:$AK,0)))</f>
        <v/>
      </c>
      <c r="L213" s="154" t="str">
        <f>IF($A213="","",INDEX(Marina!N:N,MATCH($A213,Marina!$AK:$AK,0)))</f>
        <v/>
      </c>
      <c r="M213" s="155" t="str">
        <f>IF($A213="","",INDEX(Marina!O:O,MATCH($A213,Marina!$AK:$AK,0)))</f>
        <v/>
      </c>
      <c r="N213" s="156" t="str">
        <f>IF($A213="","",INDEX(Marina!P:P,MATCH($A213,Marina!$AK:$AK,0)))</f>
        <v/>
      </c>
      <c r="O213" s="157" t="str">
        <f>IF($A213="","",INDEX(Marina!Q:Q,MATCH($A213,Marina!$AK:$AK,0)))</f>
        <v/>
      </c>
      <c r="P213" s="156" t="str">
        <f>IF($A213="","",INDEX(Marina!R:R,MATCH($A213,Marina!$AK:$AK,0)))</f>
        <v/>
      </c>
      <c r="Q213" s="156" t="str">
        <f>IF($A213="","",INDEX(Marina!S:S,MATCH($A213,Marina!$AK:$AK,0)))</f>
        <v/>
      </c>
      <c r="R213" s="162" t="str">
        <f>IF($A213="","",INDEX(Marina!T:T,MATCH($A213,Marina!$AK:$AK,0)))</f>
        <v/>
      </c>
      <c r="S213" s="158"/>
      <c r="T213" s="150"/>
      <c r="U213" s="150"/>
    </row>
    <row r="214" spans="1:21" ht="30" customHeight="1">
      <c r="A214" s="151" t="str">
        <f>IF(MAX($A$1:$A213)&lt;MAX(Marina!$AK:$AK),SUM('Renew Report'!$A213,1),"")</f>
        <v/>
      </c>
      <c r="B214" s="152" t="str">
        <f>IF($A214="","",INDEX(Marina!B:B,MATCH($A214,Marina!$AK:$AK,0)))</f>
        <v/>
      </c>
      <c r="C214" s="152" t="str">
        <f>IF($A214="","",INDEX(Marina!C:C,MATCH($A214,Marina!$AK:$AK,0)))</f>
        <v/>
      </c>
      <c r="D214" s="152" t="str">
        <f>IF($A214="","",INDEX(Marina!D:D,MATCH($A214,Marina!$AK:$AK,0)))</f>
        <v/>
      </c>
      <c r="E214" s="152" t="str">
        <f>IF($A214="","",INDEX(Marina!E:E,MATCH($A214,Marina!$AK:$AK,0)))</f>
        <v/>
      </c>
      <c r="F214" s="152" t="str">
        <f>IF($A214="","",INDEX(Marina!F:F,MATCH($A214,Marina!$AK:$AK,0)))</f>
        <v/>
      </c>
      <c r="G214" s="152" t="str">
        <f>IF($A214="","",INDEX(Marina!I:I,MATCH($A214,Marina!$AK:$AK,0)))</f>
        <v/>
      </c>
      <c r="H214" s="152" t="str">
        <f>IF($A214="","",INDEX(Marina!J:J,MATCH($A214,Marina!$AK:$AK,0)))</f>
        <v/>
      </c>
      <c r="I214" s="152" t="str">
        <f>IF($A214="","",INDEX(Marina!K:K,MATCH($A214,Marina!$AK:$AK,0)))</f>
        <v/>
      </c>
      <c r="J214" s="153" t="str">
        <f>IF($A214="","",INDEX(Marina!L:L,MATCH($A214,Marina!$AK:$AK,0)))</f>
        <v/>
      </c>
      <c r="K214" s="153" t="str">
        <f>IF($A214="","",INDEX(Marina!M:M,MATCH($A214,Marina!$AK:$AK,0)))</f>
        <v/>
      </c>
      <c r="L214" s="154" t="str">
        <f>IF($A214="","",INDEX(Marina!N:N,MATCH($A214,Marina!$AK:$AK,0)))</f>
        <v/>
      </c>
      <c r="M214" s="155" t="str">
        <f>IF($A214="","",INDEX(Marina!O:O,MATCH($A214,Marina!$AK:$AK,0)))</f>
        <v/>
      </c>
      <c r="N214" s="156" t="str">
        <f>IF($A214="","",INDEX(Marina!P:P,MATCH($A214,Marina!$AK:$AK,0)))</f>
        <v/>
      </c>
      <c r="O214" s="157" t="str">
        <f>IF($A214="","",INDEX(Marina!Q:Q,MATCH($A214,Marina!$AK:$AK,0)))</f>
        <v/>
      </c>
      <c r="P214" s="156" t="str">
        <f>IF($A214="","",INDEX(Marina!R:R,MATCH($A214,Marina!$AK:$AK,0)))</f>
        <v/>
      </c>
      <c r="Q214" s="156" t="str">
        <f>IF($A214="","",INDEX(Marina!S:S,MATCH($A214,Marina!$AK:$AK,0)))</f>
        <v/>
      </c>
      <c r="R214" s="162" t="str">
        <f>IF($A214="","",INDEX(Marina!T:T,MATCH($A214,Marina!$AK:$AK,0)))</f>
        <v/>
      </c>
      <c r="S214" s="158"/>
      <c r="T214" s="150"/>
      <c r="U214" s="150"/>
    </row>
    <row r="215" spans="1:21" ht="30" customHeight="1">
      <c r="A215" s="151" t="str">
        <f>IF(MAX($A$1:$A214)&lt;MAX(Marina!$AK:$AK),SUM('Renew Report'!$A214,1),"")</f>
        <v/>
      </c>
      <c r="B215" s="152" t="str">
        <f>IF($A215="","",INDEX(Marina!B:B,MATCH($A215,Marina!$AK:$AK,0)))</f>
        <v/>
      </c>
      <c r="C215" s="152" t="str">
        <f>IF($A215="","",INDEX(Marina!C:C,MATCH($A215,Marina!$AK:$AK,0)))</f>
        <v/>
      </c>
      <c r="D215" s="152" t="str">
        <f>IF($A215="","",INDEX(Marina!D:D,MATCH($A215,Marina!$AK:$AK,0)))</f>
        <v/>
      </c>
      <c r="E215" s="152" t="str">
        <f>IF($A215="","",INDEX(Marina!E:E,MATCH($A215,Marina!$AK:$AK,0)))</f>
        <v/>
      </c>
      <c r="F215" s="152" t="str">
        <f>IF($A215="","",INDEX(Marina!F:F,MATCH($A215,Marina!$AK:$AK,0)))</f>
        <v/>
      </c>
      <c r="G215" s="152" t="str">
        <f>IF($A215="","",INDEX(Marina!I:I,MATCH($A215,Marina!$AK:$AK,0)))</f>
        <v/>
      </c>
      <c r="H215" s="152" t="str">
        <f>IF($A215="","",INDEX(Marina!J:J,MATCH($A215,Marina!$AK:$AK,0)))</f>
        <v/>
      </c>
      <c r="I215" s="152" t="str">
        <f>IF($A215="","",INDEX(Marina!K:K,MATCH($A215,Marina!$AK:$AK,0)))</f>
        <v/>
      </c>
      <c r="J215" s="153" t="str">
        <f>IF($A215="","",INDEX(Marina!L:L,MATCH($A215,Marina!$AK:$AK,0)))</f>
        <v/>
      </c>
      <c r="K215" s="153" t="str">
        <f>IF($A215="","",INDEX(Marina!M:M,MATCH($A215,Marina!$AK:$AK,0)))</f>
        <v/>
      </c>
      <c r="L215" s="154" t="str">
        <f>IF($A215="","",INDEX(Marina!N:N,MATCH($A215,Marina!$AK:$AK,0)))</f>
        <v/>
      </c>
      <c r="M215" s="155" t="str">
        <f>IF($A215="","",INDEX(Marina!O:O,MATCH($A215,Marina!$AK:$AK,0)))</f>
        <v/>
      </c>
      <c r="N215" s="156" t="str">
        <f>IF($A215="","",INDEX(Marina!P:P,MATCH($A215,Marina!$AK:$AK,0)))</f>
        <v/>
      </c>
      <c r="O215" s="157" t="str">
        <f>IF($A215="","",INDEX(Marina!Q:Q,MATCH($A215,Marina!$AK:$AK,0)))</f>
        <v/>
      </c>
      <c r="P215" s="156" t="str">
        <f>IF($A215="","",INDEX(Marina!R:R,MATCH($A215,Marina!$AK:$AK,0)))</f>
        <v/>
      </c>
      <c r="Q215" s="156" t="str">
        <f>IF($A215="","",INDEX(Marina!S:S,MATCH($A215,Marina!$AK:$AK,0)))</f>
        <v/>
      </c>
      <c r="R215" s="162" t="str">
        <f>IF($A215="","",INDEX(Marina!T:T,MATCH($A215,Marina!$AK:$AK,0)))</f>
        <v/>
      </c>
      <c r="S215" s="158"/>
      <c r="T215" s="150"/>
      <c r="U215" s="150"/>
    </row>
    <row r="216" spans="1:21" ht="30" customHeight="1">
      <c r="A216" s="151" t="str">
        <f>IF(MAX($A$1:$A215)&lt;MAX(Marina!$AK:$AK),SUM('Renew Report'!$A215,1),"")</f>
        <v/>
      </c>
      <c r="B216" s="152" t="str">
        <f>IF($A216="","",INDEX(Marina!B:B,MATCH($A216,Marina!$AK:$AK,0)))</f>
        <v/>
      </c>
      <c r="C216" s="152" t="str">
        <f>IF($A216="","",INDEX(Marina!C:C,MATCH($A216,Marina!$AK:$AK,0)))</f>
        <v/>
      </c>
      <c r="D216" s="152" t="str">
        <f>IF($A216="","",INDEX(Marina!D:D,MATCH($A216,Marina!$AK:$AK,0)))</f>
        <v/>
      </c>
      <c r="E216" s="152" t="str">
        <f>IF($A216="","",INDEX(Marina!E:E,MATCH($A216,Marina!$AK:$AK,0)))</f>
        <v/>
      </c>
      <c r="F216" s="152" t="str">
        <f>IF($A216="","",INDEX(Marina!F:F,MATCH($A216,Marina!$AK:$AK,0)))</f>
        <v/>
      </c>
      <c r="G216" s="152" t="str">
        <f>IF($A216="","",INDEX(Marina!I:I,MATCH($A216,Marina!$AK:$AK,0)))</f>
        <v/>
      </c>
      <c r="H216" s="152" t="str">
        <f>IF($A216="","",INDEX(Marina!J:J,MATCH($A216,Marina!$AK:$AK,0)))</f>
        <v/>
      </c>
      <c r="I216" s="152" t="str">
        <f>IF($A216="","",INDEX(Marina!K:K,MATCH($A216,Marina!$AK:$AK,0)))</f>
        <v/>
      </c>
      <c r="J216" s="153" t="str">
        <f>IF($A216="","",INDEX(Marina!L:L,MATCH($A216,Marina!$AK:$AK,0)))</f>
        <v/>
      </c>
      <c r="K216" s="153" t="str">
        <f>IF($A216="","",INDEX(Marina!M:M,MATCH($A216,Marina!$AK:$AK,0)))</f>
        <v/>
      </c>
      <c r="L216" s="154" t="str">
        <f>IF($A216="","",INDEX(Marina!N:N,MATCH($A216,Marina!$AK:$AK,0)))</f>
        <v/>
      </c>
      <c r="M216" s="155" t="str">
        <f>IF($A216="","",INDEX(Marina!O:O,MATCH($A216,Marina!$AK:$AK,0)))</f>
        <v/>
      </c>
      <c r="N216" s="156" t="str">
        <f>IF($A216="","",INDEX(Marina!P:P,MATCH($A216,Marina!$AK:$AK,0)))</f>
        <v/>
      </c>
      <c r="O216" s="157" t="str">
        <f>IF($A216="","",INDEX(Marina!Q:Q,MATCH($A216,Marina!$AK:$AK,0)))</f>
        <v/>
      </c>
      <c r="P216" s="156" t="str">
        <f>IF($A216="","",INDEX(Marina!R:R,MATCH($A216,Marina!$AK:$AK,0)))</f>
        <v/>
      </c>
      <c r="Q216" s="156" t="str">
        <f>IF($A216="","",INDEX(Marina!S:S,MATCH($A216,Marina!$AK:$AK,0)))</f>
        <v/>
      </c>
      <c r="R216" s="162" t="str">
        <f>IF($A216="","",INDEX(Marina!T:T,MATCH($A216,Marina!$AK:$AK,0)))</f>
        <v/>
      </c>
      <c r="S216" s="158"/>
      <c r="T216" s="150"/>
      <c r="U216" s="150"/>
    </row>
    <row r="217" spans="1:21" ht="30" customHeight="1">
      <c r="A217" s="151" t="str">
        <f>IF(MAX($A$1:$A216)&lt;MAX(Marina!$AK:$AK),SUM('Renew Report'!$A216,1),"")</f>
        <v/>
      </c>
      <c r="B217" s="152" t="str">
        <f>IF($A217="","",INDEX(Marina!B:B,MATCH($A217,Marina!$AK:$AK,0)))</f>
        <v/>
      </c>
      <c r="C217" s="152" t="str">
        <f>IF($A217="","",INDEX(Marina!C:C,MATCH($A217,Marina!$AK:$AK,0)))</f>
        <v/>
      </c>
      <c r="D217" s="152" t="str">
        <f>IF($A217="","",INDEX(Marina!D:D,MATCH($A217,Marina!$AK:$AK,0)))</f>
        <v/>
      </c>
      <c r="E217" s="152" t="str">
        <f>IF($A217="","",INDEX(Marina!E:E,MATCH($A217,Marina!$AK:$AK,0)))</f>
        <v/>
      </c>
      <c r="F217" s="152" t="str">
        <f>IF($A217="","",INDEX(Marina!F:F,MATCH($A217,Marina!$AK:$AK,0)))</f>
        <v/>
      </c>
      <c r="G217" s="152" t="str">
        <f>IF($A217="","",INDEX(Marina!I:I,MATCH($A217,Marina!$AK:$AK,0)))</f>
        <v/>
      </c>
      <c r="H217" s="152" t="str">
        <f>IF($A217="","",INDEX(Marina!J:J,MATCH($A217,Marina!$AK:$AK,0)))</f>
        <v/>
      </c>
      <c r="I217" s="152" t="str">
        <f>IF($A217="","",INDEX(Marina!K:K,MATCH($A217,Marina!$AK:$AK,0)))</f>
        <v/>
      </c>
      <c r="J217" s="153" t="str">
        <f>IF($A217="","",INDEX(Marina!L:L,MATCH($A217,Marina!$AK:$AK,0)))</f>
        <v/>
      </c>
      <c r="K217" s="153" t="str">
        <f>IF($A217="","",INDEX(Marina!M:M,MATCH($A217,Marina!$AK:$AK,0)))</f>
        <v/>
      </c>
      <c r="L217" s="154" t="str">
        <f>IF($A217="","",INDEX(Marina!N:N,MATCH($A217,Marina!$AK:$AK,0)))</f>
        <v/>
      </c>
      <c r="M217" s="155" t="str">
        <f>IF($A217="","",INDEX(Marina!O:O,MATCH($A217,Marina!$AK:$AK,0)))</f>
        <v/>
      </c>
      <c r="N217" s="156" t="str">
        <f>IF($A217="","",INDEX(Marina!P:P,MATCH($A217,Marina!$AK:$AK,0)))</f>
        <v/>
      </c>
      <c r="O217" s="157" t="str">
        <f>IF($A217="","",INDEX(Marina!Q:Q,MATCH($A217,Marina!$AK:$AK,0)))</f>
        <v/>
      </c>
      <c r="P217" s="156" t="str">
        <f>IF($A217="","",INDEX(Marina!R:R,MATCH($A217,Marina!$AK:$AK,0)))</f>
        <v/>
      </c>
      <c r="Q217" s="156" t="str">
        <f>IF($A217="","",INDEX(Marina!S:S,MATCH($A217,Marina!$AK:$AK,0)))</f>
        <v/>
      </c>
      <c r="R217" s="162" t="str">
        <f>IF($A217="","",INDEX(Marina!T:T,MATCH($A217,Marina!$AK:$AK,0)))</f>
        <v/>
      </c>
      <c r="S217" s="158"/>
      <c r="T217" s="150"/>
      <c r="U217" s="150"/>
    </row>
    <row r="218" spans="1:21" ht="30" customHeight="1">
      <c r="A218" s="151" t="str">
        <f>IF(MAX($A$1:$A217)&lt;MAX(Marina!$AK:$AK),SUM('Renew Report'!$A217,1),"")</f>
        <v/>
      </c>
      <c r="B218" s="152" t="str">
        <f>IF($A218="","",INDEX(Marina!B:B,MATCH($A218,Marina!$AK:$AK,0)))</f>
        <v/>
      </c>
      <c r="C218" s="152" t="str">
        <f>IF($A218="","",INDEX(Marina!C:C,MATCH($A218,Marina!$AK:$AK,0)))</f>
        <v/>
      </c>
      <c r="D218" s="152" t="str">
        <f>IF($A218="","",INDEX(Marina!D:D,MATCH($A218,Marina!$AK:$AK,0)))</f>
        <v/>
      </c>
      <c r="E218" s="152" t="str">
        <f>IF($A218="","",INDEX(Marina!E:E,MATCH($A218,Marina!$AK:$AK,0)))</f>
        <v/>
      </c>
      <c r="F218" s="152" t="str">
        <f>IF($A218="","",INDEX(Marina!F:F,MATCH($A218,Marina!$AK:$AK,0)))</f>
        <v/>
      </c>
      <c r="G218" s="152" t="str">
        <f>IF($A218="","",INDEX(Marina!I:I,MATCH($A218,Marina!$AK:$AK,0)))</f>
        <v/>
      </c>
      <c r="H218" s="152" t="str">
        <f>IF($A218="","",INDEX(Marina!J:J,MATCH($A218,Marina!$AK:$AK,0)))</f>
        <v/>
      </c>
      <c r="I218" s="152" t="str">
        <f>IF($A218="","",INDEX(Marina!K:K,MATCH($A218,Marina!$AK:$AK,0)))</f>
        <v/>
      </c>
      <c r="J218" s="153" t="str">
        <f>IF($A218="","",INDEX(Marina!L:L,MATCH($A218,Marina!$AK:$AK,0)))</f>
        <v/>
      </c>
      <c r="K218" s="153" t="str">
        <f>IF($A218="","",INDEX(Marina!M:M,MATCH($A218,Marina!$AK:$AK,0)))</f>
        <v/>
      </c>
      <c r="L218" s="154" t="str">
        <f>IF($A218="","",INDEX(Marina!N:N,MATCH($A218,Marina!$AK:$AK,0)))</f>
        <v/>
      </c>
      <c r="M218" s="155" t="str">
        <f>IF($A218="","",INDEX(Marina!O:O,MATCH($A218,Marina!$AK:$AK,0)))</f>
        <v/>
      </c>
      <c r="N218" s="156" t="str">
        <f>IF($A218="","",INDEX(Marina!P:P,MATCH($A218,Marina!$AK:$AK,0)))</f>
        <v/>
      </c>
      <c r="O218" s="157" t="str">
        <f>IF($A218="","",INDEX(Marina!Q:Q,MATCH($A218,Marina!$AK:$AK,0)))</f>
        <v/>
      </c>
      <c r="P218" s="156" t="str">
        <f>IF($A218="","",INDEX(Marina!R:R,MATCH($A218,Marina!$AK:$AK,0)))</f>
        <v/>
      </c>
      <c r="Q218" s="156" t="str">
        <f>IF($A218="","",INDEX(Marina!S:S,MATCH($A218,Marina!$AK:$AK,0)))</f>
        <v/>
      </c>
      <c r="R218" s="162" t="str">
        <f>IF($A218="","",INDEX(Marina!T:T,MATCH($A218,Marina!$AK:$AK,0)))</f>
        <v/>
      </c>
      <c r="S218" s="158"/>
      <c r="T218" s="150"/>
      <c r="U218" s="150"/>
    </row>
    <row r="219" spans="1:21" ht="30" customHeight="1">
      <c r="A219" s="151" t="str">
        <f>IF(MAX($A$1:$A218)&lt;MAX(Marina!$AK:$AK),SUM('Renew Report'!$A218,1),"")</f>
        <v/>
      </c>
      <c r="B219" s="152" t="str">
        <f>IF($A219="","",INDEX(Marina!B:B,MATCH($A219,Marina!$AK:$AK,0)))</f>
        <v/>
      </c>
      <c r="C219" s="152" t="str">
        <f>IF($A219="","",INDEX(Marina!C:C,MATCH($A219,Marina!$AK:$AK,0)))</f>
        <v/>
      </c>
      <c r="D219" s="152" t="str">
        <f>IF($A219="","",INDEX(Marina!D:D,MATCH($A219,Marina!$AK:$AK,0)))</f>
        <v/>
      </c>
      <c r="E219" s="152" t="str">
        <f>IF($A219="","",INDEX(Marina!E:E,MATCH($A219,Marina!$AK:$AK,0)))</f>
        <v/>
      </c>
      <c r="F219" s="152" t="str">
        <f>IF($A219="","",INDEX(Marina!F:F,MATCH($A219,Marina!$AK:$AK,0)))</f>
        <v/>
      </c>
      <c r="G219" s="152" t="str">
        <f>IF($A219="","",INDEX(Marina!I:I,MATCH($A219,Marina!$AK:$AK,0)))</f>
        <v/>
      </c>
      <c r="H219" s="152" t="str">
        <f>IF($A219="","",INDEX(Marina!J:J,MATCH($A219,Marina!$AK:$AK,0)))</f>
        <v/>
      </c>
      <c r="I219" s="152" t="str">
        <f>IF($A219="","",INDEX(Marina!K:K,MATCH($A219,Marina!$AK:$AK,0)))</f>
        <v/>
      </c>
      <c r="J219" s="153" t="str">
        <f>IF($A219="","",INDEX(Marina!L:L,MATCH($A219,Marina!$AK:$AK,0)))</f>
        <v/>
      </c>
      <c r="K219" s="153" t="str">
        <f>IF($A219="","",INDEX(Marina!M:M,MATCH($A219,Marina!$AK:$AK,0)))</f>
        <v/>
      </c>
      <c r="L219" s="154" t="str">
        <f>IF($A219="","",INDEX(Marina!N:N,MATCH($A219,Marina!$AK:$AK,0)))</f>
        <v/>
      </c>
      <c r="M219" s="155" t="str">
        <f>IF($A219="","",INDEX(Marina!O:O,MATCH($A219,Marina!$AK:$AK,0)))</f>
        <v/>
      </c>
      <c r="N219" s="156" t="str">
        <f>IF($A219="","",INDEX(Marina!P:P,MATCH($A219,Marina!$AK:$AK,0)))</f>
        <v/>
      </c>
      <c r="O219" s="157" t="str">
        <f>IF($A219="","",INDEX(Marina!Q:Q,MATCH($A219,Marina!$AK:$AK,0)))</f>
        <v/>
      </c>
      <c r="P219" s="156" t="str">
        <f>IF($A219="","",INDEX(Marina!R:R,MATCH($A219,Marina!$AK:$AK,0)))</f>
        <v/>
      </c>
      <c r="Q219" s="156" t="str">
        <f>IF($A219="","",INDEX(Marina!S:S,MATCH($A219,Marina!$AK:$AK,0)))</f>
        <v/>
      </c>
      <c r="R219" s="162" t="str">
        <f>IF($A219="","",INDEX(Marina!T:T,MATCH($A219,Marina!$AK:$AK,0)))</f>
        <v/>
      </c>
      <c r="S219" s="158"/>
      <c r="T219" s="150"/>
      <c r="U219" s="150"/>
    </row>
    <row r="220" spans="1:21" ht="30" customHeight="1">
      <c r="A220" s="151" t="str">
        <f>IF(MAX($A$1:$A219)&lt;MAX(Marina!$AK:$AK),SUM('Renew Report'!$A219,1),"")</f>
        <v/>
      </c>
      <c r="B220" s="152" t="str">
        <f>IF($A220="","",INDEX(Marina!B:B,MATCH($A220,Marina!$AK:$AK,0)))</f>
        <v/>
      </c>
      <c r="C220" s="152" t="str">
        <f>IF($A220="","",INDEX(Marina!C:C,MATCH($A220,Marina!$AK:$AK,0)))</f>
        <v/>
      </c>
      <c r="D220" s="152" t="str">
        <f>IF($A220="","",INDEX(Marina!D:D,MATCH($A220,Marina!$AK:$AK,0)))</f>
        <v/>
      </c>
      <c r="E220" s="152" t="str">
        <f>IF($A220="","",INDEX(Marina!E:E,MATCH($A220,Marina!$AK:$AK,0)))</f>
        <v/>
      </c>
      <c r="F220" s="152" t="str">
        <f>IF($A220="","",INDEX(Marina!F:F,MATCH($A220,Marina!$AK:$AK,0)))</f>
        <v/>
      </c>
      <c r="G220" s="152" t="str">
        <f>IF($A220="","",INDEX(Marina!I:I,MATCH($A220,Marina!$AK:$AK,0)))</f>
        <v/>
      </c>
      <c r="H220" s="152" t="str">
        <f>IF($A220="","",INDEX(Marina!J:J,MATCH($A220,Marina!$AK:$AK,0)))</f>
        <v/>
      </c>
      <c r="I220" s="152" t="str">
        <f>IF($A220="","",INDEX(Marina!K:K,MATCH($A220,Marina!$AK:$AK,0)))</f>
        <v/>
      </c>
      <c r="J220" s="153" t="str">
        <f>IF($A220="","",INDEX(Marina!L:L,MATCH($A220,Marina!$AK:$AK,0)))</f>
        <v/>
      </c>
      <c r="K220" s="153" t="str">
        <f>IF($A220="","",INDEX(Marina!M:M,MATCH($A220,Marina!$AK:$AK,0)))</f>
        <v/>
      </c>
      <c r="L220" s="154" t="str">
        <f>IF($A220="","",INDEX(Marina!N:N,MATCH($A220,Marina!$AK:$AK,0)))</f>
        <v/>
      </c>
      <c r="M220" s="155" t="str">
        <f>IF($A220="","",INDEX(Marina!O:O,MATCH($A220,Marina!$AK:$AK,0)))</f>
        <v/>
      </c>
      <c r="N220" s="156" t="str">
        <f>IF($A220="","",INDEX(Marina!P:P,MATCH($A220,Marina!$AK:$AK,0)))</f>
        <v/>
      </c>
      <c r="O220" s="157" t="str">
        <f>IF($A220="","",INDEX(Marina!Q:Q,MATCH($A220,Marina!$AK:$AK,0)))</f>
        <v/>
      </c>
      <c r="P220" s="156" t="str">
        <f>IF($A220="","",INDEX(Marina!R:R,MATCH($A220,Marina!$AK:$AK,0)))</f>
        <v/>
      </c>
      <c r="Q220" s="156" t="str">
        <f>IF($A220="","",INDEX(Marina!S:S,MATCH($A220,Marina!$AK:$AK,0)))</f>
        <v/>
      </c>
      <c r="R220" s="162" t="str">
        <f>IF($A220="","",INDEX(Marina!T:T,MATCH($A220,Marina!$AK:$AK,0)))</f>
        <v/>
      </c>
      <c r="S220" s="158"/>
      <c r="T220" s="150"/>
      <c r="U220" s="150"/>
    </row>
    <row r="221" spans="1:21" ht="30" customHeight="1">
      <c r="A221" s="151" t="str">
        <f>IF(MAX($A$1:$A220)&lt;MAX(Marina!$AK:$AK),SUM('Renew Report'!$A220,1),"")</f>
        <v/>
      </c>
      <c r="B221" s="152" t="str">
        <f>IF($A221="","",INDEX(Marina!B:B,MATCH($A221,Marina!$AK:$AK,0)))</f>
        <v/>
      </c>
      <c r="C221" s="152" t="str">
        <f>IF($A221="","",INDEX(Marina!C:C,MATCH($A221,Marina!$AK:$AK,0)))</f>
        <v/>
      </c>
      <c r="D221" s="152" t="str">
        <f>IF($A221="","",INDEX(Marina!D:D,MATCH($A221,Marina!$AK:$AK,0)))</f>
        <v/>
      </c>
      <c r="E221" s="152" t="str">
        <f>IF($A221="","",INDEX(Marina!E:E,MATCH($A221,Marina!$AK:$AK,0)))</f>
        <v/>
      </c>
      <c r="F221" s="152" t="str">
        <f>IF($A221="","",INDEX(Marina!F:F,MATCH($A221,Marina!$AK:$AK,0)))</f>
        <v/>
      </c>
      <c r="G221" s="152" t="str">
        <f>IF($A221="","",INDEX(Marina!I:I,MATCH($A221,Marina!$AK:$AK,0)))</f>
        <v/>
      </c>
      <c r="H221" s="152" t="str">
        <f>IF($A221="","",INDEX(Marina!J:J,MATCH($A221,Marina!$AK:$AK,0)))</f>
        <v/>
      </c>
      <c r="I221" s="152" t="str">
        <f>IF($A221="","",INDEX(Marina!K:K,MATCH($A221,Marina!$AK:$AK,0)))</f>
        <v/>
      </c>
      <c r="J221" s="153" t="str">
        <f>IF($A221="","",INDEX(Marina!L:L,MATCH($A221,Marina!$AK:$AK,0)))</f>
        <v/>
      </c>
      <c r="K221" s="153" t="str">
        <f>IF($A221="","",INDEX(Marina!M:M,MATCH($A221,Marina!$AK:$AK,0)))</f>
        <v/>
      </c>
      <c r="L221" s="154" t="str">
        <f>IF($A221="","",INDEX(Marina!N:N,MATCH($A221,Marina!$AK:$AK,0)))</f>
        <v/>
      </c>
      <c r="M221" s="155" t="str">
        <f>IF($A221="","",INDEX(Marina!O:O,MATCH($A221,Marina!$AK:$AK,0)))</f>
        <v/>
      </c>
      <c r="N221" s="156" t="str">
        <f>IF($A221="","",INDEX(Marina!P:P,MATCH($A221,Marina!$AK:$AK,0)))</f>
        <v/>
      </c>
      <c r="O221" s="157" t="str">
        <f>IF($A221="","",INDEX(Marina!Q:Q,MATCH($A221,Marina!$AK:$AK,0)))</f>
        <v/>
      </c>
      <c r="P221" s="156" t="str">
        <f>IF($A221="","",INDEX(Marina!R:R,MATCH($A221,Marina!$AK:$AK,0)))</f>
        <v/>
      </c>
      <c r="Q221" s="156" t="str">
        <f>IF($A221="","",INDEX(Marina!S:S,MATCH($A221,Marina!$AK:$AK,0)))</f>
        <v/>
      </c>
      <c r="R221" s="162" t="str">
        <f>IF($A221="","",INDEX(Marina!T:T,MATCH($A221,Marina!$AK:$AK,0)))</f>
        <v/>
      </c>
      <c r="S221" s="158"/>
      <c r="T221" s="150"/>
      <c r="U221" s="150"/>
    </row>
    <row r="222" spans="1:21" ht="30" customHeight="1">
      <c r="A222" s="151" t="str">
        <f>IF(MAX($A$1:$A221)&lt;MAX(Marina!$AK:$AK),SUM('Renew Report'!$A221,1),"")</f>
        <v/>
      </c>
      <c r="B222" s="152" t="str">
        <f>IF($A222="","",INDEX(Marina!B:B,MATCH($A222,Marina!$AK:$AK,0)))</f>
        <v/>
      </c>
      <c r="C222" s="152" t="str">
        <f>IF($A222="","",INDEX(Marina!C:C,MATCH($A222,Marina!$AK:$AK,0)))</f>
        <v/>
      </c>
      <c r="D222" s="152" t="str">
        <f>IF($A222="","",INDEX(Marina!D:D,MATCH($A222,Marina!$AK:$AK,0)))</f>
        <v/>
      </c>
      <c r="E222" s="152" t="str">
        <f>IF($A222="","",INDEX(Marina!E:E,MATCH($A222,Marina!$AK:$AK,0)))</f>
        <v/>
      </c>
      <c r="F222" s="152" t="str">
        <f>IF($A222="","",INDEX(Marina!F:F,MATCH($A222,Marina!$AK:$AK,0)))</f>
        <v/>
      </c>
      <c r="G222" s="152" t="str">
        <f>IF($A222="","",INDEX(Marina!I:I,MATCH($A222,Marina!$AK:$AK,0)))</f>
        <v/>
      </c>
      <c r="H222" s="152" t="str">
        <f>IF($A222="","",INDEX(Marina!J:J,MATCH($A222,Marina!$AK:$AK,0)))</f>
        <v/>
      </c>
      <c r="I222" s="152" t="str">
        <f>IF($A222="","",INDEX(Marina!K:K,MATCH($A222,Marina!$AK:$AK,0)))</f>
        <v/>
      </c>
      <c r="J222" s="153" t="str">
        <f>IF($A222="","",INDEX(Marina!L:L,MATCH($A222,Marina!$AK:$AK,0)))</f>
        <v/>
      </c>
      <c r="K222" s="153" t="str">
        <f>IF($A222="","",INDEX(Marina!M:M,MATCH($A222,Marina!$AK:$AK,0)))</f>
        <v/>
      </c>
      <c r="L222" s="154" t="str">
        <f>IF($A222="","",INDEX(Marina!N:N,MATCH($A222,Marina!$AK:$AK,0)))</f>
        <v/>
      </c>
      <c r="M222" s="155" t="str">
        <f>IF($A222="","",INDEX(Marina!O:O,MATCH($A222,Marina!$AK:$AK,0)))</f>
        <v/>
      </c>
      <c r="N222" s="156" t="str">
        <f>IF($A222="","",INDEX(Marina!P:P,MATCH($A222,Marina!$AK:$AK,0)))</f>
        <v/>
      </c>
      <c r="O222" s="157" t="str">
        <f>IF($A222="","",INDEX(Marina!Q:Q,MATCH($A222,Marina!$AK:$AK,0)))</f>
        <v/>
      </c>
      <c r="P222" s="156" t="str">
        <f>IF($A222="","",INDEX(Marina!R:R,MATCH($A222,Marina!$AK:$AK,0)))</f>
        <v/>
      </c>
      <c r="Q222" s="156" t="str">
        <f>IF($A222="","",INDEX(Marina!S:S,MATCH($A222,Marina!$AK:$AK,0)))</f>
        <v/>
      </c>
      <c r="R222" s="162" t="str">
        <f>IF($A222="","",INDEX(Marina!T:T,MATCH($A222,Marina!$AK:$AK,0)))</f>
        <v/>
      </c>
      <c r="S222" s="158"/>
      <c r="T222" s="150"/>
      <c r="U222" s="150"/>
    </row>
    <row r="223" spans="1:21" ht="30" customHeight="1">
      <c r="A223" s="151" t="str">
        <f>IF(MAX($A$1:$A222)&lt;MAX(Marina!$AK:$AK),SUM('Renew Report'!$A222,1),"")</f>
        <v/>
      </c>
      <c r="B223" s="152" t="str">
        <f>IF($A223="","",INDEX(Marina!B:B,MATCH($A223,Marina!$AK:$AK,0)))</f>
        <v/>
      </c>
      <c r="C223" s="152" t="str">
        <f>IF($A223="","",INDEX(Marina!C:C,MATCH($A223,Marina!$AK:$AK,0)))</f>
        <v/>
      </c>
      <c r="D223" s="152" t="str">
        <f>IF($A223="","",INDEX(Marina!D:D,MATCH($A223,Marina!$AK:$AK,0)))</f>
        <v/>
      </c>
      <c r="E223" s="152" t="str">
        <f>IF($A223="","",INDEX(Marina!E:E,MATCH($A223,Marina!$AK:$AK,0)))</f>
        <v/>
      </c>
      <c r="F223" s="152" t="str">
        <f>IF($A223="","",INDEX(Marina!F:F,MATCH($A223,Marina!$AK:$AK,0)))</f>
        <v/>
      </c>
      <c r="G223" s="152" t="str">
        <f>IF($A223="","",INDEX(Marina!I:I,MATCH($A223,Marina!$AK:$AK,0)))</f>
        <v/>
      </c>
      <c r="H223" s="152" t="str">
        <f>IF($A223="","",INDEX(Marina!J:J,MATCH($A223,Marina!$AK:$AK,0)))</f>
        <v/>
      </c>
      <c r="I223" s="152" t="str">
        <f>IF($A223="","",INDEX(Marina!K:K,MATCH($A223,Marina!$AK:$AK,0)))</f>
        <v/>
      </c>
      <c r="J223" s="153" t="str">
        <f>IF($A223="","",INDEX(Marina!L:L,MATCH($A223,Marina!$AK:$AK,0)))</f>
        <v/>
      </c>
      <c r="K223" s="153" t="str">
        <f>IF($A223="","",INDEX(Marina!M:M,MATCH($A223,Marina!$AK:$AK,0)))</f>
        <v/>
      </c>
      <c r="L223" s="154" t="str">
        <f>IF($A223="","",INDEX(Marina!N:N,MATCH($A223,Marina!$AK:$AK,0)))</f>
        <v/>
      </c>
      <c r="M223" s="155" t="str">
        <f>IF($A223="","",INDEX(Marina!O:O,MATCH($A223,Marina!$AK:$AK,0)))</f>
        <v/>
      </c>
      <c r="N223" s="156" t="str">
        <f>IF($A223="","",INDEX(Marina!P:P,MATCH($A223,Marina!$AK:$AK,0)))</f>
        <v/>
      </c>
      <c r="O223" s="157" t="str">
        <f>IF($A223="","",INDEX(Marina!Q:Q,MATCH($A223,Marina!$AK:$AK,0)))</f>
        <v/>
      </c>
      <c r="P223" s="156" t="str">
        <f>IF($A223="","",INDEX(Marina!R:R,MATCH($A223,Marina!$AK:$AK,0)))</f>
        <v/>
      </c>
      <c r="Q223" s="156" t="str">
        <f>IF($A223="","",INDEX(Marina!S:S,MATCH($A223,Marina!$AK:$AK,0)))</f>
        <v/>
      </c>
      <c r="R223" s="162" t="str">
        <f>IF($A223="","",INDEX(Marina!T:T,MATCH($A223,Marina!$AK:$AK,0)))</f>
        <v/>
      </c>
      <c r="S223" s="158"/>
      <c r="T223" s="150"/>
      <c r="U223" s="150"/>
    </row>
    <row r="224" spans="1:21" ht="30" customHeight="1">
      <c r="A224" s="151" t="str">
        <f>IF(MAX($A$1:$A223)&lt;MAX(Marina!$AK:$AK),SUM('Renew Report'!$A223,1),"")</f>
        <v/>
      </c>
      <c r="B224" s="152" t="str">
        <f>IF($A224="","",INDEX(Marina!B:B,MATCH($A224,Marina!$AK:$AK,0)))</f>
        <v/>
      </c>
      <c r="C224" s="152" t="str">
        <f>IF($A224="","",INDEX(Marina!C:C,MATCH($A224,Marina!$AK:$AK,0)))</f>
        <v/>
      </c>
      <c r="D224" s="152" t="str">
        <f>IF($A224="","",INDEX(Marina!D:D,MATCH($A224,Marina!$AK:$AK,0)))</f>
        <v/>
      </c>
      <c r="E224" s="152" t="str">
        <f>IF($A224="","",INDEX(Marina!E:E,MATCH($A224,Marina!$AK:$AK,0)))</f>
        <v/>
      </c>
      <c r="F224" s="152" t="str">
        <f>IF($A224="","",INDEX(Marina!F:F,MATCH($A224,Marina!$AK:$AK,0)))</f>
        <v/>
      </c>
      <c r="G224" s="152" t="str">
        <f>IF($A224="","",INDEX(Marina!I:I,MATCH($A224,Marina!$AK:$AK,0)))</f>
        <v/>
      </c>
      <c r="H224" s="152" t="str">
        <f>IF($A224="","",INDEX(Marina!J:J,MATCH($A224,Marina!$AK:$AK,0)))</f>
        <v/>
      </c>
      <c r="I224" s="152" t="str">
        <f>IF($A224="","",INDEX(Marina!K:K,MATCH($A224,Marina!$AK:$AK,0)))</f>
        <v/>
      </c>
      <c r="J224" s="153" t="str">
        <f>IF($A224="","",INDEX(Marina!L:L,MATCH($A224,Marina!$AK:$AK,0)))</f>
        <v/>
      </c>
      <c r="K224" s="153" t="str">
        <f>IF($A224="","",INDEX(Marina!M:M,MATCH($A224,Marina!$AK:$AK,0)))</f>
        <v/>
      </c>
      <c r="L224" s="154" t="str">
        <f>IF($A224="","",INDEX(Marina!N:N,MATCH($A224,Marina!$AK:$AK,0)))</f>
        <v/>
      </c>
      <c r="M224" s="155" t="str">
        <f>IF($A224="","",INDEX(Marina!O:O,MATCH($A224,Marina!$AK:$AK,0)))</f>
        <v/>
      </c>
      <c r="N224" s="156" t="str">
        <f>IF($A224="","",INDEX(Marina!P:P,MATCH($A224,Marina!$AK:$AK,0)))</f>
        <v/>
      </c>
      <c r="O224" s="157" t="str">
        <f>IF($A224="","",INDEX(Marina!Q:Q,MATCH($A224,Marina!$AK:$AK,0)))</f>
        <v/>
      </c>
      <c r="P224" s="156" t="str">
        <f>IF($A224="","",INDEX(Marina!R:R,MATCH($A224,Marina!$AK:$AK,0)))</f>
        <v/>
      </c>
      <c r="Q224" s="156" t="str">
        <f>IF($A224="","",INDEX(Marina!S:S,MATCH($A224,Marina!$AK:$AK,0)))</f>
        <v/>
      </c>
      <c r="R224" s="162" t="str">
        <f>IF($A224="","",INDEX(Marina!T:T,MATCH($A224,Marina!$AK:$AK,0)))</f>
        <v/>
      </c>
      <c r="S224" s="158"/>
      <c r="T224" s="150"/>
      <c r="U224" s="150"/>
    </row>
    <row r="225" spans="1:21" ht="30" customHeight="1">
      <c r="A225" s="151" t="str">
        <f>IF(MAX($A$1:$A224)&lt;MAX(Marina!$AK:$AK),SUM('Renew Report'!$A224,1),"")</f>
        <v/>
      </c>
      <c r="B225" s="152" t="str">
        <f>IF($A225="","",INDEX(Marina!B:B,MATCH($A225,Marina!$AK:$AK,0)))</f>
        <v/>
      </c>
      <c r="C225" s="152" t="str">
        <f>IF($A225="","",INDEX(Marina!C:C,MATCH($A225,Marina!$AK:$AK,0)))</f>
        <v/>
      </c>
      <c r="D225" s="152" t="str">
        <f>IF($A225="","",INDEX(Marina!D:D,MATCH($A225,Marina!$AK:$AK,0)))</f>
        <v/>
      </c>
      <c r="E225" s="152" t="str">
        <f>IF($A225="","",INDEX(Marina!E:E,MATCH($A225,Marina!$AK:$AK,0)))</f>
        <v/>
      </c>
      <c r="F225" s="152" t="str">
        <f>IF($A225="","",INDEX(Marina!F:F,MATCH($A225,Marina!$AK:$AK,0)))</f>
        <v/>
      </c>
      <c r="G225" s="152" t="str">
        <f>IF($A225="","",INDEX(Marina!I:I,MATCH($A225,Marina!$AK:$AK,0)))</f>
        <v/>
      </c>
      <c r="H225" s="152" t="str">
        <f>IF($A225="","",INDEX(Marina!J:J,MATCH($A225,Marina!$AK:$AK,0)))</f>
        <v/>
      </c>
      <c r="I225" s="152" t="str">
        <f>IF($A225="","",INDEX(Marina!K:K,MATCH($A225,Marina!$AK:$AK,0)))</f>
        <v/>
      </c>
      <c r="J225" s="153" t="str">
        <f>IF($A225="","",INDEX(Marina!L:L,MATCH($A225,Marina!$AK:$AK,0)))</f>
        <v/>
      </c>
      <c r="K225" s="153" t="str">
        <f>IF($A225="","",INDEX(Marina!M:M,MATCH($A225,Marina!$AK:$AK,0)))</f>
        <v/>
      </c>
      <c r="L225" s="154" t="str">
        <f>IF($A225="","",INDEX(Marina!N:N,MATCH($A225,Marina!$AK:$AK,0)))</f>
        <v/>
      </c>
      <c r="M225" s="155" t="str">
        <f>IF($A225="","",INDEX(Marina!O:O,MATCH($A225,Marina!$AK:$AK,0)))</f>
        <v/>
      </c>
      <c r="N225" s="156" t="str">
        <f>IF($A225="","",INDEX(Marina!P:P,MATCH($A225,Marina!$AK:$AK,0)))</f>
        <v/>
      </c>
      <c r="O225" s="157" t="str">
        <f>IF($A225="","",INDEX(Marina!Q:Q,MATCH($A225,Marina!$AK:$AK,0)))</f>
        <v/>
      </c>
      <c r="P225" s="156" t="str">
        <f>IF($A225="","",INDEX(Marina!R:R,MATCH($A225,Marina!$AK:$AK,0)))</f>
        <v/>
      </c>
      <c r="Q225" s="156" t="str">
        <f>IF($A225="","",INDEX(Marina!S:S,MATCH($A225,Marina!$AK:$AK,0)))</f>
        <v/>
      </c>
      <c r="R225" s="162" t="str">
        <f>IF($A225="","",INDEX(Marina!T:T,MATCH($A225,Marina!$AK:$AK,0)))</f>
        <v/>
      </c>
      <c r="S225" s="158"/>
      <c r="T225" s="150"/>
      <c r="U225" s="150"/>
    </row>
    <row r="226" spans="1:21" ht="30" customHeight="1">
      <c r="A226" s="151" t="str">
        <f>IF(MAX($A$1:$A225)&lt;MAX(Marina!$AK:$AK),SUM('Renew Report'!$A225,1),"")</f>
        <v/>
      </c>
      <c r="B226" s="152" t="str">
        <f>IF($A226="","",INDEX(Marina!B:B,MATCH($A226,Marina!$AK:$AK,0)))</f>
        <v/>
      </c>
      <c r="C226" s="152" t="str">
        <f>IF($A226="","",INDEX(Marina!C:C,MATCH($A226,Marina!$AK:$AK,0)))</f>
        <v/>
      </c>
      <c r="D226" s="152" t="str">
        <f>IF($A226="","",INDEX(Marina!D:D,MATCH($A226,Marina!$AK:$AK,0)))</f>
        <v/>
      </c>
      <c r="E226" s="152" t="str">
        <f>IF($A226="","",INDEX(Marina!E:E,MATCH($A226,Marina!$AK:$AK,0)))</f>
        <v/>
      </c>
      <c r="F226" s="152" t="str">
        <f>IF($A226="","",INDEX(Marina!F:F,MATCH($A226,Marina!$AK:$AK,0)))</f>
        <v/>
      </c>
      <c r="G226" s="152" t="str">
        <f>IF($A226="","",INDEX(Marina!I:I,MATCH($A226,Marina!$AK:$AK,0)))</f>
        <v/>
      </c>
      <c r="H226" s="152" t="str">
        <f>IF($A226="","",INDEX(Marina!J:J,MATCH($A226,Marina!$AK:$AK,0)))</f>
        <v/>
      </c>
      <c r="I226" s="152" t="str">
        <f>IF($A226="","",INDEX(Marina!K:K,MATCH($A226,Marina!$AK:$AK,0)))</f>
        <v/>
      </c>
      <c r="J226" s="153" t="str">
        <f>IF($A226="","",INDEX(Marina!L:L,MATCH($A226,Marina!$AK:$AK,0)))</f>
        <v/>
      </c>
      <c r="K226" s="153" t="str">
        <f>IF($A226="","",INDEX(Marina!M:M,MATCH($A226,Marina!$AK:$AK,0)))</f>
        <v/>
      </c>
      <c r="L226" s="154" t="str">
        <f>IF($A226="","",INDEX(Marina!N:N,MATCH($A226,Marina!$AK:$AK,0)))</f>
        <v/>
      </c>
      <c r="M226" s="155" t="str">
        <f>IF($A226="","",INDEX(Marina!O:O,MATCH($A226,Marina!$AK:$AK,0)))</f>
        <v/>
      </c>
      <c r="N226" s="156" t="str">
        <f>IF($A226="","",INDEX(Marina!P:P,MATCH($A226,Marina!$AK:$AK,0)))</f>
        <v/>
      </c>
      <c r="O226" s="157" t="str">
        <f>IF($A226="","",INDEX(Marina!Q:Q,MATCH($A226,Marina!$AK:$AK,0)))</f>
        <v/>
      </c>
      <c r="P226" s="156" t="str">
        <f>IF($A226="","",INDEX(Marina!R:R,MATCH($A226,Marina!$AK:$AK,0)))</f>
        <v/>
      </c>
      <c r="Q226" s="156" t="str">
        <f>IF($A226="","",INDEX(Marina!S:S,MATCH($A226,Marina!$AK:$AK,0)))</f>
        <v/>
      </c>
      <c r="R226" s="162" t="str">
        <f>IF($A226="","",INDEX(Marina!T:T,MATCH($A226,Marina!$AK:$AK,0)))</f>
        <v/>
      </c>
      <c r="S226" s="158"/>
      <c r="T226" s="150"/>
      <c r="U226" s="150"/>
    </row>
    <row r="227" spans="1:21" ht="30" customHeight="1">
      <c r="A227" s="151" t="str">
        <f>IF(MAX($A$1:$A226)&lt;MAX(Marina!$AK:$AK),SUM('Renew Report'!$A226,1),"")</f>
        <v/>
      </c>
      <c r="B227" s="152" t="str">
        <f>IF($A227="","",INDEX(Marina!B:B,MATCH($A227,Marina!$AK:$AK,0)))</f>
        <v/>
      </c>
      <c r="C227" s="152" t="str">
        <f>IF($A227="","",INDEX(Marina!C:C,MATCH($A227,Marina!$AK:$AK,0)))</f>
        <v/>
      </c>
      <c r="D227" s="152" t="str">
        <f>IF($A227="","",INDEX(Marina!D:D,MATCH($A227,Marina!$AK:$AK,0)))</f>
        <v/>
      </c>
      <c r="E227" s="152" t="str">
        <f>IF($A227="","",INDEX(Marina!E:E,MATCH($A227,Marina!$AK:$AK,0)))</f>
        <v/>
      </c>
      <c r="F227" s="152" t="str">
        <f>IF($A227="","",INDEX(Marina!F:F,MATCH($A227,Marina!$AK:$AK,0)))</f>
        <v/>
      </c>
      <c r="G227" s="152" t="str">
        <f>IF($A227="","",INDEX(Marina!I:I,MATCH($A227,Marina!$AK:$AK,0)))</f>
        <v/>
      </c>
      <c r="H227" s="152" t="str">
        <f>IF($A227="","",INDEX(Marina!J:J,MATCH($A227,Marina!$AK:$AK,0)))</f>
        <v/>
      </c>
      <c r="I227" s="152" t="str">
        <f>IF($A227="","",INDEX(Marina!K:K,MATCH($A227,Marina!$AK:$AK,0)))</f>
        <v/>
      </c>
      <c r="J227" s="153" t="str">
        <f>IF($A227="","",INDEX(Marina!L:L,MATCH($A227,Marina!$AK:$AK,0)))</f>
        <v/>
      </c>
      <c r="K227" s="153" t="str">
        <f>IF($A227="","",INDEX(Marina!M:M,MATCH($A227,Marina!$AK:$AK,0)))</f>
        <v/>
      </c>
      <c r="L227" s="154" t="str">
        <f>IF($A227="","",INDEX(Marina!N:N,MATCH($A227,Marina!$AK:$AK,0)))</f>
        <v/>
      </c>
      <c r="M227" s="155" t="str">
        <f>IF($A227="","",INDEX(Marina!O:O,MATCH($A227,Marina!$AK:$AK,0)))</f>
        <v/>
      </c>
      <c r="N227" s="156" t="str">
        <f>IF($A227="","",INDEX(Marina!P:P,MATCH($A227,Marina!$AK:$AK,0)))</f>
        <v/>
      </c>
      <c r="O227" s="157" t="str">
        <f>IF($A227="","",INDEX(Marina!Q:Q,MATCH($A227,Marina!$AK:$AK,0)))</f>
        <v/>
      </c>
      <c r="P227" s="156" t="str">
        <f>IF($A227="","",INDEX(Marina!R:R,MATCH($A227,Marina!$AK:$AK,0)))</f>
        <v/>
      </c>
      <c r="Q227" s="156" t="str">
        <f>IF($A227="","",INDEX(Marina!S:S,MATCH($A227,Marina!$AK:$AK,0)))</f>
        <v/>
      </c>
      <c r="R227" s="162" t="str">
        <f>IF($A227="","",INDEX(Marina!T:T,MATCH($A227,Marina!$AK:$AK,0)))</f>
        <v/>
      </c>
      <c r="S227" s="158"/>
      <c r="T227" s="150"/>
      <c r="U227" s="150"/>
    </row>
    <row r="228" spans="1:21" ht="30" customHeight="1">
      <c r="A228" s="151" t="str">
        <f>IF(MAX($A$1:$A227)&lt;MAX(Marina!$AK:$AK),SUM('Renew Report'!$A227,1),"")</f>
        <v/>
      </c>
      <c r="B228" s="152" t="str">
        <f>IF($A228="","",INDEX(Marina!B:B,MATCH($A228,Marina!$AK:$AK,0)))</f>
        <v/>
      </c>
      <c r="C228" s="152" t="str">
        <f>IF($A228="","",INDEX(Marina!C:C,MATCH($A228,Marina!$AK:$AK,0)))</f>
        <v/>
      </c>
      <c r="D228" s="152" t="str">
        <f>IF($A228="","",INDEX(Marina!D:D,MATCH($A228,Marina!$AK:$AK,0)))</f>
        <v/>
      </c>
      <c r="E228" s="152" t="str">
        <f>IF($A228="","",INDEX(Marina!E:E,MATCH($A228,Marina!$AK:$AK,0)))</f>
        <v/>
      </c>
      <c r="F228" s="152" t="str">
        <f>IF($A228="","",INDEX(Marina!F:F,MATCH($A228,Marina!$AK:$AK,0)))</f>
        <v/>
      </c>
      <c r="G228" s="152" t="str">
        <f>IF($A228="","",INDEX(Marina!I:I,MATCH($A228,Marina!$AK:$AK,0)))</f>
        <v/>
      </c>
      <c r="H228" s="152" t="str">
        <f>IF($A228="","",INDEX(Marina!J:J,MATCH($A228,Marina!$AK:$AK,0)))</f>
        <v/>
      </c>
      <c r="I228" s="152" t="str">
        <f>IF($A228="","",INDEX(Marina!K:K,MATCH($A228,Marina!$AK:$AK,0)))</f>
        <v/>
      </c>
      <c r="J228" s="153" t="str">
        <f>IF($A228="","",INDEX(Marina!L:L,MATCH($A228,Marina!$AK:$AK,0)))</f>
        <v/>
      </c>
      <c r="K228" s="153" t="str">
        <f>IF($A228="","",INDEX(Marina!M:M,MATCH($A228,Marina!$AK:$AK,0)))</f>
        <v/>
      </c>
      <c r="L228" s="154" t="str">
        <f>IF($A228="","",INDEX(Marina!N:N,MATCH($A228,Marina!$AK:$AK,0)))</f>
        <v/>
      </c>
      <c r="M228" s="155" t="str">
        <f>IF($A228="","",INDEX(Marina!O:O,MATCH($A228,Marina!$AK:$AK,0)))</f>
        <v/>
      </c>
      <c r="N228" s="156" t="str">
        <f>IF($A228="","",INDEX(Marina!P:P,MATCH($A228,Marina!$AK:$AK,0)))</f>
        <v/>
      </c>
      <c r="O228" s="157" t="str">
        <f>IF($A228="","",INDEX(Marina!Q:Q,MATCH($A228,Marina!$AK:$AK,0)))</f>
        <v/>
      </c>
      <c r="P228" s="156" t="str">
        <f>IF($A228="","",INDEX(Marina!R:R,MATCH($A228,Marina!$AK:$AK,0)))</f>
        <v/>
      </c>
      <c r="Q228" s="156" t="str">
        <f>IF($A228="","",INDEX(Marina!S:S,MATCH($A228,Marina!$AK:$AK,0)))</f>
        <v/>
      </c>
      <c r="R228" s="162" t="str">
        <f>IF($A228="","",INDEX(Marina!T:T,MATCH($A228,Marina!$AK:$AK,0)))</f>
        <v/>
      </c>
      <c r="S228" s="158"/>
      <c r="T228" s="150"/>
      <c r="U228" s="150"/>
    </row>
    <row r="229" spans="1:21" ht="30" customHeight="1">
      <c r="A229" s="151" t="str">
        <f>IF(MAX($A$1:$A228)&lt;MAX(Marina!$AK:$AK),SUM('Renew Report'!$A228,1),"")</f>
        <v/>
      </c>
      <c r="B229" s="152" t="str">
        <f>IF($A229="","",INDEX(Marina!B:B,MATCH($A229,Marina!$AK:$AK,0)))</f>
        <v/>
      </c>
      <c r="C229" s="152" t="str">
        <f>IF($A229="","",INDEX(Marina!C:C,MATCH($A229,Marina!$AK:$AK,0)))</f>
        <v/>
      </c>
      <c r="D229" s="152" t="str">
        <f>IF($A229="","",INDEX(Marina!D:D,MATCH($A229,Marina!$AK:$AK,0)))</f>
        <v/>
      </c>
      <c r="E229" s="152" t="str">
        <f>IF($A229="","",INDEX(Marina!E:E,MATCH($A229,Marina!$AK:$AK,0)))</f>
        <v/>
      </c>
      <c r="F229" s="152" t="str">
        <f>IF($A229="","",INDEX(Marina!F:F,MATCH($A229,Marina!$AK:$AK,0)))</f>
        <v/>
      </c>
      <c r="G229" s="152" t="str">
        <f>IF($A229="","",INDEX(Marina!I:I,MATCH($A229,Marina!$AK:$AK,0)))</f>
        <v/>
      </c>
      <c r="H229" s="152" t="str">
        <f>IF($A229="","",INDEX(Marina!J:J,MATCH($A229,Marina!$AK:$AK,0)))</f>
        <v/>
      </c>
      <c r="I229" s="152" t="str">
        <f>IF($A229="","",INDEX(Marina!K:K,MATCH($A229,Marina!$AK:$AK,0)))</f>
        <v/>
      </c>
      <c r="J229" s="153" t="str">
        <f>IF($A229="","",INDEX(Marina!L:L,MATCH($A229,Marina!$AK:$AK,0)))</f>
        <v/>
      </c>
      <c r="K229" s="153" t="str">
        <f>IF($A229="","",INDEX(Marina!M:M,MATCH($A229,Marina!$AK:$AK,0)))</f>
        <v/>
      </c>
      <c r="L229" s="154" t="str">
        <f>IF($A229="","",INDEX(Marina!N:N,MATCH($A229,Marina!$AK:$AK,0)))</f>
        <v/>
      </c>
      <c r="M229" s="155" t="str">
        <f>IF($A229="","",INDEX(Marina!O:O,MATCH($A229,Marina!$AK:$AK,0)))</f>
        <v/>
      </c>
      <c r="N229" s="156" t="str">
        <f>IF($A229="","",INDEX(Marina!P:P,MATCH($A229,Marina!$AK:$AK,0)))</f>
        <v/>
      </c>
      <c r="O229" s="157" t="str">
        <f>IF($A229="","",INDEX(Marina!Q:Q,MATCH($A229,Marina!$AK:$AK,0)))</f>
        <v/>
      </c>
      <c r="P229" s="156" t="str">
        <f>IF($A229="","",INDEX(Marina!R:R,MATCH($A229,Marina!$AK:$AK,0)))</f>
        <v/>
      </c>
      <c r="Q229" s="156" t="str">
        <f>IF($A229="","",INDEX(Marina!S:S,MATCH($A229,Marina!$AK:$AK,0)))</f>
        <v/>
      </c>
      <c r="R229" s="162" t="str">
        <f>IF($A229="","",INDEX(Marina!T:T,MATCH($A229,Marina!$AK:$AK,0)))</f>
        <v/>
      </c>
      <c r="S229" s="158"/>
      <c r="T229" s="150"/>
      <c r="U229" s="150"/>
    </row>
    <row r="230" spans="1:21" ht="30" customHeight="1">
      <c r="A230" s="151" t="str">
        <f>IF(MAX($A$1:$A229)&lt;MAX(Marina!$AK:$AK),SUM('Renew Report'!$A229,1),"")</f>
        <v/>
      </c>
      <c r="B230" s="152" t="str">
        <f>IF($A230="","",INDEX(Marina!B:B,MATCH($A230,Marina!$AK:$AK,0)))</f>
        <v/>
      </c>
      <c r="C230" s="152" t="str">
        <f>IF($A230="","",INDEX(Marina!C:C,MATCH($A230,Marina!$AK:$AK,0)))</f>
        <v/>
      </c>
      <c r="D230" s="152" t="str">
        <f>IF($A230="","",INDEX(Marina!D:D,MATCH($A230,Marina!$AK:$AK,0)))</f>
        <v/>
      </c>
      <c r="E230" s="152" t="str">
        <f>IF($A230="","",INDEX(Marina!E:E,MATCH($A230,Marina!$AK:$AK,0)))</f>
        <v/>
      </c>
      <c r="F230" s="152" t="str">
        <f>IF($A230="","",INDEX(Marina!F:F,MATCH($A230,Marina!$AK:$AK,0)))</f>
        <v/>
      </c>
      <c r="G230" s="152" t="str">
        <f>IF($A230="","",INDEX(Marina!I:I,MATCH($A230,Marina!$AK:$AK,0)))</f>
        <v/>
      </c>
      <c r="H230" s="152" t="str">
        <f>IF($A230="","",INDEX(Marina!J:J,MATCH($A230,Marina!$AK:$AK,0)))</f>
        <v/>
      </c>
      <c r="I230" s="152" t="str">
        <f>IF($A230="","",INDEX(Marina!K:K,MATCH($A230,Marina!$AK:$AK,0)))</f>
        <v/>
      </c>
      <c r="J230" s="153" t="str">
        <f>IF($A230="","",INDEX(Marina!L:L,MATCH($A230,Marina!$AK:$AK,0)))</f>
        <v/>
      </c>
      <c r="K230" s="153" t="str">
        <f>IF($A230="","",INDEX(Marina!M:M,MATCH($A230,Marina!$AK:$AK,0)))</f>
        <v/>
      </c>
      <c r="L230" s="154" t="str">
        <f>IF($A230="","",INDEX(Marina!N:N,MATCH($A230,Marina!$AK:$AK,0)))</f>
        <v/>
      </c>
      <c r="M230" s="155" t="str">
        <f>IF($A230="","",INDEX(Marina!O:O,MATCH($A230,Marina!$AK:$AK,0)))</f>
        <v/>
      </c>
      <c r="N230" s="156" t="str">
        <f>IF($A230="","",INDEX(Marina!P:P,MATCH($A230,Marina!$AK:$AK,0)))</f>
        <v/>
      </c>
      <c r="O230" s="157" t="str">
        <f>IF($A230="","",INDEX(Marina!Q:Q,MATCH($A230,Marina!$AK:$AK,0)))</f>
        <v/>
      </c>
      <c r="P230" s="156" t="str">
        <f>IF($A230="","",INDEX(Marina!R:R,MATCH($A230,Marina!$AK:$AK,0)))</f>
        <v/>
      </c>
      <c r="Q230" s="156" t="str">
        <f>IF($A230="","",INDEX(Marina!S:S,MATCH($A230,Marina!$AK:$AK,0)))</f>
        <v/>
      </c>
      <c r="R230" s="162" t="str">
        <f>IF($A230="","",INDEX(Marina!T:T,MATCH($A230,Marina!$AK:$AK,0)))</f>
        <v/>
      </c>
      <c r="S230" s="158"/>
      <c r="T230" s="150"/>
      <c r="U230" s="150"/>
    </row>
    <row r="231" spans="1:21" ht="30" customHeight="1">
      <c r="A231" s="151" t="str">
        <f>IF(MAX($A$1:$A230)&lt;MAX(Marina!$AK:$AK),SUM('Renew Report'!$A230,1),"")</f>
        <v/>
      </c>
      <c r="B231" s="152" t="str">
        <f>IF($A231="","",INDEX(Marina!B:B,MATCH($A231,Marina!$AK:$AK,0)))</f>
        <v/>
      </c>
      <c r="C231" s="152" t="str">
        <f>IF($A231="","",INDEX(Marina!C:C,MATCH($A231,Marina!$AK:$AK,0)))</f>
        <v/>
      </c>
      <c r="D231" s="152" t="str">
        <f>IF($A231="","",INDEX(Marina!D:D,MATCH($A231,Marina!$AK:$AK,0)))</f>
        <v/>
      </c>
      <c r="E231" s="152" t="str">
        <f>IF($A231="","",INDEX(Marina!E:E,MATCH($A231,Marina!$AK:$AK,0)))</f>
        <v/>
      </c>
      <c r="F231" s="152" t="str">
        <f>IF($A231="","",INDEX(Marina!F:F,MATCH($A231,Marina!$AK:$AK,0)))</f>
        <v/>
      </c>
      <c r="G231" s="152" t="str">
        <f>IF($A231="","",INDEX(Marina!I:I,MATCH($A231,Marina!$AK:$AK,0)))</f>
        <v/>
      </c>
      <c r="H231" s="152" t="str">
        <f>IF($A231="","",INDEX(Marina!J:J,MATCH($A231,Marina!$AK:$AK,0)))</f>
        <v/>
      </c>
      <c r="I231" s="152" t="str">
        <f>IF($A231="","",INDEX(Marina!K:K,MATCH($A231,Marina!$AK:$AK,0)))</f>
        <v/>
      </c>
      <c r="J231" s="153" t="str">
        <f>IF($A231="","",INDEX(Marina!L:L,MATCH($A231,Marina!$AK:$AK,0)))</f>
        <v/>
      </c>
      <c r="K231" s="153" t="str">
        <f>IF($A231="","",INDEX(Marina!M:M,MATCH($A231,Marina!$AK:$AK,0)))</f>
        <v/>
      </c>
      <c r="L231" s="154" t="str">
        <f>IF($A231="","",INDEX(Marina!N:N,MATCH($A231,Marina!$AK:$AK,0)))</f>
        <v/>
      </c>
      <c r="M231" s="155" t="str">
        <f>IF($A231="","",INDEX(Marina!O:O,MATCH($A231,Marina!$AK:$AK,0)))</f>
        <v/>
      </c>
      <c r="N231" s="156" t="str">
        <f>IF($A231="","",INDEX(Marina!P:P,MATCH($A231,Marina!$AK:$AK,0)))</f>
        <v/>
      </c>
      <c r="O231" s="157" t="str">
        <f>IF($A231="","",INDEX(Marina!Q:Q,MATCH($A231,Marina!$AK:$AK,0)))</f>
        <v/>
      </c>
      <c r="P231" s="156" t="str">
        <f>IF($A231="","",INDEX(Marina!R:R,MATCH($A231,Marina!$AK:$AK,0)))</f>
        <v/>
      </c>
      <c r="Q231" s="156" t="str">
        <f>IF($A231="","",INDEX(Marina!S:S,MATCH($A231,Marina!$AK:$AK,0)))</f>
        <v/>
      </c>
      <c r="R231" s="162" t="str">
        <f>IF($A231="","",INDEX(Marina!T:T,MATCH($A231,Marina!$AK:$AK,0)))</f>
        <v/>
      </c>
      <c r="S231" s="158"/>
      <c r="T231" s="150"/>
      <c r="U231" s="150"/>
    </row>
    <row r="232" spans="1:21" ht="30" customHeight="1">
      <c r="A232" s="151" t="str">
        <f>IF(MAX($A$1:$A231)&lt;MAX(Marina!$AK:$AK),SUM('Renew Report'!$A231,1),"")</f>
        <v/>
      </c>
      <c r="B232" s="152" t="str">
        <f>IF($A232="","",INDEX(Marina!B:B,MATCH($A232,Marina!$AK:$AK,0)))</f>
        <v/>
      </c>
      <c r="C232" s="152" t="str">
        <f>IF($A232="","",INDEX(Marina!C:C,MATCH($A232,Marina!$AK:$AK,0)))</f>
        <v/>
      </c>
      <c r="D232" s="152" t="str">
        <f>IF($A232="","",INDEX(Marina!D:D,MATCH($A232,Marina!$AK:$AK,0)))</f>
        <v/>
      </c>
      <c r="E232" s="152" t="str">
        <f>IF($A232="","",INDEX(Marina!E:E,MATCH($A232,Marina!$AK:$AK,0)))</f>
        <v/>
      </c>
      <c r="F232" s="152" t="str">
        <f>IF($A232="","",INDEX(Marina!F:F,MATCH($A232,Marina!$AK:$AK,0)))</f>
        <v/>
      </c>
      <c r="G232" s="152" t="str">
        <f>IF($A232="","",INDEX(Marina!I:I,MATCH($A232,Marina!$AK:$AK,0)))</f>
        <v/>
      </c>
      <c r="H232" s="152" t="str">
        <f>IF($A232="","",INDEX(Marina!J:J,MATCH($A232,Marina!$AK:$AK,0)))</f>
        <v/>
      </c>
      <c r="I232" s="152" t="str">
        <f>IF($A232="","",INDEX(Marina!K:K,MATCH($A232,Marina!$AK:$AK,0)))</f>
        <v/>
      </c>
      <c r="J232" s="153" t="str">
        <f>IF($A232="","",INDEX(Marina!L:L,MATCH($A232,Marina!$AK:$AK,0)))</f>
        <v/>
      </c>
      <c r="K232" s="153" t="str">
        <f>IF($A232="","",INDEX(Marina!M:M,MATCH($A232,Marina!$AK:$AK,0)))</f>
        <v/>
      </c>
      <c r="L232" s="154" t="str">
        <f>IF($A232="","",INDEX(Marina!N:N,MATCH($A232,Marina!$AK:$AK,0)))</f>
        <v/>
      </c>
      <c r="M232" s="155" t="str">
        <f>IF($A232="","",INDEX(Marina!O:O,MATCH($A232,Marina!$AK:$AK,0)))</f>
        <v/>
      </c>
      <c r="N232" s="156" t="str">
        <f>IF($A232="","",INDEX(Marina!P:P,MATCH($A232,Marina!$AK:$AK,0)))</f>
        <v/>
      </c>
      <c r="O232" s="157" t="str">
        <f>IF($A232="","",INDEX(Marina!Q:Q,MATCH($A232,Marina!$AK:$AK,0)))</f>
        <v/>
      </c>
      <c r="P232" s="156" t="str">
        <f>IF($A232="","",INDEX(Marina!R:R,MATCH($A232,Marina!$AK:$AK,0)))</f>
        <v/>
      </c>
      <c r="Q232" s="156" t="str">
        <f>IF($A232="","",INDEX(Marina!S:S,MATCH($A232,Marina!$AK:$AK,0)))</f>
        <v/>
      </c>
      <c r="R232" s="162" t="str">
        <f>IF($A232="","",INDEX(Marina!T:T,MATCH($A232,Marina!$AK:$AK,0)))</f>
        <v/>
      </c>
      <c r="S232" s="158"/>
      <c r="T232" s="150"/>
      <c r="U232" s="150"/>
    </row>
    <row r="233" spans="1:21" ht="30" customHeight="1">
      <c r="A233" s="151" t="str">
        <f>IF(MAX($A$1:$A232)&lt;MAX(Marina!$AK:$AK),SUM('Renew Report'!$A232,1),"")</f>
        <v/>
      </c>
      <c r="B233" s="152" t="str">
        <f>IF($A233="","",INDEX(Marina!B:B,MATCH($A233,Marina!$AK:$AK,0)))</f>
        <v/>
      </c>
      <c r="C233" s="152" t="str">
        <f>IF($A233="","",INDEX(Marina!C:C,MATCH($A233,Marina!$AK:$AK,0)))</f>
        <v/>
      </c>
      <c r="D233" s="152" t="str">
        <f>IF($A233="","",INDEX(Marina!D:D,MATCH($A233,Marina!$AK:$AK,0)))</f>
        <v/>
      </c>
      <c r="E233" s="152" t="str">
        <f>IF($A233="","",INDEX(Marina!E:E,MATCH($A233,Marina!$AK:$AK,0)))</f>
        <v/>
      </c>
      <c r="F233" s="152" t="str">
        <f>IF($A233="","",INDEX(Marina!F:F,MATCH($A233,Marina!$AK:$AK,0)))</f>
        <v/>
      </c>
      <c r="G233" s="152" t="str">
        <f>IF($A233="","",INDEX(Marina!I:I,MATCH($A233,Marina!$AK:$AK,0)))</f>
        <v/>
      </c>
      <c r="H233" s="152" t="str">
        <f>IF($A233="","",INDEX(Marina!J:J,MATCH($A233,Marina!$AK:$AK,0)))</f>
        <v/>
      </c>
      <c r="I233" s="152" t="str">
        <f>IF($A233="","",INDEX(Marina!K:K,MATCH($A233,Marina!$AK:$AK,0)))</f>
        <v/>
      </c>
      <c r="J233" s="153" t="str">
        <f>IF($A233="","",INDEX(Marina!L:L,MATCH($A233,Marina!$AK:$AK,0)))</f>
        <v/>
      </c>
      <c r="K233" s="153" t="str">
        <f>IF($A233="","",INDEX(Marina!M:M,MATCH($A233,Marina!$AK:$AK,0)))</f>
        <v/>
      </c>
      <c r="L233" s="154" t="str">
        <f>IF($A233="","",INDEX(Marina!N:N,MATCH($A233,Marina!$AK:$AK,0)))</f>
        <v/>
      </c>
      <c r="M233" s="155" t="str">
        <f>IF($A233="","",INDEX(Marina!O:O,MATCH($A233,Marina!$AK:$AK,0)))</f>
        <v/>
      </c>
      <c r="N233" s="156" t="str">
        <f>IF($A233="","",INDEX(Marina!P:P,MATCH($A233,Marina!$AK:$AK,0)))</f>
        <v/>
      </c>
      <c r="O233" s="157" t="str">
        <f>IF($A233="","",INDEX(Marina!Q:Q,MATCH($A233,Marina!$AK:$AK,0)))</f>
        <v/>
      </c>
      <c r="P233" s="156" t="str">
        <f>IF($A233="","",INDEX(Marina!R:R,MATCH($A233,Marina!$AK:$AK,0)))</f>
        <v/>
      </c>
      <c r="Q233" s="156" t="str">
        <f>IF($A233="","",INDEX(Marina!S:S,MATCH($A233,Marina!$AK:$AK,0)))</f>
        <v/>
      </c>
      <c r="R233" s="162" t="str">
        <f>IF($A233="","",INDEX(Marina!T:T,MATCH($A233,Marina!$AK:$AK,0)))</f>
        <v/>
      </c>
      <c r="S233" s="158"/>
      <c r="T233" s="150"/>
      <c r="U233" s="150"/>
    </row>
    <row r="234" spans="1:21" ht="30" customHeight="1">
      <c r="A234" s="151" t="str">
        <f>IF(MAX($A$1:$A233)&lt;MAX(Marina!$AK:$AK),SUM('Renew Report'!$A233,1),"")</f>
        <v/>
      </c>
      <c r="B234" s="152" t="str">
        <f>IF($A234="","",INDEX(Marina!B:B,MATCH($A234,Marina!$AK:$AK,0)))</f>
        <v/>
      </c>
      <c r="C234" s="152" t="str">
        <f>IF($A234="","",INDEX(Marina!C:C,MATCH($A234,Marina!$AK:$AK,0)))</f>
        <v/>
      </c>
      <c r="D234" s="152" t="str">
        <f>IF($A234="","",INDEX(Marina!D:D,MATCH($A234,Marina!$AK:$AK,0)))</f>
        <v/>
      </c>
      <c r="E234" s="152" t="str">
        <f>IF($A234="","",INDEX(Marina!E:E,MATCH($A234,Marina!$AK:$AK,0)))</f>
        <v/>
      </c>
      <c r="F234" s="152" t="str">
        <f>IF($A234="","",INDEX(Marina!F:F,MATCH($A234,Marina!$AK:$AK,0)))</f>
        <v/>
      </c>
      <c r="G234" s="152" t="str">
        <f>IF($A234="","",INDEX(Marina!I:I,MATCH($A234,Marina!$AK:$AK,0)))</f>
        <v/>
      </c>
      <c r="H234" s="152" t="str">
        <f>IF($A234="","",INDEX(Marina!J:J,MATCH($A234,Marina!$AK:$AK,0)))</f>
        <v/>
      </c>
      <c r="I234" s="152" t="str">
        <f>IF($A234="","",INDEX(Marina!K:K,MATCH($A234,Marina!$AK:$AK,0)))</f>
        <v/>
      </c>
      <c r="J234" s="153" t="str">
        <f>IF($A234="","",INDEX(Marina!L:L,MATCH($A234,Marina!$AK:$AK,0)))</f>
        <v/>
      </c>
      <c r="K234" s="153" t="str">
        <f>IF($A234="","",INDEX(Marina!M:M,MATCH($A234,Marina!$AK:$AK,0)))</f>
        <v/>
      </c>
      <c r="L234" s="154" t="str">
        <f>IF($A234="","",INDEX(Marina!N:N,MATCH($A234,Marina!$AK:$AK,0)))</f>
        <v/>
      </c>
      <c r="M234" s="155" t="str">
        <f>IF($A234="","",INDEX(Marina!O:O,MATCH($A234,Marina!$AK:$AK,0)))</f>
        <v/>
      </c>
      <c r="N234" s="156" t="str">
        <f>IF($A234="","",INDEX(Marina!P:P,MATCH($A234,Marina!$AK:$AK,0)))</f>
        <v/>
      </c>
      <c r="O234" s="157" t="str">
        <f>IF($A234="","",INDEX(Marina!Q:Q,MATCH($A234,Marina!$AK:$AK,0)))</f>
        <v/>
      </c>
      <c r="P234" s="156" t="str">
        <f>IF($A234="","",INDEX(Marina!R:R,MATCH($A234,Marina!$AK:$AK,0)))</f>
        <v/>
      </c>
      <c r="Q234" s="156" t="str">
        <f>IF($A234="","",INDEX(Marina!S:S,MATCH($A234,Marina!$AK:$AK,0)))</f>
        <v/>
      </c>
      <c r="R234" s="162" t="str">
        <f>IF($A234="","",INDEX(Marina!T:T,MATCH($A234,Marina!$AK:$AK,0)))</f>
        <v/>
      </c>
      <c r="S234" s="158"/>
      <c r="T234" s="150"/>
      <c r="U234" s="150"/>
    </row>
    <row r="235" spans="1:21" ht="30" customHeight="1">
      <c r="A235" s="151" t="str">
        <f>IF(MAX($A$1:$A234)&lt;MAX(Marina!$AK:$AK),SUM('Renew Report'!$A234,1),"")</f>
        <v/>
      </c>
      <c r="B235" s="152" t="str">
        <f>IF($A235="","",INDEX(Marina!B:B,MATCH($A235,Marina!$AK:$AK,0)))</f>
        <v/>
      </c>
      <c r="C235" s="152" t="str">
        <f>IF($A235="","",INDEX(Marina!C:C,MATCH($A235,Marina!$AK:$AK,0)))</f>
        <v/>
      </c>
      <c r="D235" s="152" t="str">
        <f>IF($A235="","",INDEX(Marina!D:D,MATCH($A235,Marina!$AK:$AK,0)))</f>
        <v/>
      </c>
      <c r="E235" s="152" t="str">
        <f>IF($A235="","",INDEX(Marina!E:E,MATCH($A235,Marina!$AK:$AK,0)))</f>
        <v/>
      </c>
      <c r="F235" s="152" t="str">
        <f>IF($A235="","",INDEX(Marina!F:F,MATCH($A235,Marina!$AK:$AK,0)))</f>
        <v/>
      </c>
      <c r="G235" s="152" t="str">
        <f>IF($A235="","",INDEX(Marina!I:I,MATCH($A235,Marina!$AK:$AK,0)))</f>
        <v/>
      </c>
      <c r="H235" s="152" t="str">
        <f>IF($A235="","",INDEX(Marina!J:J,MATCH($A235,Marina!$AK:$AK,0)))</f>
        <v/>
      </c>
      <c r="I235" s="152" t="str">
        <f>IF($A235="","",INDEX(Marina!K:K,MATCH($A235,Marina!$AK:$AK,0)))</f>
        <v/>
      </c>
      <c r="J235" s="153" t="str">
        <f>IF($A235="","",INDEX(Marina!L:L,MATCH($A235,Marina!$AK:$AK,0)))</f>
        <v/>
      </c>
      <c r="K235" s="153" t="str">
        <f>IF($A235="","",INDEX(Marina!M:M,MATCH($A235,Marina!$AK:$AK,0)))</f>
        <v/>
      </c>
      <c r="L235" s="154" t="str">
        <f>IF($A235="","",INDEX(Marina!N:N,MATCH($A235,Marina!$AK:$AK,0)))</f>
        <v/>
      </c>
      <c r="M235" s="155" t="str">
        <f>IF($A235="","",INDEX(Marina!O:O,MATCH($A235,Marina!$AK:$AK,0)))</f>
        <v/>
      </c>
      <c r="N235" s="156" t="str">
        <f>IF($A235="","",INDEX(Marina!P:P,MATCH($A235,Marina!$AK:$AK,0)))</f>
        <v/>
      </c>
      <c r="O235" s="157" t="str">
        <f>IF($A235="","",INDEX(Marina!Q:Q,MATCH($A235,Marina!$AK:$AK,0)))</f>
        <v/>
      </c>
      <c r="P235" s="156" t="str">
        <f>IF($A235="","",INDEX(Marina!R:R,MATCH($A235,Marina!$AK:$AK,0)))</f>
        <v/>
      </c>
      <c r="Q235" s="156" t="str">
        <f>IF($A235="","",INDEX(Marina!S:S,MATCH($A235,Marina!$AK:$AK,0)))</f>
        <v/>
      </c>
      <c r="R235" s="162" t="str">
        <f>IF($A235="","",INDEX(Marina!T:T,MATCH($A235,Marina!$AK:$AK,0)))</f>
        <v/>
      </c>
      <c r="S235" s="158"/>
      <c r="T235" s="150"/>
      <c r="U235" s="150"/>
    </row>
    <row r="236" spans="1:21" ht="30" customHeight="1">
      <c r="A236" s="151" t="str">
        <f>IF(MAX($A$1:$A235)&lt;MAX(Marina!$AK:$AK),SUM('Renew Report'!$A235,1),"")</f>
        <v/>
      </c>
      <c r="B236" s="152" t="str">
        <f>IF($A236="","",INDEX(Marina!B:B,MATCH($A236,Marina!$AK:$AK,0)))</f>
        <v/>
      </c>
      <c r="C236" s="152" t="str">
        <f>IF($A236="","",INDEX(Marina!C:C,MATCH($A236,Marina!$AK:$AK,0)))</f>
        <v/>
      </c>
      <c r="D236" s="152" t="str">
        <f>IF($A236="","",INDEX(Marina!D:D,MATCH($A236,Marina!$AK:$AK,0)))</f>
        <v/>
      </c>
      <c r="E236" s="152" t="str">
        <f>IF($A236="","",INDEX(Marina!E:E,MATCH($A236,Marina!$AK:$AK,0)))</f>
        <v/>
      </c>
      <c r="F236" s="152" t="str">
        <f>IF($A236="","",INDEX(Marina!F:F,MATCH($A236,Marina!$AK:$AK,0)))</f>
        <v/>
      </c>
      <c r="G236" s="152" t="str">
        <f>IF($A236="","",INDEX(Marina!I:I,MATCH($A236,Marina!$AK:$AK,0)))</f>
        <v/>
      </c>
      <c r="H236" s="152" t="str">
        <f>IF($A236="","",INDEX(Marina!J:J,MATCH($A236,Marina!$AK:$AK,0)))</f>
        <v/>
      </c>
      <c r="I236" s="152" t="str">
        <f>IF($A236="","",INDEX(Marina!K:K,MATCH($A236,Marina!$AK:$AK,0)))</f>
        <v/>
      </c>
      <c r="J236" s="153" t="str">
        <f>IF($A236="","",INDEX(Marina!L:L,MATCH($A236,Marina!$AK:$AK,0)))</f>
        <v/>
      </c>
      <c r="K236" s="153" t="str">
        <f>IF($A236="","",INDEX(Marina!M:M,MATCH($A236,Marina!$AK:$AK,0)))</f>
        <v/>
      </c>
      <c r="L236" s="154" t="str">
        <f>IF($A236="","",INDEX(Marina!N:N,MATCH($A236,Marina!$AK:$AK,0)))</f>
        <v/>
      </c>
      <c r="M236" s="155" t="str">
        <f>IF($A236="","",INDEX(Marina!O:O,MATCH($A236,Marina!$AK:$AK,0)))</f>
        <v/>
      </c>
      <c r="N236" s="156" t="str">
        <f>IF($A236="","",INDEX(Marina!P:P,MATCH($A236,Marina!$AK:$AK,0)))</f>
        <v/>
      </c>
      <c r="O236" s="157" t="str">
        <f>IF($A236="","",INDEX(Marina!Q:Q,MATCH($A236,Marina!$AK:$AK,0)))</f>
        <v/>
      </c>
      <c r="P236" s="156" t="str">
        <f>IF($A236="","",INDEX(Marina!R:R,MATCH($A236,Marina!$AK:$AK,0)))</f>
        <v/>
      </c>
      <c r="Q236" s="156" t="str">
        <f>IF($A236="","",INDEX(Marina!S:S,MATCH($A236,Marina!$AK:$AK,0)))</f>
        <v/>
      </c>
      <c r="R236" s="162" t="str">
        <f>IF($A236="","",INDEX(Marina!T:T,MATCH($A236,Marina!$AK:$AK,0)))</f>
        <v/>
      </c>
      <c r="S236" s="158"/>
      <c r="T236" s="150"/>
      <c r="U236" s="150"/>
    </row>
    <row r="237" spans="1:21" ht="30" customHeight="1">
      <c r="A237" s="151" t="str">
        <f>IF(MAX($A$1:$A236)&lt;MAX(Marina!$AK:$AK),SUM('Renew Report'!$A236,1),"")</f>
        <v/>
      </c>
      <c r="B237" s="152" t="str">
        <f>IF($A237="","",INDEX(Marina!B:B,MATCH($A237,Marina!$AK:$AK,0)))</f>
        <v/>
      </c>
      <c r="C237" s="152" t="str">
        <f>IF($A237="","",INDEX(Marina!C:C,MATCH($A237,Marina!$AK:$AK,0)))</f>
        <v/>
      </c>
      <c r="D237" s="152" t="str">
        <f>IF($A237="","",INDEX(Marina!D:D,MATCH($A237,Marina!$AK:$AK,0)))</f>
        <v/>
      </c>
      <c r="E237" s="152" t="str">
        <f>IF($A237="","",INDEX(Marina!E:E,MATCH($A237,Marina!$AK:$AK,0)))</f>
        <v/>
      </c>
      <c r="F237" s="152" t="str">
        <f>IF($A237="","",INDEX(Marina!F:F,MATCH($A237,Marina!$AK:$AK,0)))</f>
        <v/>
      </c>
      <c r="G237" s="152" t="str">
        <f>IF($A237="","",INDEX(Marina!I:I,MATCH($A237,Marina!$AK:$AK,0)))</f>
        <v/>
      </c>
      <c r="H237" s="152" t="str">
        <f>IF($A237="","",INDEX(Marina!J:J,MATCH($A237,Marina!$AK:$AK,0)))</f>
        <v/>
      </c>
      <c r="I237" s="152" t="str">
        <f>IF($A237="","",INDEX(Marina!K:K,MATCH($A237,Marina!$AK:$AK,0)))</f>
        <v/>
      </c>
      <c r="J237" s="153" t="str">
        <f>IF($A237="","",INDEX(Marina!L:L,MATCH($A237,Marina!$AK:$AK,0)))</f>
        <v/>
      </c>
      <c r="K237" s="153" t="str">
        <f>IF($A237="","",INDEX(Marina!M:M,MATCH($A237,Marina!$AK:$AK,0)))</f>
        <v/>
      </c>
      <c r="L237" s="154" t="str">
        <f>IF($A237="","",INDEX(Marina!N:N,MATCH($A237,Marina!$AK:$AK,0)))</f>
        <v/>
      </c>
      <c r="M237" s="155" t="str">
        <f>IF($A237="","",INDEX(Marina!O:O,MATCH($A237,Marina!$AK:$AK,0)))</f>
        <v/>
      </c>
      <c r="N237" s="156" t="str">
        <f>IF($A237="","",INDEX(Marina!P:P,MATCH($A237,Marina!$AK:$AK,0)))</f>
        <v/>
      </c>
      <c r="O237" s="157" t="str">
        <f>IF($A237="","",INDEX(Marina!Q:Q,MATCH($A237,Marina!$AK:$AK,0)))</f>
        <v/>
      </c>
      <c r="P237" s="156" t="str">
        <f>IF($A237="","",INDEX(Marina!R:R,MATCH($A237,Marina!$AK:$AK,0)))</f>
        <v/>
      </c>
      <c r="Q237" s="156" t="str">
        <f>IF($A237="","",INDEX(Marina!S:S,MATCH($A237,Marina!$AK:$AK,0)))</f>
        <v/>
      </c>
      <c r="R237" s="162" t="str">
        <f>IF($A237="","",INDEX(Marina!T:T,MATCH($A237,Marina!$AK:$AK,0)))</f>
        <v/>
      </c>
      <c r="S237" s="158"/>
      <c r="T237" s="150"/>
      <c r="U237" s="150"/>
    </row>
    <row r="238" spans="1:21" ht="30" customHeight="1">
      <c r="A238" s="151"/>
      <c r="B238" s="152"/>
      <c r="C238" s="152"/>
      <c r="D238" s="152"/>
      <c r="E238" s="152"/>
      <c r="F238" s="152"/>
      <c r="G238" s="152"/>
      <c r="H238" s="152"/>
      <c r="I238" s="152"/>
      <c r="J238" s="153"/>
      <c r="K238" s="153"/>
      <c r="L238" s="154"/>
      <c r="M238" s="155"/>
      <c r="N238" s="156"/>
      <c r="O238" s="157"/>
      <c r="P238" s="156"/>
      <c r="Q238" s="156"/>
      <c r="R238" s="162"/>
      <c r="S238" s="158"/>
      <c r="T238" s="150"/>
      <c r="U238" s="150"/>
    </row>
    <row r="239" spans="1:21" ht="30" customHeight="1">
      <c r="A239" s="151"/>
      <c r="B239" s="152"/>
      <c r="C239" s="152"/>
      <c r="D239" s="152"/>
      <c r="E239" s="152"/>
      <c r="F239" s="152"/>
      <c r="G239" s="152"/>
      <c r="H239" s="152"/>
      <c r="I239" s="152"/>
      <c r="J239" s="153"/>
      <c r="K239" s="153"/>
      <c r="L239" s="154"/>
      <c r="M239" s="155"/>
      <c r="N239" s="156"/>
      <c r="O239" s="157"/>
      <c r="P239" s="156"/>
      <c r="Q239" s="156"/>
      <c r="R239" s="162"/>
      <c r="S239" s="158"/>
      <c r="T239" s="150"/>
      <c r="U239" s="150"/>
    </row>
    <row r="240" spans="1:21" ht="30" customHeight="1">
      <c r="A240" s="151"/>
      <c r="B240" s="152"/>
      <c r="C240" s="152"/>
      <c r="D240" s="152"/>
      <c r="E240" s="152"/>
      <c r="F240" s="152"/>
      <c r="G240" s="152"/>
      <c r="H240" s="152"/>
      <c r="I240" s="152"/>
      <c r="J240" s="153"/>
      <c r="K240" s="153"/>
      <c r="L240" s="154"/>
      <c r="M240" s="155"/>
      <c r="N240" s="156"/>
      <c r="O240" s="157"/>
      <c r="P240" s="156"/>
      <c r="Q240" s="156"/>
      <c r="R240" s="162"/>
      <c r="S240" s="158"/>
      <c r="T240" s="150"/>
      <c r="U240" s="150"/>
    </row>
    <row r="241" spans="1:21" ht="30" customHeight="1">
      <c r="A241" s="151"/>
      <c r="B241" s="152"/>
      <c r="C241" s="152"/>
      <c r="D241" s="152"/>
      <c r="E241" s="152"/>
      <c r="F241" s="152"/>
      <c r="G241" s="152"/>
      <c r="H241" s="152"/>
      <c r="I241" s="152"/>
      <c r="J241" s="153"/>
      <c r="K241" s="153"/>
      <c r="L241" s="154"/>
      <c r="M241" s="155"/>
      <c r="N241" s="156"/>
      <c r="O241" s="157"/>
      <c r="P241" s="156"/>
      <c r="Q241" s="156"/>
      <c r="R241" s="162"/>
      <c r="S241" s="158"/>
      <c r="T241" s="150"/>
      <c r="U241" s="150"/>
    </row>
    <row r="242" spans="1:21" ht="30" customHeight="1">
      <c r="A242" s="151"/>
      <c r="B242" s="152"/>
      <c r="C242" s="152"/>
      <c r="D242" s="152"/>
      <c r="E242" s="152"/>
      <c r="F242" s="152"/>
      <c r="G242" s="152"/>
      <c r="H242" s="152"/>
      <c r="I242" s="152"/>
      <c r="J242" s="153"/>
      <c r="K242" s="153"/>
      <c r="L242" s="154"/>
      <c r="M242" s="155"/>
      <c r="N242" s="156"/>
      <c r="O242" s="157"/>
      <c r="P242" s="156"/>
      <c r="Q242" s="156"/>
      <c r="R242" s="162"/>
      <c r="S242" s="158"/>
      <c r="T242" s="150"/>
      <c r="U242" s="150"/>
    </row>
    <row r="243" spans="1:21" ht="30" customHeight="1">
      <c r="A243" s="151"/>
      <c r="B243" s="152"/>
      <c r="C243" s="152"/>
      <c r="D243" s="152"/>
      <c r="E243" s="152"/>
      <c r="F243" s="152"/>
      <c r="G243" s="152"/>
      <c r="H243" s="152"/>
      <c r="I243" s="152"/>
      <c r="J243" s="153"/>
      <c r="K243" s="153"/>
      <c r="L243" s="154"/>
      <c r="M243" s="155"/>
      <c r="N243" s="156"/>
      <c r="O243" s="157"/>
      <c r="P243" s="156"/>
      <c r="Q243" s="156"/>
      <c r="R243" s="162"/>
      <c r="S243" s="158"/>
      <c r="T243" s="150"/>
      <c r="U243" s="150"/>
    </row>
    <row r="244" spans="1:21" ht="30" customHeight="1">
      <c r="A244" s="151"/>
      <c r="B244" s="152"/>
      <c r="C244" s="152"/>
      <c r="D244" s="152"/>
      <c r="E244" s="152"/>
      <c r="F244" s="152"/>
      <c r="G244" s="152"/>
      <c r="H244" s="152"/>
      <c r="I244" s="152"/>
      <c r="J244" s="153"/>
      <c r="K244" s="153"/>
      <c r="L244" s="154"/>
      <c r="M244" s="155"/>
      <c r="N244" s="156"/>
      <c r="O244" s="157"/>
      <c r="P244" s="156"/>
      <c r="Q244" s="156"/>
      <c r="R244" s="162"/>
      <c r="S244" s="158"/>
      <c r="T244" s="150"/>
      <c r="U244" s="150"/>
    </row>
    <row r="245" spans="1:21" ht="30" customHeight="1">
      <c r="A245" s="151"/>
      <c r="B245" s="152"/>
      <c r="C245" s="152"/>
      <c r="D245" s="152"/>
      <c r="E245" s="152"/>
      <c r="F245" s="152"/>
      <c r="G245" s="152"/>
      <c r="H245" s="152"/>
      <c r="I245" s="152"/>
      <c r="J245" s="153"/>
      <c r="K245" s="153"/>
      <c r="L245" s="154"/>
      <c r="M245" s="155"/>
      <c r="N245" s="156"/>
      <c r="O245" s="157"/>
      <c r="P245" s="156"/>
      <c r="Q245" s="156"/>
      <c r="R245" s="162"/>
      <c r="S245" s="158"/>
      <c r="T245" s="150"/>
      <c r="U245" s="150"/>
    </row>
    <row r="246" spans="1:21" ht="30" customHeight="1">
      <c r="A246" s="151"/>
      <c r="B246" s="152"/>
      <c r="C246" s="152"/>
      <c r="D246" s="152"/>
      <c r="E246" s="152"/>
      <c r="F246" s="152"/>
      <c r="G246" s="152"/>
      <c r="H246" s="152"/>
      <c r="I246" s="152"/>
      <c r="J246" s="153"/>
      <c r="K246" s="153"/>
      <c r="L246" s="154"/>
      <c r="M246" s="155"/>
      <c r="N246" s="156"/>
      <c r="O246" s="157"/>
      <c r="P246" s="156"/>
      <c r="Q246" s="156"/>
      <c r="R246" s="162"/>
      <c r="S246" s="158"/>
      <c r="T246" s="150"/>
      <c r="U246" s="150"/>
    </row>
    <row r="247" spans="1:21" ht="30" customHeight="1">
      <c r="A247" s="151"/>
      <c r="B247" s="152"/>
      <c r="C247" s="152"/>
      <c r="D247" s="152"/>
      <c r="E247" s="152"/>
      <c r="F247" s="152"/>
      <c r="G247" s="152"/>
      <c r="H247" s="152"/>
      <c r="I247" s="152"/>
      <c r="J247" s="153"/>
      <c r="K247" s="153"/>
      <c r="L247" s="154"/>
      <c r="M247" s="155"/>
      <c r="N247" s="156"/>
      <c r="O247" s="157"/>
      <c r="P247" s="156"/>
      <c r="Q247" s="156"/>
      <c r="R247" s="162"/>
      <c r="S247" s="158"/>
      <c r="T247" s="150"/>
      <c r="U247" s="150"/>
    </row>
    <row r="248" spans="1:21" ht="30" customHeight="1">
      <c r="A248" s="151"/>
      <c r="B248" s="152"/>
      <c r="C248" s="152"/>
      <c r="D248" s="152"/>
      <c r="E248" s="152"/>
      <c r="F248" s="152"/>
      <c r="G248" s="152"/>
      <c r="H248" s="152"/>
      <c r="I248" s="152"/>
      <c r="J248" s="153"/>
      <c r="K248" s="153"/>
      <c r="L248" s="154"/>
      <c r="M248" s="155"/>
      <c r="N248" s="156"/>
      <c r="O248" s="157"/>
      <c r="P248" s="156"/>
      <c r="Q248" s="156"/>
      <c r="R248" s="162"/>
      <c r="S248" s="158"/>
      <c r="T248" s="150"/>
      <c r="U248" s="150"/>
    </row>
    <row r="249" spans="1:21" ht="30" customHeight="1">
      <c r="A249" s="151"/>
      <c r="B249" s="152"/>
      <c r="C249" s="152"/>
      <c r="D249" s="152"/>
      <c r="E249" s="152"/>
      <c r="F249" s="152"/>
      <c r="G249" s="152"/>
      <c r="H249" s="152"/>
      <c r="I249" s="152"/>
      <c r="J249" s="153"/>
      <c r="K249" s="153"/>
      <c r="L249" s="154"/>
      <c r="M249" s="155"/>
      <c r="N249" s="156"/>
      <c r="O249" s="157"/>
      <c r="P249" s="156"/>
      <c r="Q249" s="156"/>
      <c r="R249" s="162"/>
      <c r="S249" s="158"/>
      <c r="T249" s="150"/>
      <c r="U249" s="150"/>
    </row>
    <row r="250" spans="1:21" ht="30" customHeight="1">
      <c r="A250" s="151"/>
      <c r="B250" s="152"/>
      <c r="C250" s="152"/>
      <c r="D250" s="152"/>
      <c r="E250" s="152"/>
      <c r="F250" s="152"/>
      <c r="G250" s="152"/>
      <c r="H250" s="152"/>
      <c r="I250" s="152"/>
      <c r="J250" s="153"/>
      <c r="K250" s="153"/>
      <c r="L250" s="154"/>
      <c r="M250" s="155"/>
      <c r="N250" s="156"/>
      <c r="O250" s="157"/>
      <c r="P250" s="156"/>
      <c r="Q250" s="156"/>
      <c r="R250" s="162"/>
      <c r="S250" s="158"/>
      <c r="T250" s="150"/>
      <c r="U250" s="150"/>
    </row>
    <row r="251" spans="1:21" ht="30" customHeight="1">
      <c r="A251" s="151"/>
      <c r="B251" s="152"/>
      <c r="C251" s="152"/>
      <c r="D251" s="152"/>
      <c r="E251" s="152"/>
      <c r="F251" s="152"/>
      <c r="G251" s="152"/>
      <c r="H251" s="152"/>
      <c r="I251" s="152"/>
      <c r="J251" s="153"/>
      <c r="K251" s="153"/>
      <c r="L251" s="154"/>
      <c r="M251" s="155"/>
      <c r="N251" s="156"/>
      <c r="O251" s="157"/>
      <c r="P251" s="156"/>
      <c r="Q251" s="156"/>
      <c r="R251" s="162"/>
      <c r="S251" s="158"/>
      <c r="T251" s="150"/>
      <c r="U251" s="150"/>
    </row>
    <row r="252" spans="1:21" ht="30" customHeight="1">
      <c r="A252" s="151"/>
      <c r="B252" s="152"/>
      <c r="C252" s="152"/>
      <c r="D252" s="152"/>
      <c r="E252" s="152"/>
      <c r="F252" s="152"/>
      <c r="G252" s="152"/>
      <c r="H252" s="152"/>
      <c r="I252" s="152"/>
      <c r="J252" s="153"/>
      <c r="K252" s="153"/>
      <c r="L252" s="154"/>
      <c r="M252" s="155"/>
      <c r="N252" s="156"/>
      <c r="O252" s="157"/>
      <c r="P252" s="156"/>
      <c r="Q252" s="156"/>
      <c r="R252" s="162"/>
      <c r="S252" s="158"/>
      <c r="T252" s="150"/>
      <c r="U252" s="150"/>
    </row>
    <row r="253" spans="1:21" ht="30" customHeight="1">
      <c r="A253" s="151"/>
      <c r="B253" s="152"/>
      <c r="C253" s="152"/>
      <c r="D253" s="152"/>
      <c r="E253" s="152"/>
      <c r="F253" s="152"/>
      <c r="G253" s="152"/>
      <c r="H253" s="152"/>
      <c r="I253" s="152"/>
      <c r="J253" s="153"/>
      <c r="K253" s="153"/>
      <c r="L253" s="154"/>
      <c r="M253" s="155"/>
      <c r="N253" s="156"/>
      <c r="O253" s="157"/>
      <c r="P253" s="156"/>
      <c r="Q253" s="156"/>
      <c r="R253" s="162"/>
      <c r="S253" s="158"/>
      <c r="T253" s="150"/>
      <c r="U253" s="150"/>
    </row>
    <row r="254" spans="1:21" ht="30" customHeight="1">
      <c r="A254" s="151"/>
      <c r="B254" s="152"/>
      <c r="C254" s="152"/>
      <c r="D254" s="152"/>
      <c r="E254" s="152"/>
      <c r="F254" s="152"/>
      <c r="G254" s="152"/>
      <c r="H254" s="152"/>
      <c r="I254" s="152"/>
      <c r="J254" s="153"/>
      <c r="K254" s="153"/>
      <c r="L254" s="154"/>
      <c r="M254" s="155"/>
      <c r="N254" s="156"/>
      <c r="O254" s="157"/>
      <c r="P254" s="156"/>
      <c r="Q254" s="156"/>
      <c r="R254" s="162"/>
      <c r="S254" s="158"/>
      <c r="T254" s="150"/>
      <c r="U254" s="150"/>
    </row>
    <row r="255" spans="1:21" ht="30" customHeight="1">
      <c r="A255" s="151"/>
      <c r="B255" s="152"/>
      <c r="C255" s="152"/>
      <c r="D255" s="152"/>
      <c r="E255" s="152"/>
      <c r="F255" s="152"/>
      <c r="G255" s="152"/>
      <c r="H255" s="152"/>
      <c r="I255" s="152"/>
      <c r="J255" s="153"/>
      <c r="K255" s="153"/>
      <c r="L255" s="154"/>
      <c r="M255" s="155"/>
      <c r="N255" s="156"/>
      <c r="O255" s="157"/>
      <c r="P255" s="156"/>
      <c r="Q255" s="156"/>
      <c r="R255" s="162"/>
      <c r="S255" s="158"/>
      <c r="T255" s="150"/>
      <c r="U255" s="150"/>
    </row>
    <row r="256" spans="1:21" ht="30" customHeight="1">
      <c r="A256" s="151"/>
      <c r="B256" s="152"/>
      <c r="C256" s="152"/>
      <c r="D256" s="152"/>
      <c r="E256" s="152"/>
      <c r="F256" s="152"/>
      <c r="G256" s="152"/>
      <c r="H256" s="152"/>
      <c r="I256" s="152"/>
      <c r="J256" s="153"/>
      <c r="K256" s="153"/>
      <c r="L256" s="154"/>
      <c r="M256" s="155"/>
      <c r="N256" s="156"/>
      <c r="O256" s="157"/>
      <c r="P256" s="156"/>
      <c r="Q256" s="156"/>
      <c r="R256" s="162"/>
      <c r="S256" s="158"/>
      <c r="T256" s="150"/>
      <c r="U256" s="150"/>
    </row>
    <row r="257" spans="1:21" ht="30" customHeight="1">
      <c r="A257" s="151"/>
      <c r="B257" s="152"/>
      <c r="C257" s="152"/>
      <c r="D257" s="152"/>
      <c r="E257" s="152"/>
      <c r="F257" s="152"/>
      <c r="G257" s="152"/>
      <c r="H257" s="152"/>
      <c r="I257" s="152"/>
      <c r="J257" s="153"/>
      <c r="K257" s="153"/>
      <c r="L257" s="154"/>
      <c r="M257" s="155"/>
      <c r="N257" s="156"/>
      <c r="O257" s="157"/>
      <c r="P257" s="156"/>
      <c r="Q257" s="156"/>
      <c r="R257" s="162"/>
      <c r="S257" s="158"/>
      <c r="T257" s="150"/>
      <c r="U257" s="150"/>
    </row>
    <row r="258" spans="1:21" ht="30" customHeight="1">
      <c r="A258" s="151"/>
      <c r="B258" s="152"/>
      <c r="C258" s="152"/>
      <c r="D258" s="152"/>
      <c r="E258" s="152"/>
      <c r="F258" s="152"/>
      <c r="G258" s="152"/>
      <c r="H258" s="152"/>
      <c r="I258" s="152"/>
      <c r="J258" s="153"/>
      <c r="K258" s="153"/>
      <c r="L258" s="154"/>
      <c r="M258" s="155"/>
      <c r="N258" s="156"/>
      <c r="O258" s="157"/>
      <c r="P258" s="156"/>
      <c r="Q258" s="156"/>
      <c r="R258" s="162"/>
      <c r="S258" s="158"/>
      <c r="T258" s="150"/>
      <c r="U258" s="150"/>
    </row>
    <row r="259" spans="1:21" ht="30" customHeight="1">
      <c r="A259" s="151"/>
      <c r="B259" s="152"/>
      <c r="C259" s="152"/>
      <c r="D259" s="152"/>
      <c r="E259" s="152"/>
      <c r="F259" s="152"/>
      <c r="G259" s="152"/>
      <c r="H259" s="152"/>
      <c r="I259" s="152"/>
      <c r="J259" s="153"/>
      <c r="K259" s="153"/>
      <c r="L259" s="154"/>
      <c r="M259" s="155"/>
      <c r="N259" s="156"/>
      <c r="O259" s="157"/>
      <c r="P259" s="156"/>
      <c r="Q259" s="156"/>
      <c r="R259" s="162"/>
      <c r="S259" s="158"/>
      <c r="T259" s="150"/>
      <c r="U259" s="150"/>
    </row>
    <row r="260" spans="1:21" ht="30" customHeight="1">
      <c r="A260" s="151"/>
      <c r="B260" s="152"/>
      <c r="C260" s="152"/>
      <c r="D260" s="152"/>
      <c r="E260" s="152"/>
      <c r="F260" s="152"/>
      <c r="G260" s="152"/>
      <c r="H260" s="152"/>
      <c r="I260" s="152"/>
      <c r="J260" s="153"/>
      <c r="K260" s="153"/>
      <c r="L260" s="154"/>
      <c r="M260" s="155"/>
      <c r="N260" s="156"/>
      <c r="O260" s="157"/>
      <c r="P260" s="156"/>
      <c r="Q260" s="156"/>
      <c r="R260" s="162"/>
      <c r="S260" s="158"/>
      <c r="T260" s="150"/>
      <c r="U260" s="150"/>
    </row>
    <row r="261" spans="1:21" ht="30" customHeight="1">
      <c r="A261" s="151"/>
      <c r="B261" s="152"/>
      <c r="C261" s="152"/>
      <c r="D261" s="152"/>
      <c r="E261" s="152"/>
      <c r="F261" s="152"/>
      <c r="G261" s="152"/>
      <c r="H261" s="152"/>
      <c r="I261" s="152"/>
      <c r="J261" s="153"/>
      <c r="K261" s="153"/>
      <c r="L261" s="154"/>
      <c r="M261" s="155"/>
      <c r="N261" s="156"/>
      <c r="O261" s="157"/>
      <c r="P261" s="156"/>
      <c r="Q261" s="156"/>
      <c r="R261" s="162"/>
      <c r="S261" s="158"/>
      <c r="T261" s="150"/>
      <c r="U261" s="150"/>
    </row>
    <row r="262" spans="1:21" ht="30" customHeight="1">
      <c r="A262" s="151"/>
      <c r="B262" s="152"/>
      <c r="C262" s="152"/>
      <c r="D262" s="152"/>
      <c r="E262" s="152"/>
      <c r="F262" s="152"/>
      <c r="G262" s="152"/>
      <c r="H262" s="152"/>
      <c r="I262" s="152"/>
      <c r="J262" s="153"/>
      <c r="K262" s="153"/>
      <c r="L262" s="154"/>
      <c r="M262" s="155"/>
      <c r="N262" s="156"/>
      <c r="O262" s="157"/>
      <c r="P262" s="156"/>
      <c r="Q262" s="156"/>
      <c r="R262" s="162"/>
      <c r="S262" s="158"/>
      <c r="T262" s="150"/>
      <c r="U262" s="150"/>
    </row>
    <row r="263" spans="1:21" ht="30" customHeight="1">
      <c r="A263" s="151"/>
      <c r="B263" s="152"/>
      <c r="C263" s="152"/>
      <c r="D263" s="152"/>
      <c r="E263" s="152"/>
      <c r="F263" s="152"/>
      <c r="G263" s="152"/>
      <c r="H263" s="152"/>
      <c r="I263" s="152"/>
      <c r="J263" s="153"/>
      <c r="K263" s="153"/>
      <c r="L263" s="154"/>
      <c r="M263" s="155"/>
      <c r="N263" s="156"/>
      <c r="O263" s="157"/>
      <c r="P263" s="156"/>
      <c r="Q263" s="156"/>
      <c r="R263" s="162"/>
      <c r="S263" s="158"/>
      <c r="T263" s="150"/>
      <c r="U263" s="150"/>
    </row>
    <row r="264" spans="1:21" ht="30" customHeight="1">
      <c r="A264" s="151"/>
      <c r="B264" s="152"/>
      <c r="C264" s="152"/>
      <c r="D264" s="152"/>
      <c r="E264" s="152"/>
      <c r="F264" s="152"/>
      <c r="G264" s="152"/>
      <c r="H264" s="152"/>
      <c r="I264" s="152"/>
      <c r="J264" s="153"/>
      <c r="K264" s="153"/>
      <c r="L264" s="154"/>
      <c r="M264" s="155"/>
      <c r="N264" s="156"/>
      <c r="O264" s="157"/>
      <c r="P264" s="156"/>
      <c r="Q264" s="156"/>
      <c r="R264" s="162"/>
      <c r="S264" s="158"/>
      <c r="T264" s="150"/>
      <c r="U264" s="150"/>
    </row>
    <row r="265" spans="1:21" ht="30" customHeight="1">
      <c r="A265" s="151"/>
      <c r="B265" s="152"/>
      <c r="C265" s="152"/>
      <c r="D265" s="152"/>
      <c r="E265" s="152"/>
      <c r="F265" s="152"/>
      <c r="G265" s="152"/>
      <c r="H265" s="152"/>
      <c r="I265" s="152"/>
      <c r="J265" s="153"/>
      <c r="K265" s="153"/>
      <c r="L265" s="154"/>
      <c r="M265" s="155"/>
      <c r="N265" s="156"/>
      <c r="O265" s="157"/>
      <c r="P265" s="156"/>
      <c r="Q265" s="156"/>
      <c r="R265" s="162"/>
      <c r="S265" s="158"/>
      <c r="T265" s="150"/>
      <c r="U265" s="150"/>
    </row>
    <row r="266" spans="1:21" ht="30" customHeight="1">
      <c r="A266" s="151"/>
      <c r="B266" s="152"/>
      <c r="C266" s="152"/>
      <c r="D266" s="152"/>
      <c r="E266" s="152"/>
      <c r="F266" s="152"/>
      <c r="G266" s="152"/>
      <c r="H266" s="152"/>
      <c r="I266" s="152"/>
      <c r="J266" s="153"/>
      <c r="K266" s="153"/>
      <c r="L266" s="154"/>
      <c r="M266" s="155"/>
      <c r="N266" s="156"/>
      <c r="O266" s="157"/>
      <c r="P266" s="156"/>
      <c r="Q266" s="156"/>
      <c r="R266" s="162"/>
      <c r="S266" s="158"/>
      <c r="T266" s="150"/>
      <c r="U266" s="150"/>
    </row>
    <row r="267" spans="1:21" ht="30" customHeight="1">
      <c r="A267" s="151"/>
      <c r="B267" s="152"/>
      <c r="C267" s="152"/>
      <c r="D267" s="152"/>
      <c r="E267" s="152"/>
      <c r="F267" s="152"/>
      <c r="G267" s="152"/>
      <c r="H267" s="152"/>
      <c r="I267" s="152"/>
      <c r="J267" s="153"/>
      <c r="K267" s="153"/>
      <c r="L267" s="154"/>
      <c r="M267" s="155"/>
      <c r="N267" s="156"/>
      <c r="O267" s="157"/>
      <c r="P267" s="156"/>
      <c r="Q267" s="156"/>
      <c r="R267" s="162"/>
      <c r="S267" s="158"/>
      <c r="T267" s="150"/>
      <c r="U267" s="150"/>
    </row>
    <row r="268" spans="1:21" ht="30" customHeight="1">
      <c r="A268" s="151"/>
      <c r="B268" s="152"/>
      <c r="C268" s="152"/>
      <c r="D268" s="152"/>
      <c r="E268" s="152"/>
      <c r="F268" s="152"/>
      <c r="G268" s="152"/>
      <c r="H268" s="152"/>
      <c r="I268" s="152"/>
      <c r="J268" s="153"/>
      <c r="K268" s="153"/>
      <c r="L268" s="154"/>
      <c r="M268" s="155"/>
      <c r="N268" s="156"/>
      <c r="O268" s="157"/>
      <c r="P268" s="156"/>
      <c r="Q268" s="156"/>
      <c r="R268" s="162"/>
      <c r="S268" s="158"/>
      <c r="T268" s="150"/>
      <c r="U268" s="150"/>
    </row>
    <row r="269" spans="1:21" ht="30" customHeight="1">
      <c r="A269" s="151"/>
      <c r="B269" s="152"/>
      <c r="C269" s="152"/>
      <c r="D269" s="152"/>
      <c r="E269" s="152"/>
      <c r="F269" s="152"/>
      <c r="G269" s="152"/>
      <c r="H269" s="152"/>
      <c r="I269" s="152"/>
      <c r="J269" s="153"/>
      <c r="K269" s="153"/>
      <c r="L269" s="154"/>
      <c r="M269" s="155"/>
      <c r="N269" s="156"/>
      <c r="O269" s="157"/>
      <c r="P269" s="156"/>
      <c r="Q269" s="156"/>
      <c r="R269" s="162"/>
      <c r="S269" s="158"/>
      <c r="T269" s="150"/>
      <c r="U269" s="150"/>
    </row>
    <row r="270" spans="1:21" ht="30" customHeight="1">
      <c r="A270" s="151"/>
      <c r="B270" s="152"/>
      <c r="C270" s="152"/>
      <c r="D270" s="152"/>
      <c r="E270" s="152"/>
      <c r="F270" s="152"/>
      <c r="G270" s="152"/>
      <c r="H270" s="152"/>
      <c r="I270" s="152"/>
      <c r="J270" s="153"/>
      <c r="K270" s="153"/>
      <c r="L270" s="154"/>
      <c r="M270" s="155"/>
      <c r="N270" s="156"/>
      <c r="O270" s="157"/>
      <c r="P270" s="156"/>
      <c r="Q270" s="156"/>
      <c r="R270" s="162"/>
      <c r="S270" s="158"/>
      <c r="T270" s="150"/>
      <c r="U270" s="150"/>
    </row>
    <row r="271" spans="1:21" ht="30" customHeight="1">
      <c r="A271" s="151"/>
      <c r="B271" s="152"/>
      <c r="C271" s="152"/>
      <c r="D271" s="152"/>
      <c r="E271" s="152"/>
      <c r="F271" s="152"/>
      <c r="G271" s="152"/>
      <c r="H271" s="152"/>
      <c r="I271" s="152"/>
      <c r="J271" s="153"/>
      <c r="K271" s="153"/>
      <c r="L271" s="154"/>
      <c r="M271" s="155"/>
      <c r="N271" s="156"/>
      <c r="O271" s="157"/>
      <c r="P271" s="156"/>
      <c r="Q271" s="156"/>
      <c r="R271" s="162"/>
      <c r="S271" s="158"/>
      <c r="T271" s="150"/>
      <c r="U271" s="150"/>
    </row>
    <row r="272" spans="1:21" ht="30" customHeight="1">
      <c r="A272" s="151"/>
      <c r="B272" s="152"/>
      <c r="C272" s="152"/>
      <c r="D272" s="152"/>
      <c r="E272" s="152"/>
      <c r="F272" s="152"/>
      <c r="G272" s="152"/>
      <c r="H272" s="152"/>
      <c r="I272" s="152"/>
      <c r="J272" s="153"/>
      <c r="K272" s="153"/>
      <c r="L272" s="154"/>
      <c r="M272" s="155"/>
      <c r="N272" s="156"/>
      <c r="O272" s="157"/>
      <c r="P272" s="156"/>
      <c r="Q272" s="156"/>
      <c r="R272" s="162"/>
      <c r="S272" s="158"/>
      <c r="T272" s="150"/>
      <c r="U272" s="150"/>
    </row>
    <row r="273" spans="1:21" ht="30" customHeight="1">
      <c r="A273" s="151"/>
      <c r="B273" s="152"/>
      <c r="C273" s="152"/>
      <c r="D273" s="152"/>
      <c r="E273" s="152"/>
      <c r="F273" s="152"/>
      <c r="G273" s="152"/>
      <c r="H273" s="152"/>
      <c r="I273" s="152"/>
      <c r="J273" s="153"/>
      <c r="K273" s="153"/>
      <c r="L273" s="154"/>
      <c r="M273" s="155"/>
      <c r="N273" s="156"/>
      <c r="O273" s="157"/>
      <c r="P273" s="156"/>
      <c r="Q273" s="156"/>
      <c r="R273" s="162"/>
      <c r="S273" s="158"/>
      <c r="T273" s="150"/>
      <c r="U273" s="150"/>
    </row>
    <row r="274" spans="1:21" ht="30" customHeight="1">
      <c r="A274" s="151"/>
      <c r="B274" s="152"/>
      <c r="C274" s="152"/>
      <c r="D274" s="152"/>
      <c r="E274" s="152"/>
      <c r="F274" s="152"/>
      <c r="G274" s="152"/>
      <c r="H274" s="152"/>
      <c r="I274" s="152"/>
      <c r="J274" s="153"/>
      <c r="K274" s="153"/>
      <c r="L274" s="154"/>
      <c r="M274" s="155"/>
      <c r="N274" s="156"/>
      <c r="O274" s="157"/>
      <c r="P274" s="156"/>
      <c r="Q274" s="156"/>
      <c r="R274" s="162"/>
      <c r="S274" s="158"/>
      <c r="T274" s="150"/>
      <c r="U274" s="150"/>
    </row>
    <row r="275" spans="1:21" ht="30" customHeight="1">
      <c r="A275" s="151"/>
      <c r="B275" s="152"/>
      <c r="C275" s="152"/>
      <c r="D275" s="152"/>
      <c r="E275" s="152"/>
      <c r="F275" s="152"/>
      <c r="G275" s="152"/>
      <c r="H275" s="152"/>
      <c r="I275" s="152"/>
      <c r="J275" s="153"/>
      <c r="K275" s="153"/>
      <c r="L275" s="154"/>
      <c r="M275" s="155"/>
      <c r="N275" s="156"/>
      <c r="O275" s="157"/>
      <c r="P275" s="156"/>
      <c r="Q275" s="156"/>
      <c r="R275" s="162"/>
      <c r="S275" s="158"/>
      <c r="T275" s="150"/>
      <c r="U275" s="150"/>
    </row>
    <row r="276" spans="1:21" ht="30" customHeight="1">
      <c r="A276" s="151"/>
      <c r="B276" s="152"/>
      <c r="C276" s="152"/>
      <c r="D276" s="152"/>
      <c r="E276" s="152"/>
      <c r="F276" s="152"/>
      <c r="G276" s="152"/>
      <c r="H276" s="152"/>
      <c r="I276" s="152"/>
      <c r="J276" s="153"/>
      <c r="K276" s="153"/>
      <c r="L276" s="154"/>
      <c r="M276" s="155"/>
      <c r="N276" s="156"/>
      <c r="O276" s="157"/>
      <c r="P276" s="156"/>
      <c r="Q276" s="156"/>
      <c r="R276" s="162"/>
      <c r="S276" s="158"/>
      <c r="T276" s="150"/>
      <c r="U276" s="150"/>
    </row>
  </sheetData>
  <autoFilter ref="A1:U1" xr:uid="{00000000-0009-0000-0000-000001000000}"/>
  <printOptions horizontalCentered="1"/>
  <pageMargins left="0.17" right="0.17" top="0.33" bottom="0.24" header="0.3" footer="0.24"/>
  <pageSetup scale="51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A2:L37"/>
  <sheetViews>
    <sheetView rightToLeft="1" tabSelected="1" view="pageBreakPreview" zoomScale="115" zoomScaleNormal="100" zoomScaleSheetLayoutView="115" workbookViewId="0">
      <selection activeCell="I3" sqref="I3"/>
    </sheetView>
  </sheetViews>
  <sheetFormatPr defaultRowHeight="21"/>
  <cols>
    <col min="1" max="1" width="16.85546875" style="102" customWidth="1"/>
    <col min="2" max="2" width="16.7109375" style="102" customWidth="1"/>
    <col min="3" max="3" width="9.140625" style="102"/>
    <col min="4" max="4" width="12.140625" style="102" customWidth="1"/>
    <col min="5" max="5" width="9.140625" style="102"/>
    <col min="6" max="6" width="11.42578125" style="102" customWidth="1"/>
    <col min="7" max="7" width="10.28515625" style="102" customWidth="1"/>
    <col min="8" max="8" width="8" style="102" customWidth="1"/>
    <col min="9" max="9" width="27.42578125" style="102" customWidth="1"/>
    <col min="10" max="16384" width="9.140625" style="102"/>
  </cols>
  <sheetData>
    <row r="2" spans="1:12">
      <c r="A2" s="102" t="s">
        <v>727</v>
      </c>
      <c r="B2" s="103">
        <f ca="1">TODAY()</f>
        <v>44378</v>
      </c>
    </row>
    <row r="4" spans="1:12">
      <c r="A4" s="102" t="s">
        <v>709</v>
      </c>
      <c r="B4" s="105">
        <f>VLOOKUP(G8,Marina!$B:$T,2,0)</f>
        <v>1</v>
      </c>
      <c r="C4" s="105"/>
      <c r="D4" s="105"/>
      <c r="F4" s="105" t="s">
        <v>710</v>
      </c>
      <c r="I4" s="104"/>
    </row>
    <row r="5" spans="1:12" ht="5.0999999999999996" customHeight="1"/>
    <row r="6" spans="1:12">
      <c r="B6" s="102" t="s">
        <v>711</v>
      </c>
    </row>
    <row r="7" spans="1:12" ht="5.0999999999999996" customHeight="1"/>
    <row r="8" spans="1:12">
      <c r="A8" s="106" t="s">
        <v>708</v>
      </c>
      <c r="B8" s="102">
        <f>VLOOKUP(G8,Marina!$B:$T,3,0)</f>
        <v>1</v>
      </c>
      <c r="E8" s="189" t="s">
        <v>707</v>
      </c>
      <c r="F8" s="189"/>
      <c r="G8" s="209" t="s">
        <v>383</v>
      </c>
      <c r="H8" s="209"/>
      <c r="I8" s="185" t="s">
        <v>736</v>
      </c>
      <c r="J8" s="185"/>
      <c r="K8" s="185"/>
      <c r="L8" s="185"/>
    </row>
    <row r="9" spans="1:12">
      <c r="I9" s="185"/>
      <c r="J9" s="185"/>
      <c r="K9" s="185"/>
      <c r="L9" s="185"/>
    </row>
    <row r="10" spans="1:12">
      <c r="A10" s="187" t="s">
        <v>712</v>
      </c>
      <c r="B10" s="188"/>
      <c r="C10" s="188"/>
      <c r="D10" s="188"/>
      <c r="E10" s="188"/>
      <c r="F10" s="188"/>
      <c r="G10" s="188"/>
      <c r="H10" s="188"/>
      <c r="I10" s="185"/>
      <c r="J10" s="185"/>
      <c r="K10" s="185"/>
      <c r="L10" s="185"/>
    </row>
    <row r="11" spans="1:12">
      <c r="I11" s="185"/>
      <c r="J11" s="185"/>
      <c r="K11" s="185"/>
      <c r="L11" s="185"/>
    </row>
    <row r="12" spans="1:12" s="107" customFormat="1" ht="30" customHeight="1">
      <c r="A12" s="107" t="s">
        <v>722</v>
      </c>
      <c r="G12" s="184">
        <f>VLOOKUP(G8,Marina!$B:$T,12,0)</f>
        <v>44812</v>
      </c>
      <c r="H12" s="184"/>
      <c r="I12" s="185"/>
      <c r="J12" s="185"/>
      <c r="K12" s="185"/>
      <c r="L12" s="185"/>
    </row>
    <row r="13" spans="1:12" s="107" customFormat="1" ht="30" customHeight="1">
      <c r="A13" s="107" t="s">
        <v>719</v>
      </c>
    </row>
    <row r="14" spans="1:12" ht="30" customHeight="1">
      <c r="A14" s="107" t="s">
        <v>725</v>
      </c>
      <c r="B14" s="108">
        <f>VLOOKUP(G8,Marina!$B:$T,18,0)</f>
        <v>1</v>
      </c>
      <c r="C14" s="105" t="s">
        <v>720</v>
      </c>
    </row>
    <row r="15" spans="1:12" s="107" customFormat="1" ht="30" customHeight="1">
      <c r="A15" s="107" t="s">
        <v>723</v>
      </c>
    </row>
    <row r="16" spans="1:12" s="107" customFormat="1" ht="30" customHeight="1">
      <c r="A16" s="107" t="s">
        <v>713</v>
      </c>
    </row>
    <row r="17" spans="1:8" s="107" customFormat="1" ht="30" customHeight="1">
      <c r="A17" s="107" t="s">
        <v>715</v>
      </c>
    </row>
    <row r="18" spans="1:8" ht="30" customHeight="1">
      <c r="A18" s="107" t="s">
        <v>724</v>
      </c>
      <c r="B18" s="109">
        <f>IF(I4&gt;35,100000,50000)</f>
        <v>50000</v>
      </c>
      <c r="C18" s="107" t="s">
        <v>721</v>
      </c>
    </row>
    <row r="19" spans="1:8" s="107" customFormat="1" ht="30" customHeight="1">
      <c r="A19" s="107" t="s">
        <v>714</v>
      </c>
    </row>
    <row r="20" spans="1:8" ht="5.0999999999999996" customHeight="1"/>
    <row r="21" spans="1:8" ht="30" customHeight="1">
      <c r="B21" s="102" t="s">
        <v>716</v>
      </c>
    </row>
    <row r="22" spans="1:8" ht="5.0999999999999996" customHeight="1"/>
    <row r="23" spans="1:8" ht="30" customHeight="1">
      <c r="B23" s="102" t="s">
        <v>717</v>
      </c>
    </row>
    <row r="24" spans="1:8" ht="30" customHeight="1"/>
    <row r="25" spans="1:8" ht="30" customHeight="1">
      <c r="E25" s="185" t="s">
        <v>718</v>
      </c>
      <c r="F25" s="186"/>
      <c r="G25" s="186"/>
      <c r="H25" s="186"/>
    </row>
    <row r="26" spans="1:8" ht="30" customHeight="1">
      <c r="E26" s="186"/>
      <c r="F26" s="186"/>
      <c r="G26" s="186"/>
      <c r="H26" s="186"/>
    </row>
    <row r="27" spans="1:8" ht="30" customHeight="1"/>
    <row r="28" spans="1:8" ht="30" customHeight="1"/>
    <row r="29" spans="1:8" ht="30" customHeight="1"/>
    <row r="30" spans="1:8" ht="30" customHeight="1"/>
    <row r="31" spans="1:8" ht="30" customHeight="1"/>
    <row r="32" spans="1:8" ht="30" customHeight="1"/>
    <row r="33" ht="30" customHeight="1"/>
    <row r="34" ht="30" customHeight="1"/>
    <row r="35" ht="30" customHeight="1"/>
    <row r="36" ht="30" customHeight="1"/>
    <row r="37" ht="30" customHeight="1"/>
  </sheetData>
  <mergeCells count="6">
    <mergeCell ref="I8:L12"/>
    <mergeCell ref="G12:H12"/>
    <mergeCell ref="E25:H26"/>
    <mergeCell ref="A10:H10"/>
    <mergeCell ref="E8:F8"/>
    <mergeCell ref="G8:H8"/>
  </mergeCells>
  <printOptions horizontalCentered="1"/>
  <pageMargins left="0.53" right="0.38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Z51"/>
  <sheetViews>
    <sheetView rightToLeft="1" view="pageBreakPreview" zoomScale="130" zoomScaleNormal="115" zoomScaleSheetLayoutView="130" workbookViewId="0">
      <pane ySplit="1" topLeftCell="A2" activePane="bottomLeft" state="frozen"/>
      <selection activeCell="A156" sqref="A156"/>
      <selection pane="bottomLeft" activeCell="E6" sqref="E6"/>
    </sheetView>
  </sheetViews>
  <sheetFormatPr defaultRowHeight="18.75"/>
  <cols>
    <col min="1" max="1" width="17.28515625" style="78" customWidth="1"/>
    <col min="2" max="4" width="10.7109375" style="78" customWidth="1"/>
    <col min="5" max="5" width="18.7109375" style="79" customWidth="1"/>
    <col min="6" max="6" width="10.7109375" style="80" customWidth="1"/>
    <col min="7" max="7" width="18.7109375" style="76" customWidth="1"/>
    <col min="8" max="8" width="18.7109375" style="67" customWidth="1"/>
    <col min="9" max="10" width="12.7109375" style="67" customWidth="1"/>
    <col min="11" max="11" width="9.140625" style="67"/>
    <col min="12" max="13" width="15.7109375" style="67" customWidth="1"/>
    <col min="14" max="16384" width="9.140625" style="67"/>
  </cols>
  <sheetData>
    <row r="1" spans="1:26" s="64" customFormat="1" ht="45.75" customHeight="1" thickBot="1">
      <c r="A1" s="57" t="s">
        <v>1</v>
      </c>
      <c r="B1" s="58" t="s">
        <v>699</v>
      </c>
      <c r="C1" s="58" t="s">
        <v>674</v>
      </c>
      <c r="D1" s="58" t="s">
        <v>705</v>
      </c>
      <c r="E1" s="62" t="s">
        <v>695</v>
      </c>
      <c r="F1" s="63" t="s">
        <v>697</v>
      </c>
      <c r="G1" s="63" t="s">
        <v>698</v>
      </c>
      <c r="H1" s="59" t="s">
        <v>13</v>
      </c>
      <c r="I1" s="60" t="s">
        <v>700</v>
      </c>
      <c r="J1" s="61" t="s">
        <v>701</v>
      </c>
      <c r="L1" s="198" t="s">
        <v>702</v>
      </c>
      <c r="M1" s="199"/>
      <c r="Y1" s="65" t="s">
        <v>703</v>
      </c>
      <c r="Z1" s="66">
        <v>3.28</v>
      </c>
    </row>
    <row r="2" spans="1:26" ht="35.1" customHeight="1">
      <c r="A2" s="190" t="s">
        <v>675</v>
      </c>
      <c r="B2" s="48">
        <v>82</v>
      </c>
      <c r="C2" s="48">
        <f>COUNTIFS(Marina!$U:$U,'N Report'!A2,Marina!$V:$V,'N Report'!B2)</f>
        <v>5</v>
      </c>
      <c r="D2" s="194">
        <f>COUNTIF(Marina!U:U,'N Report'!A2)</f>
        <v>42</v>
      </c>
      <c r="E2" s="38">
        <f>SUMIFS(Marina!$S:$S,Marina!$U:$U,'N Report'!$A$2,Marina!$V:$V,'N Report'!B2)</f>
        <v>15</v>
      </c>
      <c r="F2" s="202">
        <f>COUNTIFS(Marina!$U:$U,'N Report'!A2,Marina!$W:$W,F$1)</f>
        <v>39</v>
      </c>
      <c r="G2" s="204">
        <f>SUMIFS(Marina!$O:$O,Marina!$U:$U,'N Report'!A2,Marina!$W:$W,'N Report'!$F$1)</f>
        <v>39</v>
      </c>
      <c r="H2" s="204">
        <f>SUMIF(Marina!$U:$U,'N Report'!A2,Marina!$P:$P)</f>
        <v>42</v>
      </c>
      <c r="I2" s="202">
        <f ca="1">COUNTIFS(Marina!$U:$U,A2,Marina!$X:$X,$I$1)</f>
        <v>1</v>
      </c>
      <c r="J2" s="196">
        <f ca="1">COUNTIFS(Marina!$U:$U,A2,Marina!$Y:$Y,$J$1)</f>
        <v>2</v>
      </c>
      <c r="L2" s="68" t="s">
        <v>680</v>
      </c>
      <c r="M2" s="69" t="s">
        <v>673</v>
      </c>
    </row>
    <row r="3" spans="1:26" ht="35.1" customHeight="1" thickBot="1">
      <c r="A3" s="191"/>
      <c r="B3" s="49">
        <v>60</v>
      </c>
      <c r="C3" s="49">
        <f>COUNTIFS(Marina!$U:$U,A2,Marina!$V:$V,'N Report'!B3)</f>
        <v>2</v>
      </c>
      <c r="D3" s="195"/>
      <c r="E3" s="39">
        <f>SUMIFS(Marina!$S:$S,Marina!$U:$U,'N Report'!$A$2,Marina!$V:$V,'N Report'!B3)</f>
        <v>6</v>
      </c>
      <c r="F3" s="203"/>
      <c r="G3" s="205"/>
      <c r="H3" s="205"/>
      <c r="I3" s="203"/>
      <c r="J3" s="197"/>
      <c r="L3" s="70">
        <v>12</v>
      </c>
      <c r="M3" s="71">
        <f>+L3*Z1</f>
        <v>39.36</v>
      </c>
    </row>
    <row r="4" spans="1:26" ht="35.1" customHeight="1" thickBot="1">
      <c r="A4" s="191"/>
      <c r="B4" s="49">
        <v>56</v>
      </c>
      <c r="C4" s="49">
        <f>COUNTIFS(Marina!$U:$U,A2,Marina!$V:$V,'N Report'!B4)</f>
        <v>35</v>
      </c>
      <c r="D4" s="195"/>
      <c r="E4" s="39">
        <f>SUMIFS(Marina!$S:$S,Marina!$U:$U,'N Report'!$A$2,Marina!$V:$V,'N Report'!B4)</f>
        <v>105</v>
      </c>
      <c r="F4" s="203"/>
      <c r="G4" s="205"/>
      <c r="H4" s="205"/>
      <c r="I4" s="203"/>
      <c r="J4" s="197"/>
      <c r="L4" s="200" t="s">
        <v>704</v>
      </c>
      <c r="M4" s="201"/>
    </row>
    <row r="5" spans="1:26" ht="35.1" customHeight="1">
      <c r="A5" s="50" t="s">
        <v>676</v>
      </c>
      <c r="B5" s="49">
        <v>42</v>
      </c>
      <c r="C5" s="49">
        <f>COUNTIFS(Marina!$U:$U,'N Report'!A5,Marina!$V:$V,'N Report'!B5)</f>
        <v>52</v>
      </c>
      <c r="D5" s="49">
        <f>COUNTIF(Marina!U:U,'N Report'!A5)</f>
        <v>52</v>
      </c>
      <c r="E5" s="39">
        <f>SUMIF(Marina!$U:$U,'N Report'!A5,Marina!$S:$S)</f>
        <v>154</v>
      </c>
      <c r="F5" s="51">
        <f>COUNTIFS(Marina!$U:$U,'N Report'!A5,Marina!$W:$W,F$1)</f>
        <v>51</v>
      </c>
      <c r="G5" s="39">
        <f>SUMIFS(Marina!$O:$O,Marina!$U:$U,'N Report'!A5,Marina!$W:$W,'N Report'!$F$1)</f>
        <v>51</v>
      </c>
      <c r="H5" s="39">
        <f>SUMIF(Marina!$U:$U,'N Report'!A5,Marina!$P:$P)</f>
        <v>51</v>
      </c>
      <c r="I5" s="51">
        <f ca="1">COUNTIFS(Marina!$U:$U,A5,Marina!$X:$X,$I$1)</f>
        <v>0</v>
      </c>
      <c r="J5" s="52">
        <f ca="1">COUNTIFS(Marina!$U:$U,A5,Marina!$Y:$Y,$J$1)</f>
        <v>1</v>
      </c>
      <c r="L5" s="68" t="s">
        <v>673</v>
      </c>
      <c r="M5" s="69" t="s">
        <v>680</v>
      </c>
    </row>
    <row r="6" spans="1:26" ht="35.1" customHeight="1" thickBot="1">
      <c r="A6" s="50" t="s">
        <v>677</v>
      </c>
      <c r="B6" s="49">
        <v>35</v>
      </c>
      <c r="C6" s="49">
        <f>COUNTIFS(Marina!$U:$U,'N Report'!A6,Marina!$V:$V,'N Report'!B6)</f>
        <v>60</v>
      </c>
      <c r="D6" s="49">
        <f>COUNTIF(Marina!U:U,'N Report'!A6)</f>
        <v>60</v>
      </c>
      <c r="E6" s="39">
        <f>SUMIF(Marina!$U:$U,'N Report'!A6,Marina!$S:$S)</f>
        <v>7935</v>
      </c>
      <c r="F6" s="51">
        <f>COUNTIFS(Marina!$U:$U,'N Report'!A6,Marina!$W:$W,F$1)</f>
        <v>30</v>
      </c>
      <c r="G6" s="39">
        <f>SUMIFS(Marina!$O:$O,Marina!$U:$U,'N Report'!A6,Marina!$W:$W,'N Report'!$F$1)</f>
        <v>2775</v>
      </c>
      <c r="H6" s="39">
        <f>SUMIF(Marina!$U:$U,'N Report'!A6,Marina!$P:$P)</f>
        <v>5100</v>
      </c>
      <c r="I6" s="51">
        <f ca="1">COUNTIFS(Marina!$U:$U,A6,Marina!$X:$X,$I$1)</f>
        <v>2</v>
      </c>
      <c r="J6" s="52">
        <f ca="1">COUNTIFS(Marina!$U:$U,A6,Marina!$Y:$Y,$J$1)</f>
        <v>2</v>
      </c>
      <c r="L6" s="70">
        <v>39.36</v>
      </c>
      <c r="M6" s="71">
        <f>L6/Z1</f>
        <v>12</v>
      </c>
    </row>
    <row r="7" spans="1:26" ht="35.1" customHeight="1">
      <c r="A7" s="50" t="s">
        <v>678</v>
      </c>
      <c r="B7" s="49">
        <v>27</v>
      </c>
      <c r="C7" s="49">
        <f>COUNTIFS(Marina!$U:$U,'N Report'!A7,Marina!$V:$V,'N Report'!B7)</f>
        <v>68</v>
      </c>
      <c r="D7" s="49">
        <f>COUNTIF(Marina!U:U,'N Report'!A7)</f>
        <v>68</v>
      </c>
      <c r="E7" s="39">
        <f>SUMIF(Marina!$U:$U,'N Report'!A7,Marina!$S:$S)</f>
        <v>5233</v>
      </c>
      <c r="F7" s="51">
        <f>COUNTIFS(Marina!$U:$U,'N Report'!A7,Marina!$W:$W,F$1)</f>
        <v>24</v>
      </c>
      <c r="G7" s="39">
        <f>SUMIFS(Marina!$O:$O,Marina!$U:$U,'N Report'!A7,Marina!$W:$W,'N Report'!$F$1)</f>
        <v>2175</v>
      </c>
      <c r="H7" s="39">
        <f>SUMIF(Marina!$U:$U,'N Report'!A7,Marina!$P:$P)</f>
        <v>2790</v>
      </c>
      <c r="I7" s="51">
        <f ca="1">COUNTIFS(Marina!$U:$U,A7,Marina!$X:$X,$I$1)</f>
        <v>0</v>
      </c>
      <c r="J7" s="52">
        <f ca="1">COUNTIFS(Marina!$U:$U,A7,Marina!$Y:$Y,$J$1)</f>
        <v>1</v>
      </c>
    </row>
    <row r="8" spans="1:26" ht="35.1" customHeight="1">
      <c r="A8" s="50" t="s">
        <v>688</v>
      </c>
      <c r="B8" s="49">
        <v>27</v>
      </c>
      <c r="C8" s="49">
        <f>COUNTIFS(Marina!$U:$U,'N Report'!A8,Marina!$V:$V,'N Report'!B8)</f>
        <v>38</v>
      </c>
      <c r="D8" s="49">
        <f>COUNTIF(Marina!U:U,'N Report'!A8)</f>
        <v>38</v>
      </c>
      <c r="E8" s="39" t="e">
        <f>SUMIF(Marina!$U:$U,'N Report'!A8,Marina!$S:$S)</f>
        <v>#VALUE!</v>
      </c>
      <c r="F8" s="51">
        <f>COUNTIFS(Marina!$U:$U,'N Report'!A8,Marina!$W:$W,F$1)</f>
        <v>13</v>
      </c>
      <c r="G8" s="39">
        <f>SUMIFS(Marina!$O:$O,Marina!$U:$U,'N Report'!A8,Marina!$W:$W,'N Report'!$F$1)</f>
        <v>1250</v>
      </c>
      <c r="H8" s="39">
        <f>SUMIF(Marina!$U:$U,'N Report'!A8,Marina!$P:$P)</f>
        <v>3240</v>
      </c>
      <c r="I8" s="51">
        <f ca="1">COUNTIFS(Marina!$U:$U,A8,Marina!$X:$X,$I$1)</f>
        <v>0</v>
      </c>
      <c r="J8" s="52">
        <f ca="1">COUNTIFS(Marina!$U:$U,A8,Marina!$Y:$Y,$J$1)</f>
        <v>0</v>
      </c>
    </row>
    <row r="9" spans="1:26" ht="35.1" customHeight="1">
      <c r="A9" s="50" t="s">
        <v>679</v>
      </c>
      <c r="B9" s="49">
        <v>42</v>
      </c>
      <c r="C9" s="49">
        <f>COUNTIFS(Marina!$U:$U,'N Report'!A9,Marina!$V:$V,'N Report'!B9)</f>
        <v>25</v>
      </c>
      <c r="D9" s="49">
        <f>COUNTIF(Marina!U:U,'N Report'!A9)</f>
        <v>25</v>
      </c>
      <c r="E9" s="39">
        <f>SUMIF(Marina!$U:$U,'N Report'!A9,Marina!$S:$S)</f>
        <v>3535</v>
      </c>
      <c r="F9" s="51">
        <f>COUNTIFS(Marina!$U:$U,'N Report'!A9,Marina!$W:$W,F$1)</f>
        <v>18</v>
      </c>
      <c r="G9" s="39">
        <f>SUMIFS(Marina!$O:$O,Marina!$U:$U,'N Report'!A9,Marina!$W:$W,'N Report'!$F$1)</f>
        <v>2250</v>
      </c>
      <c r="H9" s="39">
        <f>SUMIF(Marina!$U:$U,'N Report'!A9,Marina!$P:$P)</f>
        <v>1260</v>
      </c>
      <c r="I9" s="51">
        <f ca="1">COUNTIFS(Marina!$U:$U,A9,Marina!$X:$X,$I$1)</f>
        <v>0</v>
      </c>
      <c r="J9" s="52">
        <f ca="1">COUNTIFS(Marina!$U:$U,A9,Marina!$Y:$Y,$J$1)</f>
        <v>0</v>
      </c>
    </row>
    <row r="10" spans="1:26" ht="35.1" customHeight="1">
      <c r="A10" s="50" t="s">
        <v>681</v>
      </c>
      <c r="B10" s="49">
        <v>62</v>
      </c>
      <c r="C10" s="49">
        <f>COUNTIFS(Marina!$U:$U,'N Report'!A10,Marina!$V:$V,'N Report'!B10)</f>
        <v>18</v>
      </c>
      <c r="D10" s="49">
        <f>COUNTIF(Marina!U:U,'N Report'!A10)</f>
        <v>18</v>
      </c>
      <c r="E10" s="39">
        <f>SUMIF(Marina!$U:$U,'N Report'!A10,Marina!$S:$S)</f>
        <v>2143</v>
      </c>
      <c r="F10" s="51">
        <f>COUNTIFS(Marina!$U:$U,'N Report'!A10,Marina!$W:$W,F$1)</f>
        <v>15</v>
      </c>
      <c r="G10" s="39">
        <f>SUMIFS(Marina!$O:$O,Marina!$U:$U,'N Report'!A10,Marina!$W:$W,'N Report'!$F$1)</f>
        <v>2125</v>
      </c>
      <c r="H10" s="39">
        <f>SUMIF(Marina!$U:$U,'N Report'!A10,Marina!$P:$P)</f>
        <v>0</v>
      </c>
      <c r="I10" s="51">
        <f ca="1">COUNTIFS(Marina!$U:$U,A10,Marina!$X:$X,$I$1)</f>
        <v>0</v>
      </c>
      <c r="J10" s="52">
        <f ca="1">COUNTIFS(Marina!$U:$U,A10,Marina!$Y:$Y,$J$1)</f>
        <v>0</v>
      </c>
    </row>
    <row r="11" spans="1:26" ht="35.1" customHeight="1">
      <c r="A11" s="50" t="s">
        <v>682</v>
      </c>
      <c r="B11" s="49">
        <v>62</v>
      </c>
      <c r="C11" s="49">
        <f>COUNTIFS(Marina!$U:$U,'N Report'!A11,Marina!$V:$V,'N Report'!B11)</f>
        <v>17</v>
      </c>
      <c r="D11" s="49">
        <f>COUNTIF(Marina!U:U,'N Report'!A11)</f>
        <v>17</v>
      </c>
      <c r="E11" s="39">
        <f>SUMIF(Marina!$U:$U,'N Report'!A11,Marina!$S:$S)</f>
        <v>1642</v>
      </c>
      <c r="F11" s="51">
        <f>COUNTIFS(Marina!$U:$U,'N Report'!A11,Marina!$W:$W,F$1)</f>
        <v>12</v>
      </c>
      <c r="G11" s="39">
        <f>SUMIFS(Marina!$O:$O,Marina!$U:$U,'N Report'!A11,Marina!$W:$W,'N Report'!$F$1)</f>
        <v>1625</v>
      </c>
      <c r="H11" s="39">
        <f>SUMIF(Marina!$U:$U,'N Report'!A11,Marina!$P:$P)</f>
        <v>0</v>
      </c>
      <c r="I11" s="51">
        <f ca="1">COUNTIFS(Marina!$U:$U,A11,Marina!$X:$X,$I$1)</f>
        <v>0</v>
      </c>
      <c r="J11" s="52">
        <f ca="1">COUNTIFS(Marina!$U:$U,A11,Marina!$Y:$Y,$J$1)</f>
        <v>0</v>
      </c>
    </row>
    <row r="12" spans="1:26" ht="35.1" customHeight="1">
      <c r="A12" s="50" t="s">
        <v>683</v>
      </c>
      <c r="B12" s="49">
        <v>94</v>
      </c>
      <c r="C12" s="49">
        <f>COUNTIFS(Marina!$U:$U,'N Report'!A12,Marina!$V:$V,'N Report'!B12)</f>
        <v>9</v>
      </c>
      <c r="D12" s="49">
        <f>COUNTIF(Marina!U:U,'N Report'!A12)</f>
        <v>9</v>
      </c>
      <c r="E12" s="39">
        <f>SUMIF(Marina!$U:$U,'N Report'!A12,Marina!$S:$S)</f>
        <v>509</v>
      </c>
      <c r="F12" s="51">
        <f>COUNTIFS(Marina!$U:$U,'N Report'!A12,Marina!$W:$W,F$1)</f>
        <v>4</v>
      </c>
      <c r="G12" s="39">
        <f>SUMIFS(Marina!$O:$O,Marina!$U:$U,'N Report'!A12,Marina!$W:$W,'N Report'!$F$1)</f>
        <v>500</v>
      </c>
      <c r="H12" s="39">
        <f>SUMIF(Marina!$U:$U,'N Report'!A12,Marina!$P:$P)</f>
        <v>0</v>
      </c>
      <c r="I12" s="51">
        <f ca="1">COUNTIFS(Marina!$U:$U,A12,Marina!$X:$X,$I$1)</f>
        <v>1</v>
      </c>
      <c r="J12" s="52">
        <f ca="1">COUNTIFS(Marina!$U:$U,A12,Marina!$Y:$Y,$J$1)</f>
        <v>1</v>
      </c>
    </row>
    <row r="13" spans="1:26" ht="35.1" customHeight="1" thickBot="1">
      <c r="A13" s="53" t="s">
        <v>689</v>
      </c>
      <c r="B13" s="54">
        <v>25</v>
      </c>
      <c r="C13" s="54">
        <f>COUNTIFS(Marina!$U:$U,'N Report'!A13,Marina!$V:$V,'N Report'!B13)</f>
        <v>312</v>
      </c>
      <c r="D13" s="54">
        <f>COUNTIF(Marina!U:U,'N Report'!A13)</f>
        <v>312</v>
      </c>
      <c r="E13" s="40">
        <f>SUMIF(Marina!$U:$U,'N Report'!A13,Marina!$S:$S)</f>
        <v>4537</v>
      </c>
      <c r="F13" s="55">
        <f>COUNTIFS(Marina!$U:$U,'N Report'!A13,Marina!$W:$W,F$1)</f>
        <v>46</v>
      </c>
      <c r="G13" s="40">
        <f>SUMIFS(Marina!$O:$O,Marina!$U:$U,'N Report'!A13,Marina!$W:$W,'N Report'!$F$1)</f>
        <v>4225</v>
      </c>
      <c r="H13" s="40">
        <f>SUMIF(Marina!$U:$U,'N Report'!A13,Marina!$P:$P)</f>
        <v>0</v>
      </c>
      <c r="I13" s="55">
        <f ca="1">COUNTIFS(Marina!$U:$U,A13,Marina!$X:$X,$I$1)</f>
        <v>1</v>
      </c>
      <c r="J13" s="56">
        <f ca="1">COUNTIFS(Marina!$U:$U,A13,Marina!$Y:$Y,$J$1)</f>
        <v>1</v>
      </c>
    </row>
    <row r="14" spans="1:26" s="75" customFormat="1" ht="9.9499999999999993" customHeight="1" thickBot="1">
      <c r="A14" s="72"/>
      <c r="B14" s="72"/>
      <c r="C14" s="72"/>
      <c r="D14" s="72"/>
      <c r="E14" s="41"/>
      <c r="F14" s="73"/>
      <c r="G14" s="74"/>
    </row>
    <row r="15" spans="1:26" ht="35.1" customHeight="1" thickBot="1">
      <c r="A15" s="192" t="s">
        <v>696</v>
      </c>
      <c r="B15" s="193"/>
      <c r="C15" s="37">
        <f t="shared" ref="C15:H15" si="0">SUM(C2:C13)</f>
        <v>641</v>
      </c>
      <c r="D15" s="37">
        <f t="shared" si="0"/>
        <v>641</v>
      </c>
      <c r="E15" s="42" t="e">
        <f t="shared" si="0"/>
        <v>#VALUE!</v>
      </c>
      <c r="F15" s="37">
        <f t="shared" si="0"/>
        <v>252</v>
      </c>
      <c r="G15" s="42">
        <f t="shared" si="0"/>
        <v>17015</v>
      </c>
      <c r="H15" s="42">
        <f t="shared" si="0"/>
        <v>12483</v>
      </c>
      <c r="I15" s="37">
        <f t="shared" ref="I15:J15" ca="1" si="1">SUM(I2:I13)</f>
        <v>5</v>
      </c>
      <c r="J15" s="83">
        <f t="shared" ca="1" si="1"/>
        <v>8</v>
      </c>
    </row>
    <row r="16" spans="1:26">
      <c r="A16" s="76"/>
      <c r="B16" s="76"/>
      <c r="C16" s="76"/>
      <c r="D16" s="76"/>
      <c r="E16" s="77"/>
      <c r="F16" s="76"/>
    </row>
    <row r="17" spans="1:6">
      <c r="A17" s="76"/>
      <c r="B17" s="76"/>
      <c r="C17" s="76"/>
      <c r="D17" s="76"/>
      <c r="E17" s="77"/>
      <c r="F17" s="76"/>
    </row>
    <row r="18" spans="1:6">
      <c r="D18" s="76"/>
    </row>
    <row r="19" spans="1:6">
      <c r="F19" s="81"/>
    </row>
    <row r="20" spans="1:6">
      <c r="B20" s="82"/>
      <c r="C20" s="82"/>
    </row>
    <row r="21" spans="1:6">
      <c r="E21" s="77"/>
    </row>
    <row r="22" spans="1:6">
      <c r="E22" s="77"/>
    </row>
    <row r="25" spans="1:6">
      <c r="D25" s="76"/>
    </row>
    <row r="29" spans="1:6">
      <c r="D29" s="76"/>
    </row>
    <row r="30" spans="1:6">
      <c r="D30" s="76"/>
    </row>
    <row r="31" spans="1:6">
      <c r="D31" s="76"/>
    </row>
    <row r="32" spans="1:6">
      <c r="D32" s="76"/>
    </row>
    <row r="33" spans="4:4">
      <c r="D33" s="76"/>
    </row>
    <row r="34" spans="4:4">
      <c r="D34" s="76"/>
    </row>
    <row r="35" spans="4:4">
      <c r="D35" s="76"/>
    </row>
    <row r="36" spans="4:4">
      <c r="D36" s="76"/>
    </row>
    <row r="37" spans="4:4">
      <c r="D37" s="76"/>
    </row>
    <row r="38" spans="4:4">
      <c r="D38" s="76"/>
    </row>
    <row r="39" spans="4:4">
      <c r="D39" s="76"/>
    </row>
    <row r="40" spans="4:4">
      <c r="D40" s="76"/>
    </row>
    <row r="41" spans="4:4">
      <c r="D41" s="76"/>
    </row>
    <row r="42" spans="4:4">
      <c r="D42" s="76"/>
    </row>
    <row r="43" spans="4:4">
      <c r="D43" s="76"/>
    </row>
    <row r="44" spans="4:4">
      <c r="D44" s="76"/>
    </row>
    <row r="45" spans="4:4">
      <c r="D45" s="76"/>
    </row>
    <row r="46" spans="4:4">
      <c r="D46" s="76"/>
    </row>
    <row r="47" spans="4:4">
      <c r="D47" s="76"/>
    </row>
    <row r="48" spans="4:4">
      <c r="D48" s="76"/>
    </row>
    <row r="49" spans="4:4">
      <c r="D49" s="76"/>
    </row>
    <row r="50" spans="4:4">
      <c r="D50" s="76"/>
    </row>
    <row r="51" spans="4:4">
      <c r="D51" s="76"/>
    </row>
  </sheetData>
  <mergeCells count="10">
    <mergeCell ref="A2:A4"/>
    <mergeCell ref="A15:B15"/>
    <mergeCell ref="D2:D4"/>
    <mergeCell ref="J2:J4"/>
    <mergeCell ref="L1:M1"/>
    <mergeCell ref="L4:M4"/>
    <mergeCell ref="F2:F4"/>
    <mergeCell ref="G2:G4"/>
    <mergeCell ref="H2:H4"/>
    <mergeCell ref="I2:I4"/>
  </mergeCells>
  <pageMargins left="0.17" right="0.17" top="0.41" bottom="0.32" header="0.3" footer="0.3"/>
  <pageSetup scale="95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D20"/>
  <sheetViews>
    <sheetView rightToLeft="1" view="pageBreakPreview" zoomScale="115" zoomScaleNormal="100" zoomScaleSheetLayoutView="115" workbookViewId="0">
      <pane ySplit="2" topLeftCell="A6" activePane="bottomLeft" state="frozen"/>
      <selection pane="bottomLeft" activeCell="B10" sqref="B10"/>
    </sheetView>
  </sheetViews>
  <sheetFormatPr defaultRowHeight="21"/>
  <cols>
    <col min="1" max="1" width="25.7109375" style="111" customWidth="1"/>
    <col min="2" max="2" width="50.7109375" style="111" customWidth="1"/>
    <col min="3" max="3" width="25.7109375" style="111" customWidth="1"/>
    <col min="4" max="4" width="35.7109375" style="111" customWidth="1"/>
    <col min="5" max="26" width="9.28515625" style="111" bestFit="1" customWidth="1"/>
    <col min="27" max="28" width="23.28515625" style="111" bestFit="1" customWidth="1"/>
    <col min="29" max="29" width="146.5703125" style="111" bestFit="1" customWidth="1"/>
    <col min="30" max="30" width="101.42578125" style="111" bestFit="1" customWidth="1"/>
    <col min="31" max="32" width="4.5703125" style="111" bestFit="1" customWidth="1"/>
    <col min="33" max="38" width="9.28515625" style="111" bestFit="1" customWidth="1"/>
    <col min="39" max="16384" width="9.140625" style="111"/>
  </cols>
  <sheetData>
    <row r="1" spans="1:4" ht="21.75" thickBot="1"/>
    <row r="2" spans="1:4" ht="39.950000000000003" customHeight="1" thickBot="1">
      <c r="A2" s="136" t="s">
        <v>732</v>
      </c>
      <c r="B2" s="135">
        <f ca="1">TODAY()</f>
        <v>44378</v>
      </c>
      <c r="C2" s="128" t="s">
        <v>684</v>
      </c>
      <c r="D2" s="129" t="s">
        <v>383</v>
      </c>
    </row>
    <row r="3" spans="1:4" ht="21.75" thickBot="1">
      <c r="A3" s="112"/>
      <c r="B3" s="113"/>
      <c r="C3" s="110"/>
      <c r="D3" s="110"/>
    </row>
    <row r="4" spans="1:4" ht="39.950000000000003" customHeight="1" thickBot="1">
      <c r="A4" s="206" t="s">
        <v>728</v>
      </c>
      <c r="B4" s="207"/>
      <c r="C4" s="207"/>
      <c r="D4" s="208"/>
    </row>
    <row r="5" spans="1:4" ht="39.950000000000003" customHeight="1">
      <c r="A5" s="120" t="s">
        <v>726</v>
      </c>
      <c r="B5" s="116">
        <f>VLOOKUP($D$2,Marina!$B:$AK,2,0)</f>
        <v>1</v>
      </c>
      <c r="C5" s="126" t="s">
        <v>3</v>
      </c>
      <c r="D5" s="117">
        <f>VLOOKUP($D$2,Marina!$B:$AK,3,0)</f>
        <v>1</v>
      </c>
    </row>
    <row r="6" spans="1:4" ht="39.950000000000003" customHeight="1" thickBot="1">
      <c r="A6" s="121" t="s">
        <v>734</v>
      </c>
      <c r="B6" s="114">
        <f>VLOOKUP($D$2,Marina!$B:$AK,6,0)</f>
        <v>0</v>
      </c>
      <c r="C6" s="125" t="s">
        <v>730</v>
      </c>
      <c r="D6" s="115">
        <f>VLOOKUP($D$2,Marina!$B:$AK,31,0)</f>
        <v>0</v>
      </c>
    </row>
    <row r="7" spans="1:4" s="110" customFormat="1" ht="9.9499999999999993" customHeight="1" thickBot="1"/>
    <row r="8" spans="1:4" ht="39.950000000000003" customHeight="1" thickBot="1">
      <c r="A8" s="206" t="s">
        <v>729</v>
      </c>
      <c r="B8" s="207"/>
      <c r="C8" s="207"/>
      <c r="D8" s="208"/>
    </row>
    <row r="9" spans="1:4" ht="39.950000000000003" customHeight="1">
      <c r="A9" s="131" t="s">
        <v>4</v>
      </c>
      <c r="B9" s="116">
        <f>VLOOKUP($D$2,Marina!$B:$AK,4,0)</f>
        <v>1</v>
      </c>
      <c r="C9" s="126" t="s">
        <v>5</v>
      </c>
      <c r="D9" s="117">
        <f>VLOOKUP($D$2,Marina!$B:$AK,5,0)</f>
        <v>1</v>
      </c>
    </row>
    <row r="10" spans="1:4" ht="39.950000000000003" customHeight="1">
      <c r="A10" s="122" t="s">
        <v>6</v>
      </c>
      <c r="B10" s="118">
        <f>VLOOKUP($D$2,Marina!$B:$AK,7,0)</f>
        <v>1</v>
      </c>
      <c r="C10" s="124" t="s">
        <v>7</v>
      </c>
      <c r="D10" s="119">
        <f>VLOOKUP($D$2,Marina!$B:$AK,8,0)</f>
        <v>1</v>
      </c>
    </row>
    <row r="11" spans="1:4" ht="39.950000000000003" customHeight="1" thickBot="1">
      <c r="A11" s="123" t="s">
        <v>10</v>
      </c>
      <c r="B11" s="130">
        <f>VLOOKUP($D$2,Marina!$B:$AK,11,0)</f>
        <v>44742</v>
      </c>
      <c r="C11" s="125" t="s">
        <v>11</v>
      </c>
      <c r="D11" s="132" t="s">
        <v>735</v>
      </c>
    </row>
    <row r="12" spans="1:4" s="110" customFormat="1" ht="9.9499999999999993" customHeight="1" thickBot="1"/>
    <row r="13" spans="1:4" ht="39.950000000000003" customHeight="1" thickBot="1">
      <c r="A13" s="206" t="s">
        <v>731</v>
      </c>
      <c r="B13" s="207"/>
      <c r="C13" s="207"/>
      <c r="D13" s="208"/>
    </row>
    <row r="14" spans="1:4" ht="39.950000000000003" customHeight="1">
      <c r="A14" s="120" t="s">
        <v>684</v>
      </c>
      <c r="B14" s="111" t="str">
        <f>D2</f>
        <v>K-L028</v>
      </c>
      <c r="C14" s="126" t="s">
        <v>9</v>
      </c>
      <c r="D14" s="117">
        <f>VLOOKUP($D$2,Marina!$B:$AK,10,0)</f>
        <v>1</v>
      </c>
    </row>
    <row r="15" spans="1:4" ht="39.950000000000003" customHeight="1">
      <c r="A15" s="122" t="s">
        <v>12</v>
      </c>
      <c r="B15" s="118">
        <f>VLOOKUP($D$2,Marina!$B:$AK,13,0)</f>
        <v>0</v>
      </c>
      <c r="C15" s="127" t="s">
        <v>690</v>
      </c>
      <c r="D15" s="119">
        <f>VLOOKUP($D$2,Marina!$B:$AK,14,0)</f>
        <v>0</v>
      </c>
    </row>
    <row r="16" spans="1:4" ht="39.950000000000003" customHeight="1">
      <c r="A16" s="122" t="s">
        <v>13</v>
      </c>
      <c r="B16" s="118">
        <f>VLOOKUP($D$2,Marina!$B:$AK,15,0)</f>
        <v>0</v>
      </c>
      <c r="C16" s="124" t="s">
        <v>14</v>
      </c>
      <c r="D16" s="133">
        <f>VLOOKUP($D$2,Marina!$B:$AK,16,0)</f>
        <v>44828</v>
      </c>
    </row>
    <row r="17" spans="1:4" ht="39.950000000000003" customHeight="1">
      <c r="A17" s="122" t="s">
        <v>16</v>
      </c>
      <c r="B17" s="134">
        <f>VLOOKUP($D$2,Marina!$B:$AK,18,0)</f>
        <v>1</v>
      </c>
      <c r="C17" s="124" t="s">
        <v>17</v>
      </c>
      <c r="D17" s="134">
        <f ca="1">VLOOKUP($D$2,Marina!$B:$AK,19,0)</f>
        <v>1</v>
      </c>
    </row>
    <row r="18" spans="1:4" ht="39.950000000000003" customHeight="1">
      <c r="A18" s="122" t="s">
        <v>8</v>
      </c>
      <c r="B18" s="118">
        <f>VLOOKUP($D$2,Marina!$B:$AK,9,0)</f>
        <v>1</v>
      </c>
      <c r="C18" s="124" t="s">
        <v>18</v>
      </c>
      <c r="D18" s="119" t="str">
        <f>VLOOKUP($D$2,Marina!$B:$AK,20,0)</f>
        <v>L</v>
      </c>
    </row>
    <row r="19" spans="1:4" ht="39.950000000000003" customHeight="1" thickBot="1">
      <c r="A19" s="121" t="s">
        <v>1</v>
      </c>
      <c r="B19" s="114">
        <f>VLOOKUP($D$2,Marina!$B:$AK,21,0)</f>
        <v>25</v>
      </c>
      <c r="C19" s="125" t="s">
        <v>15</v>
      </c>
      <c r="D19" s="115">
        <f ca="1">VLOOKUP($D$2,Marina!$B:$AK,17,0)</f>
        <v>0</v>
      </c>
    </row>
    <row r="20" spans="1:4" ht="35.1" customHeight="1"/>
  </sheetData>
  <mergeCells count="3">
    <mergeCell ref="A4:D4"/>
    <mergeCell ref="A8:D8"/>
    <mergeCell ref="A13:D13"/>
  </mergeCells>
  <conditionalFormatting sqref="C5:C6">
    <cfRule type="containsBlanks" dxfId="20" priority="32">
      <formula>LEN(TRIM(C5))=0</formula>
    </cfRule>
  </conditionalFormatting>
  <conditionalFormatting sqref="C5:C6">
    <cfRule type="duplicateValues" dxfId="19" priority="29"/>
    <cfRule type="duplicateValues" dxfId="18" priority="30"/>
    <cfRule type="duplicateValues" dxfId="17" priority="31"/>
  </conditionalFormatting>
  <conditionalFormatting sqref="A9">
    <cfRule type="containsBlanks" dxfId="16" priority="21">
      <formula>LEN(TRIM(A9))=0</formula>
    </cfRule>
  </conditionalFormatting>
  <conditionalFormatting sqref="C9">
    <cfRule type="containsBlanks" dxfId="15" priority="20">
      <formula>LEN(TRIM(C9))=0</formula>
    </cfRule>
  </conditionalFormatting>
  <conditionalFormatting sqref="A10">
    <cfRule type="containsBlanks" dxfId="14" priority="19">
      <formula>LEN(TRIM(A10))=0</formula>
    </cfRule>
  </conditionalFormatting>
  <conditionalFormatting sqref="C10">
    <cfRule type="containsBlanks" dxfId="13" priority="18">
      <formula>LEN(TRIM(C10))=0</formula>
    </cfRule>
  </conditionalFormatting>
  <conditionalFormatting sqref="C11">
    <cfRule type="cellIs" dxfId="12" priority="16" operator="between">
      <formula>#REF!</formula>
      <formula>#REF!</formula>
    </cfRule>
    <cfRule type="cellIs" dxfId="11" priority="17" operator="lessThan">
      <formula>#REF!</formula>
    </cfRule>
  </conditionalFormatting>
  <conditionalFormatting sqref="D2">
    <cfRule type="duplicateValues" dxfId="10" priority="1"/>
  </conditionalFormatting>
  <conditionalFormatting sqref="D2">
    <cfRule type="duplicateValues" dxfId="9" priority="2"/>
  </conditionalFormatting>
  <pageMargins left="0.24" right="0.24" top="0.75" bottom="0.75" header="0.3" footer="0.3"/>
  <pageSetup scale="73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G643"/>
  <sheetViews>
    <sheetView rightToLeft="1" view="pageBreakPreview" zoomScaleNormal="100" zoomScaleSheetLayoutView="100" workbookViewId="0">
      <pane ySplit="2" topLeftCell="A3" activePane="bottomLeft" state="frozen"/>
      <selection pane="bottomLeft" activeCell="C6" sqref="C6"/>
    </sheetView>
  </sheetViews>
  <sheetFormatPr defaultRowHeight="27.75"/>
  <cols>
    <col min="1" max="1" width="9.140625" style="165" customWidth="1"/>
    <col min="2" max="2" width="17.28515625" style="165" bestFit="1" customWidth="1"/>
    <col min="3" max="3" width="12.85546875" style="165" bestFit="1" customWidth="1"/>
    <col min="4" max="4" width="33" style="165" bestFit="1" customWidth="1"/>
    <col min="5" max="5" width="19.5703125" style="165" bestFit="1" customWidth="1"/>
    <col min="6" max="6" width="9.7109375" style="165" bestFit="1" customWidth="1"/>
    <col min="7" max="7" width="21.42578125" style="165" bestFit="1" customWidth="1"/>
    <col min="8" max="16384" width="9.140625" style="166"/>
  </cols>
  <sheetData>
    <row r="1" spans="1:7" ht="28.5" thickBot="1"/>
    <row r="2" spans="1:7" ht="28.5" thickBot="1">
      <c r="A2" s="167" t="s">
        <v>0</v>
      </c>
      <c r="B2" s="168" t="s">
        <v>684</v>
      </c>
      <c r="C2" s="168" t="s">
        <v>3</v>
      </c>
      <c r="D2" s="168" t="s">
        <v>4</v>
      </c>
      <c r="E2" s="168" t="s">
        <v>5</v>
      </c>
      <c r="F2" s="168" t="s">
        <v>7</v>
      </c>
      <c r="G2" s="169" t="s">
        <v>11</v>
      </c>
    </row>
    <row r="3" spans="1:7" ht="28.5">
      <c r="A3" s="170">
        <f>IF(B3="","",SUBTOTAL(3,$B$3:B3))</f>
        <v>1</v>
      </c>
      <c r="B3" s="171" t="s">
        <v>23</v>
      </c>
      <c r="C3" s="171">
        <f>VLOOKUP($B3,Marina!$B:$S,3,0)</f>
        <v>1</v>
      </c>
      <c r="D3" s="171">
        <f>VLOOKUP($B3,Marina!$B:$S,4,0)</f>
        <v>1</v>
      </c>
      <c r="E3" s="171">
        <f>VLOOKUP($B3,Marina!$B:$S,5,0)</f>
        <v>1</v>
      </c>
      <c r="F3" s="171">
        <f>VLOOKUP($B3,Marina!$B:$S,8,0)</f>
        <v>1</v>
      </c>
      <c r="G3" s="172">
        <f>VLOOKUP($B3,Marina!$B:$S,12,0)</f>
        <v>44729</v>
      </c>
    </row>
    <row r="4" spans="1:7" ht="28.5">
      <c r="A4" s="173">
        <f>IF(B4="","",SUBTOTAL(3,$B$3:B4))</f>
        <v>2</v>
      </c>
      <c r="B4" s="174" t="s">
        <v>25</v>
      </c>
      <c r="C4" s="175">
        <f>VLOOKUP($B4,Marina!$B:$S,3,0)</f>
        <v>1</v>
      </c>
      <c r="D4" s="175">
        <f>VLOOKUP($B4,Marina!$B:$S,4,0)</f>
        <v>1</v>
      </c>
      <c r="E4" s="175">
        <f>VLOOKUP($B4,Marina!$B:$S,5,0)</f>
        <v>1</v>
      </c>
      <c r="F4" s="175">
        <f>VLOOKUP($B4,Marina!$B:$S,8,0)</f>
        <v>1</v>
      </c>
      <c r="G4" s="176">
        <f>VLOOKUP($B4,Marina!$B:$S,12,0)</f>
        <v>44370</v>
      </c>
    </row>
    <row r="5" spans="1:7" ht="28.5">
      <c r="A5" s="173">
        <f>IF(B5="","",SUBTOTAL(3,$B$3:B5))</f>
        <v>3</v>
      </c>
      <c r="B5" s="174" t="s">
        <v>21</v>
      </c>
      <c r="C5" s="175">
        <f>VLOOKUP($B5,Marina!$B:$S,3,0)</f>
        <v>1</v>
      </c>
      <c r="D5" s="175">
        <f>VLOOKUP($B5,Marina!$B:$S,4,0)</f>
        <v>1</v>
      </c>
      <c r="E5" s="175">
        <f>VLOOKUP($B5,Marina!$B:$S,5,0)</f>
        <v>1</v>
      </c>
      <c r="F5" s="175">
        <f>VLOOKUP($B5,Marina!$B:$S,8,0)</f>
        <v>1</v>
      </c>
      <c r="G5" s="176">
        <f>VLOOKUP($B5,Marina!$B:$S,12,0)</f>
        <v>44561</v>
      </c>
    </row>
    <row r="6" spans="1:7" ht="28.5">
      <c r="A6" s="173">
        <f>IF(B6="","",SUBTOTAL(3,$B$3:B6))</f>
        <v>4</v>
      </c>
      <c r="B6" s="174" t="s">
        <v>27</v>
      </c>
      <c r="C6" s="175">
        <f>VLOOKUP($B6,Marina!$B:$S,3,0)</f>
        <v>1</v>
      </c>
      <c r="D6" s="175">
        <f>VLOOKUP($B6,Marina!$B:$S,4,0)</f>
        <v>1</v>
      </c>
      <c r="E6" s="175">
        <f>VLOOKUP($B6,Marina!$B:$S,5,0)</f>
        <v>1</v>
      </c>
      <c r="F6" s="175">
        <f>VLOOKUP($B6,Marina!$B:$S,8,0)</f>
        <v>1</v>
      </c>
      <c r="G6" s="176">
        <f>VLOOKUP($B6,Marina!$B:$S,12,0)</f>
        <v>44531</v>
      </c>
    </row>
    <row r="7" spans="1:7" ht="28.5">
      <c r="A7" s="173">
        <f>IF(B7="","",SUBTOTAL(3,$B$3:B7))</f>
        <v>5</v>
      </c>
      <c r="B7" s="174" t="s">
        <v>28</v>
      </c>
      <c r="C7" s="175">
        <f>VLOOKUP($B7,Marina!$B:$S,3,0)</f>
        <v>1</v>
      </c>
      <c r="D7" s="175">
        <f>VLOOKUP($B7,Marina!$B:$S,4,0)</f>
        <v>1</v>
      </c>
      <c r="E7" s="175">
        <f>VLOOKUP($B7,Marina!$B:$S,5,0)</f>
        <v>1</v>
      </c>
      <c r="F7" s="175">
        <f>VLOOKUP($B7,Marina!$B:$S,8,0)</f>
        <v>1</v>
      </c>
      <c r="G7" s="176">
        <f>VLOOKUP($B7,Marina!$B:$S,12,0)</f>
        <v>44543</v>
      </c>
    </row>
    <row r="8" spans="1:7" ht="28.5">
      <c r="A8" s="173">
        <f>IF(B8="","",SUBTOTAL(3,$B$3:B8))</f>
        <v>6</v>
      </c>
      <c r="B8" s="174" t="s">
        <v>29</v>
      </c>
      <c r="C8" s="175">
        <f>VLOOKUP($B8,Marina!$B:$S,3,0)</f>
        <v>1</v>
      </c>
      <c r="D8" s="175">
        <f>VLOOKUP($B8,Marina!$B:$S,4,0)</f>
        <v>1</v>
      </c>
      <c r="E8" s="175">
        <f>VLOOKUP($B8,Marina!$B:$S,5,0)</f>
        <v>1</v>
      </c>
      <c r="F8" s="175">
        <f>VLOOKUP($B8,Marina!$B:$S,8,0)</f>
        <v>1</v>
      </c>
      <c r="G8" s="176">
        <f>VLOOKUP($B8,Marina!$B:$S,12,0)</f>
        <v>44668</v>
      </c>
    </row>
    <row r="9" spans="1:7" ht="28.5">
      <c r="A9" s="173">
        <f>IF(B9="","",SUBTOTAL(3,$B$3:B9))</f>
        <v>7</v>
      </c>
      <c r="B9" s="174" t="s">
        <v>30</v>
      </c>
      <c r="C9" s="175">
        <f>VLOOKUP($B9,Marina!$B:$S,3,0)</f>
        <v>1</v>
      </c>
      <c r="D9" s="175">
        <f>VLOOKUP($B9,Marina!$B:$S,4,0)</f>
        <v>1</v>
      </c>
      <c r="E9" s="175">
        <f>VLOOKUP($B9,Marina!$B:$S,5,0)</f>
        <v>1</v>
      </c>
      <c r="F9" s="175">
        <f>VLOOKUP($B9,Marina!$B:$S,8,0)</f>
        <v>1</v>
      </c>
      <c r="G9" s="176">
        <f>VLOOKUP($B9,Marina!$B:$S,12,0)</f>
        <v>44530</v>
      </c>
    </row>
    <row r="10" spans="1:7" ht="28.5">
      <c r="A10" s="173">
        <f>IF(B10="","",SUBTOTAL(3,$B$3:B10))</f>
        <v>8</v>
      </c>
      <c r="B10" s="174" t="s">
        <v>32</v>
      </c>
      <c r="C10" s="175">
        <f>VLOOKUP($B10,Marina!$B:$S,3,0)</f>
        <v>1</v>
      </c>
      <c r="D10" s="175">
        <f>VLOOKUP($B10,Marina!$B:$S,4,0)</f>
        <v>1</v>
      </c>
      <c r="E10" s="175">
        <f>VLOOKUP($B10,Marina!$B:$S,5,0)</f>
        <v>1</v>
      </c>
      <c r="F10" s="175">
        <f>VLOOKUP($B10,Marina!$B:$S,8,0)</f>
        <v>1</v>
      </c>
      <c r="G10" s="176">
        <f>VLOOKUP($B10,Marina!$B:$S,12,0)</f>
        <v>44431</v>
      </c>
    </row>
    <row r="11" spans="1:7" ht="28.5">
      <c r="A11" s="173">
        <f>IF(B11="","",SUBTOTAL(3,$B$3:B11))</f>
        <v>9</v>
      </c>
      <c r="B11" s="174" t="s">
        <v>33</v>
      </c>
      <c r="C11" s="175">
        <f>VLOOKUP($B11,Marina!$B:$S,3,0)</f>
        <v>1</v>
      </c>
      <c r="D11" s="175">
        <f>VLOOKUP($B11,Marina!$B:$S,4,0)</f>
        <v>1</v>
      </c>
      <c r="E11" s="175">
        <f>VLOOKUP($B11,Marina!$B:$S,5,0)</f>
        <v>1</v>
      </c>
      <c r="F11" s="175">
        <f>VLOOKUP($B11,Marina!$B:$S,8,0)</f>
        <v>1</v>
      </c>
      <c r="G11" s="176">
        <f>VLOOKUP($B11,Marina!$B:$S,12,0)</f>
        <v>44788</v>
      </c>
    </row>
    <row r="12" spans="1:7" ht="28.5">
      <c r="A12" s="173">
        <f>IF(B12="","",SUBTOTAL(3,$B$3:B12))</f>
        <v>10</v>
      </c>
      <c r="B12" s="174" t="s">
        <v>34</v>
      </c>
      <c r="C12" s="175">
        <f>VLOOKUP($B12,Marina!$B:$S,3,0)</f>
        <v>1</v>
      </c>
      <c r="D12" s="175">
        <f>VLOOKUP($B12,Marina!$B:$S,4,0)</f>
        <v>1</v>
      </c>
      <c r="E12" s="175">
        <f>VLOOKUP($B12,Marina!$B:$S,5,0)</f>
        <v>1</v>
      </c>
      <c r="F12" s="175">
        <f>VLOOKUP($B12,Marina!$B:$S,8,0)</f>
        <v>1</v>
      </c>
      <c r="G12" s="176">
        <f>VLOOKUP($B12,Marina!$B:$S,12,0)</f>
        <v>44534</v>
      </c>
    </row>
    <row r="13" spans="1:7" ht="28.5">
      <c r="A13" s="173">
        <f>IF(B13="","",SUBTOTAL(3,$B$3:B13))</f>
        <v>11</v>
      </c>
      <c r="B13" s="174" t="s">
        <v>35</v>
      </c>
      <c r="C13" s="175">
        <f>VLOOKUP($B13,Marina!$B:$S,3,0)</f>
        <v>1</v>
      </c>
      <c r="D13" s="175">
        <f>VLOOKUP($B13,Marina!$B:$S,4,0)</f>
        <v>1</v>
      </c>
      <c r="E13" s="175">
        <f>VLOOKUP($B13,Marina!$B:$S,5,0)</f>
        <v>1</v>
      </c>
      <c r="F13" s="175">
        <f>VLOOKUP($B13,Marina!$B:$S,8,0)</f>
        <v>1</v>
      </c>
      <c r="G13" s="176">
        <f>VLOOKUP($B13,Marina!$B:$S,12,0)</f>
        <v>44389</v>
      </c>
    </row>
    <row r="14" spans="1:7" ht="28.5">
      <c r="A14" s="173">
        <f>IF(B14="","",SUBTOTAL(3,$B$3:B14))</f>
        <v>12</v>
      </c>
      <c r="B14" s="174" t="s">
        <v>36</v>
      </c>
      <c r="C14" s="175">
        <f>VLOOKUP($B14,Marina!$B:$S,3,0)</f>
        <v>1</v>
      </c>
      <c r="D14" s="175">
        <f>VLOOKUP($B14,Marina!$B:$S,4,0)</f>
        <v>1</v>
      </c>
      <c r="E14" s="175">
        <f>VLOOKUP($B14,Marina!$B:$S,5,0)</f>
        <v>1</v>
      </c>
      <c r="F14" s="175">
        <f>VLOOKUP($B14,Marina!$B:$S,8,0)</f>
        <v>1</v>
      </c>
      <c r="G14" s="176">
        <f>VLOOKUP($B14,Marina!$B:$S,12,0)</f>
        <v>44491</v>
      </c>
    </row>
    <row r="15" spans="1:7" ht="28.5">
      <c r="A15" s="173">
        <f>IF(B15="","",SUBTOTAL(3,$B$3:B15))</f>
        <v>13</v>
      </c>
      <c r="B15" s="174" t="s">
        <v>37</v>
      </c>
      <c r="C15" s="175">
        <f>VLOOKUP($B15,Marina!$B:$S,3,0)</f>
        <v>1</v>
      </c>
      <c r="D15" s="175">
        <f>VLOOKUP($B15,Marina!$B:$S,4,0)</f>
        <v>1</v>
      </c>
      <c r="E15" s="175">
        <f>VLOOKUP($B15,Marina!$B:$S,5,0)</f>
        <v>1</v>
      </c>
      <c r="F15" s="175">
        <f>VLOOKUP($B15,Marina!$B:$S,8,0)</f>
        <v>1</v>
      </c>
      <c r="G15" s="176">
        <f>VLOOKUP($B15,Marina!$B:$S,12,0)</f>
        <v>44561</v>
      </c>
    </row>
    <row r="16" spans="1:7" ht="28.5">
      <c r="A16" s="173">
        <f>IF(B16="","",SUBTOTAL(3,$B$3:B16))</f>
        <v>14</v>
      </c>
      <c r="B16" s="174" t="s">
        <v>38</v>
      </c>
      <c r="C16" s="175">
        <f>VLOOKUP($B16,Marina!$B:$S,3,0)</f>
        <v>1</v>
      </c>
      <c r="D16" s="175">
        <f>VLOOKUP($B16,Marina!$B:$S,4,0)</f>
        <v>1</v>
      </c>
      <c r="E16" s="175">
        <f>VLOOKUP($B16,Marina!$B:$S,5,0)</f>
        <v>1</v>
      </c>
      <c r="F16" s="175">
        <f>VLOOKUP($B16,Marina!$B:$S,8,0)</f>
        <v>1</v>
      </c>
      <c r="G16" s="176">
        <f>VLOOKUP($B16,Marina!$B:$S,12,0)</f>
        <v>44715</v>
      </c>
    </row>
    <row r="17" spans="1:7" ht="28.5">
      <c r="A17" s="173">
        <f>IF(B17="","",SUBTOTAL(3,$B$3:B17))</f>
        <v>15</v>
      </c>
      <c r="B17" s="174" t="s">
        <v>39</v>
      </c>
      <c r="C17" s="175">
        <f>VLOOKUP($B17,Marina!$B:$S,3,0)</f>
        <v>1</v>
      </c>
      <c r="D17" s="175">
        <f>VLOOKUP($B17,Marina!$B:$S,4,0)</f>
        <v>1</v>
      </c>
      <c r="E17" s="175">
        <f>VLOOKUP($B17,Marina!$B:$S,5,0)</f>
        <v>1</v>
      </c>
      <c r="F17" s="175">
        <f>VLOOKUP($B17,Marina!$B:$S,8,0)</f>
        <v>1</v>
      </c>
      <c r="G17" s="176">
        <f>VLOOKUP($B17,Marina!$B:$S,12,0)</f>
        <v>44530</v>
      </c>
    </row>
    <row r="18" spans="1:7" ht="28.5">
      <c r="A18" s="173">
        <f>IF(B18="","",SUBTOTAL(3,$B$3:B18))</f>
        <v>16</v>
      </c>
      <c r="B18" s="174" t="s">
        <v>40</v>
      </c>
      <c r="C18" s="175">
        <f>VLOOKUP($B18,Marina!$B:$S,3,0)</f>
        <v>1</v>
      </c>
      <c r="D18" s="175">
        <f>VLOOKUP($B18,Marina!$B:$S,4,0)</f>
        <v>1</v>
      </c>
      <c r="E18" s="175">
        <f>VLOOKUP($B18,Marina!$B:$S,5,0)</f>
        <v>1</v>
      </c>
      <c r="F18" s="175">
        <f>VLOOKUP($B18,Marina!$B:$S,8,0)</f>
        <v>1</v>
      </c>
      <c r="G18" s="176">
        <f>VLOOKUP($B18,Marina!$B:$S,12,0)</f>
        <v>44524</v>
      </c>
    </row>
    <row r="19" spans="1:7" ht="28.5">
      <c r="A19" s="173">
        <f>IF(B19="","",SUBTOTAL(3,$B$3:B19))</f>
        <v>17</v>
      </c>
      <c r="B19" s="174" t="s">
        <v>41</v>
      </c>
      <c r="C19" s="175">
        <f>VLOOKUP($B19,Marina!$B:$S,3,0)</f>
        <v>1</v>
      </c>
      <c r="D19" s="175">
        <f>VLOOKUP($B19,Marina!$B:$S,4,0)</f>
        <v>1</v>
      </c>
      <c r="E19" s="175">
        <f>VLOOKUP($B19,Marina!$B:$S,5,0)</f>
        <v>1</v>
      </c>
      <c r="F19" s="175">
        <f>VLOOKUP($B19,Marina!$B:$S,8,0)</f>
        <v>1</v>
      </c>
      <c r="G19" s="176">
        <f>VLOOKUP($B19,Marina!$B:$S,12,0)</f>
        <v>44501</v>
      </c>
    </row>
    <row r="20" spans="1:7" ht="28.5">
      <c r="A20" s="173">
        <f>IF(B20="","",SUBTOTAL(3,$B$3:B20))</f>
        <v>18</v>
      </c>
      <c r="B20" s="174" t="s">
        <v>42</v>
      </c>
      <c r="C20" s="175">
        <f>VLOOKUP($B20,Marina!$B:$S,3,0)</f>
        <v>1</v>
      </c>
      <c r="D20" s="175">
        <f>VLOOKUP($B20,Marina!$B:$S,4,0)</f>
        <v>1</v>
      </c>
      <c r="E20" s="175">
        <f>VLOOKUP($B20,Marina!$B:$S,5,0)</f>
        <v>1</v>
      </c>
      <c r="F20" s="175">
        <f>VLOOKUP($B20,Marina!$B:$S,8,0)</f>
        <v>1</v>
      </c>
      <c r="G20" s="176">
        <f>VLOOKUP($B20,Marina!$B:$S,12,0)</f>
        <v>44639</v>
      </c>
    </row>
    <row r="21" spans="1:7" ht="28.5">
      <c r="A21" s="173">
        <f>IF(B21="","",SUBTOTAL(3,$B$3:B21))</f>
        <v>19</v>
      </c>
      <c r="B21" s="174" t="s">
        <v>43</v>
      </c>
      <c r="C21" s="175">
        <f>VLOOKUP($B21,Marina!$B:$S,3,0)</f>
        <v>1</v>
      </c>
      <c r="D21" s="175">
        <f>VLOOKUP($B21,Marina!$B:$S,4,0)</f>
        <v>1</v>
      </c>
      <c r="E21" s="175">
        <f>VLOOKUP($B21,Marina!$B:$S,5,0)</f>
        <v>1</v>
      </c>
      <c r="F21" s="175">
        <f>VLOOKUP($B21,Marina!$B:$S,8,0)</f>
        <v>1</v>
      </c>
      <c r="G21" s="176">
        <f>VLOOKUP($B21,Marina!$B:$S,12,0)</f>
        <v>44711</v>
      </c>
    </row>
    <row r="22" spans="1:7" ht="28.5">
      <c r="A22" s="173">
        <f>IF(B22="","",SUBTOTAL(3,$B$3:B22))</f>
        <v>20</v>
      </c>
      <c r="B22" s="174" t="s">
        <v>44</v>
      </c>
      <c r="C22" s="175">
        <f>VLOOKUP($B22,Marina!$B:$S,3,0)</f>
        <v>1</v>
      </c>
      <c r="D22" s="175">
        <f>VLOOKUP($B22,Marina!$B:$S,4,0)</f>
        <v>1</v>
      </c>
      <c r="E22" s="175">
        <f>VLOOKUP($B22,Marina!$B:$S,5,0)</f>
        <v>1</v>
      </c>
      <c r="F22" s="175">
        <f>VLOOKUP($B22,Marina!$B:$S,8,0)</f>
        <v>1</v>
      </c>
      <c r="G22" s="176">
        <f>VLOOKUP($B22,Marina!$B:$S,12,0)</f>
        <v>44639</v>
      </c>
    </row>
    <row r="23" spans="1:7" ht="28.5">
      <c r="A23" s="173">
        <f>IF(B23="","",SUBTOTAL(3,$B$3:B23))</f>
        <v>21</v>
      </c>
      <c r="B23" s="174" t="s">
        <v>45</v>
      </c>
      <c r="C23" s="175">
        <f>VLOOKUP($B23,Marina!$B:$S,3,0)</f>
        <v>1</v>
      </c>
      <c r="D23" s="175">
        <f>VLOOKUP($B23,Marina!$B:$S,4,0)</f>
        <v>1</v>
      </c>
      <c r="E23" s="175">
        <f>VLOOKUP($B23,Marina!$B:$S,5,0)</f>
        <v>1</v>
      </c>
      <c r="F23" s="175">
        <f>VLOOKUP($B23,Marina!$B:$S,8,0)</f>
        <v>1</v>
      </c>
      <c r="G23" s="176">
        <f>VLOOKUP($B23,Marina!$B:$S,12,0)</f>
        <v>44467</v>
      </c>
    </row>
    <row r="24" spans="1:7" ht="28.5">
      <c r="A24" s="173">
        <f>IF(B24="","",SUBTOTAL(3,$B$3:B24))</f>
        <v>22</v>
      </c>
      <c r="B24" s="174" t="s">
        <v>46</v>
      </c>
      <c r="C24" s="175">
        <f>VLOOKUP($B24,Marina!$B:$S,3,0)</f>
        <v>1</v>
      </c>
      <c r="D24" s="175">
        <f>VLOOKUP($B24,Marina!$B:$S,4,0)</f>
        <v>1</v>
      </c>
      <c r="E24" s="175">
        <f>VLOOKUP($B24,Marina!$B:$S,5,0)</f>
        <v>1</v>
      </c>
      <c r="F24" s="175">
        <f>VLOOKUP($B24,Marina!$B:$S,8,0)</f>
        <v>1</v>
      </c>
      <c r="G24" s="176">
        <f>VLOOKUP($B24,Marina!$B:$S,12,0)</f>
        <v>44519</v>
      </c>
    </row>
    <row r="25" spans="1:7" ht="28.5">
      <c r="A25" s="173">
        <f>IF(B25="","",SUBTOTAL(3,$B$3:B25))</f>
        <v>23</v>
      </c>
      <c r="B25" s="174" t="s">
        <v>47</v>
      </c>
      <c r="C25" s="175">
        <f>VLOOKUP($B25,Marina!$B:$S,3,0)</f>
        <v>1</v>
      </c>
      <c r="D25" s="175">
        <f>VLOOKUP($B25,Marina!$B:$S,4,0)</f>
        <v>1</v>
      </c>
      <c r="E25" s="175">
        <f>VLOOKUP($B25,Marina!$B:$S,5,0)</f>
        <v>1</v>
      </c>
      <c r="F25" s="175">
        <f>VLOOKUP($B25,Marina!$B:$S,8,0)</f>
        <v>1</v>
      </c>
      <c r="G25" s="176">
        <f>VLOOKUP($B25,Marina!$B:$S,12,0)</f>
        <v>44687</v>
      </c>
    </row>
    <row r="26" spans="1:7" ht="28.5">
      <c r="A26" s="173">
        <f>IF(B26="","",SUBTOTAL(3,$B$3:B26))</f>
        <v>24</v>
      </c>
      <c r="B26" s="174" t="s">
        <v>48</v>
      </c>
      <c r="C26" s="175">
        <f>VLOOKUP($B26,Marina!$B:$S,3,0)</f>
        <v>1</v>
      </c>
      <c r="D26" s="175">
        <f>VLOOKUP($B26,Marina!$B:$S,4,0)</f>
        <v>1</v>
      </c>
      <c r="E26" s="175">
        <f>VLOOKUP($B26,Marina!$B:$S,5,0)</f>
        <v>1</v>
      </c>
      <c r="F26" s="175">
        <f>VLOOKUP($B26,Marina!$B:$S,8,0)</f>
        <v>1</v>
      </c>
      <c r="G26" s="176">
        <f>VLOOKUP($B26,Marina!$B:$S,12,0)</f>
        <v>44527</v>
      </c>
    </row>
    <row r="27" spans="1:7" ht="28.5">
      <c r="A27" s="173">
        <f>IF(B27="","",SUBTOTAL(3,$B$3:B27))</f>
        <v>25</v>
      </c>
      <c r="B27" s="174" t="s">
        <v>49</v>
      </c>
      <c r="C27" s="175">
        <f>VLOOKUP($B27,Marina!$B:$S,3,0)</f>
        <v>1</v>
      </c>
      <c r="D27" s="175">
        <f>VLOOKUP($B27,Marina!$B:$S,4,0)</f>
        <v>1</v>
      </c>
      <c r="E27" s="175">
        <f>VLOOKUP($B27,Marina!$B:$S,5,0)</f>
        <v>1</v>
      </c>
      <c r="F27" s="175">
        <f>VLOOKUP($B27,Marina!$B:$S,8,0)</f>
        <v>1</v>
      </c>
      <c r="G27" s="176">
        <f>VLOOKUP($B27,Marina!$B:$S,12,0)</f>
        <v>44565</v>
      </c>
    </row>
    <row r="28" spans="1:7" ht="28.5">
      <c r="A28" s="173">
        <f>IF(B28="","",SUBTOTAL(3,$B$3:B28))</f>
        <v>26</v>
      </c>
      <c r="B28" s="174" t="s">
        <v>50</v>
      </c>
      <c r="C28" s="175">
        <f>VLOOKUP($B28,Marina!$B:$S,3,0)</f>
        <v>1</v>
      </c>
      <c r="D28" s="175">
        <f>VLOOKUP($B28,Marina!$B:$S,4,0)</f>
        <v>1</v>
      </c>
      <c r="E28" s="175">
        <f>VLOOKUP($B28,Marina!$B:$S,5,0)</f>
        <v>1</v>
      </c>
      <c r="F28" s="175">
        <f>VLOOKUP($B28,Marina!$B:$S,8,0)</f>
        <v>1</v>
      </c>
      <c r="G28" s="176">
        <f>VLOOKUP($B28,Marina!$B:$S,12,0)</f>
        <v>44479</v>
      </c>
    </row>
    <row r="29" spans="1:7" ht="28.5">
      <c r="A29" s="173">
        <f>IF(B29="","",SUBTOTAL(3,$B$3:B29))</f>
        <v>27</v>
      </c>
      <c r="B29" s="174" t="s">
        <v>51</v>
      </c>
      <c r="C29" s="175">
        <f>VLOOKUP($B29,Marina!$B:$S,3,0)</f>
        <v>1</v>
      </c>
      <c r="D29" s="175">
        <f>VLOOKUP($B29,Marina!$B:$S,4,0)</f>
        <v>1</v>
      </c>
      <c r="E29" s="175">
        <f>VLOOKUP($B29,Marina!$B:$S,5,0)</f>
        <v>1</v>
      </c>
      <c r="F29" s="175">
        <f>VLOOKUP($B29,Marina!$B:$S,8,0)</f>
        <v>1</v>
      </c>
      <c r="G29" s="176">
        <f>VLOOKUP($B29,Marina!$B:$S,12,0)</f>
        <v>44675</v>
      </c>
    </row>
    <row r="30" spans="1:7" ht="28.5">
      <c r="A30" s="173">
        <f>IF(B30="","",SUBTOTAL(3,$B$3:B30))</f>
        <v>28</v>
      </c>
      <c r="B30" s="174" t="s">
        <v>52</v>
      </c>
      <c r="C30" s="175">
        <f>VLOOKUP($B30,Marina!$B:$S,3,0)</f>
        <v>1</v>
      </c>
      <c r="D30" s="175">
        <f>VLOOKUP($B30,Marina!$B:$S,4,0)</f>
        <v>1</v>
      </c>
      <c r="E30" s="175">
        <f>VLOOKUP($B30,Marina!$B:$S,5,0)</f>
        <v>1</v>
      </c>
      <c r="F30" s="175">
        <f>VLOOKUP($B30,Marina!$B:$S,8,0)</f>
        <v>1</v>
      </c>
      <c r="G30" s="176">
        <f>VLOOKUP($B30,Marina!$B:$S,12,0)</f>
        <v>44495</v>
      </c>
    </row>
    <row r="31" spans="1:7" ht="28.5">
      <c r="A31" s="173">
        <f>IF(B31="","",SUBTOTAL(3,$B$3:B31))</f>
        <v>29</v>
      </c>
      <c r="B31" s="174" t="s">
        <v>53</v>
      </c>
      <c r="C31" s="175">
        <f>VLOOKUP($B31,Marina!$B:$S,3,0)</f>
        <v>1</v>
      </c>
      <c r="D31" s="175">
        <f>VLOOKUP($B31,Marina!$B:$S,4,0)</f>
        <v>1</v>
      </c>
      <c r="E31" s="175">
        <f>VLOOKUP($B31,Marina!$B:$S,5,0)</f>
        <v>1</v>
      </c>
      <c r="F31" s="175">
        <f>VLOOKUP($B31,Marina!$B:$S,8,0)</f>
        <v>1</v>
      </c>
      <c r="G31" s="176">
        <f>VLOOKUP($B31,Marina!$B:$S,12,0)</f>
        <v>44525</v>
      </c>
    </row>
    <row r="32" spans="1:7" ht="28.5">
      <c r="A32" s="173">
        <f>IF(B32="","",SUBTOTAL(3,$B$3:B32))</f>
        <v>30</v>
      </c>
      <c r="B32" s="174" t="s">
        <v>54</v>
      </c>
      <c r="C32" s="175">
        <f>VLOOKUP($B32,Marina!$B:$S,3,0)</f>
        <v>1</v>
      </c>
      <c r="D32" s="175">
        <f>VLOOKUP($B32,Marina!$B:$S,4,0)</f>
        <v>1</v>
      </c>
      <c r="E32" s="175">
        <f>VLOOKUP($B32,Marina!$B:$S,5,0)</f>
        <v>1</v>
      </c>
      <c r="F32" s="175">
        <f>VLOOKUP($B32,Marina!$B:$S,8,0)</f>
        <v>1</v>
      </c>
      <c r="G32" s="176">
        <f>VLOOKUP($B32,Marina!$B:$S,12,0)</f>
        <v>44378</v>
      </c>
    </row>
    <row r="33" spans="1:7" ht="28.5">
      <c r="A33" s="173">
        <f>IF(B33="","",SUBTOTAL(3,$B$3:B33))</f>
        <v>31</v>
      </c>
      <c r="B33" s="174" t="s">
        <v>55</v>
      </c>
      <c r="C33" s="175">
        <f>VLOOKUP($B33,Marina!$B:$S,3,0)</f>
        <v>1</v>
      </c>
      <c r="D33" s="175">
        <f>VLOOKUP($B33,Marina!$B:$S,4,0)</f>
        <v>1</v>
      </c>
      <c r="E33" s="175">
        <f>VLOOKUP($B33,Marina!$B:$S,5,0)</f>
        <v>1</v>
      </c>
      <c r="F33" s="175">
        <f>VLOOKUP($B33,Marina!$B:$S,8,0)</f>
        <v>1</v>
      </c>
      <c r="G33" s="176">
        <f>VLOOKUP($B33,Marina!$B:$S,12,0)</f>
        <v>44522</v>
      </c>
    </row>
    <row r="34" spans="1:7" ht="28.5">
      <c r="A34" s="173">
        <f>IF(B34="","",SUBTOTAL(3,$B$3:B34))</f>
        <v>32</v>
      </c>
      <c r="B34" s="174" t="s">
        <v>56</v>
      </c>
      <c r="C34" s="175">
        <f>VLOOKUP($B34,Marina!$B:$S,3,0)</f>
        <v>1</v>
      </c>
      <c r="D34" s="175">
        <f>VLOOKUP($B34,Marina!$B:$S,4,0)</f>
        <v>1</v>
      </c>
      <c r="E34" s="175">
        <f>VLOOKUP($B34,Marina!$B:$S,5,0)</f>
        <v>1</v>
      </c>
      <c r="F34" s="175">
        <f>VLOOKUP($B34,Marina!$B:$S,8,0)</f>
        <v>1</v>
      </c>
      <c r="G34" s="176">
        <f>VLOOKUP($B34,Marina!$B:$S,12,0)</f>
        <v>44513</v>
      </c>
    </row>
    <row r="35" spans="1:7" ht="28.5">
      <c r="A35" s="173">
        <f>IF(B35="","",SUBTOTAL(3,$B$3:B35))</f>
        <v>33</v>
      </c>
      <c r="B35" s="174" t="s">
        <v>57</v>
      </c>
      <c r="C35" s="175">
        <f>VLOOKUP($B35,Marina!$B:$S,3,0)</f>
        <v>1</v>
      </c>
      <c r="D35" s="175">
        <f>VLOOKUP($B35,Marina!$B:$S,4,0)</f>
        <v>1</v>
      </c>
      <c r="E35" s="175">
        <f>VLOOKUP($B35,Marina!$B:$S,5,0)</f>
        <v>1</v>
      </c>
      <c r="F35" s="175">
        <f>VLOOKUP($B35,Marina!$B:$S,8,0)</f>
        <v>1</v>
      </c>
      <c r="G35" s="176">
        <f>VLOOKUP($B35,Marina!$B:$S,12,0)</f>
        <v>44457</v>
      </c>
    </row>
    <row r="36" spans="1:7" ht="28.5">
      <c r="A36" s="173">
        <f>IF(B36="","",SUBTOTAL(3,$B$3:B36))</f>
        <v>34</v>
      </c>
      <c r="B36" s="174" t="s">
        <v>58</v>
      </c>
      <c r="C36" s="175">
        <f>VLOOKUP($B36,Marina!$B:$S,3,0)</f>
        <v>1</v>
      </c>
      <c r="D36" s="175">
        <f>VLOOKUP($B36,Marina!$B:$S,4,0)</f>
        <v>1</v>
      </c>
      <c r="E36" s="175">
        <f>VLOOKUP($B36,Marina!$B:$S,5,0)</f>
        <v>1</v>
      </c>
      <c r="F36" s="175">
        <f>VLOOKUP($B36,Marina!$B:$S,8,0)</f>
        <v>1</v>
      </c>
      <c r="G36" s="176">
        <f>VLOOKUP($B36,Marina!$B:$S,12,0)</f>
        <v>44024</v>
      </c>
    </row>
    <row r="37" spans="1:7" ht="28.5">
      <c r="A37" s="173">
        <f>IF(B37="","",SUBTOTAL(3,$B$3:B37))</f>
        <v>35</v>
      </c>
      <c r="B37" s="174" t="s">
        <v>59</v>
      </c>
      <c r="C37" s="175">
        <f>VLOOKUP($B37,Marina!$B:$S,3,0)</f>
        <v>1</v>
      </c>
      <c r="D37" s="175">
        <f>VLOOKUP($B37,Marina!$B:$S,4,0)</f>
        <v>1</v>
      </c>
      <c r="E37" s="175">
        <f>VLOOKUP($B37,Marina!$B:$S,5,0)</f>
        <v>1</v>
      </c>
      <c r="F37" s="175">
        <f>VLOOKUP($B37,Marina!$B:$S,8,0)</f>
        <v>1</v>
      </c>
      <c r="G37" s="176">
        <f>VLOOKUP($B37,Marina!$B:$S,12,0)</f>
        <v>44388</v>
      </c>
    </row>
    <row r="38" spans="1:7" ht="28.5">
      <c r="A38" s="173">
        <f>IF(B38="","",SUBTOTAL(3,$B$3:B38))</f>
        <v>36</v>
      </c>
      <c r="B38" s="174" t="s">
        <v>60</v>
      </c>
      <c r="C38" s="175">
        <f>VLOOKUP($B38,Marina!$B:$S,3,0)</f>
        <v>1</v>
      </c>
      <c r="D38" s="175">
        <f>VLOOKUP($B38,Marina!$B:$S,4,0)</f>
        <v>1</v>
      </c>
      <c r="E38" s="175">
        <f>VLOOKUP($B38,Marina!$B:$S,5,0)</f>
        <v>1</v>
      </c>
      <c r="F38" s="175">
        <f>VLOOKUP($B38,Marina!$B:$S,8,0)</f>
        <v>1</v>
      </c>
      <c r="G38" s="176">
        <f>VLOOKUP($B38,Marina!$B:$S,12,0)</f>
        <v>44399</v>
      </c>
    </row>
    <row r="39" spans="1:7" ht="28.5">
      <c r="A39" s="173">
        <f>IF(B39="","",SUBTOTAL(3,$B$3:B39))</f>
        <v>37</v>
      </c>
      <c r="B39" s="174" t="s">
        <v>61</v>
      </c>
      <c r="C39" s="175">
        <f>VLOOKUP($B39,Marina!$B:$S,3,0)</f>
        <v>1</v>
      </c>
      <c r="D39" s="175">
        <f>VLOOKUP($B39,Marina!$B:$S,4,0)</f>
        <v>1</v>
      </c>
      <c r="E39" s="175">
        <f>VLOOKUP($B39,Marina!$B:$S,5,0)</f>
        <v>1</v>
      </c>
      <c r="F39" s="175">
        <f>VLOOKUP($B39,Marina!$B:$S,8,0)</f>
        <v>1</v>
      </c>
      <c r="G39" s="176">
        <f>VLOOKUP($B39,Marina!$B:$S,12,0)</f>
        <v>44539</v>
      </c>
    </row>
    <row r="40" spans="1:7" ht="28.5">
      <c r="A40" s="173">
        <f>IF(B40="","",SUBTOTAL(3,$B$3:B40))</f>
        <v>38</v>
      </c>
      <c r="B40" s="174" t="s">
        <v>62</v>
      </c>
      <c r="C40" s="175">
        <f>VLOOKUP($B40,Marina!$B:$S,3,0)</f>
        <v>1</v>
      </c>
      <c r="D40" s="175">
        <f>VLOOKUP($B40,Marina!$B:$S,4,0)</f>
        <v>1</v>
      </c>
      <c r="E40" s="175">
        <f>VLOOKUP($B40,Marina!$B:$S,5,0)</f>
        <v>1</v>
      </c>
      <c r="F40" s="175">
        <f>VLOOKUP($B40,Marina!$B:$S,8,0)</f>
        <v>1</v>
      </c>
      <c r="G40" s="176">
        <f>VLOOKUP($B40,Marina!$B:$S,12,0)</f>
        <v>44462</v>
      </c>
    </row>
    <row r="41" spans="1:7" ht="28.5">
      <c r="A41" s="173">
        <f>IF(B41="","",SUBTOTAL(3,$B$3:B41))</f>
        <v>39</v>
      </c>
      <c r="B41" s="174" t="s">
        <v>63</v>
      </c>
      <c r="C41" s="175">
        <f>VLOOKUP($B41,Marina!$B:$S,3,0)</f>
        <v>1</v>
      </c>
      <c r="D41" s="175">
        <f>VLOOKUP($B41,Marina!$B:$S,4,0)</f>
        <v>1</v>
      </c>
      <c r="E41" s="175">
        <f>VLOOKUP($B41,Marina!$B:$S,5,0)</f>
        <v>1</v>
      </c>
      <c r="F41" s="175">
        <f>VLOOKUP($B41,Marina!$B:$S,8,0)</f>
        <v>1</v>
      </c>
      <c r="G41" s="176">
        <f>VLOOKUP($B41,Marina!$B:$S,12,0)</f>
        <v>44398</v>
      </c>
    </row>
    <row r="42" spans="1:7" ht="28.5">
      <c r="A42" s="173">
        <f>IF(B42="","",SUBTOTAL(3,$B$3:B42))</f>
        <v>40</v>
      </c>
      <c r="B42" s="174" t="s">
        <v>65</v>
      </c>
      <c r="C42" s="175">
        <f>VLOOKUP($B42,Marina!$B:$S,3,0)</f>
        <v>1</v>
      </c>
      <c r="D42" s="175">
        <f>VLOOKUP($B42,Marina!$B:$S,4,0)</f>
        <v>1</v>
      </c>
      <c r="E42" s="175">
        <f>VLOOKUP($B42,Marina!$B:$S,5,0)</f>
        <v>1</v>
      </c>
      <c r="F42" s="175">
        <f>VLOOKUP($B42,Marina!$B:$S,8,0)</f>
        <v>1</v>
      </c>
      <c r="G42" s="176">
        <f>VLOOKUP($B42,Marina!$B:$S,12,0)</f>
        <v>44409</v>
      </c>
    </row>
    <row r="43" spans="1:7" ht="28.5">
      <c r="A43" s="173">
        <f>IF(B43="","",SUBTOTAL(3,$B$3:B43))</f>
        <v>41</v>
      </c>
      <c r="B43" s="174" t="s">
        <v>66</v>
      </c>
      <c r="C43" s="175">
        <f>VLOOKUP($B43,Marina!$B:$S,3,0)</f>
        <v>1</v>
      </c>
      <c r="D43" s="175">
        <f>VLOOKUP($B43,Marina!$B:$S,4,0)</f>
        <v>1</v>
      </c>
      <c r="E43" s="175">
        <f>VLOOKUP($B43,Marina!$B:$S,5,0)</f>
        <v>1</v>
      </c>
      <c r="F43" s="175">
        <f>VLOOKUP($B43,Marina!$B:$S,8,0)</f>
        <v>1</v>
      </c>
      <c r="G43" s="176">
        <f>VLOOKUP($B43,Marina!$B:$S,12,0)</f>
        <v>44469</v>
      </c>
    </row>
    <row r="44" spans="1:7" ht="28.5">
      <c r="A44" s="173">
        <f>IF(B44="","",SUBTOTAL(3,$B$3:B44))</f>
        <v>42</v>
      </c>
      <c r="B44" s="174" t="s">
        <v>67</v>
      </c>
      <c r="C44" s="175">
        <f>VLOOKUP($B44,Marina!$B:$S,3,0)</f>
        <v>1</v>
      </c>
      <c r="D44" s="175">
        <f>VLOOKUP($B44,Marina!$B:$S,4,0)</f>
        <v>1</v>
      </c>
      <c r="E44" s="175">
        <f>VLOOKUP($B44,Marina!$B:$S,5,0)</f>
        <v>1</v>
      </c>
      <c r="F44" s="175">
        <f>VLOOKUP($B44,Marina!$B:$S,8,0)</f>
        <v>1</v>
      </c>
      <c r="G44" s="176">
        <f>VLOOKUP($B44,Marina!$B:$S,12,0)</f>
        <v>44674</v>
      </c>
    </row>
    <row r="45" spans="1:7" ht="28.5">
      <c r="A45" s="173">
        <f>IF(B45="","",SUBTOTAL(3,$B$3:B45))</f>
        <v>43</v>
      </c>
      <c r="B45" s="174" t="s">
        <v>68</v>
      </c>
      <c r="C45" s="175">
        <f>VLOOKUP($B45,Marina!$B:$S,3,0)</f>
        <v>1</v>
      </c>
      <c r="D45" s="175">
        <f>VLOOKUP($B45,Marina!$B:$S,4,0)</f>
        <v>1</v>
      </c>
      <c r="E45" s="175">
        <f>VLOOKUP($B45,Marina!$B:$S,5,0)</f>
        <v>1</v>
      </c>
      <c r="F45" s="175">
        <f>VLOOKUP($B45,Marina!$B:$S,8,0)</f>
        <v>1</v>
      </c>
      <c r="G45" s="176">
        <f>VLOOKUP($B45,Marina!$B:$S,12,0)</f>
        <v>44623</v>
      </c>
    </row>
    <row r="46" spans="1:7" ht="28.5">
      <c r="A46" s="173">
        <f>IF(B46="","",SUBTOTAL(3,$B$3:B46))</f>
        <v>44</v>
      </c>
      <c r="B46" s="174" t="s">
        <v>69</v>
      </c>
      <c r="C46" s="175">
        <f>VLOOKUP($B46,Marina!$B:$S,3,0)</f>
        <v>1</v>
      </c>
      <c r="D46" s="175">
        <f>VLOOKUP($B46,Marina!$B:$S,4,0)</f>
        <v>1</v>
      </c>
      <c r="E46" s="175">
        <f>VLOOKUP($B46,Marina!$B:$S,5,0)</f>
        <v>1</v>
      </c>
      <c r="F46" s="175">
        <f>VLOOKUP($B46,Marina!$B:$S,8,0)</f>
        <v>1</v>
      </c>
      <c r="G46" s="176">
        <f>VLOOKUP($B46,Marina!$B:$S,12,0)</f>
        <v>44561</v>
      </c>
    </row>
    <row r="47" spans="1:7" ht="28.5">
      <c r="A47" s="173">
        <f>IF(B47="","",SUBTOTAL(3,$B$3:B47))</f>
        <v>45</v>
      </c>
      <c r="B47" s="174" t="s">
        <v>70</v>
      </c>
      <c r="C47" s="175">
        <f>VLOOKUP($B47,Marina!$B:$S,3,0)</f>
        <v>1</v>
      </c>
      <c r="D47" s="175">
        <f>VLOOKUP($B47,Marina!$B:$S,4,0)</f>
        <v>1</v>
      </c>
      <c r="E47" s="175">
        <f>VLOOKUP($B47,Marina!$B:$S,5,0)</f>
        <v>1</v>
      </c>
      <c r="F47" s="175">
        <f>VLOOKUP($B47,Marina!$B:$S,8,0)</f>
        <v>1</v>
      </c>
      <c r="G47" s="176">
        <f>VLOOKUP($B47,Marina!$B:$S,12,0)</f>
        <v>44698</v>
      </c>
    </row>
    <row r="48" spans="1:7" ht="28.5">
      <c r="A48" s="173">
        <f>IF(B48="","",SUBTOTAL(3,$B$3:B48))</f>
        <v>46</v>
      </c>
      <c r="B48" s="174" t="s">
        <v>71</v>
      </c>
      <c r="C48" s="175">
        <f>VLOOKUP($B48,Marina!$B:$S,3,0)</f>
        <v>1</v>
      </c>
      <c r="D48" s="175">
        <f>VLOOKUP($B48,Marina!$B:$S,4,0)</f>
        <v>1</v>
      </c>
      <c r="E48" s="175">
        <f>VLOOKUP($B48,Marina!$B:$S,5,0)</f>
        <v>1</v>
      </c>
      <c r="F48" s="175">
        <f>VLOOKUP($B48,Marina!$B:$S,8,0)</f>
        <v>1</v>
      </c>
      <c r="G48" s="176">
        <f>VLOOKUP($B48,Marina!$B:$S,12,0)</f>
        <v>44561</v>
      </c>
    </row>
    <row r="49" spans="1:7" ht="28.5">
      <c r="A49" s="173">
        <f>IF(B49="","",SUBTOTAL(3,$B$3:B49))</f>
        <v>47</v>
      </c>
      <c r="B49" s="174" t="s">
        <v>72</v>
      </c>
      <c r="C49" s="175">
        <f>VLOOKUP($B49,Marina!$B:$S,3,0)</f>
        <v>1</v>
      </c>
      <c r="D49" s="175">
        <f>VLOOKUP($B49,Marina!$B:$S,4,0)</f>
        <v>1</v>
      </c>
      <c r="E49" s="175">
        <f>VLOOKUP($B49,Marina!$B:$S,5,0)</f>
        <v>1</v>
      </c>
      <c r="F49" s="175">
        <f>VLOOKUP($B49,Marina!$B:$S,8,0)</f>
        <v>1</v>
      </c>
      <c r="G49" s="176">
        <f>VLOOKUP($B49,Marina!$B:$S,12,0)</f>
        <v>44698</v>
      </c>
    </row>
    <row r="50" spans="1:7" ht="28.5">
      <c r="A50" s="173">
        <f>IF(B50="","",SUBTOTAL(3,$B$3:B50))</f>
        <v>48</v>
      </c>
      <c r="B50" s="174" t="s">
        <v>73</v>
      </c>
      <c r="C50" s="175">
        <f>VLOOKUP($B50,Marina!$B:$S,3,0)</f>
        <v>1</v>
      </c>
      <c r="D50" s="175">
        <f>VLOOKUP($B50,Marina!$B:$S,4,0)</f>
        <v>1</v>
      </c>
      <c r="E50" s="175">
        <f>VLOOKUP($B50,Marina!$B:$S,5,0)</f>
        <v>1</v>
      </c>
      <c r="F50" s="175">
        <f>VLOOKUP($B50,Marina!$B:$S,8,0)</f>
        <v>1</v>
      </c>
      <c r="G50" s="176">
        <f>VLOOKUP($B50,Marina!$B:$S,12,0)</f>
        <v>44727</v>
      </c>
    </row>
    <row r="51" spans="1:7" ht="28.5">
      <c r="A51" s="173">
        <f>IF(B51="","",SUBTOTAL(3,$B$3:B51))</f>
        <v>49</v>
      </c>
      <c r="B51" s="174" t="s">
        <v>74</v>
      </c>
      <c r="C51" s="175">
        <f>VLOOKUP($B51,Marina!$B:$S,3,0)</f>
        <v>1</v>
      </c>
      <c r="D51" s="175">
        <f>VLOOKUP($B51,Marina!$B:$S,4,0)</f>
        <v>1</v>
      </c>
      <c r="E51" s="175">
        <f>VLOOKUP($B51,Marina!$B:$S,5,0)</f>
        <v>1</v>
      </c>
      <c r="F51" s="175">
        <f>VLOOKUP($B51,Marina!$B:$S,8,0)</f>
        <v>1</v>
      </c>
      <c r="G51" s="176">
        <f>VLOOKUP($B51,Marina!$B:$S,12,0)</f>
        <v>44732</v>
      </c>
    </row>
    <row r="52" spans="1:7" ht="28.5">
      <c r="A52" s="173">
        <f>IF(B52="","",SUBTOTAL(3,$B$3:B52))</f>
        <v>50</v>
      </c>
      <c r="B52" s="174" t="s">
        <v>76</v>
      </c>
      <c r="C52" s="175">
        <f>VLOOKUP($B52,Marina!$B:$S,3,0)</f>
        <v>1</v>
      </c>
      <c r="D52" s="175">
        <f>VLOOKUP($B52,Marina!$B:$S,4,0)</f>
        <v>1</v>
      </c>
      <c r="E52" s="175">
        <f>VLOOKUP($B52,Marina!$B:$S,5,0)</f>
        <v>1</v>
      </c>
      <c r="F52" s="175">
        <f>VLOOKUP($B52,Marina!$B:$S,8,0)</f>
        <v>1</v>
      </c>
      <c r="G52" s="176">
        <f>VLOOKUP($B52,Marina!$B:$S,12,0)</f>
        <v>44381</v>
      </c>
    </row>
    <row r="53" spans="1:7" ht="28.5">
      <c r="A53" s="173">
        <f>IF(B53="","",SUBTOTAL(3,$B$3:B53))</f>
        <v>51</v>
      </c>
      <c r="B53" s="174" t="s">
        <v>77</v>
      </c>
      <c r="C53" s="175">
        <f>VLOOKUP($B53,Marina!$B:$S,3,0)</f>
        <v>1</v>
      </c>
      <c r="D53" s="175">
        <f>VLOOKUP($B53,Marina!$B:$S,4,0)</f>
        <v>1</v>
      </c>
      <c r="E53" s="175">
        <f>VLOOKUP($B53,Marina!$B:$S,5,0)</f>
        <v>1</v>
      </c>
      <c r="F53" s="175">
        <f>VLOOKUP($B53,Marina!$B:$S,8,0)</f>
        <v>1</v>
      </c>
      <c r="G53" s="176">
        <f>VLOOKUP($B53,Marina!$B:$S,12,0)</f>
        <v>44716</v>
      </c>
    </row>
    <row r="54" spans="1:7" ht="28.5">
      <c r="A54" s="173">
        <f>IF(B54="","",SUBTOTAL(3,$B$3:B54))</f>
        <v>52</v>
      </c>
      <c r="B54" s="174" t="s">
        <v>78</v>
      </c>
      <c r="C54" s="175">
        <f>VLOOKUP($B54,Marina!$B:$S,3,0)</f>
        <v>1</v>
      </c>
      <c r="D54" s="175">
        <f>VLOOKUP($B54,Marina!$B:$S,4,0)</f>
        <v>1</v>
      </c>
      <c r="E54" s="175">
        <f>VLOOKUP($B54,Marina!$B:$S,5,0)</f>
        <v>1</v>
      </c>
      <c r="F54" s="175">
        <f>VLOOKUP($B54,Marina!$B:$S,8,0)</f>
        <v>1</v>
      </c>
      <c r="G54" s="176">
        <f>VLOOKUP($B54,Marina!$B:$S,12,0)</f>
        <v>44424</v>
      </c>
    </row>
    <row r="55" spans="1:7" ht="28.5">
      <c r="A55" s="173">
        <f>IF(B55="","",SUBTOTAL(3,$B$3:B55))</f>
        <v>53</v>
      </c>
      <c r="B55" s="174" t="s">
        <v>79</v>
      </c>
      <c r="C55" s="175">
        <f>VLOOKUP($B55,Marina!$B:$S,3,0)</f>
        <v>1</v>
      </c>
      <c r="D55" s="175">
        <f>VLOOKUP($B55,Marina!$B:$S,4,0)</f>
        <v>1</v>
      </c>
      <c r="E55" s="175">
        <f>VLOOKUP($B55,Marina!$B:$S,5,0)</f>
        <v>1</v>
      </c>
      <c r="F55" s="175">
        <f>VLOOKUP($B55,Marina!$B:$S,8,0)</f>
        <v>1</v>
      </c>
      <c r="G55" s="176">
        <f>VLOOKUP($B55,Marina!$B:$S,12,0)</f>
        <v>44707</v>
      </c>
    </row>
    <row r="56" spans="1:7" ht="28.5">
      <c r="A56" s="173">
        <f>IF(B56="","",SUBTOTAL(3,$B$3:B56))</f>
        <v>54</v>
      </c>
      <c r="B56" s="174" t="s">
        <v>80</v>
      </c>
      <c r="C56" s="175">
        <f>VLOOKUP($B56,Marina!$B:$S,3,0)</f>
        <v>1</v>
      </c>
      <c r="D56" s="175">
        <f>VLOOKUP($B56,Marina!$B:$S,4,0)</f>
        <v>1</v>
      </c>
      <c r="E56" s="175">
        <f>VLOOKUP($B56,Marina!$B:$S,5,0)</f>
        <v>1</v>
      </c>
      <c r="F56" s="175">
        <f>VLOOKUP($B56,Marina!$B:$S,8,0)</f>
        <v>1</v>
      </c>
      <c r="G56" s="176">
        <f>VLOOKUP($B56,Marina!$B:$S,12,0)</f>
        <v>44722</v>
      </c>
    </row>
    <row r="57" spans="1:7" ht="28.5">
      <c r="A57" s="173">
        <f>IF(B57="","",SUBTOTAL(3,$B$3:B57))</f>
        <v>55</v>
      </c>
      <c r="B57" s="174" t="s">
        <v>81</v>
      </c>
      <c r="C57" s="175">
        <f>VLOOKUP($B57,Marina!$B:$S,3,0)</f>
        <v>1</v>
      </c>
      <c r="D57" s="175">
        <f>VLOOKUP($B57,Marina!$B:$S,4,0)</f>
        <v>1</v>
      </c>
      <c r="E57" s="175">
        <f>VLOOKUP($B57,Marina!$B:$S,5,0)</f>
        <v>1</v>
      </c>
      <c r="F57" s="175">
        <f>VLOOKUP($B57,Marina!$B:$S,8,0)</f>
        <v>1</v>
      </c>
      <c r="G57" s="176">
        <f>VLOOKUP($B57,Marina!$B:$S,12,0)</f>
        <v>44561</v>
      </c>
    </row>
    <row r="58" spans="1:7" ht="28.5">
      <c r="A58" s="173">
        <f>IF(B58="","",SUBTOTAL(3,$B$3:B58))</f>
        <v>56</v>
      </c>
      <c r="B58" s="174" t="s">
        <v>82</v>
      </c>
      <c r="C58" s="175">
        <f>VLOOKUP($B58,Marina!$B:$S,3,0)</f>
        <v>1</v>
      </c>
      <c r="D58" s="175">
        <f>VLOOKUP($B58,Marina!$B:$S,4,0)</f>
        <v>1</v>
      </c>
      <c r="E58" s="175">
        <f>VLOOKUP($B58,Marina!$B:$S,5,0)</f>
        <v>1</v>
      </c>
      <c r="F58" s="175">
        <f>VLOOKUP($B58,Marina!$B:$S,8,0)</f>
        <v>1</v>
      </c>
      <c r="G58" s="176">
        <f>VLOOKUP($B58,Marina!$B:$S,12,0)</f>
        <v>44740</v>
      </c>
    </row>
    <row r="59" spans="1:7" ht="28.5">
      <c r="A59" s="173">
        <f>IF(B59="","",SUBTOTAL(3,$B$3:B59))</f>
        <v>57</v>
      </c>
      <c r="B59" s="174" t="s">
        <v>83</v>
      </c>
      <c r="C59" s="175">
        <f>VLOOKUP($B59,Marina!$B:$S,3,0)</f>
        <v>1</v>
      </c>
      <c r="D59" s="175">
        <f>VLOOKUP($B59,Marina!$B:$S,4,0)</f>
        <v>1</v>
      </c>
      <c r="E59" s="175">
        <f>VLOOKUP($B59,Marina!$B:$S,5,0)</f>
        <v>1</v>
      </c>
      <c r="F59" s="175">
        <f>VLOOKUP($B59,Marina!$B:$S,8,0)</f>
        <v>1</v>
      </c>
      <c r="G59" s="176">
        <f>VLOOKUP($B59,Marina!$B:$S,12,0)</f>
        <v>44675</v>
      </c>
    </row>
    <row r="60" spans="1:7" ht="28.5">
      <c r="A60" s="173">
        <f>IF(B60="","",SUBTOTAL(3,$B$3:B60))</f>
        <v>58</v>
      </c>
      <c r="B60" s="174" t="s">
        <v>84</v>
      </c>
      <c r="C60" s="175">
        <f>VLOOKUP($B60,Marina!$B:$S,3,0)</f>
        <v>1</v>
      </c>
      <c r="D60" s="175">
        <f>VLOOKUP($B60,Marina!$B:$S,4,0)</f>
        <v>1</v>
      </c>
      <c r="E60" s="175">
        <f>VLOOKUP($B60,Marina!$B:$S,5,0)</f>
        <v>1</v>
      </c>
      <c r="F60" s="175">
        <f>VLOOKUP($B60,Marina!$B:$S,8,0)</f>
        <v>1</v>
      </c>
      <c r="G60" s="176">
        <f>VLOOKUP($B60,Marina!$B:$S,12,0)</f>
        <v>44630</v>
      </c>
    </row>
    <row r="61" spans="1:7" ht="28.5">
      <c r="A61" s="173">
        <f>IF(B61="","",SUBTOTAL(3,$B$3:B61))</f>
        <v>59</v>
      </c>
      <c r="B61" s="174" t="s">
        <v>85</v>
      </c>
      <c r="C61" s="175">
        <f>VLOOKUP($B61,Marina!$B:$S,3,0)</f>
        <v>1</v>
      </c>
      <c r="D61" s="175">
        <f>VLOOKUP($B61,Marina!$B:$S,4,0)</f>
        <v>1</v>
      </c>
      <c r="E61" s="175">
        <f>VLOOKUP($B61,Marina!$B:$S,5,0)</f>
        <v>1</v>
      </c>
      <c r="F61" s="175">
        <f>VLOOKUP($B61,Marina!$B:$S,8,0)</f>
        <v>1</v>
      </c>
      <c r="G61" s="176">
        <f>VLOOKUP($B61,Marina!$B:$S,12,0)</f>
        <v>44534</v>
      </c>
    </row>
    <row r="62" spans="1:7" ht="28.5">
      <c r="A62" s="173">
        <f>IF(B62="","",SUBTOTAL(3,$B$3:B62))</f>
        <v>60</v>
      </c>
      <c r="B62" s="174" t="s">
        <v>86</v>
      </c>
      <c r="C62" s="175">
        <f>VLOOKUP($B62,Marina!$B:$S,3,0)</f>
        <v>1</v>
      </c>
      <c r="D62" s="175">
        <f>VLOOKUP($B62,Marina!$B:$S,4,0)</f>
        <v>1</v>
      </c>
      <c r="E62" s="175">
        <f>VLOOKUP($B62,Marina!$B:$S,5,0)</f>
        <v>1</v>
      </c>
      <c r="F62" s="175">
        <f>VLOOKUP($B62,Marina!$B:$S,8,0)</f>
        <v>1</v>
      </c>
      <c r="G62" s="176">
        <f>VLOOKUP($B62,Marina!$B:$S,12,0)</f>
        <v>44420</v>
      </c>
    </row>
    <row r="63" spans="1:7" ht="28.5">
      <c r="A63" s="173">
        <f>IF(B63="","",SUBTOTAL(3,$B$3:B63))</f>
        <v>61</v>
      </c>
      <c r="B63" s="174" t="s">
        <v>87</v>
      </c>
      <c r="C63" s="175">
        <f>VLOOKUP($B63,Marina!$B:$S,3,0)</f>
        <v>1</v>
      </c>
      <c r="D63" s="175">
        <f>VLOOKUP($B63,Marina!$B:$S,4,0)</f>
        <v>1</v>
      </c>
      <c r="E63" s="175">
        <f>VLOOKUP($B63,Marina!$B:$S,5,0)</f>
        <v>1</v>
      </c>
      <c r="F63" s="175">
        <f>VLOOKUP($B63,Marina!$B:$S,8,0)</f>
        <v>1</v>
      </c>
      <c r="G63" s="176">
        <f>VLOOKUP($B63,Marina!$B:$S,12,0)</f>
        <v>44708</v>
      </c>
    </row>
    <row r="64" spans="1:7" ht="28.5">
      <c r="A64" s="173">
        <f>IF(B64="","",SUBTOTAL(3,$B$3:B64))</f>
        <v>62</v>
      </c>
      <c r="B64" s="174" t="s">
        <v>88</v>
      </c>
      <c r="C64" s="175">
        <f>VLOOKUP($B64,Marina!$B:$S,3,0)</f>
        <v>1</v>
      </c>
      <c r="D64" s="175">
        <f>VLOOKUP($B64,Marina!$B:$S,4,0)</f>
        <v>1</v>
      </c>
      <c r="E64" s="175">
        <f>VLOOKUP($B64,Marina!$B:$S,5,0)</f>
        <v>1</v>
      </c>
      <c r="F64" s="175">
        <f>VLOOKUP($B64,Marina!$B:$S,8,0)</f>
        <v>1</v>
      </c>
      <c r="G64" s="176">
        <f>VLOOKUP($B64,Marina!$B:$S,12,0)</f>
        <v>44561</v>
      </c>
    </row>
    <row r="65" spans="1:7" ht="28.5">
      <c r="A65" s="173">
        <f>IF(B65="","",SUBTOTAL(3,$B$3:B65))</f>
        <v>63</v>
      </c>
      <c r="B65" s="174" t="s">
        <v>89</v>
      </c>
      <c r="C65" s="175">
        <f>VLOOKUP($B65,Marina!$B:$S,3,0)</f>
        <v>1</v>
      </c>
      <c r="D65" s="175">
        <f>VLOOKUP($B65,Marina!$B:$S,4,0)</f>
        <v>1</v>
      </c>
      <c r="E65" s="175">
        <f>VLOOKUP($B65,Marina!$B:$S,5,0)</f>
        <v>1</v>
      </c>
      <c r="F65" s="175">
        <f>VLOOKUP($B65,Marina!$B:$S,8,0)</f>
        <v>1</v>
      </c>
      <c r="G65" s="176">
        <f>VLOOKUP($B65,Marina!$B:$S,12,0)</f>
        <v>44424</v>
      </c>
    </row>
    <row r="66" spans="1:7" ht="28.5">
      <c r="A66" s="173">
        <f>IF(B66="","",SUBTOTAL(3,$B$3:B66))</f>
        <v>64</v>
      </c>
      <c r="B66" s="174" t="s">
        <v>90</v>
      </c>
      <c r="C66" s="175">
        <f>VLOOKUP($B66,Marina!$B:$S,3,0)</f>
        <v>1</v>
      </c>
      <c r="D66" s="175">
        <f>VLOOKUP($B66,Marina!$B:$S,4,0)</f>
        <v>1</v>
      </c>
      <c r="E66" s="175">
        <f>VLOOKUP($B66,Marina!$B:$S,5,0)</f>
        <v>1</v>
      </c>
      <c r="F66" s="175">
        <f>VLOOKUP($B66,Marina!$B:$S,8,0)</f>
        <v>1</v>
      </c>
      <c r="G66" s="176">
        <f>VLOOKUP($B66,Marina!$B:$S,12,0)</f>
        <v>44514</v>
      </c>
    </row>
    <row r="67" spans="1:7" ht="28.5">
      <c r="A67" s="173">
        <f>IF(B67="","",SUBTOTAL(3,$B$3:B67))</f>
        <v>65</v>
      </c>
      <c r="B67" s="174" t="s">
        <v>91</v>
      </c>
      <c r="C67" s="175">
        <f>VLOOKUP($B67,Marina!$B:$S,3,0)</f>
        <v>1</v>
      </c>
      <c r="D67" s="175">
        <f>VLOOKUP($B67,Marina!$B:$S,4,0)</f>
        <v>1</v>
      </c>
      <c r="E67" s="175">
        <f>VLOOKUP($B67,Marina!$B:$S,5,0)</f>
        <v>1</v>
      </c>
      <c r="F67" s="175">
        <f>VLOOKUP($B67,Marina!$B:$S,8,0)</f>
        <v>1</v>
      </c>
      <c r="G67" s="176">
        <f>VLOOKUP($B67,Marina!$B:$S,12,0)</f>
        <v>44754</v>
      </c>
    </row>
    <row r="68" spans="1:7" ht="28.5">
      <c r="A68" s="173">
        <f>IF(B68="","",SUBTOTAL(3,$B$3:B68))</f>
        <v>66</v>
      </c>
      <c r="B68" s="174" t="s">
        <v>92</v>
      </c>
      <c r="C68" s="175">
        <f>VLOOKUP($B68,Marina!$B:$S,3,0)</f>
        <v>1</v>
      </c>
      <c r="D68" s="175">
        <f>VLOOKUP($B68,Marina!$B:$S,4,0)</f>
        <v>1</v>
      </c>
      <c r="E68" s="175">
        <f>VLOOKUP($B68,Marina!$B:$S,5,0)</f>
        <v>1</v>
      </c>
      <c r="F68" s="175">
        <f>VLOOKUP($B68,Marina!$B:$S,8,0)</f>
        <v>1</v>
      </c>
      <c r="G68" s="176">
        <f>VLOOKUP($B68,Marina!$B:$S,12,0)</f>
        <v>44926</v>
      </c>
    </row>
    <row r="69" spans="1:7" ht="28.5">
      <c r="A69" s="173">
        <f>IF(B69="","",SUBTOTAL(3,$B$3:B69))</f>
        <v>67</v>
      </c>
      <c r="B69" s="174" t="s">
        <v>93</v>
      </c>
      <c r="C69" s="175">
        <f>VLOOKUP($B69,Marina!$B:$S,3,0)</f>
        <v>1</v>
      </c>
      <c r="D69" s="175">
        <f>VLOOKUP($B69,Marina!$B:$S,4,0)</f>
        <v>1</v>
      </c>
      <c r="E69" s="175">
        <f>VLOOKUP($B69,Marina!$B:$S,5,0)</f>
        <v>1</v>
      </c>
      <c r="F69" s="175">
        <f>VLOOKUP($B69,Marina!$B:$S,8,0)</f>
        <v>1</v>
      </c>
      <c r="G69" s="176">
        <f>VLOOKUP($B69,Marina!$B:$S,12,0)</f>
        <v>44642</v>
      </c>
    </row>
    <row r="70" spans="1:7" ht="28.5">
      <c r="A70" s="173">
        <f>IF(B70="","",SUBTOTAL(3,$B$3:B70))</f>
        <v>68</v>
      </c>
      <c r="B70" s="174" t="s">
        <v>94</v>
      </c>
      <c r="C70" s="175">
        <f>VLOOKUP($B70,Marina!$B:$S,3,0)</f>
        <v>1</v>
      </c>
      <c r="D70" s="175">
        <f>VLOOKUP($B70,Marina!$B:$S,4,0)</f>
        <v>1</v>
      </c>
      <c r="E70" s="175">
        <f>VLOOKUP($B70,Marina!$B:$S,5,0)</f>
        <v>1</v>
      </c>
      <c r="F70" s="175">
        <f>VLOOKUP($B70,Marina!$B:$S,8,0)</f>
        <v>1</v>
      </c>
      <c r="G70" s="176">
        <f>VLOOKUP($B70,Marina!$B:$S,12,0)</f>
        <v>44436</v>
      </c>
    </row>
    <row r="71" spans="1:7" ht="28.5">
      <c r="A71" s="173">
        <f>IF(B71="","",SUBTOTAL(3,$B$3:B71))</f>
        <v>69</v>
      </c>
      <c r="B71" s="174" t="s">
        <v>95</v>
      </c>
      <c r="C71" s="175">
        <f>VLOOKUP($B71,Marina!$B:$S,3,0)</f>
        <v>1</v>
      </c>
      <c r="D71" s="175">
        <f>VLOOKUP($B71,Marina!$B:$S,4,0)</f>
        <v>1</v>
      </c>
      <c r="E71" s="175">
        <f>VLOOKUP($B71,Marina!$B:$S,5,0)</f>
        <v>1</v>
      </c>
      <c r="F71" s="175">
        <f>VLOOKUP($B71,Marina!$B:$S,8,0)</f>
        <v>1</v>
      </c>
      <c r="G71" s="176">
        <f>VLOOKUP($B71,Marina!$B:$S,12,0)</f>
        <v>44465</v>
      </c>
    </row>
    <row r="72" spans="1:7" ht="28.5">
      <c r="A72" s="173">
        <f>IF(B72="","",SUBTOTAL(3,$B$3:B72))</f>
        <v>70</v>
      </c>
      <c r="B72" s="174" t="s">
        <v>96</v>
      </c>
      <c r="C72" s="175">
        <f>VLOOKUP($B72,Marina!$B:$S,3,0)</f>
        <v>1</v>
      </c>
      <c r="D72" s="175">
        <f>VLOOKUP($B72,Marina!$B:$S,4,0)</f>
        <v>1</v>
      </c>
      <c r="E72" s="175">
        <f>VLOOKUP($B72,Marina!$B:$S,5,0)</f>
        <v>1</v>
      </c>
      <c r="F72" s="175">
        <f>VLOOKUP($B72,Marina!$B:$S,8,0)</f>
        <v>1</v>
      </c>
      <c r="G72" s="176">
        <f>VLOOKUP($B72,Marina!$B:$S,12,0)</f>
        <v>44661</v>
      </c>
    </row>
    <row r="73" spans="1:7" ht="28.5">
      <c r="A73" s="173">
        <f>IF(B73="","",SUBTOTAL(3,$B$3:B73))</f>
        <v>71</v>
      </c>
      <c r="B73" s="174" t="s">
        <v>97</v>
      </c>
      <c r="C73" s="175">
        <f>VLOOKUP($B73,Marina!$B:$S,3,0)</f>
        <v>1</v>
      </c>
      <c r="D73" s="175">
        <f>VLOOKUP($B73,Marina!$B:$S,4,0)</f>
        <v>1</v>
      </c>
      <c r="E73" s="175">
        <f>VLOOKUP($B73,Marina!$B:$S,5,0)</f>
        <v>1</v>
      </c>
      <c r="F73" s="175">
        <f>VLOOKUP($B73,Marina!$B:$S,8,0)</f>
        <v>1</v>
      </c>
      <c r="G73" s="176">
        <f>VLOOKUP($B73,Marina!$B:$S,12,0)</f>
        <v>44390</v>
      </c>
    </row>
    <row r="74" spans="1:7" ht="28.5">
      <c r="A74" s="173">
        <f>IF(B74="","",SUBTOTAL(3,$B$3:B74))</f>
        <v>72</v>
      </c>
      <c r="B74" s="174" t="s">
        <v>98</v>
      </c>
      <c r="C74" s="175">
        <f>VLOOKUP($B74,Marina!$B:$S,3,0)</f>
        <v>1</v>
      </c>
      <c r="D74" s="175">
        <f>VLOOKUP($B74,Marina!$B:$S,4,0)</f>
        <v>1</v>
      </c>
      <c r="E74" s="175">
        <f>VLOOKUP($B74,Marina!$B:$S,5,0)</f>
        <v>1</v>
      </c>
      <c r="F74" s="175">
        <f>VLOOKUP($B74,Marina!$B:$S,8,0)</f>
        <v>1</v>
      </c>
      <c r="G74" s="176">
        <f>VLOOKUP($B74,Marina!$B:$S,12,0)</f>
        <v>44443</v>
      </c>
    </row>
    <row r="75" spans="1:7" ht="28.5">
      <c r="A75" s="173">
        <f>IF(B75="","",SUBTOTAL(3,$B$3:B75))</f>
        <v>73</v>
      </c>
      <c r="B75" s="174" t="s">
        <v>99</v>
      </c>
      <c r="C75" s="175">
        <f>VLOOKUP($B75,Marina!$B:$S,3,0)</f>
        <v>1</v>
      </c>
      <c r="D75" s="175">
        <f>VLOOKUP($B75,Marina!$B:$S,4,0)</f>
        <v>1</v>
      </c>
      <c r="E75" s="175">
        <f>VLOOKUP($B75,Marina!$B:$S,5,0)</f>
        <v>1</v>
      </c>
      <c r="F75" s="175">
        <f>VLOOKUP($B75,Marina!$B:$S,8,0)</f>
        <v>1</v>
      </c>
      <c r="G75" s="176">
        <f>VLOOKUP($B75,Marina!$B:$S,12,0)</f>
        <v>44692</v>
      </c>
    </row>
    <row r="76" spans="1:7" ht="28.5">
      <c r="A76" s="173">
        <f>IF(B76="","",SUBTOTAL(3,$B$3:B76))</f>
        <v>74</v>
      </c>
      <c r="B76" s="174" t="s">
        <v>100</v>
      </c>
      <c r="C76" s="175">
        <f>VLOOKUP($B76,Marina!$B:$S,3,0)</f>
        <v>1</v>
      </c>
      <c r="D76" s="175">
        <f>VLOOKUP($B76,Marina!$B:$S,4,0)</f>
        <v>1</v>
      </c>
      <c r="E76" s="175">
        <f>VLOOKUP($B76,Marina!$B:$S,5,0)</f>
        <v>1</v>
      </c>
      <c r="F76" s="175">
        <f>VLOOKUP($B76,Marina!$B:$S,8,0)</f>
        <v>1</v>
      </c>
      <c r="G76" s="176">
        <f>VLOOKUP($B76,Marina!$B:$S,12,0)</f>
        <v>44738</v>
      </c>
    </row>
    <row r="77" spans="1:7" ht="28.5">
      <c r="A77" s="173">
        <f>IF(B77="","",SUBTOTAL(3,$B$3:B77))</f>
        <v>75</v>
      </c>
      <c r="B77" s="174" t="s">
        <v>101</v>
      </c>
      <c r="C77" s="175">
        <f>VLOOKUP($B77,Marina!$B:$S,3,0)</f>
        <v>1</v>
      </c>
      <c r="D77" s="175">
        <f>VLOOKUP($B77,Marina!$B:$S,4,0)</f>
        <v>1</v>
      </c>
      <c r="E77" s="175">
        <f>VLOOKUP($B77,Marina!$B:$S,5,0)</f>
        <v>1</v>
      </c>
      <c r="F77" s="175">
        <f>VLOOKUP($B77,Marina!$B:$S,8,0)</f>
        <v>1</v>
      </c>
      <c r="G77" s="176">
        <f>VLOOKUP($B77,Marina!$B:$S,12,0)</f>
        <v>44712</v>
      </c>
    </row>
    <row r="78" spans="1:7" ht="28.5">
      <c r="A78" s="173">
        <f>IF(B78="","",SUBTOTAL(3,$B$3:B78))</f>
        <v>76</v>
      </c>
      <c r="B78" s="174" t="s">
        <v>102</v>
      </c>
      <c r="C78" s="175">
        <f>VLOOKUP($B78,Marina!$B:$S,3,0)</f>
        <v>1</v>
      </c>
      <c r="D78" s="175">
        <f>VLOOKUP($B78,Marina!$B:$S,4,0)</f>
        <v>1</v>
      </c>
      <c r="E78" s="175">
        <f>VLOOKUP($B78,Marina!$B:$S,5,0)</f>
        <v>1</v>
      </c>
      <c r="F78" s="175">
        <f>VLOOKUP($B78,Marina!$B:$S,8,0)</f>
        <v>1</v>
      </c>
      <c r="G78" s="176">
        <f>VLOOKUP($B78,Marina!$B:$S,12,0)</f>
        <v>44708</v>
      </c>
    </row>
    <row r="79" spans="1:7" ht="28.5">
      <c r="A79" s="173">
        <f>IF(B79="","",SUBTOTAL(3,$B$3:B79))</f>
        <v>77</v>
      </c>
      <c r="B79" s="174" t="s">
        <v>103</v>
      </c>
      <c r="C79" s="175">
        <f>VLOOKUP($B79,Marina!$B:$S,3,0)</f>
        <v>1</v>
      </c>
      <c r="D79" s="175">
        <f>VLOOKUP($B79,Marina!$B:$S,4,0)</f>
        <v>1</v>
      </c>
      <c r="E79" s="175">
        <f>VLOOKUP($B79,Marina!$B:$S,5,0)</f>
        <v>1</v>
      </c>
      <c r="F79" s="175">
        <f>VLOOKUP($B79,Marina!$B:$S,8,0)</f>
        <v>1</v>
      </c>
      <c r="G79" s="176">
        <f>VLOOKUP($B79,Marina!$B:$S,12,0)</f>
        <v>44658</v>
      </c>
    </row>
    <row r="80" spans="1:7" ht="28.5">
      <c r="A80" s="173">
        <f>IF(B80="","",SUBTOTAL(3,$B$3:B80))</f>
        <v>78</v>
      </c>
      <c r="B80" s="174" t="s">
        <v>104</v>
      </c>
      <c r="C80" s="175">
        <f>VLOOKUP($B80,Marina!$B:$S,3,0)</f>
        <v>1</v>
      </c>
      <c r="D80" s="175">
        <f>VLOOKUP($B80,Marina!$B:$S,4,0)</f>
        <v>1</v>
      </c>
      <c r="E80" s="175">
        <f>VLOOKUP($B80,Marina!$B:$S,5,0)</f>
        <v>1</v>
      </c>
      <c r="F80" s="175">
        <f>VLOOKUP($B80,Marina!$B:$S,8,0)</f>
        <v>1</v>
      </c>
      <c r="G80" s="176">
        <f>VLOOKUP($B80,Marina!$B:$S,12,0)</f>
        <v>44616</v>
      </c>
    </row>
    <row r="81" spans="1:7" ht="28.5">
      <c r="A81" s="173">
        <f>IF(B81="","",SUBTOTAL(3,$B$3:B81))</f>
        <v>79</v>
      </c>
      <c r="B81" s="174" t="s">
        <v>105</v>
      </c>
      <c r="C81" s="175">
        <f>VLOOKUP($B81,Marina!$B:$S,3,0)</f>
        <v>1</v>
      </c>
      <c r="D81" s="175">
        <f>VLOOKUP($B81,Marina!$B:$S,4,0)</f>
        <v>1</v>
      </c>
      <c r="E81" s="175">
        <f>VLOOKUP($B81,Marina!$B:$S,5,0)</f>
        <v>1</v>
      </c>
      <c r="F81" s="175">
        <f>VLOOKUP($B81,Marina!$B:$S,8,0)</f>
        <v>1</v>
      </c>
      <c r="G81" s="176">
        <f>VLOOKUP($B81,Marina!$B:$S,12,0)</f>
        <v>44647</v>
      </c>
    </row>
    <row r="82" spans="1:7" ht="28.5">
      <c r="A82" s="173">
        <f>IF(B82="","",SUBTOTAL(3,$B$3:B82))</f>
        <v>80</v>
      </c>
      <c r="B82" s="174" t="s">
        <v>106</v>
      </c>
      <c r="C82" s="175">
        <f>VLOOKUP($B82,Marina!$B:$S,3,0)</f>
        <v>1</v>
      </c>
      <c r="D82" s="175">
        <f>VLOOKUP($B82,Marina!$B:$S,4,0)</f>
        <v>1</v>
      </c>
      <c r="E82" s="175">
        <f>VLOOKUP($B82,Marina!$B:$S,5,0)</f>
        <v>1</v>
      </c>
      <c r="F82" s="175">
        <f>VLOOKUP($B82,Marina!$B:$S,8,0)</f>
        <v>1</v>
      </c>
      <c r="G82" s="176">
        <f>VLOOKUP($B82,Marina!$B:$S,12,0)</f>
        <v>44715</v>
      </c>
    </row>
    <row r="83" spans="1:7" ht="28.5">
      <c r="A83" s="173">
        <f>IF(B83="","",SUBTOTAL(3,$B$3:B83))</f>
        <v>81</v>
      </c>
      <c r="B83" s="174" t="s">
        <v>107</v>
      </c>
      <c r="C83" s="175">
        <f>VLOOKUP($B83,Marina!$B:$S,3,0)</f>
        <v>1</v>
      </c>
      <c r="D83" s="175">
        <f>VLOOKUP($B83,Marina!$B:$S,4,0)</f>
        <v>1</v>
      </c>
      <c r="E83" s="175">
        <f>VLOOKUP($B83,Marina!$B:$S,5,0)</f>
        <v>1</v>
      </c>
      <c r="F83" s="175">
        <f>VLOOKUP($B83,Marina!$B:$S,8,0)</f>
        <v>1</v>
      </c>
      <c r="G83" s="176">
        <f>VLOOKUP($B83,Marina!$B:$S,12,0)</f>
        <v>44561</v>
      </c>
    </row>
    <row r="84" spans="1:7" ht="28.5">
      <c r="A84" s="173">
        <f>IF(B84="","",SUBTOTAL(3,$B$3:B84))</f>
        <v>82</v>
      </c>
      <c r="B84" s="174" t="s">
        <v>108</v>
      </c>
      <c r="C84" s="175">
        <f>VLOOKUP($B84,Marina!$B:$S,3,0)</f>
        <v>1</v>
      </c>
      <c r="D84" s="175">
        <f>VLOOKUP($B84,Marina!$B:$S,4,0)</f>
        <v>1</v>
      </c>
      <c r="E84" s="175">
        <f>VLOOKUP($B84,Marina!$B:$S,5,0)</f>
        <v>1</v>
      </c>
      <c r="F84" s="175">
        <f>VLOOKUP($B84,Marina!$B:$S,8,0)</f>
        <v>1</v>
      </c>
      <c r="G84" s="176">
        <f>VLOOKUP($B84,Marina!$B:$S,12,0)</f>
        <v>44400</v>
      </c>
    </row>
    <row r="85" spans="1:7" ht="28.5">
      <c r="A85" s="173">
        <f>IF(B85="","",SUBTOTAL(3,$B$3:B85))</f>
        <v>83</v>
      </c>
      <c r="B85" s="174" t="s">
        <v>109</v>
      </c>
      <c r="C85" s="175">
        <f>VLOOKUP($B85,Marina!$B:$S,3,0)</f>
        <v>1</v>
      </c>
      <c r="D85" s="175">
        <f>VLOOKUP($B85,Marina!$B:$S,4,0)</f>
        <v>1</v>
      </c>
      <c r="E85" s="175">
        <f>VLOOKUP($B85,Marina!$B:$S,5,0)</f>
        <v>1</v>
      </c>
      <c r="F85" s="175">
        <f>VLOOKUP($B85,Marina!$B:$S,8,0)</f>
        <v>1</v>
      </c>
      <c r="G85" s="176">
        <f>VLOOKUP($B85,Marina!$B:$S,12,0)</f>
        <v>44667</v>
      </c>
    </row>
    <row r="86" spans="1:7" ht="28.5">
      <c r="A86" s="173">
        <f>IF(B86="","",SUBTOTAL(3,$B$3:B86))</f>
        <v>84</v>
      </c>
      <c r="B86" s="174" t="s">
        <v>110</v>
      </c>
      <c r="C86" s="175">
        <f>VLOOKUP($B86,Marina!$B:$S,3,0)</f>
        <v>1</v>
      </c>
      <c r="D86" s="175">
        <f>VLOOKUP($B86,Marina!$B:$S,4,0)</f>
        <v>1</v>
      </c>
      <c r="E86" s="175">
        <f>VLOOKUP($B86,Marina!$B:$S,5,0)</f>
        <v>1</v>
      </c>
      <c r="F86" s="175">
        <f>VLOOKUP($B86,Marina!$B:$S,8,0)</f>
        <v>1</v>
      </c>
      <c r="G86" s="176">
        <f>VLOOKUP($B86,Marina!$B:$S,12,0)</f>
        <v>44728</v>
      </c>
    </row>
    <row r="87" spans="1:7" ht="28.5">
      <c r="A87" s="173">
        <f>IF(B87="","",SUBTOTAL(3,$B$3:B87))</f>
        <v>85</v>
      </c>
      <c r="B87" s="174" t="s">
        <v>111</v>
      </c>
      <c r="C87" s="175">
        <f>VLOOKUP($B87,Marina!$B:$S,3,0)</f>
        <v>1</v>
      </c>
      <c r="D87" s="175">
        <f>VLOOKUP($B87,Marina!$B:$S,4,0)</f>
        <v>1</v>
      </c>
      <c r="E87" s="175">
        <f>VLOOKUP($B87,Marina!$B:$S,5,0)</f>
        <v>1</v>
      </c>
      <c r="F87" s="175">
        <f>VLOOKUP($B87,Marina!$B:$S,8,0)</f>
        <v>1</v>
      </c>
      <c r="G87" s="176">
        <f>VLOOKUP($B87,Marina!$B:$S,12,0)</f>
        <v>44470</v>
      </c>
    </row>
    <row r="88" spans="1:7" ht="28.5">
      <c r="A88" s="173">
        <f>IF(B88="","",SUBTOTAL(3,$B$3:B88))</f>
        <v>86</v>
      </c>
      <c r="B88" s="174" t="s">
        <v>112</v>
      </c>
      <c r="C88" s="175">
        <f>VLOOKUP($B88,Marina!$B:$S,3,0)</f>
        <v>1</v>
      </c>
      <c r="D88" s="175">
        <f>VLOOKUP($B88,Marina!$B:$S,4,0)</f>
        <v>1</v>
      </c>
      <c r="E88" s="175">
        <f>VLOOKUP($B88,Marina!$B:$S,5,0)</f>
        <v>1</v>
      </c>
      <c r="F88" s="175">
        <f>VLOOKUP($B88,Marina!$B:$S,8,0)</f>
        <v>1</v>
      </c>
      <c r="G88" s="176">
        <f>VLOOKUP($B88,Marina!$B:$S,12,0)</f>
        <v>44715</v>
      </c>
    </row>
    <row r="89" spans="1:7" ht="28.5">
      <c r="A89" s="173">
        <f>IF(B89="","",SUBTOTAL(3,$B$3:B89))</f>
        <v>87</v>
      </c>
      <c r="B89" s="174" t="s">
        <v>113</v>
      </c>
      <c r="C89" s="175">
        <f>VLOOKUP($B89,Marina!$B:$S,3,0)</f>
        <v>1</v>
      </c>
      <c r="D89" s="175">
        <f>VLOOKUP($B89,Marina!$B:$S,4,0)</f>
        <v>1</v>
      </c>
      <c r="E89" s="175">
        <f>VLOOKUP($B89,Marina!$B:$S,5,0)</f>
        <v>1</v>
      </c>
      <c r="F89" s="175">
        <f>VLOOKUP($B89,Marina!$B:$S,8,0)</f>
        <v>1</v>
      </c>
      <c r="G89" s="176">
        <f>VLOOKUP($B89,Marina!$B:$S,12,0)</f>
        <v>44563</v>
      </c>
    </row>
    <row r="90" spans="1:7" ht="28.5">
      <c r="A90" s="173">
        <f>IF(B90="","",SUBTOTAL(3,$B$3:B90))</f>
        <v>88</v>
      </c>
      <c r="B90" s="174" t="s">
        <v>114</v>
      </c>
      <c r="C90" s="175">
        <f>VLOOKUP($B90,Marina!$B:$S,3,0)</f>
        <v>1</v>
      </c>
      <c r="D90" s="175">
        <f>VLOOKUP($B90,Marina!$B:$S,4,0)</f>
        <v>1</v>
      </c>
      <c r="E90" s="175">
        <f>VLOOKUP($B90,Marina!$B:$S,5,0)</f>
        <v>1</v>
      </c>
      <c r="F90" s="175">
        <f>VLOOKUP($B90,Marina!$B:$S,8,0)</f>
        <v>1</v>
      </c>
      <c r="G90" s="176">
        <f>VLOOKUP($B90,Marina!$B:$S,12,0)</f>
        <v>44420</v>
      </c>
    </row>
    <row r="91" spans="1:7" ht="28.5">
      <c r="A91" s="173">
        <f>IF(B91="","",SUBTOTAL(3,$B$3:B91))</f>
        <v>89</v>
      </c>
      <c r="B91" s="174" t="s">
        <v>115</v>
      </c>
      <c r="C91" s="175">
        <f>VLOOKUP($B91,Marina!$B:$S,3,0)</f>
        <v>1</v>
      </c>
      <c r="D91" s="175">
        <f>VLOOKUP($B91,Marina!$B:$S,4,0)</f>
        <v>1</v>
      </c>
      <c r="E91" s="175">
        <f>VLOOKUP($B91,Marina!$B:$S,5,0)</f>
        <v>1</v>
      </c>
      <c r="F91" s="175">
        <f>VLOOKUP($B91,Marina!$B:$S,8,0)</f>
        <v>1</v>
      </c>
      <c r="G91" s="176">
        <f>VLOOKUP($B91,Marina!$B:$S,12,0)</f>
        <v>44714</v>
      </c>
    </row>
    <row r="92" spans="1:7" ht="28.5">
      <c r="A92" s="173">
        <f>IF(B92="","",SUBTOTAL(3,$B$3:B92))</f>
        <v>90</v>
      </c>
      <c r="B92" s="174" t="s">
        <v>116</v>
      </c>
      <c r="C92" s="175">
        <f>VLOOKUP($B92,Marina!$B:$S,3,0)</f>
        <v>1</v>
      </c>
      <c r="D92" s="175">
        <f>VLOOKUP($B92,Marina!$B:$S,4,0)</f>
        <v>1</v>
      </c>
      <c r="E92" s="175">
        <f>VLOOKUP($B92,Marina!$B:$S,5,0)</f>
        <v>1</v>
      </c>
      <c r="F92" s="175">
        <f>VLOOKUP($B92,Marina!$B:$S,8,0)</f>
        <v>1</v>
      </c>
      <c r="G92" s="176">
        <f>VLOOKUP($B92,Marina!$B:$S,12,0)</f>
        <v>44386</v>
      </c>
    </row>
    <row r="93" spans="1:7" ht="28.5">
      <c r="A93" s="173">
        <f>IF(B93="","",SUBTOTAL(3,$B$3:B93))</f>
        <v>91</v>
      </c>
      <c r="B93" s="174" t="s">
        <v>117</v>
      </c>
      <c r="C93" s="175">
        <f>VLOOKUP($B93,Marina!$B:$S,3,0)</f>
        <v>1</v>
      </c>
      <c r="D93" s="175">
        <f>VLOOKUP($B93,Marina!$B:$S,4,0)</f>
        <v>1</v>
      </c>
      <c r="E93" s="175">
        <f>VLOOKUP($B93,Marina!$B:$S,5,0)</f>
        <v>1</v>
      </c>
      <c r="F93" s="175">
        <f>VLOOKUP($B93,Marina!$B:$S,8,0)</f>
        <v>1</v>
      </c>
      <c r="G93" s="176">
        <f>VLOOKUP($B93,Marina!$B:$S,12,0)</f>
        <v>44375</v>
      </c>
    </row>
    <row r="94" spans="1:7" ht="28.5">
      <c r="A94" s="173">
        <f>IF(B94="","",SUBTOTAL(3,$B$3:B94))</f>
        <v>92</v>
      </c>
      <c r="B94" s="174" t="s">
        <v>119</v>
      </c>
      <c r="C94" s="175">
        <f>VLOOKUP($B94,Marina!$B:$S,3,0)</f>
        <v>1</v>
      </c>
      <c r="D94" s="175">
        <f>VLOOKUP($B94,Marina!$B:$S,4,0)</f>
        <v>1</v>
      </c>
      <c r="E94" s="175">
        <f>VLOOKUP($B94,Marina!$B:$S,5,0)</f>
        <v>1</v>
      </c>
      <c r="F94" s="175">
        <f>VLOOKUP($B94,Marina!$B:$S,8,0)</f>
        <v>1</v>
      </c>
      <c r="G94" s="176">
        <f>VLOOKUP($B94,Marina!$B:$S,12,0)</f>
        <v>44565</v>
      </c>
    </row>
    <row r="95" spans="1:7" ht="28.5">
      <c r="A95" s="173">
        <f>IF(B95="","",SUBTOTAL(3,$B$3:B95))</f>
        <v>93</v>
      </c>
      <c r="B95" s="174" t="s">
        <v>692</v>
      </c>
      <c r="C95" s="175">
        <f>VLOOKUP($B95,Marina!$B:$S,3,0)</f>
        <v>1</v>
      </c>
      <c r="D95" s="175">
        <f>VLOOKUP($B95,Marina!$B:$S,4,0)</f>
        <v>1</v>
      </c>
      <c r="E95" s="175">
        <f>VLOOKUP($B95,Marina!$B:$S,5,0)</f>
        <v>1</v>
      </c>
      <c r="F95" s="175">
        <f>VLOOKUP($B95,Marina!$B:$S,8,0)</f>
        <v>1</v>
      </c>
      <c r="G95" s="176">
        <f>VLOOKUP($B95,Marina!$B:$S,12,0)</f>
        <v>44740</v>
      </c>
    </row>
    <row r="96" spans="1:7" ht="28.5">
      <c r="A96" s="173">
        <f>IF(B96="","",SUBTOTAL(3,$B$3:B96))</f>
        <v>94</v>
      </c>
      <c r="B96" s="174" t="s">
        <v>693</v>
      </c>
      <c r="C96" s="175">
        <f>VLOOKUP($B96,Marina!$B:$S,3,0)</f>
        <v>1</v>
      </c>
      <c r="D96" s="175">
        <f>VLOOKUP($B96,Marina!$B:$S,4,0)</f>
        <v>1</v>
      </c>
      <c r="E96" s="175">
        <f>VLOOKUP($B96,Marina!$B:$S,5,0)</f>
        <v>1</v>
      </c>
      <c r="F96" s="175">
        <f>VLOOKUP($B96,Marina!$B:$S,8,0)</f>
        <v>1</v>
      </c>
      <c r="G96" s="176">
        <f>VLOOKUP($B96,Marina!$B:$S,12,0)</f>
        <v>44740</v>
      </c>
    </row>
    <row r="97" spans="1:7" ht="28.5">
      <c r="A97" s="173">
        <f>IF(B97="","",SUBTOTAL(3,$B$3:B97))</f>
        <v>95</v>
      </c>
      <c r="B97" s="174" t="s">
        <v>120</v>
      </c>
      <c r="C97" s="175">
        <f>VLOOKUP($B97,Marina!$B:$S,3,0)</f>
        <v>1</v>
      </c>
      <c r="D97" s="175">
        <f>VLOOKUP($B97,Marina!$B:$S,4,0)</f>
        <v>1</v>
      </c>
      <c r="E97" s="175">
        <f>VLOOKUP($B97,Marina!$B:$S,5,0)</f>
        <v>1</v>
      </c>
      <c r="F97" s="175">
        <f>VLOOKUP($B97,Marina!$B:$S,8,0)</f>
        <v>1</v>
      </c>
      <c r="G97" s="176">
        <f>VLOOKUP($B97,Marina!$B:$S,12,0)</f>
        <v>44708</v>
      </c>
    </row>
    <row r="98" spans="1:7" ht="28.5">
      <c r="A98" s="173">
        <f>IF(B98="","",SUBTOTAL(3,$B$3:B98))</f>
        <v>96</v>
      </c>
      <c r="B98" s="174" t="s">
        <v>121</v>
      </c>
      <c r="C98" s="175">
        <f>VLOOKUP($B98,Marina!$B:$S,3,0)</f>
        <v>1</v>
      </c>
      <c r="D98" s="175">
        <f>VLOOKUP($B98,Marina!$B:$S,4,0)</f>
        <v>1</v>
      </c>
      <c r="E98" s="175">
        <f>VLOOKUP($B98,Marina!$B:$S,5,0)</f>
        <v>1</v>
      </c>
      <c r="F98" s="175">
        <f>VLOOKUP($B98,Marina!$B:$S,8,0)</f>
        <v>1</v>
      </c>
      <c r="G98" s="176">
        <f>VLOOKUP($B98,Marina!$B:$S,12,0)</f>
        <v>44683</v>
      </c>
    </row>
    <row r="99" spans="1:7" ht="28.5">
      <c r="A99" s="173">
        <f>IF(B99="","",SUBTOTAL(3,$B$3:B99))</f>
        <v>97</v>
      </c>
      <c r="B99" s="174" t="s">
        <v>122</v>
      </c>
      <c r="C99" s="175">
        <f>VLOOKUP($B99,Marina!$B:$S,3,0)</f>
        <v>1</v>
      </c>
      <c r="D99" s="175">
        <f>VLOOKUP($B99,Marina!$B:$S,4,0)</f>
        <v>1</v>
      </c>
      <c r="E99" s="175">
        <f>VLOOKUP($B99,Marina!$B:$S,5,0)</f>
        <v>1</v>
      </c>
      <c r="F99" s="175">
        <f>VLOOKUP($B99,Marina!$B:$S,8,0)</f>
        <v>1</v>
      </c>
      <c r="G99" s="176">
        <f>VLOOKUP($B99,Marina!$B:$S,12,0)</f>
        <v>44423</v>
      </c>
    </row>
    <row r="100" spans="1:7" ht="28.5">
      <c r="A100" s="173">
        <f>IF(B100="","",SUBTOTAL(3,$B$3:B100))</f>
        <v>98</v>
      </c>
      <c r="B100" s="174" t="s">
        <v>123</v>
      </c>
      <c r="C100" s="175">
        <f>VLOOKUP($B100,Marina!$B:$S,3,0)</f>
        <v>1</v>
      </c>
      <c r="D100" s="175">
        <f>VLOOKUP($B100,Marina!$B:$S,4,0)</f>
        <v>1</v>
      </c>
      <c r="E100" s="175">
        <f>VLOOKUP($B100,Marina!$B:$S,5,0)</f>
        <v>1</v>
      </c>
      <c r="F100" s="175">
        <f>VLOOKUP($B100,Marina!$B:$S,8,0)</f>
        <v>1</v>
      </c>
      <c r="G100" s="176">
        <f>VLOOKUP($B100,Marina!$B:$S,12,0)</f>
        <v>44463</v>
      </c>
    </row>
    <row r="101" spans="1:7" ht="28.5">
      <c r="A101" s="173">
        <f>IF(B101="","",SUBTOTAL(3,$B$3:B101))</f>
        <v>99</v>
      </c>
      <c r="B101" s="174" t="s">
        <v>124</v>
      </c>
      <c r="C101" s="175">
        <f>VLOOKUP($B101,Marina!$B:$S,3,0)</f>
        <v>1</v>
      </c>
      <c r="D101" s="175">
        <f>VLOOKUP($B101,Marina!$B:$S,4,0)</f>
        <v>1</v>
      </c>
      <c r="E101" s="175">
        <f>VLOOKUP($B101,Marina!$B:$S,5,0)</f>
        <v>1</v>
      </c>
      <c r="F101" s="175">
        <f>VLOOKUP($B101,Marina!$B:$S,8,0)</f>
        <v>1</v>
      </c>
      <c r="G101" s="176">
        <f>VLOOKUP($B101,Marina!$B:$S,12,0)</f>
        <v>44561</v>
      </c>
    </row>
    <row r="102" spans="1:7" ht="28.5">
      <c r="A102" s="173">
        <f>IF(B102="","",SUBTOTAL(3,$B$3:B102))</f>
        <v>100</v>
      </c>
      <c r="B102" s="174" t="s">
        <v>125</v>
      </c>
      <c r="C102" s="175">
        <f>VLOOKUP($B102,Marina!$B:$S,3,0)</f>
        <v>1</v>
      </c>
      <c r="D102" s="175">
        <f>VLOOKUP($B102,Marina!$B:$S,4,0)</f>
        <v>1</v>
      </c>
      <c r="E102" s="175">
        <f>VLOOKUP($B102,Marina!$B:$S,5,0)</f>
        <v>1</v>
      </c>
      <c r="F102" s="175">
        <f>VLOOKUP($B102,Marina!$B:$S,8,0)</f>
        <v>1</v>
      </c>
      <c r="G102" s="176">
        <f>VLOOKUP($B102,Marina!$B:$S,12,0)</f>
        <v>44561</v>
      </c>
    </row>
    <row r="103" spans="1:7" ht="28.5">
      <c r="A103" s="173">
        <f>IF(B103="","",SUBTOTAL(3,$B$3:B103))</f>
        <v>101</v>
      </c>
      <c r="B103" s="174" t="s">
        <v>126</v>
      </c>
      <c r="C103" s="175">
        <f>VLOOKUP($B103,Marina!$B:$S,3,0)</f>
        <v>1</v>
      </c>
      <c r="D103" s="175">
        <f>VLOOKUP($B103,Marina!$B:$S,4,0)</f>
        <v>1</v>
      </c>
      <c r="E103" s="175">
        <f>VLOOKUP($B103,Marina!$B:$S,5,0)</f>
        <v>1</v>
      </c>
      <c r="F103" s="175">
        <f>VLOOKUP($B103,Marina!$B:$S,8,0)</f>
        <v>1</v>
      </c>
      <c r="G103" s="176">
        <f>VLOOKUP($B103,Marina!$B:$S,12,0)</f>
        <v>44407</v>
      </c>
    </row>
    <row r="104" spans="1:7" ht="28.5">
      <c r="A104" s="173">
        <f>IF(B104="","",SUBTOTAL(3,$B$3:B104))</f>
        <v>102</v>
      </c>
      <c r="B104" s="174" t="s">
        <v>127</v>
      </c>
      <c r="C104" s="175">
        <f>VLOOKUP($B104,Marina!$B:$S,3,0)</f>
        <v>1</v>
      </c>
      <c r="D104" s="175">
        <f>VLOOKUP($B104,Marina!$B:$S,4,0)</f>
        <v>1</v>
      </c>
      <c r="E104" s="175">
        <f>VLOOKUP($B104,Marina!$B:$S,5,0)</f>
        <v>1</v>
      </c>
      <c r="F104" s="175">
        <f>VLOOKUP($B104,Marina!$B:$S,8,0)</f>
        <v>1</v>
      </c>
      <c r="G104" s="176">
        <f>VLOOKUP($B104,Marina!$B:$S,12,0)</f>
        <v>44622</v>
      </c>
    </row>
    <row r="105" spans="1:7" ht="28.5">
      <c r="A105" s="173">
        <f>IF(B105="","",SUBTOTAL(3,$B$3:B105))</f>
        <v>103</v>
      </c>
      <c r="B105" s="174" t="s">
        <v>128</v>
      </c>
      <c r="C105" s="175">
        <f>VLOOKUP($B105,Marina!$B:$S,3,0)</f>
        <v>1</v>
      </c>
      <c r="D105" s="175">
        <f>VLOOKUP($B105,Marina!$B:$S,4,0)</f>
        <v>1</v>
      </c>
      <c r="E105" s="175">
        <f>VLOOKUP($B105,Marina!$B:$S,5,0)</f>
        <v>1</v>
      </c>
      <c r="F105" s="175">
        <f>VLOOKUP($B105,Marina!$B:$S,8,0)</f>
        <v>1</v>
      </c>
      <c r="G105" s="176">
        <f>VLOOKUP($B105,Marina!$B:$S,12,0)</f>
        <v>44751</v>
      </c>
    </row>
    <row r="106" spans="1:7" ht="28.5">
      <c r="A106" s="173">
        <f>IF(B106="","",SUBTOTAL(3,$B$3:B106))</f>
        <v>104</v>
      </c>
      <c r="B106" s="174" t="s">
        <v>129</v>
      </c>
      <c r="C106" s="175">
        <f>VLOOKUP($B106,Marina!$B:$S,3,0)</f>
        <v>1</v>
      </c>
      <c r="D106" s="175">
        <f>VLOOKUP($B106,Marina!$B:$S,4,0)</f>
        <v>1</v>
      </c>
      <c r="E106" s="175">
        <f>VLOOKUP($B106,Marina!$B:$S,5,0)</f>
        <v>1</v>
      </c>
      <c r="F106" s="175">
        <f>VLOOKUP($B106,Marina!$B:$S,8,0)</f>
        <v>1</v>
      </c>
      <c r="G106" s="176">
        <f>VLOOKUP($B106,Marina!$B:$S,12,0)</f>
        <v>44630</v>
      </c>
    </row>
    <row r="107" spans="1:7" ht="28.5">
      <c r="A107" s="173">
        <f>IF(B107="","",SUBTOTAL(3,$B$3:B107))</f>
        <v>105</v>
      </c>
      <c r="B107" s="174" t="s">
        <v>130</v>
      </c>
      <c r="C107" s="175">
        <f>VLOOKUP($B107,Marina!$B:$S,3,0)</f>
        <v>1</v>
      </c>
      <c r="D107" s="175">
        <f>VLOOKUP($B107,Marina!$B:$S,4,0)</f>
        <v>1</v>
      </c>
      <c r="E107" s="175">
        <f>VLOOKUP($B107,Marina!$B:$S,5,0)</f>
        <v>1</v>
      </c>
      <c r="F107" s="175">
        <f>VLOOKUP($B107,Marina!$B:$S,8,0)</f>
        <v>1</v>
      </c>
      <c r="G107" s="176">
        <f>VLOOKUP($B107,Marina!$B:$S,12,0)</f>
        <v>44531</v>
      </c>
    </row>
    <row r="108" spans="1:7" ht="28.5">
      <c r="A108" s="173">
        <f>IF(B108="","",SUBTOTAL(3,$B$3:B108))</f>
        <v>106</v>
      </c>
      <c r="B108" s="174" t="s">
        <v>131</v>
      </c>
      <c r="C108" s="175">
        <f>VLOOKUP($B108,Marina!$B:$S,3,0)</f>
        <v>1</v>
      </c>
      <c r="D108" s="175">
        <f>VLOOKUP($B108,Marina!$B:$S,4,0)</f>
        <v>1</v>
      </c>
      <c r="E108" s="175">
        <f>VLOOKUP($B108,Marina!$B:$S,5,0)</f>
        <v>1</v>
      </c>
      <c r="F108" s="175">
        <f>VLOOKUP($B108,Marina!$B:$S,8,0)</f>
        <v>1</v>
      </c>
      <c r="G108" s="176">
        <f>VLOOKUP($B108,Marina!$B:$S,12,0)</f>
        <v>44547</v>
      </c>
    </row>
    <row r="109" spans="1:7" ht="28.5">
      <c r="A109" s="173">
        <f>IF(B109="","",SUBTOTAL(3,$B$3:B109))</f>
        <v>107</v>
      </c>
      <c r="B109" s="174" t="s">
        <v>132</v>
      </c>
      <c r="C109" s="175">
        <f>VLOOKUP($B109,Marina!$B:$S,3,0)</f>
        <v>1</v>
      </c>
      <c r="D109" s="175">
        <f>VLOOKUP($B109,Marina!$B:$S,4,0)</f>
        <v>1</v>
      </c>
      <c r="E109" s="175">
        <f>VLOOKUP($B109,Marina!$B:$S,5,0)</f>
        <v>1</v>
      </c>
      <c r="F109" s="175">
        <f>VLOOKUP($B109,Marina!$B:$S,8,0)</f>
        <v>1</v>
      </c>
      <c r="G109" s="176">
        <f>VLOOKUP($B109,Marina!$B:$S,12,0)</f>
        <v>44528</v>
      </c>
    </row>
    <row r="110" spans="1:7" ht="28.5">
      <c r="A110" s="173">
        <f>IF(B110="","",SUBTOTAL(3,$B$3:B110))</f>
        <v>108</v>
      </c>
      <c r="B110" s="174" t="s">
        <v>133</v>
      </c>
      <c r="C110" s="175">
        <f>VLOOKUP($B110,Marina!$B:$S,3,0)</f>
        <v>1</v>
      </c>
      <c r="D110" s="175">
        <f>VLOOKUP($B110,Marina!$B:$S,4,0)</f>
        <v>1</v>
      </c>
      <c r="E110" s="175">
        <f>VLOOKUP($B110,Marina!$B:$S,5,0)</f>
        <v>1</v>
      </c>
      <c r="F110" s="175">
        <f>VLOOKUP($B110,Marina!$B:$S,8,0)</f>
        <v>1</v>
      </c>
      <c r="G110" s="176">
        <f>VLOOKUP($B110,Marina!$B:$S,12,0)</f>
        <v>44561</v>
      </c>
    </row>
    <row r="111" spans="1:7" ht="28.5">
      <c r="A111" s="173">
        <f>IF(B111="","",SUBTOTAL(3,$B$3:B111))</f>
        <v>109</v>
      </c>
      <c r="B111" s="174" t="s">
        <v>135</v>
      </c>
      <c r="C111" s="175">
        <f>VLOOKUP($B111,Marina!$B:$S,3,0)</f>
        <v>1</v>
      </c>
      <c r="D111" s="175">
        <f>VLOOKUP($B111,Marina!$B:$S,4,0)</f>
        <v>1</v>
      </c>
      <c r="E111" s="175">
        <f>VLOOKUP($B111,Marina!$B:$S,5,0)</f>
        <v>1</v>
      </c>
      <c r="F111" s="175">
        <f>VLOOKUP($B111,Marina!$B:$S,8,0)</f>
        <v>1</v>
      </c>
      <c r="G111" s="176">
        <f>VLOOKUP($B111,Marina!$B:$S,12,0)</f>
        <v>44503</v>
      </c>
    </row>
    <row r="112" spans="1:7" ht="28.5">
      <c r="A112" s="173">
        <f>IF(B112="","",SUBTOTAL(3,$B$3:B112))</f>
        <v>110</v>
      </c>
      <c r="B112" s="174" t="s">
        <v>136</v>
      </c>
      <c r="C112" s="175">
        <f>VLOOKUP($B112,Marina!$B:$S,3,0)</f>
        <v>1</v>
      </c>
      <c r="D112" s="175">
        <f>VLOOKUP($B112,Marina!$B:$S,4,0)</f>
        <v>1</v>
      </c>
      <c r="E112" s="175">
        <f>VLOOKUP($B112,Marina!$B:$S,5,0)</f>
        <v>1</v>
      </c>
      <c r="F112" s="175">
        <f>VLOOKUP($B112,Marina!$B:$S,8,0)</f>
        <v>1</v>
      </c>
      <c r="G112" s="176">
        <f>VLOOKUP($B112,Marina!$B:$S,12,0)</f>
        <v>44399</v>
      </c>
    </row>
    <row r="113" spans="1:7" ht="28.5">
      <c r="A113" s="173">
        <f>IF(B113="","",SUBTOTAL(3,$B$3:B113))</f>
        <v>111</v>
      </c>
      <c r="B113" s="174" t="s">
        <v>137</v>
      </c>
      <c r="C113" s="175">
        <f>VLOOKUP($B113,Marina!$B:$S,3,0)</f>
        <v>1</v>
      </c>
      <c r="D113" s="175">
        <f>VLOOKUP($B113,Marina!$B:$S,4,0)</f>
        <v>1</v>
      </c>
      <c r="E113" s="175">
        <f>VLOOKUP($B113,Marina!$B:$S,5,0)</f>
        <v>1</v>
      </c>
      <c r="F113" s="175">
        <f>VLOOKUP($B113,Marina!$B:$S,8,0)</f>
        <v>1</v>
      </c>
      <c r="G113" s="176">
        <f>VLOOKUP($B113,Marina!$B:$S,12,0)</f>
        <v>44723</v>
      </c>
    </row>
    <row r="114" spans="1:7" ht="28.5">
      <c r="A114" s="173">
        <f>IF(B114="","",SUBTOTAL(3,$B$3:B114))</f>
        <v>112</v>
      </c>
      <c r="B114" s="174" t="s">
        <v>138</v>
      </c>
      <c r="C114" s="175">
        <f>VLOOKUP($B114,Marina!$B:$S,3,0)</f>
        <v>1</v>
      </c>
      <c r="D114" s="175">
        <f>VLOOKUP($B114,Marina!$B:$S,4,0)</f>
        <v>1</v>
      </c>
      <c r="E114" s="175">
        <f>VLOOKUP($B114,Marina!$B:$S,5,0)</f>
        <v>1</v>
      </c>
      <c r="F114" s="175">
        <f>VLOOKUP($B114,Marina!$B:$S,8,0)</f>
        <v>1</v>
      </c>
      <c r="G114" s="176">
        <f>VLOOKUP($B114,Marina!$B:$S,12,0)</f>
        <v>44561</v>
      </c>
    </row>
    <row r="115" spans="1:7" ht="28.5">
      <c r="A115" s="173">
        <f>IF(B115="","",SUBTOTAL(3,$B$3:B115))</f>
        <v>113</v>
      </c>
      <c r="B115" s="174" t="s">
        <v>139</v>
      </c>
      <c r="C115" s="175">
        <f>VLOOKUP($B115,Marina!$B:$S,3,0)</f>
        <v>1</v>
      </c>
      <c r="D115" s="175">
        <f>VLOOKUP($B115,Marina!$B:$S,4,0)</f>
        <v>1</v>
      </c>
      <c r="E115" s="175">
        <f>VLOOKUP($B115,Marina!$B:$S,5,0)</f>
        <v>1</v>
      </c>
      <c r="F115" s="175">
        <f>VLOOKUP($B115,Marina!$B:$S,8,0)</f>
        <v>1</v>
      </c>
      <c r="G115" s="176">
        <f>VLOOKUP($B115,Marina!$B:$S,12,0)</f>
        <v>44716</v>
      </c>
    </row>
    <row r="116" spans="1:7" ht="28.5">
      <c r="A116" s="173">
        <f>IF(B116="","",SUBTOTAL(3,$B$3:B116))</f>
        <v>114</v>
      </c>
      <c r="B116" s="174" t="s">
        <v>140</v>
      </c>
      <c r="C116" s="175">
        <f>VLOOKUP($B116,Marina!$B:$S,3,0)</f>
        <v>1</v>
      </c>
      <c r="D116" s="175">
        <f>VLOOKUP($B116,Marina!$B:$S,4,0)</f>
        <v>1</v>
      </c>
      <c r="E116" s="175">
        <f>VLOOKUP($B116,Marina!$B:$S,5,0)</f>
        <v>1</v>
      </c>
      <c r="F116" s="175">
        <f>VLOOKUP($B116,Marina!$B:$S,8,0)</f>
        <v>1</v>
      </c>
      <c r="G116" s="176">
        <f>VLOOKUP($B116,Marina!$B:$S,12,0)</f>
        <v>44561</v>
      </c>
    </row>
    <row r="117" spans="1:7" ht="28.5">
      <c r="A117" s="173">
        <f>IF(B117="","",SUBTOTAL(3,$B$3:B117))</f>
        <v>115</v>
      </c>
      <c r="B117" s="174" t="s">
        <v>141</v>
      </c>
      <c r="C117" s="175">
        <f>VLOOKUP($B117,Marina!$B:$S,3,0)</f>
        <v>1</v>
      </c>
      <c r="D117" s="175">
        <f>VLOOKUP($B117,Marina!$B:$S,4,0)</f>
        <v>1</v>
      </c>
      <c r="E117" s="175">
        <f>VLOOKUP($B117,Marina!$B:$S,5,0)</f>
        <v>1</v>
      </c>
      <c r="F117" s="175">
        <f>VLOOKUP($B117,Marina!$B:$S,8,0)</f>
        <v>1</v>
      </c>
      <c r="G117" s="176">
        <f>VLOOKUP($B117,Marina!$B:$S,12,0)</f>
        <v>44623</v>
      </c>
    </row>
    <row r="118" spans="1:7" ht="28.5">
      <c r="A118" s="173">
        <f>IF(B118="","",SUBTOTAL(3,$B$3:B118))</f>
        <v>116</v>
      </c>
      <c r="B118" s="174" t="s">
        <v>142</v>
      </c>
      <c r="C118" s="175">
        <f>VLOOKUP($B118,Marina!$B:$S,3,0)</f>
        <v>1</v>
      </c>
      <c r="D118" s="175">
        <f>VLOOKUP($B118,Marina!$B:$S,4,0)</f>
        <v>1</v>
      </c>
      <c r="E118" s="175">
        <f>VLOOKUP($B118,Marina!$B:$S,5,0)</f>
        <v>1</v>
      </c>
      <c r="F118" s="175">
        <f>VLOOKUP($B118,Marina!$B:$S,8,0)</f>
        <v>1</v>
      </c>
      <c r="G118" s="176">
        <f>VLOOKUP($B118,Marina!$B:$S,12,0)</f>
        <v>44548</v>
      </c>
    </row>
    <row r="119" spans="1:7" ht="28.5">
      <c r="A119" s="173">
        <f>IF(B119="","",SUBTOTAL(3,$B$3:B119))</f>
        <v>117</v>
      </c>
      <c r="B119" s="174" t="s">
        <v>143</v>
      </c>
      <c r="C119" s="175">
        <f>VLOOKUP($B119,Marina!$B:$S,3,0)</f>
        <v>1</v>
      </c>
      <c r="D119" s="175">
        <f>VLOOKUP($B119,Marina!$B:$S,4,0)</f>
        <v>1</v>
      </c>
      <c r="E119" s="175">
        <f>VLOOKUP($B119,Marina!$B:$S,5,0)</f>
        <v>1</v>
      </c>
      <c r="F119" s="175">
        <f>VLOOKUP($B119,Marina!$B:$S,8,0)</f>
        <v>1</v>
      </c>
      <c r="G119" s="176">
        <f>VLOOKUP($B119,Marina!$B:$S,12,0)</f>
        <v>44561</v>
      </c>
    </row>
    <row r="120" spans="1:7" ht="28.5">
      <c r="A120" s="173">
        <f>IF(B120="","",SUBTOTAL(3,$B$3:B120))</f>
        <v>118</v>
      </c>
      <c r="B120" s="174" t="s">
        <v>144</v>
      </c>
      <c r="C120" s="175">
        <f>VLOOKUP($B120,Marina!$B:$S,3,0)</f>
        <v>1</v>
      </c>
      <c r="D120" s="175">
        <f>VLOOKUP($B120,Marina!$B:$S,4,0)</f>
        <v>1</v>
      </c>
      <c r="E120" s="175">
        <f>VLOOKUP($B120,Marina!$B:$S,5,0)</f>
        <v>1</v>
      </c>
      <c r="F120" s="175">
        <f>VLOOKUP($B120,Marina!$B:$S,8,0)</f>
        <v>1</v>
      </c>
      <c r="G120" s="176">
        <f>VLOOKUP($B120,Marina!$B:$S,12,0)</f>
        <v>44645</v>
      </c>
    </row>
    <row r="121" spans="1:7" ht="28.5">
      <c r="A121" s="173">
        <f>IF(B121="","",SUBTOTAL(3,$B$3:B121))</f>
        <v>119</v>
      </c>
      <c r="B121" s="174" t="s">
        <v>145</v>
      </c>
      <c r="C121" s="175">
        <f>VLOOKUP($B121,Marina!$B:$S,3,0)</f>
        <v>1</v>
      </c>
      <c r="D121" s="175">
        <f>VLOOKUP($B121,Marina!$B:$S,4,0)</f>
        <v>1</v>
      </c>
      <c r="E121" s="175">
        <f>VLOOKUP($B121,Marina!$B:$S,5,0)</f>
        <v>1</v>
      </c>
      <c r="F121" s="175">
        <f>VLOOKUP($B121,Marina!$B:$S,8,0)</f>
        <v>1</v>
      </c>
      <c r="G121" s="176">
        <f>VLOOKUP($B121,Marina!$B:$S,12,0)</f>
        <v>44390</v>
      </c>
    </row>
    <row r="122" spans="1:7" ht="28.5">
      <c r="A122" s="173">
        <f>IF(B122="","",SUBTOTAL(3,$B$3:B122))</f>
        <v>120</v>
      </c>
      <c r="B122" s="174" t="s">
        <v>146</v>
      </c>
      <c r="C122" s="175">
        <f>VLOOKUP($B122,Marina!$B:$S,3,0)</f>
        <v>1</v>
      </c>
      <c r="D122" s="175">
        <f>VLOOKUP($B122,Marina!$B:$S,4,0)</f>
        <v>1</v>
      </c>
      <c r="E122" s="175">
        <f>VLOOKUP($B122,Marina!$B:$S,5,0)</f>
        <v>1</v>
      </c>
      <c r="F122" s="175">
        <f>VLOOKUP($B122,Marina!$B:$S,8,0)</f>
        <v>1</v>
      </c>
      <c r="G122" s="176">
        <f>VLOOKUP($B122,Marina!$B:$S,12,0)</f>
        <v>44412</v>
      </c>
    </row>
    <row r="123" spans="1:7" ht="28.5">
      <c r="A123" s="173">
        <f>IF(B123="","",SUBTOTAL(3,$B$3:B123))</f>
        <v>121</v>
      </c>
      <c r="B123" s="174" t="s">
        <v>147</v>
      </c>
      <c r="C123" s="175">
        <f>VLOOKUP($B123,Marina!$B:$S,3,0)</f>
        <v>1</v>
      </c>
      <c r="D123" s="175">
        <f>VLOOKUP($B123,Marina!$B:$S,4,0)</f>
        <v>1</v>
      </c>
      <c r="E123" s="175">
        <f>VLOOKUP($B123,Marina!$B:$S,5,0)</f>
        <v>1</v>
      </c>
      <c r="F123" s="175">
        <f>VLOOKUP($B123,Marina!$B:$S,8,0)</f>
        <v>1</v>
      </c>
      <c r="G123" s="176">
        <f>VLOOKUP($B123,Marina!$B:$S,12,0)</f>
        <v>44569</v>
      </c>
    </row>
    <row r="124" spans="1:7" ht="28.5">
      <c r="A124" s="173">
        <f>IF(B124="","",SUBTOTAL(3,$B$3:B124))</f>
        <v>122</v>
      </c>
      <c r="B124" s="174" t="s">
        <v>148</v>
      </c>
      <c r="C124" s="175">
        <f>VLOOKUP($B124,Marina!$B:$S,3,0)</f>
        <v>1</v>
      </c>
      <c r="D124" s="175">
        <f>VLOOKUP($B124,Marina!$B:$S,4,0)</f>
        <v>1</v>
      </c>
      <c r="E124" s="175">
        <f>VLOOKUP($B124,Marina!$B:$S,5,0)</f>
        <v>1</v>
      </c>
      <c r="F124" s="175">
        <f>VLOOKUP($B124,Marina!$B:$S,8,0)</f>
        <v>1</v>
      </c>
      <c r="G124" s="176">
        <f>VLOOKUP($B124,Marina!$B:$S,12,0)</f>
        <v>44709</v>
      </c>
    </row>
    <row r="125" spans="1:7" ht="28.5">
      <c r="A125" s="173">
        <f>IF(B125="","",SUBTOTAL(3,$B$3:B125))</f>
        <v>123</v>
      </c>
      <c r="B125" s="174" t="s">
        <v>149</v>
      </c>
      <c r="C125" s="175">
        <f>VLOOKUP($B125,Marina!$B:$S,3,0)</f>
        <v>1</v>
      </c>
      <c r="D125" s="175">
        <f>VLOOKUP($B125,Marina!$B:$S,4,0)</f>
        <v>1</v>
      </c>
      <c r="E125" s="175">
        <f>VLOOKUP($B125,Marina!$B:$S,5,0)</f>
        <v>1</v>
      </c>
      <c r="F125" s="175">
        <f>VLOOKUP($B125,Marina!$B:$S,8,0)</f>
        <v>1</v>
      </c>
      <c r="G125" s="176">
        <f>VLOOKUP($B125,Marina!$B:$S,12,0)</f>
        <v>44561</v>
      </c>
    </row>
    <row r="126" spans="1:7" ht="28.5">
      <c r="A126" s="173">
        <f>IF(B126="","",SUBTOTAL(3,$B$3:B126))</f>
        <v>124</v>
      </c>
      <c r="B126" s="174" t="s">
        <v>150</v>
      </c>
      <c r="C126" s="175">
        <f>VLOOKUP($B126,Marina!$B:$S,3,0)</f>
        <v>1</v>
      </c>
      <c r="D126" s="175">
        <f>VLOOKUP($B126,Marina!$B:$S,4,0)</f>
        <v>1</v>
      </c>
      <c r="E126" s="175">
        <f>VLOOKUP($B126,Marina!$B:$S,5,0)</f>
        <v>1</v>
      </c>
      <c r="F126" s="175">
        <f>VLOOKUP($B126,Marina!$B:$S,8,0)</f>
        <v>1</v>
      </c>
      <c r="G126" s="176">
        <f>VLOOKUP($B126,Marina!$B:$S,12,0)</f>
        <v>44739</v>
      </c>
    </row>
    <row r="127" spans="1:7" ht="28.5">
      <c r="A127" s="173">
        <f>IF(B127="","",SUBTOTAL(3,$B$3:B127))</f>
        <v>125</v>
      </c>
      <c r="B127" s="174" t="s">
        <v>151</v>
      </c>
      <c r="C127" s="175">
        <f>VLOOKUP($B127,Marina!$B:$S,3,0)</f>
        <v>1</v>
      </c>
      <c r="D127" s="175">
        <f>VLOOKUP($B127,Marina!$B:$S,4,0)</f>
        <v>1</v>
      </c>
      <c r="E127" s="175">
        <f>VLOOKUP($B127,Marina!$B:$S,5,0)</f>
        <v>1</v>
      </c>
      <c r="F127" s="175">
        <f>VLOOKUP($B127,Marina!$B:$S,8,0)</f>
        <v>1</v>
      </c>
      <c r="G127" s="176">
        <f>VLOOKUP($B127,Marina!$B:$S,12,0)</f>
        <v>44724</v>
      </c>
    </row>
    <row r="128" spans="1:7" ht="28.5">
      <c r="A128" s="173">
        <f>IF(B128="","",SUBTOTAL(3,$B$3:B128))</f>
        <v>126</v>
      </c>
      <c r="B128" s="174" t="s">
        <v>152</v>
      </c>
      <c r="C128" s="175">
        <f>VLOOKUP($B128,Marina!$B:$S,3,0)</f>
        <v>1</v>
      </c>
      <c r="D128" s="175">
        <f>VLOOKUP($B128,Marina!$B:$S,4,0)</f>
        <v>1</v>
      </c>
      <c r="E128" s="175">
        <f>VLOOKUP($B128,Marina!$B:$S,5,0)</f>
        <v>1</v>
      </c>
      <c r="F128" s="175">
        <f>VLOOKUP($B128,Marina!$B:$S,8,0)</f>
        <v>1</v>
      </c>
      <c r="G128" s="176">
        <f>VLOOKUP($B128,Marina!$B:$S,12,0)</f>
        <v>44682</v>
      </c>
    </row>
    <row r="129" spans="1:7" ht="28.5">
      <c r="A129" s="173">
        <f>IF(B129="","",SUBTOTAL(3,$B$3:B129))</f>
        <v>127</v>
      </c>
      <c r="B129" s="174" t="s">
        <v>153</v>
      </c>
      <c r="C129" s="175">
        <f>VLOOKUP($B129,Marina!$B:$S,3,0)</f>
        <v>1</v>
      </c>
      <c r="D129" s="175">
        <f>VLOOKUP($B129,Marina!$B:$S,4,0)</f>
        <v>1</v>
      </c>
      <c r="E129" s="175">
        <f>VLOOKUP($B129,Marina!$B:$S,5,0)</f>
        <v>1</v>
      </c>
      <c r="F129" s="175">
        <f>VLOOKUP($B129,Marina!$B:$S,8,0)</f>
        <v>1</v>
      </c>
      <c r="G129" s="176">
        <f>VLOOKUP($B129,Marina!$B:$S,12,0)</f>
        <v>44625</v>
      </c>
    </row>
    <row r="130" spans="1:7" ht="28.5">
      <c r="A130" s="173">
        <f>IF(B130="","",SUBTOTAL(3,$B$3:B130))</f>
        <v>128</v>
      </c>
      <c r="B130" s="174" t="s">
        <v>154</v>
      </c>
      <c r="C130" s="175">
        <f>VLOOKUP($B130,Marina!$B:$S,3,0)</f>
        <v>1</v>
      </c>
      <c r="D130" s="175">
        <f>VLOOKUP($B130,Marina!$B:$S,4,0)</f>
        <v>1</v>
      </c>
      <c r="E130" s="175">
        <f>VLOOKUP($B130,Marina!$B:$S,5,0)</f>
        <v>1</v>
      </c>
      <c r="F130" s="175">
        <f>VLOOKUP($B130,Marina!$B:$S,8,0)</f>
        <v>1</v>
      </c>
      <c r="G130" s="176">
        <f>VLOOKUP($B130,Marina!$B:$S,12,0)</f>
        <v>44676</v>
      </c>
    </row>
    <row r="131" spans="1:7" ht="28.5">
      <c r="A131" s="173">
        <f>IF(B131="","",SUBTOTAL(3,$B$3:B131))</f>
        <v>129</v>
      </c>
      <c r="B131" s="174" t="s">
        <v>155</v>
      </c>
      <c r="C131" s="175">
        <f>VLOOKUP($B131,Marina!$B:$S,3,0)</f>
        <v>1</v>
      </c>
      <c r="D131" s="175">
        <f>VLOOKUP($B131,Marina!$B:$S,4,0)</f>
        <v>1</v>
      </c>
      <c r="E131" s="175">
        <f>VLOOKUP($B131,Marina!$B:$S,5,0)</f>
        <v>1</v>
      </c>
      <c r="F131" s="175">
        <f>VLOOKUP($B131,Marina!$B:$S,8,0)</f>
        <v>1</v>
      </c>
      <c r="G131" s="176">
        <f>VLOOKUP($B131,Marina!$B:$S,12,0)</f>
        <v>44545</v>
      </c>
    </row>
    <row r="132" spans="1:7" ht="28.5">
      <c r="A132" s="173">
        <f>IF(B132="","",SUBTOTAL(3,$B$3:B132))</f>
        <v>130</v>
      </c>
      <c r="B132" s="174" t="s">
        <v>156</v>
      </c>
      <c r="C132" s="175">
        <f>VLOOKUP($B132,Marina!$B:$S,3,0)</f>
        <v>1</v>
      </c>
      <c r="D132" s="175">
        <f>VLOOKUP($B132,Marina!$B:$S,4,0)</f>
        <v>1</v>
      </c>
      <c r="E132" s="175">
        <f>VLOOKUP($B132,Marina!$B:$S,5,0)</f>
        <v>1</v>
      </c>
      <c r="F132" s="175">
        <f>VLOOKUP($B132,Marina!$B:$S,8,0)</f>
        <v>1</v>
      </c>
      <c r="G132" s="176">
        <f>VLOOKUP($B132,Marina!$B:$S,12,0)</f>
        <v>44630</v>
      </c>
    </row>
    <row r="133" spans="1:7" ht="28.5">
      <c r="A133" s="173">
        <f>IF(B133="","",SUBTOTAL(3,$B$3:B133))</f>
        <v>131</v>
      </c>
      <c r="B133" s="174" t="s">
        <v>157</v>
      </c>
      <c r="C133" s="175">
        <f>VLOOKUP($B133,Marina!$B:$S,3,0)</f>
        <v>1</v>
      </c>
      <c r="D133" s="175">
        <f>VLOOKUP($B133,Marina!$B:$S,4,0)</f>
        <v>1</v>
      </c>
      <c r="E133" s="175">
        <f>VLOOKUP($B133,Marina!$B:$S,5,0)</f>
        <v>1</v>
      </c>
      <c r="F133" s="175">
        <f>VLOOKUP($B133,Marina!$B:$S,8,0)</f>
        <v>1</v>
      </c>
      <c r="G133" s="176">
        <f>VLOOKUP($B133,Marina!$B:$S,12,0)</f>
        <v>44378</v>
      </c>
    </row>
    <row r="134" spans="1:7" ht="28.5">
      <c r="A134" s="173">
        <f>IF(B134="","",SUBTOTAL(3,$B$3:B134))</f>
        <v>132</v>
      </c>
      <c r="B134" s="174" t="s">
        <v>158</v>
      </c>
      <c r="C134" s="175">
        <f>VLOOKUP($B134,Marina!$B:$S,3,0)</f>
        <v>1</v>
      </c>
      <c r="D134" s="175">
        <f>VLOOKUP($B134,Marina!$B:$S,4,0)</f>
        <v>1</v>
      </c>
      <c r="E134" s="175">
        <f>VLOOKUP($B134,Marina!$B:$S,5,0)</f>
        <v>1</v>
      </c>
      <c r="F134" s="175">
        <f>VLOOKUP($B134,Marina!$B:$S,8,0)</f>
        <v>1</v>
      </c>
      <c r="G134" s="176">
        <f>VLOOKUP($B134,Marina!$B:$S,12,0)</f>
        <v>44508</v>
      </c>
    </row>
    <row r="135" spans="1:7" ht="28.5">
      <c r="A135" s="173">
        <f>IF(B135="","",SUBTOTAL(3,$B$3:B135))</f>
        <v>133</v>
      </c>
      <c r="B135" s="174" t="s">
        <v>159</v>
      </c>
      <c r="C135" s="175">
        <f>VLOOKUP($B135,Marina!$B:$S,3,0)</f>
        <v>1</v>
      </c>
      <c r="D135" s="175">
        <f>VLOOKUP($B135,Marina!$B:$S,4,0)</f>
        <v>1</v>
      </c>
      <c r="E135" s="175">
        <f>VLOOKUP($B135,Marina!$B:$S,5,0)</f>
        <v>1</v>
      </c>
      <c r="F135" s="175">
        <f>VLOOKUP($B135,Marina!$B:$S,8,0)</f>
        <v>1</v>
      </c>
      <c r="G135" s="176">
        <f>VLOOKUP($B135,Marina!$B:$S,12,0)</f>
        <v>44623</v>
      </c>
    </row>
    <row r="136" spans="1:7" ht="28.5">
      <c r="A136" s="173">
        <f>IF(B136="","",SUBTOTAL(3,$B$3:B136))</f>
        <v>134</v>
      </c>
      <c r="B136" s="174" t="s">
        <v>160</v>
      </c>
      <c r="C136" s="175">
        <f>VLOOKUP($B136,Marina!$B:$S,3,0)</f>
        <v>1</v>
      </c>
      <c r="D136" s="175">
        <f>VLOOKUP($B136,Marina!$B:$S,4,0)</f>
        <v>1</v>
      </c>
      <c r="E136" s="175">
        <f>VLOOKUP($B136,Marina!$B:$S,5,0)</f>
        <v>1</v>
      </c>
      <c r="F136" s="175">
        <f>VLOOKUP($B136,Marina!$B:$S,8,0)</f>
        <v>1</v>
      </c>
      <c r="G136" s="176">
        <f>VLOOKUP($B136,Marina!$B:$S,12,0)</f>
        <v>44919</v>
      </c>
    </row>
    <row r="137" spans="1:7" ht="28.5">
      <c r="A137" s="173">
        <f>IF(B137="","",SUBTOTAL(3,$B$3:B137))</f>
        <v>135</v>
      </c>
      <c r="B137" s="174" t="s">
        <v>161</v>
      </c>
      <c r="C137" s="175">
        <f>VLOOKUP($B137,Marina!$B:$S,3,0)</f>
        <v>1</v>
      </c>
      <c r="D137" s="175">
        <f>VLOOKUP($B137,Marina!$B:$S,4,0)</f>
        <v>1</v>
      </c>
      <c r="E137" s="175">
        <f>VLOOKUP($B137,Marina!$B:$S,5,0)</f>
        <v>1</v>
      </c>
      <c r="F137" s="175">
        <f>VLOOKUP($B137,Marina!$B:$S,8,0)</f>
        <v>1</v>
      </c>
      <c r="G137" s="176">
        <f>VLOOKUP($B137,Marina!$B:$S,12,0)</f>
        <v>44678</v>
      </c>
    </row>
    <row r="138" spans="1:7" ht="28.5">
      <c r="A138" s="173">
        <f>IF(B138="","",SUBTOTAL(3,$B$3:B138))</f>
        <v>136</v>
      </c>
      <c r="B138" s="174" t="s">
        <v>162</v>
      </c>
      <c r="C138" s="175">
        <f>VLOOKUP($B138,Marina!$B:$S,3,0)</f>
        <v>1</v>
      </c>
      <c r="D138" s="175">
        <f>VLOOKUP($B138,Marina!$B:$S,4,0)</f>
        <v>1</v>
      </c>
      <c r="E138" s="175">
        <f>VLOOKUP($B138,Marina!$B:$S,5,0)</f>
        <v>1</v>
      </c>
      <c r="F138" s="175">
        <f>VLOOKUP($B138,Marina!$B:$S,8,0)</f>
        <v>1</v>
      </c>
      <c r="G138" s="176">
        <f>VLOOKUP($B138,Marina!$B:$S,12,0)</f>
        <v>44702</v>
      </c>
    </row>
    <row r="139" spans="1:7" ht="28.5">
      <c r="A139" s="173">
        <f>IF(B139="","",SUBTOTAL(3,$B$3:B139))</f>
        <v>137</v>
      </c>
      <c r="B139" s="174" t="s">
        <v>163</v>
      </c>
      <c r="C139" s="175">
        <f>VLOOKUP($B139,Marina!$B:$S,3,0)</f>
        <v>1</v>
      </c>
      <c r="D139" s="175">
        <f>VLOOKUP($B139,Marina!$B:$S,4,0)</f>
        <v>1</v>
      </c>
      <c r="E139" s="175">
        <f>VLOOKUP($B139,Marina!$B:$S,5,0)</f>
        <v>1</v>
      </c>
      <c r="F139" s="175">
        <f>VLOOKUP($B139,Marina!$B:$S,8,0)</f>
        <v>1</v>
      </c>
      <c r="G139" s="176">
        <f>VLOOKUP($B139,Marina!$B:$S,12,0)</f>
        <v>44293</v>
      </c>
    </row>
    <row r="140" spans="1:7" ht="28.5">
      <c r="A140" s="173">
        <f>IF(B140="","",SUBTOTAL(3,$B$3:B140))</f>
        <v>138</v>
      </c>
      <c r="B140" s="174" t="s">
        <v>164</v>
      </c>
      <c r="C140" s="175">
        <f>VLOOKUP($B140,Marina!$B:$S,3,0)</f>
        <v>1</v>
      </c>
      <c r="D140" s="175">
        <f>VLOOKUP($B140,Marina!$B:$S,4,0)</f>
        <v>1</v>
      </c>
      <c r="E140" s="175">
        <f>VLOOKUP($B140,Marina!$B:$S,5,0)</f>
        <v>1</v>
      </c>
      <c r="F140" s="175">
        <f>VLOOKUP($B140,Marina!$B:$S,8,0)</f>
        <v>1</v>
      </c>
      <c r="G140" s="176">
        <f>VLOOKUP($B140,Marina!$B:$S,12,0)</f>
        <v>44477</v>
      </c>
    </row>
    <row r="141" spans="1:7" ht="28.5">
      <c r="A141" s="173">
        <f>IF(B141="","",SUBTOTAL(3,$B$3:B141))</f>
        <v>139</v>
      </c>
      <c r="B141" s="174" t="s">
        <v>165</v>
      </c>
      <c r="C141" s="175">
        <f>VLOOKUP($B141,Marina!$B:$S,3,0)</f>
        <v>1</v>
      </c>
      <c r="D141" s="175">
        <f>VLOOKUP($B141,Marina!$B:$S,4,0)</f>
        <v>1</v>
      </c>
      <c r="E141" s="175">
        <f>VLOOKUP($B141,Marina!$B:$S,5,0)</f>
        <v>1</v>
      </c>
      <c r="F141" s="175">
        <f>VLOOKUP($B141,Marina!$B:$S,8,0)</f>
        <v>1</v>
      </c>
      <c r="G141" s="176">
        <f>VLOOKUP($B141,Marina!$B:$S,12,0)</f>
        <v>44293</v>
      </c>
    </row>
    <row r="142" spans="1:7" ht="28.5">
      <c r="A142" s="173">
        <f>IF(B142="","",SUBTOTAL(3,$B$3:B142))</f>
        <v>140</v>
      </c>
      <c r="B142" s="174" t="s">
        <v>166</v>
      </c>
      <c r="C142" s="175">
        <f>VLOOKUP($B142,Marina!$B:$S,3,0)</f>
        <v>1</v>
      </c>
      <c r="D142" s="175">
        <f>VLOOKUP($B142,Marina!$B:$S,4,0)</f>
        <v>1</v>
      </c>
      <c r="E142" s="175">
        <f>VLOOKUP($B142,Marina!$B:$S,5,0)</f>
        <v>1</v>
      </c>
      <c r="F142" s="175">
        <f>VLOOKUP($B142,Marina!$B:$S,8,0)</f>
        <v>1</v>
      </c>
      <c r="G142" s="176">
        <f>VLOOKUP($B142,Marina!$B:$S,12,0)</f>
        <v>44741</v>
      </c>
    </row>
    <row r="143" spans="1:7" ht="28.5">
      <c r="A143" s="173">
        <f>IF(B143="","",SUBTOTAL(3,$B$3:B143))</f>
        <v>141</v>
      </c>
      <c r="B143" s="174" t="s">
        <v>167</v>
      </c>
      <c r="C143" s="175">
        <f>VLOOKUP($B143,Marina!$B:$S,3,0)</f>
        <v>1</v>
      </c>
      <c r="D143" s="175">
        <f>VLOOKUP($B143,Marina!$B:$S,4,0)</f>
        <v>1</v>
      </c>
      <c r="E143" s="175">
        <f>VLOOKUP($B143,Marina!$B:$S,5,0)</f>
        <v>1</v>
      </c>
      <c r="F143" s="175">
        <f>VLOOKUP($B143,Marina!$B:$S,8,0)</f>
        <v>1</v>
      </c>
      <c r="G143" s="176">
        <f>VLOOKUP($B143,Marina!$B:$S,12,0)</f>
        <v>44735</v>
      </c>
    </row>
    <row r="144" spans="1:7" ht="28.5">
      <c r="A144" s="173">
        <f>IF(B144="","",SUBTOTAL(3,$B$3:B144))</f>
        <v>142</v>
      </c>
      <c r="B144" s="174" t="s">
        <v>168</v>
      </c>
      <c r="C144" s="175">
        <f>VLOOKUP($B144,Marina!$B:$S,3,0)</f>
        <v>1</v>
      </c>
      <c r="D144" s="175">
        <f>VLOOKUP($B144,Marina!$B:$S,4,0)</f>
        <v>1</v>
      </c>
      <c r="E144" s="175">
        <f>VLOOKUP($B144,Marina!$B:$S,5,0)</f>
        <v>1</v>
      </c>
      <c r="F144" s="175">
        <f>VLOOKUP($B144,Marina!$B:$S,8,0)</f>
        <v>1</v>
      </c>
      <c r="G144" s="176">
        <f>VLOOKUP($B144,Marina!$B:$S,12,0)</f>
        <v>44482</v>
      </c>
    </row>
    <row r="145" spans="1:7" ht="28.5">
      <c r="A145" s="173">
        <f>IF(B145="","",SUBTOTAL(3,$B$3:B145))</f>
        <v>143</v>
      </c>
      <c r="B145" s="174" t="s">
        <v>169</v>
      </c>
      <c r="C145" s="175">
        <f>VLOOKUP($B145,Marina!$B:$S,3,0)</f>
        <v>1</v>
      </c>
      <c r="D145" s="175">
        <f>VLOOKUP($B145,Marina!$B:$S,4,0)</f>
        <v>1</v>
      </c>
      <c r="E145" s="175">
        <f>VLOOKUP($B145,Marina!$B:$S,5,0)</f>
        <v>1</v>
      </c>
      <c r="F145" s="175">
        <f>VLOOKUP($B145,Marina!$B:$S,8,0)</f>
        <v>1</v>
      </c>
      <c r="G145" s="176">
        <f>VLOOKUP($B145,Marina!$B:$S,12,0)</f>
        <v>44479</v>
      </c>
    </row>
    <row r="146" spans="1:7" ht="28.5">
      <c r="A146" s="173">
        <f>IF(B146="","",SUBTOTAL(3,$B$3:B146))</f>
        <v>144</v>
      </c>
      <c r="B146" s="174" t="s">
        <v>170</v>
      </c>
      <c r="C146" s="175">
        <f>VLOOKUP($B146,Marina!$B:$S,3,0)</f>
        <v>1</v>
      </c>
      <c r="D146" s="175">
        <f>VLOOKUP($B146,Marina!$B:$S,4,0)</f>
        <v>1</v>
      </c>
      <c r="E146" s="175">
        <f>VLOOKUP($B146,Marina!$B:$S,5,0)</f>
        <v>1</v>
      </c>
      <c r="F146" s="175">
        <f>VLOOKUP($B146,Marina!$B:$S,8,0)</f>
        <v>1</v>
      </c>
      <c r="G146" s="176">
        <f>VLOOKUP($B146,Marina!$B:$S,12,0)</f>
        <v>44741</v>
      </c>
    </row>
    <row r="147" spans="1:7" ht="28.5">
      <c r="A147" s="173">
        <f>IF(B147="","",SUBTOTAL(3,$B$3:B147))</f>
        <v>145</v>
      </c>
      <c r="B147" s="174" t="s">
        <v>171</v>
      </c>
      <c r="C147" s="175">
        <f>VLOOKUP($B147,Marina!$B:$S,3,0)</f>
        <v>1</v>
      </c>
      <c r="D147" s="175">
        <f>VLOOKUP($B147,Marina!$B:$S,4,0)</f>
        <v>1</v>
      </c>
      <c r="E147" s="175">
        <f>VLOOKUP($B147,Marina!$B:$S,5,0)</f>
        <v>1</v>
      </c>
      <c r="F147" s="175">
        <f>VLOOKUP($B147,Marina!$B:$S,8,0)</f>
        <v>1</v>
      </c>
      <c r="G147" s="176">
        <f>VLOOKUP($B147,Marina!$B:$S,12,0)</f>
        <v>44766</v>
      </c>
    </row>
    <row r="148" spans="1:7" ht="28.5">
      <c r="A148" s="173">
        <f>IF(B148="","",SUBTOTAL(3,$B$3:B148))</f>
        <v>146</v>
      </c>
      <c r="B148" s="174" t="s">
        <v>172</v>
      </c>
      <c r="C148" s="175">
        <f>VLOOKUP($B148,Marina!$B:$S,3,0)</f>
        <v>1</v>
      </c>
      <c r="D148" s="175">
        <f>VLOOKUP($B148,Marina!$B:$S,4,0)</f>
        <v>1</v>
      </c>
      <c r="E148" s="175">
        <f>VLOOKUP($B148,Marina!$B:$S,5,0)</f>
        <v>1</v>
      </c>
      <c r="F148" s="175">
        <f>VLOOKUP($B148,Marina!$B:$S,8,0)</f>
        <v>1</v>
      </c>
      <c r="G148" s="176">
        <f>VLOOKUP($B148,Marina!$B:$S,12,0)</f>
        <v>44406</v>
      </c>
    </row>
    <row r="149" spans="1:7" ht="28.5">
      <c r="A149" s="173">
        <f>IF(B149="","",SUBTOTAL(3,$B$3:B149))</f>
        <v>147</v>
      </c>
      <c r="B149" s="174" t="s">
        <v>173</v>
      </c>
      <c r="C149" s="175">
        <f>VLOOKUP($B149,Marina!$B:$S,3,0)</f>
        <v>1</v>
      </c>
      <c r="D149" s="175">
        <f>VLOOKUP($B149,Marina!$B:$S,4,0)</f>
        <v>1</v>
      </c>
      <c r="E149" s="175">
        <f>VLOOKUP($B149,Marina!$B:$S,5,0)</f>
        <v>1</v>
      </c>
      <c r="F149" s="175">
        <f>VLOOKUP($B149,Marina!$B:$S,8,0)</f>
        <v>1</v>
      </c>
      <c r="G149" s="176">
        <f>VLOOKUP($B149,Marina!$B:$S,12,0)</f>
        <v>44433</v>
      </c>
    </row>
    <row r="150" spans="1:7" ht="28.5">
      <c r="A150" s="173">
        <f>IF(B150="","",SUBTOTAL(3,$B$3:B150))</f>
        <v>148</v>
      </c>
      <c r="B150" s="174" t="s">
        <v>174</v>
      </c>
      <c r="C150" s="175">
        <f>VLOOKUP($B150,Marina!$B:$S,3,0)</f>
        <v>1</v>
      </c>
      <c r="D150" s="175">
        <f>VLOOKUP($B150,Marina!$B:$S,4,0)</f>
        <v>1</v>
      </c>
      <c r="E150" s="175">
        <f>VLOOKUP($B150,Marina!$B:$S,5,0)</f>
        <v>1</v>
      </c>
      <c r="F150" s="175">
        <f>VLOOKUP($B150,Marina!$B:$S,8,0)</f>
        <v>1</v>
      </c>
      <c r="G150" s="176">
        <f>VLOOKUP($B150,Marina!$B:$S,12,0)</f>
        <v>44533</v>
      </c>
    </row>
    <row r="151" spans="1:7" ht="28.5">
      <c r="A151" s="173">
        <f>IF(B151="","",SUBTOTAL(3,$B$3:B151))</f>
        <v>149</v>
      </c>
      <c r="B151" s="174" t="s">
        <v>175</v>
      </c>
      <c r="C151" s="175">
        <f>VLOOKUP($B151,Marina!$B:$S,3,0)</f>
        <v>1</v>
      </c>
      <c r="D151" s="175">
        <f>VLOOKUP($B151,Marina!$B:$S,4,0)</f>
        <v>1</v>
      </c>
      <c r="E151" s="175">
        <f>VLOOKUP($B151,Marina!$B:$S,5,0)</f>
        <v>1</v>
      </c>
      <c r="F151" s="175">
        <f>VLOOKUP($B151,Marina!$B:$S,8,0)</f>
        <v>1</v>
      </c>
      <c r="G151" s="176">
        <f>VLOOKUP($B151,Marina!$B:$S,12,0)</f>
        <v>44476</v>
      </c>
    </row>
    <row r="152" spans="1:7" ht="28.5">
      <c r="A152" s="173">
        <f>IF(B152="","",SUBTOTAL(3,$B$3:B152))</f>
        <v>150</v>
      </c>
      <c r="B152" s="174" t="s">
        <v>176</v>
      </c>
      <c r="C152" s="175">
        <f>VLOOKUP($B152,Marina!$B:$S,3,0)</f>
        <v>1</v>
      </c>
      <c r="D152" s="175">
        <f>VLOOKUP($B152,Marina!$B:$S,4,0)</f>
        <v>1</v>
      </c>
      <c r="E152" s="175">
        <f>VLOOKUP($B152,Marina!$B:$S,5,0)</f>
        <v>1</v>
      </c>
      <c r="F152" s="175">
        <f>VLOOKUP($B152,Marina!$B:$S,8,0)</f>
        <v>1</v>
      </c>
      <c r="G152" s="176">
        <f>VLOOKUP($B152,Marina!$B:$S,12,0)</f>
        <v>44727</v>
      </c>
    </row>
    <row r="153" spans="1:7" ht="28.5">
      <c r="A153" s="173">
        <f>IF(B153="","",SUBTOTAL(3,$B$3:B153))</f>
        <v>151</v>
      </c>
      <c r="B153" s="174" t="s">
        <v>177</v>
      </c>
      <c r="C153" s="175">
        <f>VLOOKUP($B153,Marina!$B:$S,3,0)</f>
        <v>1</v>
      </c>
      <c r="D153" s="175">
        <f>VLOOKUP($B153,Marina!$B:$S,4,0)</f>
        <v>1</v>
      </c>
      <c r="E153" s="175">
        <f>VLOOKUP($B153,Marina!$B:$S,5,0)</f>
        <v>1</v>
      </c>
      <c r="F153" s="175">
        <f>VLOOKUP($B153,Marina!$B:$S,8,0)</f>
        <v>1</v>
      </c>
      <c r="G153" s="176">
        <f>VLOOKUP($B153,Marina!$B:$S,12,0)</f>
        <v>44431</v>
      </c>
    </row>
    <row r="154" spans="1:7" ht="28.5">
      <c r="A154" s="173">
        <f>IF(B154="","",SUBTOTAL(3,$B$3:B154))</f>
        <v>152</v>
      </c>
      <c r="B154" s="174" t="s">
        <v>178</v>
      </c>
      <c r="C154" s="175">
        <f>VLOOKUP($B154,Marina!$B:$S,3,0)</f>
        <v>1</v>
      </c>
      <c r="D154" s="175">
        <f>VLOOKUP($B154,Marina!$B:$S,4,0)</f>
        <v>1</v>
      </c>
      <c r="E154" s="175">
        <f>VLOOKUP($B154,Marina!$B:$S,5,0)</f>
        <v>1</v>
      </c>
      <c r="F154" s="175">
        <f>VLOOKUP($B154,Marina!$B:$S,8,0)</f>
        <v>1</v>
      </c>
      <c r="G154" s="176">
        <f>VLOOKUP($B154,Marina!$B:$S,12,0)</f>
        <v>44403</v>
      </c>
    </row>
    <row r="155" spans="1:7" ht="28.5">
      <c r="A155" s="173">
        <f>IF(B155="","",SUBTOTAL(3,$B$3:B155))</f>
        <v>153</v>
      </c>
      <c r="B155" s="174" t="s">
        <v>179</v>
      </c>
      <c r="C155" s="175">
        <f>VLOOKUP($B155,Marina!$B:$S,3,0)</f>
        <v>1</v>
      </c>
      <c r="D155" s="175">
        <f>VLOOKUP($B155,Marina!$B:$S,4,0)</f>
        <v>1</v>
      </c>
      <c r="E155" s="175">
        <f>VLOOKUP($B155,Marina!$B:$S,5,0)</f>
        <v>1</v>
      </c>
      <c r="F155" s="175">
        <f>VLOOKUP($B155,Marina!$B:$S,8,0)</f>
        <v>1</v>
      </c>
      <c r="G155" s="176">
        <f>VLOOKUP($B155,Marina!$B:$S,12,0)</f>
        <v>44531</v>
      </c>
    </row>
    <row r="156" spans="1:7" ht="28.5">
      <c r="A156" s="173">
        <f>IF(B156="","",SUBTOTAL(3,$B$3:B156))</f>
        <v>154</v>
      </c>
      <c r="B156" s="174" t="s">
        <v>180</v>
      </c>
      <c r="C156" s="175">
        <f>VLOOKUP($B156,Marina!$B:$S,3,0)</f>
        <v>1</v>
      </c>
      <c r="D156" s="175">
        <f>VLOOKUP($B156,Marina!$B:$S,4,0)</f>
        <v>1</v>
      </c>
      <c r="E156" s="175">
        <f>VLOOKUP($B156,Marina!$B:$S,5,0)</f>
        <v>1</v>
      </c>
      <c r="F156" s="175">
        <f>VLOOKUP($B156,Marina!$B:$S,8,0)</f>
        <v>1</v>
      </c>
      <c r="G156" s="176">
        <f>VLOOKUP($B156,Marina!$B:$S,12,0)</f>
        <v>44531</v>
      </c>
    </row>
    <row r="157" spans="1:7" ht="28.5">
      <c r="A157" s="173">
        <f>IF(B157="","",SUBTOTAL(3,$B$3:B157))</f>
        <v>155</v>
      </c>
      <c r="B157" s="174" t="s">
        <v>181</v>
      </c>
      <c r="C157" s="175">
        <f>VLOOKUP($B157,Marina!$B:$S,3,0)</f>
        <v>1</v>
      </c>
      <c r="D157" s="175">
        <f>VLOOKUP($B157,Marina!$B:$S,4,0)</f>
        <v>1</v>
      </c>
      <c r="E157" s="175">
        <f>VLOOKUP($B157,Marina!$B:$S,5,0)</f>
        <v>1</v>
      </c>
      <c r="F157" s="175">
        <f>VLOOKUP($B157,Marina!$B:$S,8,0)</f>
        <v>1</v>
      </c>
      <c r="G157" s="176">
        <f>VLOOKUP($B157,Marina!$B:$S,12,0)</f>
        <v>44446</v>
      </c>
    </row>
    <row r="158" spans="1:7" ht="28.5">
      <c r="A158" s="173">
        <f>IF(B158="","",SUBTOTAL(3,$B$3:B158))</f>
        <v>156</v>
      </c>
      <c r="B158" s="174" t="s">
        <v>182</v>
      </c>
      <c r="C158" s="175">
        <f>VLOOKUP($B158,Marina!$B:$S,3,0)</f>
        <v>1</v>
      </c>
      <c r="D158" s="175">
        <f>VLOOKUP($B158,Marina!$B:$S,4,0)</f>
        <v>1</v>
      </c>
      <c r="E158" s="175">
        <f>VLOOKUP($B158,Marina!$B:$S,5,0)</f>
        <v>1</v>
      </c>
      <c r="F158" s="175">
        <f>VLOOKUP($B158,Marina!$B:$S,8,0)</f>
        <v>1</v>
      </c>
      <c r="G158" s="176">
        <f>VLOOKUP($B158,Marina!$B:$S,12,0)</f>
        <v>44692</v>
      </c>
    </row>
    <row r="159" spans="1:7" ht="28.5">
      <c r="A159" s="173">
        <f>IF(B159="","",SUBTOTAL(3,$B$3:B159))</f>
        <v>157</v>
      </c>
      <c r="B159" s="174" t="s">
        <v>183</v>
      </c>
      <c r="C159" s="175">
        <f>VLOOKUP($B159,Marina!$B:$S,3,0)</f>
        <v>1</v>
      </c>
      <c r="D159" s="175">
        <f>VLOOKUP($B159,Marina!$B:$S,4,0)</f>
        <v>1</v>
      </c>
      <c r="E159" s="175">
        <f>VLOOKUP($B159,Marina!$B:$S,5,0)</f>
        <v>1</v>
      </c>
      <c r="F159" s="175">
        <f>VLOOKUP($B159,Marina!$B:$S,8,0)</f>
        <v>1</v>
      </c>
      <c r="G159" s="176">
        <f>VLOOKUP($B159,Marina!$B:$S,12,0)</f>
        <v>44560</v>
      </c>
    </row>
    <row r="160" spans="1:7" ht="28.5">
      <c r="A160" s="173">
        <f>IF(B160="","",SUBTOTAL(3,$B$3:B160))</f>
        <v>158</v>
      </c>
      <c r="B160" s="174" t="s">
        <v>184</v>
      </c>
      <c r="C160" s="175">
        <f>VLOOKUP($B160,Marina!$B:$S,3,0)</f>
        <v>1</v>
      </c>
      <c r="D160" s="175">
        <f>VLOOKUP($B160,Marina!$B:$S,4,0)</f>
        <v>1</v>
      </c>
      <c r="E160" s="175">
        <f>VLOOKUP($B160,Marina!$B:$S,5,0)</f>
        <v>1</v>
      </c>
      <c r="F160" s="175">
        <f>VLOOKUP($B160,Marina!$B:$S,8,0)</f>
        <v>1</v>
      </c>
      <c r="G160" s="176">
        <f>VLOOKUP($B160,Marina!$B:$S,12,0)</f>
        <v>44425</v>
      </c>
    </row>
    <row r="161" spans="1:7" ht="28.5">
      <c r="A161" s="173">
        <f>IF(B161="","",SUBTOTAL(3,$B$3:B161))</f>
        <v>159</v>
      </c>
      <c r="B161" s="174" t="s">
        <v>185</v>
      </c>
      <c r="C161" s="175">
        <f>VLOOKUP($B161,Marina!$B:$S,3,0)</f>
        <v>1</v>
      </c>
      <c r="D161" s="175">
        <f>VLOOKUP($B161,Marina!$B:$S,4,0)</f>
        <v>1</v>
      </c>
      <c r="E161" s="175">
        <f>VLOOKUP($B161,Marina!$B:$S,5,0)</f>
        <v>1</v>
      </c>
      <c r="F161" s="175">
        <f>VLOOKUP($B161,Marina!$B:$S,8,0)</f>
        <v>1</v>
      </c>
      <c r="G161" s="176">
        <f>VLOOKUP($B161,Marina!$B:$S,12,0)</f>
        <v>44510</v>
      </c>
    </row>
    <row r="162" spans="1:7" ht="28.5">
      <c r="A162" s="173">
        <f>IF(B162="","",SUBTOTAL(3,$B$3:B162))</f>
        <v>160</v>
      </c>
      <c r="B162" s="174" t="s">
        <v>186</v>
      </c>
      <c r="C162" s="175">
        <f>VLOOKUP($B162,Marina!$B:$S,3,0)</f>
        <v>1</v>
      </c>
      <c r="D162" s="175">
        <f>VLOOKUP($B162,Marina!$B:$S,4,0)</f>
        <v>1</v>
      </c>
      <c r="E162" s="175">
        <f>VLOOKUP($B162,Marina!$B:$S,5,0)</f>
        <v>1</v>
      </c>
      <c r="F162" s="175">
        <f>VLOOKUP($B162,Marina!$B:$S,8,0)</f>
        <v>1</v>
      </c>
      <c r="G162" s="176">
        <f>VLOOKUP($B162,Marina!$B:$S,12,0)</f>
        <v>44636</v>
      </c>
    </row>
    <row r="163" spans="1:7" ht="28.5">
      <c r="A163" s="173">
        <f>IF(B163="","",SUBTOTAL(3,$B$3:B163))</f>
        <v>161</v>
      </c>
      <c r="B163" s="174" t="s">
        <v>187</v>
      </c>
      <c r="C163" s="175">
        <f>VLOOKUP($B163,Marina!$B:$S,3,0)</f>
        <v>1</v>
      </c>
      <c r="D163" s="175">
        <f>VLOOKUP($B163,Marina!$B:$S,4,0)</f>
        <v>1</v>
      </c>
      <c r="E163" s="175">
        <f>VLOOKUP($B163,Marina!$B:$S,5,0)</f>
        <v>1</v>
      </c>
      <c r="F163" s="175">
        <f>VLOOKUP($B163,Marina!$B:$S,8,0)</f>
        <v>1</v>
      </c>
      <c r="G163" s="176">
        <f>VLOOKUP($B163,Marina!$B:$S,12,0)</f>
        <v>44646</v>
      </c>
    </row>
    <row r="164" spans="1:7" ht="28.5">
      <c r="A164" s="173">
        <f>IF(B164="","",SUBTOTAL(3,$B$3:B164))</f>
        <v>162</v>
      </c>
      <c r="B164" s="174" t="s">
        <v>188</v>
      </c>
      <c r="C164" s="175">
        <f>VLOOKUP($B164,Marina!$B:$S,3,0)</f>
        <v>1</v>
      </c>
      <c r="D164" s="175">
        <f>VLOOKUP($B164,Marina!$B:$S,4,0)</f>
        <v>1</v>
      </c>
      <c r="E164" s="175">
        <f>VLOOKUP($B164,Marina!$B:$S,5,0)</f>
        <v>1</v>
      </c>
      <c r="F164" s="175">
        <f>VLOOKUP($B164,Marina!$B:$S,8,0)</f>
        <v>1</v>
      </c>
      <c r="G164" s="176">
        <f>VLOOKUP($B164,Marina!$B:$S,12,0)</f>
        <v>44561</v>
      </c>
    </row>
    <row r="165" spans="1:7" ht="28.5">
      <c r="A165" s="173">
        <f>IF(B165="","",SUBTOTAL(3,$B$3:B165))</f>
        <v>163</v>
      </c>
      <c r="B165" s="174" t="s">
        <v>189</v>
      </c>
      <c r="C165" s="175">
        <f>VLOOKUP($B165,Marina!$B:$S,3,0)</f>
        <v>1</v>
      </c>
      <c r="D165" s="175">
        <f>VLOOKUP($B165,Marina!$B:$S,4,0)</f>
        <v>1</v>
      </c>
      <c r="E165" s="175">
        <f>VLOOKUP($B165,Marina!$B:$S,5,0)</f>
        <v>1</v>
      </c>
      <c r="F165" s="175">
        <f>VLOOKUP($B165,Marina!$B:$S,8,0)</f>
        <v>1</v>
      </c>
      <c r="G165" s="176">
        <f>VLOOKUP($B165,Marina!$B:$S,12,0)</f>
        <v>44601</v>
      </c>
    </row>
    <row r="166" spans="1:7" ht="28.5">
      <c r="A166" s="173">
        <f>IF(B166="","",SUBTOTAL(3,$B$3:B166))</f>
        <v>164</v>
      </c>
      <c r="B166" s="174" t="s">
        <v>190</v>
      </c>
      <c r="C166" s="175">
        <f>VLOOKUP($B166,Marina!$B:$S,3,0)</f>
        <v>1</v>
      </c>
      <c r="D166" s="175">
        <f>VLOOKUP($B166,Marina!$B:$S,4,0)</f>
        <v>1</v>
      </c>
      <c r="E166" s="175">
        <f>VLOOKUP($B166,Marina!$B:$S,5,0)</f>
        <v>1</v>
      </c>
      <c r="F166" s="175">
        <f>VLOOKUP($B166,Marina!$B:$S,8,0)</f>
        <v>1</v>
      </c>
      <c r="G166" s="176">
        <f>VLOOKUP($B166,Marina!$B:$S,12,0)</f>
        <v>44834</v>
      </c>
    </row>
    <row r="167" spans="1:7" ht="28.5">
      <c r="A167" s="173">
        <f>IF(B167="","",SUBTOTAL(3,$B$3:B167))</f>
        <v>165</v>
      </c>
      <c r="B167" s="174" t="s">
        <v>191</v>
      </c>
      <c r="C167" s="175">
        <f>VLOOKUP($B167,Marina!$B:$S,3,0)</f>
        <v>1</v>
      </c>
      <c r="D167" s="175">
        <f>VLOOKUP($B167,Marina!$B:$S,4,0)</f>
        <v>1</v>
      </c>
      <c r="E167" s="175">
        <f>VLOOKUP($B167,Marina!$B:$S,5,0)</f>
        <v>1</v>
      </c>
      <c r="F167" s="175">
        <f>VLOOKUP($B167,Marina!$B:$S,8,0)</f>
        <v>1</v>
      </c>
      <c r="G167" s="176">
        <f>VLOOKUP($B167,Marina!$B:$S,12,0)</f>
        <v>44707</v>
      </c>
    </row>
    <row r="168" spans="1:7" ht="28.5">
      <c r="A168" s="173">
        <f>IF(B168="","",SUBTOTAL(3,$B$3:B168))</f>
        <v>166</v>
      </c>
      <c r="B168" s="174" t="s">
        <v>192</v>
      </c>
      <c r="C168" s="175">
        <f>VLOOKUP($B168,Marina!$B:$S,3,0)</f>
        <v>1</v>
      </c>
      <c r="D168" s="175">
        <f>VLOOKUP($B168,Marina!$B:$S,4,0)</f>
        <v>1</v>
      </c>
      <c r="E168" s="175">
        <f>VLOOKUP($B168,Marina!$B:$S,5,0)</f>
        <v>1</v>
      </c>
      <c r="F168" s="175">
        <f>VLOOKUP($B168,Marina!$B:$S,8,0)</f>
        <v>1</v>
      </c>
      <c r="G168" s="176">
        <f>VLOOKUP($B168,Marina!$B:$S,12,0)</f>
        <v>44375</v>
      </c>
    </row>
    <row r="169" spans="1:7" ht="28.5">
      <c r="A169" s="173">
        <f>IF(B169="","",SUBTOTAL(3,$B$3:B169))</f>
        <v>167</v>
      </c>
      <c r="B169" s="174" t="s">
        <v>193</v>
      </c>
      <c r="C169" s="175">
        <f>VLOOKUP($B169,Marina!$B:$S,3,0)</f>
        <v>1</v>
      </c>
      <c r="D169" s="175">
        <f>VLOOKUP($B169,Marina!$B:$S,4,0)</f>
        <v>1</v>
      </c>
      <c r="E169" s="175">
        <f>VLOOKUP($B169,Marina!$B:$S,5,0)</f>
        <v>1</v>
      </c>
      <c r="F169" s="175">
        <f>VLOOKUP($B169,Marina!$B:$S,8,0)</f>
        <v>1</v>
      </c>
      <c r="G169" s="176">
        <f>VLOOKUP($B169,Marina!$B:$S,12,0)</f>
        <v>44719</v>
      </c>
    </row>
    <row r="170" spans="1:7" ht="28.5">
      <c r="A170" s="173">
        <f>IF(B170="","",SUBTOTAL(3,$B$3:B170))</f>
        <v>168</v>
      </c>
      <c r="B170" s="174" t="s">
        <v>194</v>
      </c>
      <c r="C170" s="175">
        <f>VLOOKUP($B170,Marina!$B:$S,3,0)</f>
        <v>1</v>
      </c>
      <c r="D170" s="175">
        <f>VLOOKUP($B170,Marina!$B:$S,4,0)</f>
        <v>1</v>
      </c>
      <c r="E170" s="175">
        <f>VLOOKUP($B170,Marina!$B:$S,5,0)</f>
        <v>1</v>
      </c>
      <c r="F170" s="175">
        <f>VLOOKUP($B170,Marina!$B:$S,8,0)</f>
        <v>1</v>
      </c>
      <c r="G170" s="176">
        <f>VLOOKUP($B170,Marina!$B:$S,12,0)</f>
        <v>44477</v>
      </c>
    </row>
    <row r="171" spans="1:7" ht="28.5">
      <c r="A171" s="173">
        <f>IF(B171="","",SUBTOTAL(3,$B$3:B171))</f>
        <v>169</v>
      </c>
      <c r="B171" s="174" t="s">
        <v>195</v>
      </c>
      <c r="C171" s="175">
        <f>VLOOKUP($B171,Marina!$B:$S,3,0)</f>
        <v>1</v>
      </c>
      <c r="D171" s="175">
        <f>VLOOKUP($B171,Marina!$B:$S,4,0)</f>
        <v>1</v>
      </c>
      <c r="E171" s="175">
        <f>VLOOKUP($B171,Marina!$B:$S,5,0)</f>
        <v>1</v>
      </c>
      <c r="F171" s="175">
        <f>VLOOKUP($B171,Marina!$B:$S,8,0)</f>
        <v>1</v>
      </c>
      <c r="G171" s="176">
        <f>VLOOKUP($B171,Marina!$B:$S,12,0)</f>
        <v>44562</v>
      </c>
    </row>
    <row r="172" spans="1:7" ht="28.5">
      <c r="A172" s="173">
        <f>IF(B172="","",SUBTOTAL(3,$B$3:B172))</f>
        <v>170</v>
      </c>
      <c r="B172" s="174" t="s">
        <v>196</v>
      </c>
      <c r="C172" s="175">
        <f>VLOOKUP($B172,Marina!$B:$S,3,0)</f>
        <v>1</v>
      </c>
      <c r="D172" s="175">
        <f>VLOOKUP($B172,Marina!$B:$S,4,0)</f>
        <v>1</v>
      </c>
      <c r="E172" s="175">
        <f>VLOOKUP($B172,Marina!$B:$S,5,0)</f>
        <v>1</v>
      </c>
      <c r="F172" s="175">
        <f>VLOOKUP($B172,Marina!$B:$S,8,0)</f>
        <v>1</v>
      </c>
      <c r="G172" s="176">
        <f>VLOOKUP($B172,Marina!$B:$S,12,0)</f>
        <v>44707</v>
      </c>
    </row>
    <row r="173" spans="1:7" ht="28.5">
      <c r="A173" s="173">
        <f>IF(B173="","",SUBTOTAL(3,$B$3:B173))</f>
        <v>171</v>
      </c>
      <c r="B173" s="174" t="s">
        <v>197</v>
      </c>
      <c r="C173" s="175">
        <f>VLOOKUP($B173,Marina!$B:$S,3,0)</f>
        <v>1</v>
      </c>
      <c r="D173" s="175">
        <f>VLOOKUP($B173,Marina!$B:$S,4,0)</f>
        <v>1</v>
      </c>
      <c r="E173" s="175">
        <f>VLOOKUP($B173,Marina!$B:$S,5,0)</f>
        <v>1</v>
      </c>
      <c r="F173" s="175">
        <f>VLOOKUP($B173,Marina!$B:$S,8,0)</f>
        <v>1</v>
      </c>
      <c r="G173" s="176">
        <f>VLOOKUP($B173,Marina!$B:$S,12,0)</f>
        <v>44508</v>
      </c>
    </row>
    <row r="174" spans="1:7" ht="28.5">
      <c r="A174" s="173">
        <f>IF(B174="","",SUBTOTAL(3,$B$3:B174))</f>
        <v>172</v>
      </c>
      <c r="B174" s="174" t="s">
        <v>198</v>
      </c>
      <c r="C174" s="175">
        <f>VLOOKUP($B174,Marina!$B:$S,3,0)</f>
        <v>1</v>
      </c>
      <c r="D174" s="175">
        <f>VLOOKUP($B174,Marina!$B:$S,4,0)</f>
        <v>1</v>
      </c>
      <c r="E174" s="175">
        <f>VLOOKUP($B174,Marina!$B:$S,5,0)</f>
        <v>1</v>
      </c>
      <c r="F174" s="175">
        <f>VLOOKUP($B174,Marina!$B:$S,8,0)</f>
        <v>1</v>
      </c>
      <c r="G174" s="176">
        <f>VLOOKUP($B174,Marina!$B:$S,12,0)</f>
        <v>44772</v>
      </c>
    </row>
    <row r="175" spans="1:7" ht="28.5">
      <c r="A175" s="173">
        <f>IF(B175="","",SUBTOTAL(3,$B$3:B175))</f>
        <v>173</v>
      </c>
      <c r="B175" s="174" t="s">
        <v>199</v>
      </c>
      <c r="C175" s="175">
        <f>VLOOKUP($B175,Marina!$B:$S,3,0)</f>
        <v>1</v>
      </c>
      <c r="D175" s="175">
        <f>VLOOKUP($B175,Marina!$B:$S,4,0)</f>
        <v>1</v>
      </c>
      <c r="E175" s="175">
        <f>VLOOKUP($B175,Marina!$B:$S,5,0)</f>
        <v>1</v>
      </c>
      <c r="F175" s="175">
        <f>VLOOKUP($B175,Marina!$B:$S,8,0)</f>
        <v>1</v>
      </c>
      <c r="G175" s="176">
        <f>VLOOKUP($B175,Marina!$B:$S,12,0)</f>
        <v>44501</v>
      </c>
    </row>
    <row r="176" spans="1:7" ht="28.5">
      <c r="A176" s="173">
        <f>IF(B176="","",SUBTOTAL(3,$B$3:B176))</f>
        <v>174</v>
      </c>
      <c r="B176" s="174" t="s">
        <v>200</v>
      </c>
      <c r="C176" s="175">
        <f>VLOOKUP($B176,Marina!$B:$S,3,0)</f>
        <v>1</v>
      </c>
      <c r="D176" s="175">
        <f>VLOOKUP($B176,Marina!$B:$S,4,0)</f>
        <v>1</v>
      </c>
      <c r="E176" s="175">
        <f>VLOOKUP($B176,Marina!$B:$S,5,0)</f>
        <v>1</v>
      </c>
      <c r="F176" s="175">
        <f>VLOOKUP($B176,Marina!$B:$S,8,0)</f>
        <v>1</v>
      </c>
      <c r="G176" s="176">
        <f>VLOOKUP($B176,Marina!$B:$S,12,0)</f>
        <v>44625</v>
      </c>
    </row>
    <row r="177" spans="1:7" ht="28.5">
      <c r="A177" s="173">
        <f>IF(B177="","",SUBTOTAL(3,$B$3:B177))</f>
        <v>175</v>
      </c>
      <c r="B177" s="174" t="s">
        <v>201</v>
      </c>
      <c r="C177" s="175">
        <f>VLOOKUP($B177,Marina!$B:$S,3,0)</f>
        <v>1</v>
      </c>
      <c r="D177" s="175">
        <f>VLOOKUP($B177,Marina!$B:$S,4,0)</f>
        <v>1</v>
      </c>
      <c r="E177" s="175">
        <f>VLOOKUP($B177,Marina!$B:$S,5,0)</f>
        <v>1</v>
      </c>
      <c r="F177" s="175">
        <f>VLOOKUP($B177,Marina!$B:$S,8,0)</f>
        <v>1</v>
      </c>
      <c r="G177" s="176">
        <f>VLOOKUP($B177,Marina!$B:$S,12,0)</f>
        <v>44714</v>
      </c>
    </row>
    <row r="178" spans="1:7" ht="28.5">
      <c r="A178" s="173">
        <f>IF(B178="","",SUBTOTAL(3,$B$3:B178))</f>
        <v>176</v>
      </c>
      <c r="B178" s="174" t="s">
        <v>202</v>
      </c>
      <c r="C178" s="175">
        <f>VLOOKUP($B178,Marina!$B:$S,3,0)</f>
        <v>1</v>
      </c>
      <c r="D178" s="175">
        <f>VLOOKUP($B178,Marina!$B:$S,4,0)</f>
        <v>1</v>
      </c>
      <c r="E178" s="175">
        <f>VLOOKUP($B178,Marina!$B:$S,5,0)</f>
        <v>1</v>
      </c>
      <c r="F178" s="175">
        <f>VLOOKUP($B178,Marina!$B:$S,8,0)</f>
        <v>1</v>
      </c>
      <c r="G178" s="176">
        <f>VLOOKUP($B178,Marina!$B:$S,12,0)</f>
        <v>44925</v>
      </c>
    </row>
    <row r="179" spans="1:7" ht="28.5">
      <c r="A179" s="173">
        <f>IF(B179="","",SUBTOTAL(3,$B$3:B179))</f>
        <v>177</v>
      </c>
      <c r="B179" s="174" t="s">
        <v>203</v>
      </c>
      <c r="C179" s="175">
        <f>VLOOKUP($B179,Marina!$B:$S,3,0)</f>
        <v>1</v>
      </c>
      <c r="D179" s="175">
        <f>VLOOKUP($B179,Marina!$B:$S,4,0)</f>
        <v>1</v>
      </c>
      <c r="E179" s="175">
        <f>VLOOKUP($B179,Marina!$B:$S,5,0)</f>
        <v>1</v>
      </c>
      <c r="F179" s="175">
        <f>VLOOKUP($B179,Marina!$B:$S,8,0)</f>
        <v>1</v>
      </c>
      <c r="G179" s="176">
        <f>VLOOKUP($B179,Marina!$B:$S,12,0)</f>
        <v>44725</v>
      </c>
    </row>
    <row r="180" spans="1:7" ht="28.5">
      <c r="A180" s="173">
        <f>IF(B180="","",SUBTOTAL(3,$B$3:B180))</f>
        <v>178</v>
      </c>
      <c r="B180" s="174" t="s">
        <v>204</v>
      </c>
      <c r="C180" s="175">
        <f>VLOOKUP($B180,Marina!$B:$S,3,0)</f>
        <v>1</v>
      </c>
      <c r="D180" s="175">
        <f>VLOOKUP($B180,Marina!$B:$S,4,0)</f>
        <v>1</v>
      </c>
      <c r="E180" s="175">
        <f>VLOOKUP($B180,Marina!$B:$S,5,0)</f>
        <v>1</v>
      </c>
      <c r="F180" s="175">
        <f>VLOOKUP($B180,Marina!$B:$S,8,0)</f>
        <v>1</v>
      </c>
      <c r="G180" s="176">
        <f>VLOOKUP($B180,Marina!$B:$S,12,0)</f>
        <v>44438</v>
      </c>
    </row>
    <row r="181" spans="1:7" ht="28.5">
      <c r="A181" s="173">
        <f>IF(B181="","",SUBTOTAL(3,$B$3:B181))</f>
        <v>179</v>
      </c>
      <c r="B181" s="174" t="s">
        <v>205</v>
      </c>
      <c r="C181" s="175">
        <f>VLOOKUP($B181,Marina!$B:$S,3,0)</f>
        <v>1</v>
      </c>
      <c r="D181" s="175">
        <f>VLOOKUP($B181,Marina!$B:$S,4,0)</f>
        <v>1</v>
      </c>
      <c r="E181" s="175">
        <f>VLOOKUP($B181,Marina!$B:$S,5,0)</f>
        <v>1</v>
      </c>
      <c r="F181" s="175">
        <f>VLOOKUP($B181,Marina!$B:$S,8,0)</f>
        <v>1</v>
      </c>
      <c r="G181" s="176">
        <f>VLOOKUP($B181,Marina!$B:$S,12,0)</f>
        <v>44561</v>
      </c>
    </row>
    <row r="182" spans="1:7" ht="28.5">
      <c r="A182" s="173">
        <f>IF(B182="","",SUBTOTAL(3,$B$3:B182))</f>
        <v>180</v>
      </c>
      <c r="B182" s="174" t="s">
        <v>206</v>
      </c>
      <c r="C182" s="175">
        <f>VLOOKUP($B182,Marina!$B:$S,3,0)</f>
        <v>1</v>
      </c>
      <c r="D182" s="175">
        <f>VLOOKUP($B182,Marina!$B:$S,4,0)</f>
        <v>1</v>
      </c>
      <c r="E182" s="175">
        <f>VLOOKUP($B182,Marina!$B:$S,5,0)</f>
        <v>1</v>
      </c>
      <c r="F182" s="175">
        <f>VLOOKUP($B182,Marina!$B:$S,8,0)</f>
        <v>1</v>
      </c>
      <c r="G182" s="176">
        <f>VLOOKUP($B182,Marina!$B:$S,12,0)</f>
        <v>44700</v>
      </c>
    </row>
    <row r="183" spans="1:7" ht="28.5">
      <c r="A183" s="173">
        <f>IF(B183="","",SUBTOTAL(3,$B$3:B183))</f>
        <v>181</v>
      </c>
      <c r="B183" s="174" t="s">
        <v>207</v>
      </c>
      <c r="C183" s="175">
        <f>VLOOKUP($B183,Marina!$B:$S,3,0)</f>
        <v>1</v>
      </c>
      <c r="D183" s="175">
        <f>VLOOKUP($B183,Marina!$B:$S,4,0)</f>
        <v>1</v>
      </c>
      <c r="E183" s="175">
        <f>VLOOKUP($B183,Marina!$B:$S,5,0)</f>
        <v>1</v>
      </c>
      <c r="F183" s="175">
        <f>VLOOKUP($B183,Marina!$B:$S,8,0)</f>
        <v>1</v>
      </c>
      <c r="G183" s="176">
        <f>VLOOKUP($B183,Marina!$B:$S,12,0)</f>
        <v>44463</v>
      </c>
    </row>
    <row r="184" spans="1:7" ht="28.5">
      <c r="A184" s="173">
        <f>IF(B184="","",SUBTOTAL(3,$B$3:B184))</f>
        <v>182</v>
      </c>
      <c r="B184" s="174" t="s">
        <v>208</v>
      </c>
      <c r="C184" s="175">
        <f>VLOOKUP($B184,Marina!$B:$S,3,0)</f>
        <v>1</v>
      </c>
      <c r="D184" s="175">
        <f>VLOOKUP($B184,Marina!$B:$S,4,0)</f>
        <v>1</v>
      </c>
      <c r="E184" s="175">
        <f>VLOOKUP($B184,Marina!$B:$S,5,0)</f>
        <v>1</v>
      </c>
      <c r="F184" s="175">
        <f>VLOOKUP($B184,Marina!$B:$S,8,0)</f>
        <v>1</v>
      </c>
      <c r="G184" s="176">
        <f>VLOOKUP($B184,Marina!$B:$S,12,0)</f>
        <v>44709</v>
      </c>
    </row>
    <row r="185" spans="1:7" ht="28.5">
      <c r="A185" s="173">
        <f>IF(B185="","",SUBTOTAL(3,$B$3:B185))</f>
        <v>183</v>
      </c>
      <c r="B185" s="174" t="s">
        <v>209</v>
      </c>
      <c r="C185" s="175">
        <f>VLOOKUP($B185,Marina!$B:$S,3,0)</f>
        <v>1</v>
      </c>
      <c r="D185" s="175">
        <f>VLOOKUP($B185,Marina!$B:$S,4,0)</f>
        <v>1</v>
      </c>
      <c r="E185" s="175">
        <f>VLOOKUP($B185,Marina!$B:$S,5,0)</f>
        <v>1</v>
      </c>
      <c r="F185" s="175">
        <f>VLOOKUP($B185,Marina!$B:$S,8,0)</f>
        <v>1</v>
      </c>
      <c r="G185" s="176">
        <f>VLOOKUP($B185,Marina!$B:$S,12,0)</f>
        <v>44658</v>
      </c>
    </row>
    <row r="186" spans="1:7" ht="28.5">
      <c r="A186" s="173">
        <f>IF(B186="","",SUBTOTAL(3,$B$3:B186))</f>
        <v>184</v>
      </c>
      <c r="B186" s="174" t="s">
        <v>210</v>
      </c>
      <c r="C186" s="175">
        <f>VLOOKUP($B186,Marina!$B:$S,3,0)</f>
        <v>1</v>
      </c>
      <c r="D186" s="175">
        <f>VLOOKUP($B186,Marina!$B:$S,4,0)</f>
        <v>1</v>
      </c>
      <c r="E186" s="175">
        <f>VLOOKUP($B186,Marina!$B:$S,5,0)</f>
        <v>1</v>
      </c>
      <c r="F186" s="175">
        <f>VLOOKUP($B186,Marina!$B:$S,8,0)</f>
        <v>1</v>
      </c>
      <c r="G186" s="176">
        <f>VLOOKUP($B186,Marina!$B:$S,12,0)</f>
        <v>44507</v>
      </c>
    </row>
    <row r="187" spans="1:7" ht="28.5">
      <c r="A187" s="173">
        <f>IF(B187="","",SUBTOTAL(3,$B$3:B187))</f>
        <v>185</v>
      </c>
      <c r="B187" s="174" t="s">
        <v>211</v>
      </c>
      <c r="C187" s="175">
        <f>VLOOKUP($B187,Marina!$B:$S,3,0)</f>
        <v>1</v>
      </c>
      <c r="D187" s="175">
        <f>VLOOKUP($B187,Marina!$B:$S,4,0)</f>
        <v>1</v>
      </c>
      <c r="E187" s="175">
        <f>VLOOKUP($B187,Marina!$B:$S,5,0)</f>
        <v>1</v>
      </c>
      <c r="F187" s="175">
        <f>VLOOKUP($B187,Marina!$B:$S,8,0)</f>
        <v>1</v>
      </c>
      <c r="G187" s="176">
        <f>VLOOKUP($B187,Marina!$B:$S,12,0)</f>
        <v>44686</v>
      </c>
    </row>
    <row r="188" spans="1:7" ht="28.5">
      <c r="A188" s="173">
        <f>IF(B188="","",SUBTOTAL(3,$B$3:B188))</f>
        <v>186</v>
      </c>
      <c r="B188" s="174" t="s">
        <v>212</v>
      </c>
      <c r="C188" s="175">
        <f>VLOOKUP($B188,Marina!$B:$S,3,0)</f>
        <v>1</v>
      </c>
      <c r="D188" s="175">
        <f>VLOOKUP($B188,Marina!$B:$S,4,0)</f>
        <v>1</v>
      </c>
      <c r="E188" s="175">
        <f>VLOOKUP($B188,Marina!$B:$S,5,0)</f>
        <v>1</v>
      </c>
      <c r="F188" s="175">
        <f>VLOOKUP($B188,Marina!$B:$S,8,0)</f>
        <v>1</v>
      </c>
      <c r="G188" s="176">
        <f>VLOOKUP($B188,Marina!$B:$S,12,0)</f>
        <v>44631</v>
      </c>
    </row>
    <row r="189" spans="1:7" ht="28.5">
      <c r="A189" s="173">
        <f>IF(B189="","",SUBTOTAL(3,$B$3:B189))</f>
        <v>187</v>
      </c>
      <c r="B189" s="174" t="s">
        <v>213</v>
      </c>
      <c r="C189" s="175">
        <f>VLOOKUP($B189,Marina!$B:$S,3,0)</f>
        <v>1</v>
      </c>
      <c r="D189" s="175">
        <f>VLOOKUP($B189,Marina!$B:$S,4,0)</f>
        <v>1</v>
      </c>
      <c r="E189" s="175">
        <f>VLOOKUP($B189,Marina!$B:$S,5,0)</f>
        <v>1</v>
      </c>
      <c r="F189" s="175">
        <f>VLOOKUP($B189,Marina!$B:$S,8,0)</f>
        <v>1</v>
      </c>
      <c r="G189" s="176">
        <f>VLOOKUP($B189,Marina!$B:$S,12,0)</f>
        <v>44705</v>
      </c>
    </row>
    <row r="190" spans="1:7" ht="28.5">
      <c r="A190" s="173">
        <f>IF(B190="","",SUBTOTAL(3,$B$3:B190))</f>
        <v>188</v>
      </c>
      <c r="B190" s="174" t="s">
        <v>214</v>
      </c>
      <c r="C190" s="175">
        <f>VLOOKUP($B190,Marina!$B:$S,3,0)</f>
        <v>1</v>
      </c>
      <c r="D190" s="175">
        <f>VLOOKUP($B190,Marina!$B:$S,4,0)</f>
        <v>1</v>
      </c>
      <c r="E190" s="175">
        <f>VLOOKUP($B190,Marina!$B:$S,5,0)</f>
        <v>1</v>
      </c>
      <c r="F190" s="175">
        <f>VLOOKUP($B190,Marina!$B:$S,8,0)</f>
        <v>1</v>
      </c>
      <c r="G190" s="176">
        <f>VLOOKUP($B190,Marina!$B:$S,12,0)</f>
        <v>44626</v>
      </c>
    </row>
    <row r="191" spans="1:7" ht="28.5">
      <c r="A191" s="173">
        <f>IF(B191="","",SUBTOTAL(3,$B$3:B191))</f>
        <v>189</v>
      </c>
      <c r="B191" s="174" t="s">
        <v>215</v>
      </c>
      <c r="C191" s="175">
        <f>VLOOKUP($B191,Marina!$B:$S,3,0)</f>
        <v>1</v>
      </c>
      <c r="D191" s="175">
        <f>VLOOKUP($B191,Marina!$B:$S,4,0)</f>
        <v>1</v>
      </c>
      <c r="E191" s="175">
        <f>VLOOKUP($B191,Marina!$B:$S,5,0)</f>
        <v>1</v>
      </c>
      <c r="F191" s="175">
        <f>VLOOKUP($B191,Marina!$B:$S,8,0)</f>
        <v>1</v>
      </c>
      <c r="G191" s="176">
        <f>VLOOKUP($B191,Marina!$B:$S,12,0)</f>
        <v>44649</v>
      </c>
    </row>
    <row r="192" spans="1:7" ht="28.5">
      <c r="A192" s="173">
        <f>IF(B192="","",SUBTOTAL(3,$B$3:B192))</f>
        <v>190</v>
      </c>
      <c r="B192" s="174" t="s">
        <v>217</v>
      </c>
      <c r="C192" s="175">
        <f>VLOOKUP($B192,Marina!$B:$S,3,0)</f>
        <v>1</v>
      </c>
      <c r="D192" s="175">
        <f>VLOOKUP($B192,Marina!$B:$S,4,0)</f>
        <v>1</v>
      </c>
      <c r="E192" s="175">
        <f>VLOOKUP($B192,Marina!$B:$S,5,0)</f>
        <v>1</v>
      </c>
      <c r="F192" s="175">
        <f>VLOOKUP($B192,Marina!$B:$S,8,0)</f>
        <v>1</v>
      </c>
      <c r="G192" s="176">
        <f>VLOOKUP($B192,Marina!$B:$S,12,0)</f>
        <v>44720</v>
      </c>
    </row>
    <row r="193" spans="1:7" ht="28.5">
      <c r="A193" s="173">
        <f>IF(B193="","",SUBTOTAL(3,$B$3:B193))</f>
        <v>191</v>
      </c>
      <c r="B193" s="174" t="s">
        <v>218</v>
      </c>
      <c r="C193" s="175">
        <f>VLOOKUP($B193,Marina!$B:$S,3,0)</f>
        <v>1</v>
      </c>
      <c r="D193" s="175">
        <f>VLOOKUP($B193,Marina!$B:$S,4,0)</f>
        <v>1</v>
      </c>
      <c r="E193" s="175">
        <f>VLOOKUP($B193,Marina!$B:$S,5,0)</f>
        <v>1</v>
      </c>
      <c r="F193" s="175">
        <f>VLOOKUP($B193,Marina!$B:$S,8,0)</f>
        <v>1</v>
      </c>
      <c r="G193" s="176">
        <f>VLOOKUP($B193,Marina!$B:$S,12,0)</f>
        <v>44400</v>
      </c>
    </row>
    <row r="194" spans="1:7" ht="28.5">
      <c r="A194" s="173">
        <f>IF(B194="","",SUBTOTAL(3,$B$3:B194))</f>
        <v>192</v>
      </c>
      <c r="B194" s="174" t="s">
        <v>219</v>
      </c>
      <c r="C194" s="175">
        <f>VLOOKUP($B194,Marina!$B:$S,3,0)</f>
        <v>1</v>
      </c>
      <c r="D194" s="175">
        <f>VLOOKUP($B194,Marina!$B:$S,4,0)</f>
        <v>1</v>
      </c>
      <c r="E194" s="175">
        <f>VLOOKUP($B194,Marina!$B:$S,5,0)</f>
        <v>1</v>
      </c>
      <c r="F194" s="175">
        <f>VLOOKUP($B194,Marina!$B:$S,8,0)</f>
        <v>1</v>
      </c>
      <c r="G194" s="176">
        <f>VLOOKUP($B194,Marina!$B:$S,12,0)</f>
        <v>44561</v>
      </c>
    </row>
    <row r="195" spans="1:7" ht="28.5">
      <c r="A195" s="173">
        <f>IF(B195="","",SUBTOTAL(3,$B$3:B195))</f>
        <v>193</v>
      </c>
      <c r="B195" s="174" t="s">
        <v>220</v>
      </c>
      <c r="C195" s="175">
        <f>VLOOKUP($B195,Marina!$B:$S,3,0)</f>
        <v>1</v>
      </c>
      <c r="D195" s="175">
        <f>VLOOKUP($B195,Marina!$B:$S,4,0)</f>
        <v>1</v>
      </c>
      <c r="E195" s="175">
        <f>VLOOKUP($B195,Marina!$B:$S,5,0)</f>
        <v>1</v>
      </c>
      <c r="F195" s="175">
        <f>VLOOKUP($B195,Marina!$B:$S,8,0)</f>
        <v>1</v>
      </c>
      <c r="G195" s="176">
        <f>VLOOKUP($B195,Marina!$B:$S,12,0)</f>
        <v>44739</v>
      </c>
    </row>
    <row r="196" spans="1:7" ht="28.5">
      <c r="A196" s="173">
        <f>IF(B196="","",SUBTOTAL(3,$B$3:B196))</f>
        <v>194</v>
      </c>
      <c r="B196" s="174" t="s">
        <v>221</v>
      </c>
      <c r="C196" s="175">
        <f>VLOOKUP($B196,Marina!$B:$S,3,0)</f>
        <v>1</v>
      </c>
      <c r="D196" s="175">
        <f>VLOOKUP($B196,Marina!$B:$S,4,0)</f>
        <v>1</v>
      </c>
      <c r="E196" s="175">
        <f>VLOOKUP($B196,Marina!$B:$S,5,0)</f>
        <v>1</v>
      </c>
      <c r="F196" s="175">
        <f>VLOOKUP($B196,Marina!$B:$S,8,0)</f>
        <v>1</v>
      </c>
      <c r="G196" s="176">
        <f>VLOOKUP($B196,Marina!$B:$S,12,0)</f>
        <v>44723</v>
      </c>
    </row>
    <row r="197" spans="1:7" ht="28.5">
      <c r="A197" s="173">
        <f>IF(B197="","",SUBTOTAL(3,$B$3:B197))</f>
        <v>195</v>
      </c>
      <c r="B197" s="174" t="s">
        <v>222</v>
      </c>
      <c r="C197" s="175">
        <f>VLOOKUP($B197,Marina!$B:$S,3,0)</f>
        <v>1</v>
      </c>
      <c r="D197" s="175">
        <f>VLOOKUP($B197,Marina!$B:$S,4,0)</f>
        <v>1</v>
      </c>
      <c r="E197" s="175">
        <f>VLOOKUP($B197,Marina!$B:$S,5,0)</f>
        <v>1</v>
      </c>
      <c r="F197" s="175">
        <f>VLOOKUP($B197,Marina!$B:$S,8,0)</f>
        <v>1</v>
      </c>
      <c r="G197" s="176">
        <f>VLOOKUP($B197,Marina!$B:$S,12,0)</f>
        <v>45008</v>
      </c>
    </row>
    <row r="198" spans="1:7" ht="28.5">
      <c r="A198" s="173">
        <f>IF(B198="","",SUBTOTAL(3,$B$3:B198))</f>
        <v>196</v>
      </c>
      <c r="B198" s="174" t="s">
        <v>223</v>
      </c>
      <c r="C198" s="175">
        <f>VLOOKUP($B198,Marina!$B:$S,3,0)</f>
        <v>1</v>
      </c>
      <c r="D198" s="175">
        <f>VLOOKUP($B198,Marina!$B:$S,4,0)</f>
        <v>1</v>
      </c>
      <c r="E198" s="175">
        <f>VLOOKUP($B198,Marina!$B:$S,5,0)</f>
        <v>1</v>
      </c>
      <c r="F198" s="175">
        <f>VLOOKUP($B198,Marina!$B:$S,8,0)</f>
        <v>1</v>
      </c>
      <c r="G198" s="176">
        <f>VLOOKUP($B198,Marina!$B:$S,12,0)</f>
        <v>44506</v>
      </c>
    </row>
    <row r="199" spans="1:7" ht="28.5">
      <c r="A199" s="173">
        <f>IF(B199="","",SUBTOTAL(3,$B$3:B199))</f>
        <v>197</v>
      </c>
      <c r="B199" s="174" t="s">
        <v>224</v>
      </c>
      <c r="C199" s="175">
        <f>VLOOKUP($B199,Marina!$B:$S,3,0)</f>
        <v>1</v>
      </c>
      <c r="D199" s="175">
        <f>VLOOKUP($B199,Marina!$B:$S,4,0)</f>
        <v>1</v>
      </c>
      <c r="E199" s="175">
        <f>VLOOKUP($B199,Marina!$B:$S,5,0)</f>
        <v>1</v>
      </c>
      <c r="F199" s="175">
        <f>VLOOKUP($B199,Marina!$B:$S,8,0)</f>
        <v>1</v>
      </c>
      <c r="G199" s="176">
        <f>VLOOKUP($B199,Marina!$B:$S,12,0)</f>
        <v>44926</v>
      </c>
    </row>
    <row r="200" spans="1:7" ht="28.5">
      <c r="A200" s="173">
        <f>IF(B200="","",SUBTOTAL(3,$B$3:B200))</f>
        <v>198</v>
      </c>
      <c r="B200" s="174" t="s">
        <v>225</v>
      </c>
      <c r="C200" s="175">
        <f>VLOOKUP($B200,Marina!$B:$S,3,0)</f>
        <v>1</v>
      </c>
      <c r="D200" s="175">
        <f>VLOOKUP($B200,Marina!$B:$S,4,0)</f>
        <v>1</v>
      </c>
      <c r="E200" s="175">
        <f>VLOOKUP($B200,Marina!$B:$S,5,0)</f>
        <v>1</v>
      </c>
      <c r="F200" s="175">
        <f>VLOOKUP($B200,Marina!$B:$S,8,0)</f>
        <v>1</v>
      </c>
      <c r="G200" s="176">
        <f>VLOOKUP($B200,Marina!$B:$S,12,0)</f>
        <v>44623</v>
      </c>
    </row>
    <row r="201" spans="1:7" ht="28.5">
      <c r="A201" s="173">
        <f>IF(B201="","",SUBTOTAL(3,$B$3:B201))</f>
        <v>199</v>
      </c>
      <c r="B201" s="174" t="s">
        <v>226</v>
      </c>
      <c r="C201" s="175">
        <f>VLOOKUP($B201,Marina!$B:$S,3,0)</f>
        <v>1</v>
      </c>
      <c r="D201" s="175">
        <f>VLOOKUP($B201,Marina!$B:$S,4,0)</f>
        <v>1</v>
      </c>
      <c r="E201" s="175">
        <f>VLOOKUP($B201,Marina!$B:$S,5,0)</f>
        <v>1</v>
      </c>
      <c r="F201" s="175">
        <f>VLOOKUP($B201,Marina!$B:$S,8,0)</f>
        <v>1</v>
      </c>
      <c r="G201" s="176">
        <f>VLOOKUP($B201,Marina!$B:$S,12,0)</f>
        <v>44516</v>
      </c>
    </row>
    <row r="202" spans="1:7" ht="28.5">
      <c r="A202" s="173">
        <f>IF(B202="","",SUBTOTAL(3,$B$3:B202))</f>
        <v>200</v>
      </c>
      <c r="B202" s="174" t="s">
        <v>227</v>
      </c>
      <c r="C202" s="175">
        <f>VLOOKUP($B202,Marina!$B:$S,3,0)</f>
        <v>1</v>
      </c>
      <c r="D202" s="175">
        <f>VLOOKUP($B202,Marina!$B:$S,4,0)</f>
        <v>1</v>
      </c>
      <c r="E202" s="175">
        <f>VLOOKUP($B202,Marina!$B:$S,5,0)</f>
        <v>1</v>
      </c>
      <c r="F202" s="175">
        <f>VLOOKUP($B202,Marina!$B:$S,8,0)</f>
        <v>1</v>
      </c>
      <c r="G202" s="176">
        <f>VLOOKUP($B202,Marina!$B:$S,12,0)</f>
        <v>44634</v>
      </c>
    </row>
    <row r="203" spans="1:7" ht="28.5">
      <c r="A203" s="173">
        <f>IF(B203="","",SUBTOTAL(3,$B$3:B203))</f>
        <v>201</v>
      </c>
      <c r="B203" s="174" t="s">
        <v>228</v>
      </c>
      <c r="C203" s="175">
        <f>VLOOKUP($B203,Marina!$B:$S,3,0)</f>
        <v>1</v>
      </c>
      <c r="D203" s="175">
        <f>VLOOKUP($B203,Marina!$B:$S,4,0)</f>
        <v>1</v>
      </c>
      <c r="E203" s="175">
        <f>VLOOKUP($B203,Marina!$B:$S,5,0)</f>
        <v>1</v>
      </c>
      <c r="F203" s="175">
        <f>VLOOKUP($B203,Marina!$B:$S,8,0)</f>
        <v>1</v>
      </c>
      <c r="G203" s="176">
        <f>VLOOKUP($B203,Marina!$B:$S,12,0)</f>
        <v>44437</v>
      </c>
    </row>
    <row r="204" spans="1:7" ht="28.5">
      <c r="A204" s="173">
        <f>IF(B204="","",SUBTOTAL(3,$B$3:B204))</f>
        <v>202</v>
      </c>
      <c r="B204" s="174" t="s">
        <v>229</v>
      </c>
      <c r="C204" s="175">
        <f>VLOOKUP($B204,Marina!$B:$S,3,0)</f>
        <v>1</v>
      </c>
      <c r="D204" s="175">
        <f>VLOOKUP($B204,Marina!$B:$S,4,0)</f>
        <v>1</v>
      </c>
      <c r="E204" s="175">
        <f>VLOOKUP($B204,Marina!$B:$S,5,0)</f>
        <v>1</v>
      </c>
      <c r="F204" s="175">
        <f>VLOOKUP($B204,Marina!$B:$S,8,0)</f>
        <v>1</v>
      </c>
      <c r="G204" s="176">
        <f>VLOOKUP($B204,Marina!$B:$S,12,0)</f>
        <v>44527</v>
      </c>
    </row>
    <row r="205" spans="1:7" ht="28.5">
      <c r="A205" s="173">
        <f>IF(B205="","",SUBTOTAL(3,$B$3:B205))</f>
        <v>203</v>
      </c>
      <c r="B205" s="174" t="s">
        <v>230</v>
      </c>
      <c r="C205" s="175">
        <f>VLOOKUP($B205,Marina!$B:$S,3,0)</f>
        <v>1</v>
      </c>
      <c r="D205" s="175">
        <f>VLOOKUP($B205,Marina!$B:$S,4,0)</f>
        <v>1</v>
      </c>
      <c r="E205" s="175">
        <f>VLOOKUP($B205,Marina!$B:$S,5,0)</f>
        <v>1</v>
      </c>
      <c r="F205" s="175">
        <f>VLOOKUP($B205,Marina!$B:$S,8,0)</f>
        <v>1</v>
      </c>
      <c r="G205" s="176">
        <f>VLOOKUP($B205,Marina!$B:$S,12,0)</f>
        <v>44669</v>
      </c>
    </row>
    <row r="206" spans="1:7" ht="28.5">
      <c r="A206" s="173">
        <f>IF(B206="","",SUBTOTAL(3,$B$3:B206))</f>
        <v>204</v>
      </c>
      <c r="B206" s="174" t="s">
        <v>231</v>
      </c>
      <c r="C206" s="175">
        <f>VLOOKUP($B206,Marina!$B:$S,3,0)</f>
        <v>1</v>
      </c>
      <c r="D206" s="175">
        <f>VLOOKUP($B206,Marina!$B:$S,4,0)</f>
        <v>1</v>
      </c>
      <c r="E206" s="175">
        <f>VLOOKUP($B206,Marina!$B:$S,5,0)</f>
        <v>1</v>
      </c>
      <c r="F206" s="175">
        <f>VLOOKUP($B206,Marina!$B:$S,8,0)</f>
        <v>1</v>
      </c>
      <c r="G206" s="176">
        <f>VLOOKUP($B206,Marina!$B:$S,12,0)</f>
        <v>44753</v>
      </c>
    </row>
    <row r="207" spans="1:7" ht="28.5">
      <c r="A207" s="173">
        <f>IF(B207="","",SUBTOTAL(3,$B$3:B207))</f>
        <v>205</v>
      </c>
      <c r="B207" s="174" t="s">
        <v>232</v>
      </c>
      <c r="C207" s="175">
        <f>VLOOKUP($B207,Marina!$B:$S,3,0)</f>
        <v>1</v>
      </c>
      <c r="D207" s="175">
        <f>VLOOKUP($B207,Marina!$B:$S,4,0)</f>
        <v>1</v>
      </c>
      <c r="E207" s="175">
        <f>VLOOKUP($B207,Marina!$B:$S,5,0)</f>
        <v>1</v>
      </c>
      <c r="F207" s="175">
        <f>VLOOKUP($B207,Marina!$B:$S,8,0)</f>
        <v>1</v>
      </c>
      <c r="G207" s="176">
        <f>VLOOKUP($B207,Marina!$B:$S,12,0)</f>
        <v>44745</v>
      </c>
    </row>
    <row r="208" spans="1:7" ht="28.5">
      <c r="A208" s="173">
        <f>IF(B208="","",SUBTOTAL(3,$B$3:B208))</f>
        <v>206</v>
      </c>
      <c r="B208" s="174" t="s">
        <v>233</v>
      </c>
      <c r="C208" s="175">
        <f>VLOOKUP($B208,Marina!$B:$S,3,0)</f>
        <v>1</v>
      </c>
      <c r="D208" s="175">
        <f>VLOOKUP($B208,Marina!$B:$S,4,0)</f>
        <v>1</v>
      </c>
      <c r="E208" s="175">
        <f>VLOOKUP($B208,Marina!$B:$S,5,0)</f>
        <v>1</v>
      </c>
      <c r="F208" s="175">
        <f>VLOOKUP($B208,Marina!$B:$S,8,0)</f>
        <v>1</v>
      </c>
      <c r="G208" s="176">
        <f>VLOOKUP($B208,Marina!$B:$S,12,0)</f>
        <v>44412</v>
      </c>
    </row>
    <row r="209" spans="1:7" ht="28.5">
      <c r="A209" s="173">
        <f>IF(B209="","",SUBTOTAL(3,$B$3:B209))</f>
        <v>207</v>
      </c>
      <c r="B209" s="174" t="s">
        <v>234</v>
      </c>
      <c r="C209" s="175">
        <f>VLOOKUP($B209,Marina!$B:$S,3,0)</f>
        <v>1</v>
      </c>
      <c r="D209" s="175">
        <f>VLOOKUP($B209,Marina!$B:$S,4,0)</f>
        <v>1</v>
      </c>
      <c r="E209" s="175">
        <f>VLOOKUP($B209,Marina!$B:$S,5,0)</f>
        <v>1</v>
      </c>
      <c r="F209" s="175">
        <f>VLOOKUP($B209,Marina!$B:$S,8,0)</f>
        <v>1</v>
      </c>
      <c r="G209" s="176">
        <f>VLOOKUP($B209,Marina!$B:$S,12,0)</f>
        <v>44736</v>
      </c>
    </row>
    <row r="210" spans="1:7" ht="28.5">
      <c r="A210" s="173">
        <f>IF(B210="","",SUBTOTAL(3,$B$3:B210))</f>
        <v>208</v>
      </c>
      <c r="B210" s="174" t="s">
        <v>235</v>
      </c>
      <c r="C210" s="175">
        <f>VLOOKUP($B210,Marina!$B:$S,3,0)</f>
        <v>1</v>
      </c>
      <c r="D210" s="175">
        <f>VLOOKUP($B210,Marina!$B:$S,4,0)</f>
        <v>1</v>
      </c>
      <c r="E210" s="175">
        <f>VLOOKUP($B210,Marina!$B:$S,5,0)</f>
        <v>1</v>
      </c>
      <c r="F210" s="175">
        <f>VLOOKUP($B210,Marina!$B:$S,8,0)</f>
        <v>1</v>
      </c>
      <c r="G210" s="176">
        <f>VLOOKUP($B210,Marina!$B:$S,12,0)</f>
        <v>44513</v>
      </c>
    </row>
    <row r="211" spans="1:7" ht="28.5">
      <c r="A211" s="173">
        <f>IF(B211="","",SUBTOTAL(3,$B$3:B211))</f>
        <v>209</v>
      </c>
      <c r="B211" s="174" t="s">
        <v>236</v>
      </c>
      <c r="C211" s="175">
        <f>VLOOKUP($B211,Marina!$B:$S,3,0)</f>
        <v>1</v>
      </c>
      <c r="D211" s="175">
        <f>VLOOKUP($B211,Marina!$B:$S,4,0)</f>
        <v>1</v>
      </c>
      <c r="E211" s="175">
        <f>VLOOKUP($B211,Marina!$B:$S,5,0)</f>
        <v>1</v>
      </c>
      <c r="F211" s="175">
        <f>VLOOKUP($B211,Marina!$B:$S,8,0)</f>
        <v>1</v>
      </c>
      <c r="G211" s="176">
        <f>VLOOKUP($B211,Marina!$B:$S,12,0)</f>
        <v>44461</v>
      </c>
    </row>
    <row r="212" spans="1:7" ht="28.5">
      <c r="A212" s="173">
        <f>IF(B212="","",SUBTOTAL(3,$B$3:B212))</f>
        <v>210</v>
      </c>
      <c r="B212" s="174" t="s">
        <v>237</v>
      </c>
      <c r="C212" s="175">
        <f>VLOOKUP($B212,Marina!$B:$S,3,0)</f>
        <v>1</v>
      </c>
      <c r="D212" s="175">
        <f>VLOOKUP($B212,Marina!$B:$S,4,0)</f>
        <v>1</v>
      </c>
      <c r="E212" s="175">
        <f>VLOOKUP($B212,Marina!$B:$S,5,0)</f>
        <v>1</v>
      </c>
      <c r="F212" s="175">
        <f>VLOOKUP($B212,Marina!$B:$S,8,0)</f>
        <v>1</v>
      </c>
      <c r="G212" s="176">
        <f>VLOOKUP($B212,Marina!$B:$S,12,0)</f>
        <v>44742</v>
      </c>
    </row>
    <row r="213" spans="1:7" ht="28.5">
      <c r="A213" s="173">
        <f>IF(B213="","",SUBTOTAL(3,$B$3:B213))</f>
        <v>211</v>
      </c>
      <c r="B213" s="174" t="s">
        <v>238</v>
      </c>
      <c r="C213" s="175">
        <f>VLOOKUP($B213,Marina!$B:$S,3,0)</f>
        <v>1</v>
      </c>
      <c r="D213" s="175">
        <f>VLOOKUP($B213,Marina!$B:$S,4,0)</f>
        <v>1</v>
      </c>
      <c r="E213" s="175">
        <f>VLOOKUP($B213,Marina!$B:$S,5,0)</f>
        <v>1</v>
      </c>
      <c r="F213" s="175">
        <f>VLOOKUP($B213,Marina!$B:$S,8,0)</f>
        <v>1</v>
      </c>
      <c r="G213" s="176">
        <f>VLOOKUP($B213,Marina!$B:$S,12,0)</f>
        <v>44544</v>
      </c>
    </row>
    <row r="214" spans="1:7" ht="28.5">
      <c r="A214" s="173">
        <f>IF(B214="","",SUBTOTAL(3,$B$3:B214))</f>
        <v>212</v>
      </c>
      <c r="B214" s="174" t="s">
        <v>239</v>
      </c>
      <c r="C214" s="175">
        <f>VLOOKUP($B214,Marina!$B:$S,3,0)</f>
        <v>1</v>
      </c>
      <c r="D214" s="175">
        <f>VLOOKUP($B214,Marina!$B:$S,4,0)</f>
        <v>1</v>
      </c>
      <c r="E214" s="175">
        <f>VLOOKUP($B214,Marina!$B:$S,5,0)</f>
        <v>1</v>
      </c>
      <c r="F214" s="175">
        <f>VLOOKUP($B214,Marina!$B:$S,8,0)</f>
        <v>1</v>
      </c>
      <c r="G214" s="176">
        <f>VLOOKUP($B214,Marina!$B:$S,12,0)</f>
        <v>44541</v>
      </c>
    </row>
    <row r="215" spans="1:7" ht="28.5">
      <c r="A215" s="173">
        <f>IF(B215="","",SUBTOTAL(3,$B$3:B215))</f>
        <v>213</v>
      </c>
      <c r="B215" s="174" t="s">
        <v>240</v>
      </c>
      <c r="C215" s="175">
        <f>VLOOKUP($B215,Marina!$B:$S,3,0)</f>
        <v>1</v>
      </c>
      <c r="D215" s="175">
        <f>VLOOKUP($B215,Marina!$B:$S,4,0)</f>
        <v>1</v>
      </c>
      <c r="E215" s="175">
        <f>VLOOKUP($B215,Marina!$B:$S,5,0)</f>
        <v>1</v>
      </c>
      <c r="F215" s="175">
        <f>VLOOKUP($B215,Marina!$B:$S,8,0)</f>
        <v>1</v>
      </c>
      <c r="G215" s="176">
        <f>VLOOKUP($B215,Marina!$B:$S,12,0)</f>
        <v>44487</v>
      </c>
    </row>
    <row r="216" spans="1:7" ht="28.5">
      <c r="A216" s="173">
        <f>IF(B216="","",SUBTOTAL(3,$B$3:B216))</f>
        <v>214</v>
      </c>
      <c r="B216" s="174" t="s">
        <v>241</v>
      </c>
      <c r="C216" s="175">
        <f>VLOOKUP($B216,Marina!$B:$S,3,0)</f>
        <v>1</v>
      </c>
      <c r="D216" s="175">
        <f>VLOOKUP($B216,Marina!$B:$S,4,0)</f>
        <v>1</v>
      </c>
      <c r="E216" s="175">
        <f>VLOOKUP($B216,Marina!$B:$S,5,0)</f>
        <v>1</v>
      </c>
      <c r="F216" s="175">
        <f>VLOOKUP($B216,Marina!$B:$S,8,0)</f>
        <v>1</v>
      </c>
      <c r="G216" s="176">
        <f>VLOOKUP($B216,Marina!$B:$S,12,0)</f>
        <v>44488</v>
      </c>
    </row>
    <row r="217" spans="1:7" ht="28.5">
      <c r="A217" s="173">
        <f>IF(B217="","",SUBTOTAL(3,$B$3:B217))</f>
        <v>215</v>
      </c>
      <c r="B217" s="174" t="s">
        <v>242</v>
      </c>
      <c r="C217" s="175">
        <f>VLOOKUP($B217,Marina!$B:$S,3,0)</f>
        <v>1</v>
      </c>
      <c r="D217" s="175">
        <f>VLOOKUP($B217,Marina!$B:$S,4,0)</f>
        <v>1</v>
      </c>
      <c r="E217" s="175">
        <f>VLOOKUP($B217,Marina!$B:$S,5,0)</f>
        <v>1</v>
      </c>
      <c r="F217" s="175">
        <f>VLOOKUP($B217,Marina!$B:$S,8,0)</f>
        <v>1</v>
      </c>
      <c r="G217" s="176">
        <f>VLOOKUP($B217,Marina!$B:$S,12,0)</f>
        <v>44684</v>
      </c>
    </row>
    <row r="218" spans="1:7" ht="28.5">
      <c r="A218" s="173">
        <f>IF(B218="","",SUBTOTAL(3,$B$3:B218))</f>
        <v>216</v>
      </c>
      <c r="B218" s="174" t="s">
        <v>243</v>
      </c>
      <c r="C218" s="175">
        <f>VLOOKUP($B218,Marina!$B:$S,3,0)</f>
        <v>1</v>
      </c>
      <c r="D218" s="175">
        <f>VLOOKUP($B218,Marina!$B:$S,4,0)</f>
        <v>1</v>
      </c>
      <c r="E218" s="175">
        <f>VLOOKUP($B218,Marina!$B:$S,5,0)</f>
        <v>1</v>
      </c>
      <c r="F218" s="175">
        <f>VLOOKUP($B218,Marina!$B:$S,8,0)</f>
        <v>1</v>
      </c>
      <c r="G218" s="176">
        <f>VLOOKUP($B218,Marina!$B:$S,12,0)</f>
        <v>44747</v>
      </c>
    </row>
    <row r="219" spans="1:7" ht="28.5">
      <c r="A219" s="173">
        <f>IF(B219="","",SUBTOTAL(3,$B$3:B219))</f>
        <v>217</v>
      </c>
      <c r="B219" s="174" t="s">
        <v>244</v>
      </c>
      <c r="C219" s="175">
        <f>VLOOKUP($B219,Marina!$B:$S,3,0)</f>
        <v>1</v>
      </c>
      <c r="D219" s="175">
        <f>VLOOKUP($B219,Marina!$B:$S,4,0)</f>
        <v>1</v>
      </c>
      <c r="E219" s="175">
        <f>VLOOKUP($B219,Marina!$B:$S,5,0)</f>
        <v>1</v>
      </c>
      <c r="F219" s="175">
        <f>VLOOKUP($B219,Marina!$B:$S,8,0)</f>
        <v>1</v>
      </c>
      <c r="G219" s="176">
        <f>VLOOKUP($B219,Marina!$B:$S,12,0)</f>
        <v>44421</v>
      </c>
    </row>
    <row r="220" spans="1:7" ht="28.5">
      <c r="A220" s="173">
        <f>IF(B220="","",SUBTOTAL(3,$B$3:B220))</f>
        <v>218</v>
      </c>
      <c r="B220" s="174" t="s">
        <v>245</v>
      </c>
      <c r="C220" s="175">
        <f>VLOOKUP($B220,Marina!$B:$S,3,0)</f>
        <v>1</v>
      </c>
      <c r="D220" s="175">
        <f>VLOOKUP($B220,Marina!$B:$S,4,0)</f>
        <v>1</v>
      </c>
      <c r="E220" s="175">
        <f>VLOOKUP($B220,Marina!$B:$S,5,0)</f>
        <v>1</v>
      </c>
      <c r="F220" s="175">
        <f>VLOOKUP($B220,Marina!$B:$S,8,0)</f>
        <v>1</v>
      </c>
      <c r="G220" s="176">
        <f>VLOOKUP($B220,Marina!$B:$S,12,0)</f>
        <v>44385</v>
      </c>
    </row>
    <row r="221" spans="1:7" ht="28.5">
      <c r="A221" s="173">
        <f>IF(B221="","",SUBTOTAL(3,$B$3:B221))</f>
        <v>219</v>
      </c>
      <c r="B221" s="174" t="s">
        <v>691</v>
      </c>
      <c r="C221" s="175">
        <f>VLOOKUP($B221,Marina!$B:$S,3,0)</f>
        <v>1</v>
      </c>
      <c r="D221" s="175">
        <f>VLOOKUP($B221,Marina!$B:$S,4,0)</f>
        <v>1</v>
      </c>
      <c r="E221" s="175">
        <f>VLOOKUP($B221,Marina!$B:$S,5,0)</f>
        <v>1</v>
      </c>
      <c r="F221" s="175">
        <f>VLOOKUP($B221,Marina!$B:$S,8,0)</f>
        <v>1</v>
      </c>
      <c r="G221" s="176">
        <f>VLOOKUP($B221,Marina!$B:$S,12,0)</f>
        <v>44393</v>
      </c>
    </row>
    <row r="222" spans="1:7" ht="28.5">
      <c r="A222" s="173">
        <f>IF(B222="","",SUBTOTAL(3,$B$3:B222))</f>
        <v>220</v>
      </c>
      <c r="B222" s="174" t="s">
        <v>246</v>
      </c>
      <c r="C222" s="175">
        <f>VLOOKUP($B222,Marina!$B:$S,3,0)</f>
        <v>1</v>
      </c>
      <c r="D222" s="175">
        <f>VLOOKUP($B222,Marina!$B:$S,4,0)</f>
        <v>1</v>
      </c>
      <c r="E222" s="175">
        <f>VLOOKUP($B222,Marina!$B:$S,5,0)</f>
        <v>1</v>
      </c>
      <c r="F222" s="175">
        <f>VLOOKUP($B222,Marina!$B:$S,8,0)</f>
        <v>1</v>
      </c>
      <c r="G222" s="176">
        <f>VLOOKUP($B222,Marina!$B:$S,12,0)</f>
        <v>44689</v>
      </c>
    </row>
    <row r="223" spans="1:7" ht="28.5">
      <c r="A223" s="173">
        <f>IF(B223="","",SUBTOTAL(3,$B$3:B223))</f>
        <v>221</v>
      </c>
      <c r="B223" s="174" t="s">
        <v>247</v>
      </c>
      <c r="C223" s="175">
        <f>VLOOKUP($B223,Marina!$B:$S,3,0)</f>
        <v>1</v>
      </c>
      <c r="D223" s="175">
        <f>VLOOKUP($B223,Marina!$B:$S,4,0)</f>
        <v>1</v>
      </c>
      <c r="E223" s="175">
        <f>VLOOKUP($B223,Marina!$B:$S,5,0)</f>
        <v>1</v>
      </c>
      <c r="F223" s="175">
        <f>VLOOKUP($B223,Marina!$B:$S,8,0)</f>
        <v>1</v>
      </c>
      <c r="G223" s="176">
        <f>VLOOKUP($B223,Marina!$B:$S,12,0)</f>
        <v>44518</v>
      </c>
    </row>
    <row r="224" spans="1:7" ht="28.5">
      <c r="A224" s="173">
        <f>IF(B224="","",SUBTOTAL(3,$B$3:B224))</f>
        <v>222</v>
      </c>
      <c r="B224" s="174" t="s">
        <v>248</v>
      </c>
      <c r="C224" s="175">
        <f>VLOOKUP($B224,Marina!$B:$S,3,0)</f>
        <v>1</v>
      </c>
      <c r="D224" s="175">
        <f>VLOOKUP($B224,Marina!$B:$S,4,0)</f>
        <v>1</v>
      </c>
      <c r="E224" s="175">
        <f>VLOOKUP($B224,Marina!$B:$S,5,0)</f>
        <v>1</v>
      </c>
      <c r="F224" s="175">
        <f>VLOOKUP($B224,Marina!$B:$S,8,0)</f>
        <v>1</v>
      </c>
      <c r="G224" s="176">
        <f>VLOOKUP($B224,Marina!$B:$S,12,0)</f>
        <v>44387</v>
      </c>
    </row>
    <row r="225" spans="1:7" ht="28.5">
      <c r="A225" s="173">
        <f>IF(B225="","",SUBTOTAL(3,$B$3:B225))</f>
        <v>223</v>
      </c>
      <c r="B225" s="174" t="s">
        <v>249</v>
      </c>
      <c r="C225" s="175">
        <f>VLOOKUP($B225,Marina!$B:$S,3,0)</f>
        <v>1</v>
      </c>
      <c r="D225" s="175">
        <f>VLOOKUP($B225,Marina!$B:$S,4,0)</f>
        <v>1</v>
      </c>
      <c r="E225" s="175">
        <f>VLOOKUP($B225,Marina!$B:$S,5,0)</f>
        <v>1</v>
      </c>
      <c r="F225" s="175">
        <f>VLOOKUP($B225,Marina!$B:$S,8,0)</f>
        <v>1</v>
      </c>
      <c r="G225" s="176">
        <f>VLOOKUP($B225,Marina!$B:$S,12,0)</f>
        <v>44529</v>
      </c>
    </row>
    <row r="226" spans="1:7" ht="28.5">
      <c r="A226" s="173">
        <f>IF(B226="","",SUBTOTAL(3,$B$3:B226))</f>
        <v>224</v>
      </c>
      <c r="B226" s="174" t="s">
        <v>250</v>
      </c>
      <c r="C226" s="175">
        <f>VLOOKUP($B226,Marina!$B:$S,3,0)</f>
        <v>1</v>
      </c>
      <c r="D226" s="175">
        <f>VLOOKUP($B226,Marina!$B:$S,4,0)</f>
        <v>1</v>
      </c>
      <c r="E226" s="175">
        <f>VLOOKUP($B226,Marina!$B:$S,5,0)</f>
        <v>1</v>
      </c>
      <c r="F226" s="175">
        <f>VLOOKUP($B226,Marina!$B:$S,8,0)</f>
        <v>1</v>
      </c>
      <c r="G226" s="176">
        <f>VLOOKUP($B226,Marina!$B:$S,12,0)</f>
        <v>44789</v>
      </c>
    </row>
    <row r="227" spans="1:7" ht="28.5">
      <c r="A227" s="173">
        <f>IF(B227="","",SUBTOTAL(3,$B$3:B227))</f>
        <v>225</v>
      </c>
      <c r="B227" s="174" t="s">
        <v>251</v>
      </c>
      <c r="C227" s="175">
        <f>VLOOKUP($B227,Marina!$B:$S,3,0)</f>
        <v>1</v>
      </c>
      <c r="D227" s="175">
        <f>VLOOKUP($B227,Marina!$B:$S,4,0)</f>
        <v>1</v>
      </c>
      <c r="E227" s="175">
        <f>VLOOKUP($B227,Marina!$B:$S,5,0)</f>
        <v>1</v>
      </c>
      <c r="F227" s="175">
        <f>VLOOKUP($B227,Marina!$B:$S,8,0)</f>
        <v>1</v>
      </c>
      <c r="G227" s="176">
        <f>VLOOKUP($B227,Marina!$B:$S,12,0)</f>
        <v>44720</v>
      </c>
    </row>
    <row r="228" spans="1:7" ht="28.5">
      <c r="A228" s="173">
        <f>IF(B228="","",SUBTOTAL(3,$B$3:B228))</f>
        <v>226</v>
      </c>
      <c r="B228" s="174" t="s">
        <v>252</v>
      </c>
      <c r="C228" s="175">
        <f>VLOOKUP($B228,Marina!$B:$S,3,0)</f>
        <v>1</v>
      </c>
      <c r="D228" s="175">
        <f>VLOOKUP($B228,Marina!$B:$S,4,0)</f>
        <v>1</v>
      </c>
      <c r="E228" s="175">
        <f>VLOOKUP($B228,Marina!$B:$S,5,0)</f>
        <v>1</v>
      </c>
      <c r="F228" s="175">
        <f>VLOOKUP($B228,Marina!$B:$S,8,0)</f>
        <v>1</v>
      </c>
      <c r="G228" s="176">
        <f>VLOOKUP($B228,Marina!$B:$S,12,0)</f>
        <v>44736</v>
      </c>
    </row>
    <row r="229" spans="1:7" ht="28.5">
      <c r="A229" s="173">
        <f>IF(B229="","",SUBTOTAL(3,$B$3:B229))</f>
        <v>227</v>
      </c>
      <c r="B229" s="174" t="s">
        <v>253</v>
      </c>
      <c r="C229" s="175">
        <f>VLOOKUP($B229,Marina!$B:$S,3,0)</f>
        <v>1</v>
      </c>
      <c r="D229" s="175">
        <f>VLOOKUP($B229,Marina!$B:$S,4,0)</f>
        <v>1</v>
      </c>
      <c r="E229" s="175">
        <f>VLOOKUP($B229,Marina!$B:$S,5,0)</f>
        <v>1</v>
      </c>
      <c r="F229" s="175">
        <f>VLOOKUP($B229,Marina!$B:$S,8,0)</f>
        <v>1</v>
      </c>
      <c r="G229" s="176">
        <f>VLOOKUP($B229,Marina!$B:$S,12,0)</f>
        <v>44755</v>
      </c>
    </row>
    <row r="230" spans="1:7" ht="28.5">
      <c r="A230" s="173">
        <f>IF(B230="","",SUBTOTAL(3,$B$3:B230))</f>
        <v>228</v>
      </c>
      <c r="B230" s="174" t="s">
        <v>254</v>
      </c>
      <c r="C230" s="175">
        <f>VLOOKUP($B230,Marina!$B:$S,3,0)</f>
        <v>1</v>
      </c>
      <c r="D230" s="175">
        <f>VLOOKUP($B230,Marina!$B:$S,4,0)</f>
        <v>1</v>
      </c>
      <c r="E230" s="175">
        <f>VLOOKUP($B230,Marina!$B:$S,5,0)</f>
        <v>1</v>
      </c>
      <c r="F230" s="175">
        <f>VLOOKUP($B230,Marina!$B:$S,8,0)</f>
        <v>1</v>
      </c>
      <c r="G230" s="176">
        <f>VLOOKUP($B230,Marina!$B:$S,12,0)</f>
        <v>44535</v>
      </c>
    </row>
    <row r="231" spans="1:7" ht="28.5">
      <c r="A231" s="173">
        <f>IF(B231="","",SUBTOTAL(3,$B$3:B231))</f>
        <v>229</v>
      </c>
      <c r="B231" s="174" t="s">
        <v>255</v>
      </c>
      <c r="C231" s="175">
        <f>VLOOKUP($B231,Marina!$B:$S,3,0)</f>
        <v>1</v>
      </c>
      <c r="D231" s="175">
        <f>VLOOKUP($B231,Marina!$B:$S,4,0)</f>
        <v>1</v>
      </c>
      <c r="E231" s="175">
        <f>VLOOKUP($B231,Marina!$B:$S,5,0)</f>
        <v>1</v>
      </c>
      <c r="F231" s="175">
        <f>VLOOKUP($B231,Marina!$B:$S,8,0)</f>
        <v>1</v>
      </c>
      <c r="G231" s="176">
        <f>VLOOKUP($B231,Marina!$B:$S,12,0)</f>
        <v>44555</v>
      </c>
    </row>
    <row r="232" spans="1:7" ht="28.5">
      <c r="A232" s="173">
        <f>IF(B232="","",SUBTOTAL(3,$B$3:B232))</f>
        <v>230</v>
      </c>
      <c r="B232" s="174" t="s">
        <v>256</v>
      </c>
      <c r="C232" s="175">
        <f>VLOOKUP($B232,Marina!$B:$S,3,0)</f>
        <v>1</v>
      </c>
      <c r="D232" s="175">
        <f>VLOOKUP($B232,Marina!$B:$S,4,0)</f>
        <v>1</v>
      </c>
      <c r="E232" s="175">
        <f>VLOOKUP($B232,Marina!$B:$S,5,0)</f>
        <v>1</v>
      </c>
      <c r="F232" s="175">
        <f>VLOOKUP($B232,Marina!$B:$S,8,0)</f>
        <v>1</v>
      </c>
      <c r="G232" s="176">
        <f>VLOOKUP($B232,Marina!$B:$S,12,0)</f>
        <v>44443</v>
      </c>
    </row>
    <row r="233" spans="1:7" ht="28.5">
      <c r="A233" s="173">
        <f>IF(B233="","",SUBTOTAL(3,$B$3:B233))</f>
        <v>231</v>
      </c>
      <c r="B233" s="174" t="s">
        <v>257</v>
      </c>
      <c r="C233" s="175">
        <f>VLOOKUP($B233,Marina!$B:$S,3,0)</f>
        <v>1</v>
      </c>
      <c r="D233" s="175">
        <f>VLOOKUP($B233,Marina!$B:$S,4,0)</f>
        <v>1</v>
      </c>
      <c r="E233" s="175">
        <f>VLOOKUP($B233,Marina!$B:$S,5,0)</f>
        <v>1</v>
      </c>
      <c r="F233" s="175">
        <f>VLOOKUP($B233,Marina!$B:$S,8,0)</f>
        <v>1</v>
      </c>
      <c r="G233" s="176">
        <f>VLOOKUP($B233,Marina!$B:$S,12,0)</f>
        <v>44798</v>
      </c>
    </row>
    <row r="234" spans="1:7" ht="28.5">
      <c r="A234" s="173">
        <f>IF(B234="","",SUBTOTAL(3,$B$3:B234))</f>
        <v>232</v>
      </c>
      <c r="B234" s="174" t="s">
        <v>258</v>
      </c>
      <c r="C234" s="175">
        <f>VLOOKUP($B234,Marina!$B:$S,3,0)</f>
        <v>1</v>
      </c>
      <c r="D234" s="175">
        <f>VLOOKUP($B234,Marina!$B:$S,4,0)</f>
        <v>1</v>
      </c>
      <c r="E234" s="175">
        <f>VLOOKUP($B234,Marina!$B:$S,5,0)</f>
        <v>1</v>
      </c>
      <c r="F234" s="175">
        <f>VLOOKUP($B234,Marina!$B:$S,8,0)</f>
        <v>1</v>
      </c>
      <c r="G234" s="176">
        <f>VLOOKUP($B234,Marina!$B:$S,12,0)</f>
        <v>44431</v>
      </c>
    </row>
    <row r="235" spans="1:7" ht="28.5">
      <c r="A235" s="173">
        <f>IF(B235="","",SUBTOTAL(3,$B$3:B235))</f>
        <v>233</v>
      </c>
      <c r="B235" s="174" t="s">
        <v>259</v>
      </c>
      <c r="C235" s="175">
        <f>VLOOKUP($B235,Marina!$B:$S,3,0)</f>
        <v>1</v>
      </c>
      <c r="D235" s="175">
        <f>VLOOKUP($B235,Marina!$B:$S,4,0)</f>
        <v>1</v>
      </c>
      <c r="E235" s="175">
        <f>VLOOKUP($B235,Marina!$B:$S,5,0)</f>
        <v>1</v>
      </c>
      <c r="F235" s="175">
        <f>VLOOKUP($B235,Marina!$B:$S,8,0)</f>
        <v>1</v>
      </c>
      <c r="G235" s="176">
        <f>VLOOKUP($B235,Marina!$B:$S,12,0)</f>
        <v>44574</v>
      </c>
    </row>
    <row r="236" spans="1:7" ht="28.5">
      <c r="A236" s="173">
        <f>IF(B236="","",SUBTOTAL(3,$B$3:B236))</f>
        <v>234</v>
      </c>
      <c r="B236" s="174" t="s">
        <v>261</v>
      </c>
      <c r="C236" s="175">
        <f>VLOOKUP($B236,Marina!$B:$S,3,0)</f>
        <v>1</v>
      </c>
      <c r="D236" s="175">
        <f>VLOOKUP($B236,Marina!$B:$S,4,0)</f>
        <v>1</v>
      </c>
      <c r="E236" s="175">
        <f>VLOOKUP($B236,Marina!$B:$S,5,0)</f>
        <v>1</v>
      </c>
      <c r="F236" s="175">
        <f>VLOOKUP($B236,Marina!$B:$S,8,0)</f>
        <v>1</v>
      </c>
      <c r="G236" s="176">
        <f>VLOOKUP($B236,Marina!$B:$S,12,0)</f>
        <v>44553</v>
      </c>
    </row>
    <row r="237" spans="1:7" ht="28.5">
      <c r="A237" s="173">
        <f>IF(B237="","",SUBTOTAL(3,$B$3:B237))</f>
        <v>235</v>
      </c>
      <c r="B237" s="174" t="s">
        <v>262</v>
      </c>
      <c r="C237" s="175">
        <f>VLOOKUP($B237,Marina!$B:$S,3,0)</f>
        <v>1</v>
      </c>
      <c r="D237" s="175">
        <f>VLOOKUP($B237,Marina!$B:$S,4,0)</f>
        <v>1</v>
      </c>
      <c r="E237" s="175">
        <f>VLOOKUP($B237,Marina!$B:$S,5,0)</f>
        <v>1</v>
      </c>
      <c r="F237" s="175">
        <f>VLOOKUP($B237,Marina!$B:$S,8,0)</f>
        <v>1</v>
      </c>
      <c r="G237" s="176">
        <f>VLOOKUP($B237,Marina!$B:$S,12,0)</f>
        <v>44599</v>
      </c>
    </row>
    <row r="238" spans="1:7" ht="28.5">
      <c r="A238" s="173">
        <f>IF(B238="","",SUBTOTAL(3,$B$3:B238))</f>
        <v>236</v>
      </c>
      <c r="B238" s="174" t="s">
        <v>263</v>
      </c>
      <c r="C238" s="175">
        <f>VLOOKUP($B238,Marina!$B:$S,3,0)</f>
        <v>1</v>
      </c>
      <c r="D238" s="175">
        <f>VLOOKUP($B238,Marina!$B:$S,4,0)</f>
        <v>1</v>
      </c>
      <c r="E238" s="175">
        <f>VLOOKUP($B238,Marina!$B:$S,5,0)</f>
        <v>1</v>
      </c>
      <c r="F238" s="175">
        <f>VLOOKUP($B238,Marina!$B:$S,8,0)</f>
        <v>1</v>
      </c>
      <c r="G238" s="176">
        <f>VLOOKUP($B238,Marina!$B:$S,12,0)</f>
        <v>44482</v>
      </c>
    </row>
    <row r="239" spans="1:7" ht="28.5">
      <c r="A239" s="173">
        <f>IF(B239="","",SUBTOTAL(3,$B$3:B239))</f>
        <v>237</v>
      </c>
      <c r="B239" s="174" t="s">
        <v>264</v>
      </c>
      <c r="C239" s="175">
        <f>VLOOKUP($B239,Marina!$B:$S,3,0)</f>
        <v>1</v>
      </c>
      <c r="D239" s="175">
        <f>VLOOKUP($B239,Marina!$B:$S,4,0)</f>
        <v>1</v>
      </c>
      <c r="E239" s="175">
        <f>VLOOKUP($B239,Marina!$B:$S,5,0)</f>
        <v>1</v>
      </c>
      <c r="F239" s="175">
        <f>VLOOKUP($B239,Marina!$B:$S,8,0)</f>
        <v>1</v>
      </c>
      <c r="G239" s="176">
        <f>VLOOKUP($B239,Marina!$B:$S,12,0)</f>
        <v>44506</v>
      </c>
    </row>
    <row r="240" spans="1:7" ht="28.5">
      <c r="A240" s="173">
        <f>IF(B240="","",SUBTOTAL(3,$B$3:B240))</f>
        <v>238</v>
      </c>
      <c r="B240" s="174" t="s">
        <v>265</v>
      </c>
      <c r="C240" s="175">
        <f>VLOOKUP($B240,Marina!$B:$S,3,0)</f>
        <v>1</v>
      </c>
      <c r="D240" s="175">
        <f>VLOOKUP($B240,Marina!$B:$S,4,0)</f>
        <v>1</v>
      </c>
      <c r="E240" s="175">
        <f>VLOOKUP($B240,Marina!$B:$S,5,0)</f>
        <v>1</v>
      </c>
      <c r="F240" s="175">
        <f>VLOOKUP($B240,Marina!$B:$S,8,0)</f>
        <v>1</v>
      </c>
      <c r="G240" s="176">
        <f>VLOOKUP($B240,Marina!$B:$S,12,0)</f>
        <v>44727</v>
      </c>
    </row>
    <row r="241" spans="1:7" ht="28.5">
      <c r="A241" s="173">
        <f>IF(B241="","",SUBTOTAL(3,$B$3:B241))</f>
        <v>239</v>
      </c>
      <c r="B241" s="174" t="s">
        <v>266</v>
      </c>
      <c r="C241" s="175">
        <f>VLOOKUP($B241,Marina!$B:$S,3,0)</f>
        <v>1</v>
      </c>
      <c r="D241" s="175">
        <f>VLOOKUP($B241,Marina!$B:$S,4,0)</f>
        <v>1</v>
      </c>
      <c r="E241" s="175">
        <f>VLOOKUP($B241,Marina!$B:$S,5,0)</f>
        <v>1</v>
      </c>
      <c r="F241" s="175">
        <f>VLOOKUP($B241,Marina!$B:$S,8,0)</f>
        <v>1</v>
      </c>
      <c r="G241" s="176">
        <f>VLOOKUP($B241,Marina!$B:$S,12,0)</f>
        <v>44642</v>
      </c>
    </row>
    <row r="242" spans="1:7" ht="28.5">
      <c r="A242" s="173">
        <f>IF(B242="","",SUBTOTAL(3,$B$3:B242))</f>
        <v>240</v>
      </c>
      <c r="B242" s="174" t="s">
        <v>267</v>
      </c>
      <c r="C242" s="175">
        <f>VLOOKUP($B242,Marina!$B:$S,3,0)</f>
        <v>1</v>
      </c>
      <c r="D242" s="175">
        <f>VLOOKUP($B242,Marina!$B:$S,4,0)</f>
        <v>1</v>
      </c>
      <c r="E242" s="175">
        <f>VLOOKUP($B242,Marina!$B:$S,5,0)</f>
        <v>1</v>
      </c>
      <c r="F242" s="175">
        <f>VLOOKUP($B242,Marina!$B:$S,8,0)</f>
        <v>1</v>
      </c>
      <c r="G242" s="176">
        <f>VLOOKUP($B242,Marina!$B:$S,12,0)</f>
        <v>44632</v>
      </c>
    </row>
    <row r="243" spans="1:7" ht="28.5">
      <c r="A243" s="173">
        <f>IF(B243="","",SUBTOTAL(3,$B$3:B243))</f>
        <v>241</v>
      </c>
      <c r="B243" s="174" t="s">
        <v>268</v>
      </c>
      <c r="C243" s="175">
        <f>VLOOKUP($B243,Marina!$B:$S,3,0)</f>
        <v>1</v>
      </c>
      <c r="D243" s="175">
        <f>VLOOKUP($B243,Marina!$B:$S,4,0)</f>
        <v>1</v>
      </c>
      <c r="E243" s="175">
        <f>VLOOKUP($B243,Marina!$B:$S,5,0)</f>
        <v>1</v>
      </c>
      <c r="F243" s="175">
        <f>VLOOKUP($B243,Marina!$B:$S,8,0)</f>
        <v>1</v>
      </c>
      <c r="G243" s="176">
        <f>VLOOKUP($B243,Marina!$B:$S,12,0)</f>
        <v>44724</v>
      </c>
    </row>
    <row r="244" spans="1:7" ht="28.5">
      <c r="A244" s="173">
        <f>IF(B244="","",SUBTOTAL(3,$B$3:B244))</f>
        <v>242</v>
      </c>
      <c r="B244" s="174" t="s">
        <v>269</v>
      </c>
      <c r="C244" s="175">
        <f>VLOOKUP($B244,Marina!$B:$S,3,0)</f>
        <v>1</v>
      </c>
      <c r="D244" s="175">
        <f>VLOOKUP($B244,Marina!$B:$S,4,0)</f>
        <v>1</v>
      </c>
      <c r="E244" s="175">
        <f>VLOOKUP($B244,Marina!$B:$S,5,0)</f>
        <v>1</v>
      </c>
      <c r="F244" s="175">
        <f>VLOOKUP($B244,Marina!$B:$S,8,0)</f>
        <v>1</v>
      </c>
      <c r="G244" s="176">
        <f>VLOOKUP($B244,Marina!$B:$S,12,0)</f>
        <v>44661</v>
      </c>
    </row>
    <row r="245" spans="1:7" ht="28.5">
      <c r="A245" s="173">
        <f>IF(B245="","",SUBTOTAL(3,$B$3:B245))</f>
        <v>243</v>
      </c>
      <c r="B245" s="174" t="s">
        <v>270</v>
      </c>
      <c r="C245" s="175">
        <f>VLOOKUP($B245,Marina!$B:$S,3,0)</f>
        <v>1</v>
      </c>
      <c r="D245" s="175">
        <f>VLOOKUP($B245,Marina!$B:$S,4,0)</f>
        <v>1</v>
      </c>
      <c r="E245" s="175">
        <f>VLOOKUP($B245,Marina!$B:$S,5,0)</f>
        <v>1</v>
      </c>
      <c r="F245" s="175">
        <f>VLOOKUP($B245,Marina!$B:$S,8,0)</f>
        <v>1</v>
      </c>
      <c r="G245" s="176">
        <f>VLOOKUP($B245,Marina!$B:$S,12,0)</f>
        <v>44581</v>
      </c>
    </row>
    <row r="246" spans="1:7" ht="28.5">
      <c r="A246" s="173">
        <f>IF(B246="","",SUBTOTAL(3,$B$3:B246))</f>
        <v>244</v>
      </c>
      <c r="B246" s="174" t="s">
        <v>271</v>
      </c>
      <c r="C246" s="175">
        <f>VLOOKUP($B246,Marina!$B:$S,3,0)</f>
        <v>1</v>
      </c>
      <c r="D246" s="175">
        <f>VLOOKUP($B246,Marina!$B:$S,4,0)</f>
        <v>1</v>
      </c>
      <c r="E246" s="175">
        <f>VLOOKUP($B246,Marina!$B:$S,5,0)</f>
        <v>1</v>
      </c>
      <c r="F246" s="175">
        <f>VLOOKUP($B246,Marina!$B:$S,8,0)</f>
        <v>1</v>
      </c>
      <c r="G246" s="176">
        <f>VLOOKUP($B246,Marina!$B:$S,12,0)</f>
        <v>44662</v>
      </c>
    </row>
    <row r="247" spans="1:7" ht="28.5">
      <c r="A247" s="173">
        <f>IF(B247="","",SUBTOTAL(3,$B$3:B247))</f>
        <v>245</v>
      </c>
      <c r="B247" s="174" t="s">
        <v>272</v>
      </c>
      <c r="C247" s="175">
        <f>VLOOKUP($B247,Marina!$B:$S,3,0)</f>
        <v>1</v>
      </c>
      <c r="D247" s="175">
        <f>VLOOKUP($B247,Marina!$B:$S,4,0)</f>
        <v>1</v>
      </c>
      <c r="E247" s="175">
        <f>VLOOKUP($B247,Marina!$B:$S,5,0)</f>
        <v>1</v>
      </c>
      <c r="F247" s="175">
        <f>VLOOKUP($B247,Marina!$B:$S,8,0)</f>
        <v>1</v>
      </c>
      <c r="G247" s="176">
        <f>VLOOKUP($B247,Marina!$B:$S,12,0)</f>
        <v>44725</v>
      </c>
    </row>
    <row r="248" spans="1:7" ht="28.5">
      <c r="A248" s="173">
        <f>IF(B248="","",SUBTOTAL(3,$B$3:B248))</f>
        <v>246</v>
      </c>
      <c r="B248" s="174" t="s">
        <v>273</v>
      </c>
      <c r="C248" s="175">
        <f>VLOOKUP($B248,Marina!$B:$S,3,0)</f>
        <v>1</v>
      </c>
      <c r="D248" s="175">
        <f>VLOOKUP($B248,Marina!$B:$S,4,0)</f>
        <v>1</v>
      </c>
      <c r="E248" s="175">
        <f>VLOOKUP($B248,Marina!$B:$S,5,0)</f>
        <v>1</v>
      </c>
      <c r="F248" s="175">
        <f>VLOOKUP($B248,Marina!$B:$S,8,0)</f>
        <v>1</v>
      </c>
      <c r="G248" s="176">
        <f>VLOOKUP($B248,Marina!$B:$S,12,0)</f>
        <v>44782</v>
      </c>
    </row>
    <row r="249" spans="1:7" ht="28.5">
      <c r="A249" s="173">
        <f>IF(B249="","",SUBTOTAL(3,$B$3:B249))</f>
        <v>247</v>
      </c>
      <c r="B249" s="174" t="s">
        <v>274</v>
      </c>
      <c r="C249" s="175">
        <f>VLOOKUP($B249,Marina!$B:$S,3,0)</f>
        <v>1</v>
      </c>
      <c r="D249" s="175">
        <f>VLOOKUP($B249,Marina!$B:$S,4,0)</f>
        <v>1</v>
      </c>
      <c r="E249" s="175">
        <f>VLOOKUP($B249,Marina!$B:$S,5,0)</f>
        <v>1</v>
      </c>
      <c r="F249" s="175">
        <f>VLOOKUP($B249,Marina!$B:$S,8,0)</f>
        <v>1</v>
      </c>
      <c r="G249" s="176">
        <f>VLOOKUP($B249,Marina!$B:$S,12,0)</f>
        <v>44580</v>
      </c>
    </row>
    <row r="250" spans="1:7" ht="28.5">
      <c r="A250" s="173">
        <f>IF(B250="","",SUBTOTAL(3,$B$3:B250))</f>
        <v>248</v>
      </c>
      <c r="B250" s="174" t="s">
        <v>275</v>
      </c>
      <c r="C250" s="175">
        <f>VLOOKUP($B250,Marina!$B:$S,3,0)</f>
        <v>1</v>
      </c>
      <c r="D250" s="175">
        <f>VLOOKUP($B250,Marina!$B:$S,4,0)</f>
        <v>1</v>
      </c>
      <c r="E250" s="175">
        <f>VLOOKUP($B250,Marina!$B:$S,5,0)</f>
        <v>1</v>
      </c>
      <c r="F250" s="175">
        <f>VLOOKUP($B250,Marina!$B:$S,8,0)</f>
        <v>1</v>
      </c>
      <c r="G250" s="176">
        <f>VLOOKUP($B250,Marina!$B:$S,12,0)</f>
        <v>44396</v>
      </c>
    </row>
    <row r="251" spans="1:7" ht="28.5">
      <c r="A251" s="173">
        <f>IF(B251="","",SUBTOTAL(3,$B$3:B251))</f>
        <v>249</v>
      </c>
      <c r="B251" s="174" t="s">
        <v>276</v>
      </c>
      <c r="C251" s="175">
        <f>VLOOKUP($B251,Marina!$B:$S,3,0)</f>
        <v>1</v>
      </c>
      <c r="D251" s="175">
        <f>VLOOKUP($B251,Marina!$B:$S,4,0)</f>
        <v>1</v>
      </c>
      <c r="E251" s="175">
        <f>VLOOKUP($B251,Marina!$B:$S,5,0)</f>
        <v>1</v>
      </c>
      <c r="F251" s="175">
        <f>VLOOKUP($B251,Marina!$B:$S,8,0)</f>
        <v>1</v>
      </c>
      <c r="G251" s="176">
        <f>VLOOKUP($B251,Marina!$B:$S,12,0)</f>
        <v>44480</v>
      </c>
    </row>
    <row r="252" spans="1:7" ht="28.5">
      <c r="A252" s="173">
        <f>IF(B252="","",SUBTOTAL(3,$B$3:B252))</f>
        <v>250</v>
      </c>
      <c r="B252" s="174" t="s">
        <v>277</v>
      </c>
      <c r="C252" s="175">
        <f>VLOOKUP($B252,Marina!$B:$S,3,0)</f>
        <v>1</v>
      </c>
      <c r="D252" s="175">
        <f>VLOOKUP($B252,Marina!$B:$S,4,0)</f>
        <v>1</v>
      </c>
      <c r="E252" s="175">
        <f>VLOOKUP($B252,Marina!$B:$S,5,0)</f>
        <v>1</v>
      </c>
      <c r="F252" s="175">
        <f>VLOOKUP($B252,Marina!$B:$S,8,0)</f>
        <v>1</v>
      </c>
      <c r="G252" s="176">
        <f>VLOOKUP($B252,Marina!$B:$S,12,0)</f>
        <v>44660</v>
      </c>
    </row>
    <row r="253" spans="1:7" ht="28.5">
      <c r="A253" s="173">
        <f>IF(B253="","",SUBTOTAL(3,$B$3:B253))</f>
        <v>251</v>
      </c>
      <c r="B253" s="174" t="s">
        <v>278</v>
      </c>
      <c r="C253" s="175">
        <f>VLOOKUP($B253,Marina!$B:$S,3,0)</f>
        <v>1</v>
      </c>
      <c r="D253" s="175">
        <f>VLOOKUP($B253,Marina!$B:$S,4,0)</f>
        <v>1</v>
      </c>
      <c r="E253" s="175">
        <f>VLOOKUP($B253,Marina!$B:$S,5,0)</f>
        <v>1</v>
      </c>
      <c r="F253" s="175">
        <f>VLOOKUP($B253,Marina!$B:$S,8,0)</f>
        <v>1</v>
      </c>
      <c r="G253" s="176">
        <f>VLOOKUP($B253,Marina!$B:$S,12,0)</f>
        <v>44815</v>
      </c>
    </row>
    <row r="254" spans="1:7" ht="28.5">
      <c r="A254" s="173">
        <f>IF(B254="","",SUBTOTAL(3,$B$3:B254))</f>
        <v>252</v>
      </c>
      <c r="B254" s="174" t="s">
        <v>279</v>
      </c>
      <c r="C254" s="175">
        <f>VLOOKUP($B254,Marina!$B:$S,3,0)</f>
        <v>1</v>
      </c>
      <c r="D254" s="175">
        <f>VLOOKUP($B254,Marina!$B:$S,4,0)</f>
        <v>1</v>
      </c>
      <c r="E254" s="175">
        <f>VLOOKUP($B254,Marina!$B:$S,5,0)</f>
        <v>1</v>
      </c>
      <c r="F254" s="175">
        <f>VLOOKUP($B254,Marina!$B:$S,8,0)</f>
        <v>1</v>
      </c>
      <c r="G254" s="176">
        <f>VLOOKUP($B254,Marina!$B:$S,12,0)</f>
        <v>44424</v>
      </c>
    </row>
    <row r="255" spans="1:7" ht="28.5">
      <c r="A255" s="173">
        <f>IF(B255="","",SUBTOTAL(3,$B$3:B255))</f>
        <v>253</v>
      </c>
      <c r="B255" s="174" t="s">
        <v>280</v>
      </c>
      <c r="C255" s="175">
        <f>VLOOKUP($B255,Marina!$B:$S,3,0)</f>
        <v>1</v>
      </c>
      <c r="D255" s="175">
        <f>VLOOKUP($B255,Marina!$B:$S,4,0)</f>
        <v>1</v>
      </c>
      <c r="E255" s="175">
        <f>VLOOKUP($B255,Marina!$B:$S,5,0)</f>
        <v>1</v>
      </c>
      <c r="F255" s="175">
        <f>VLOOKUP($B255,Marina!$B:$S,8,0)</f>
        <v>1</v>
      </c>
      <c r="G255" s="176">
        <f>VLOOKUP($B255,Marina!$B:$S,12,0)</f>
        <v>44692</v>
      </c>
    </row>
    <row r="256" spans="1:7" ht="28.5">
      <c r="A256" s="173">
        <f>IF(B256="","",SUBTOTAL(3,$B$3:B256))</f>
        <v>254</v>
      </c>
      <c r="B256" s="174" t="s">
        <v>281</v>
      </c>
      <c r="C256" s="175">
        <f>VLOOKUP($B256,Marina!$B:$S,3,0)</f>
        <v>1</v>
      </c>
      <c r="D256" s="175">
        <f>VLOOKUP($B256,Marina!$B:$S,4,0)</f>
        <v>1</v>
      </c>
      <c r="E256" s="175">
        <f>VLOOKUP($B256,Marina!$B:$S,5,0)</f>
        <v>1</v>
      </c>
      <c r="F256" s="175">
        <f>VLOOKUP($B256,Marina!$B:$S,8,0)</f>
        <v>1</v>
      </c>
      <c r="G256" s="176">
        <f>VLOOKUP($B256,Marina!$B:$S,12,0)</f>
        <v>44388</v>
      </c>
    </row>
    <row r="257" spans="1:7" ht="28.5">
      <c r="A257" s="173">
        <f>IF(B257="","",SUBTOTAL(3,$B$3:B257))</f>
        <v>255</v>
      </c>
      <c r="B257" s="174" t="s">
        <v>282</v>
      </c>
      <c r="C257" s="175">
        <f>VLOOKUP($B257,Marina!$B:$S,3,0)</f>
        <v>1</v>
      </c>
      <c r="D257" s="175">
        <f>VLOOKUP($B257,Marina!$B:$S,4,0)</f>
        <v>1</v>
      </c>
      <c r="E257" s="175">
        <f>VLOOKUP($B257,Marina!$B:$S,5,0)</f>
        <v>1</v>
      </c>
      <c r="F257" s="175">
        <f>VLOOKUP($B257,Marina!$B:$S,8,0)</f>
        <v>1</v>
      </c>
      <c r="G257" s="176">
        <f>VLOOKUP($B257,Marina!$B:$S,12,0)</f>
        <v>44570</v>
      </c>
    </row>
    <row r="258" spans="1:7" ht="28.5">
      <c r="A258" s="173">
        <f>IF(B258="","",SUBTOTAL(3,$B$3:B258))</f>
        <v>256</v>
      </c>
      <c r="B258" s="174" t="s">
        <v>283</v>
      </c>
      <c r="C258" s="175">
        <f>VLOOKUP($B258,Marina!$B:$S,3,0)</f>
        <v>1</v>
      </c>
      <c r="D258" s="175">
        <f>VLOOKUP($B258,Marina!$B:$S,4,0)</f>
        <v>1</v>
      </c>
      <c r="E258" s="175">
        <f>VLOOKUP($B258,Marina!$B:$S,5,0)</f>
        <v>1</v>
      </c>
      <c r="F258" s="175">
        <f>VLOOKUP($B258,Marina!$B:$S,8,0)</f>
        <v>1</v>
      </c>
      <c r="G258" s="176">
        <f>VLOOKUP($B258,Marina!$B:$S,12,0)</f>
        <v>44732</v>
      </c>
    </row>
    <row r="259" spans="1:7" ht="28.5">
      <c r="A259" s="173">
        <f>IF(B259="","",SUBTOTAL(3,$B$3:B259))</f>
        <v>257</v>
      </c>
      <c r="B259" s="174" t="s">
        <v>284</v>
      </c>
      <c r="C259" s="175">
        <f>VLOOKUP($B259,Marina!$B:$S,3,0)</f>
        <v>1</v>
      </c>
      <c r="D259" s="175">
        <f>VLOOKUP($B259,Marina!$B:$S,4,0)</f>
        <v>1</v>
      </c>
      <c r="E259" s="175">
        <f>VLOOKUP($B259,Marina!$B:$S,5,0)</f>
        <v>1</v>
      </c>
      <c r="F259" s="175">
        <f>VLOOKUP($B259,Marina!$B:$S,8,0)</f>
        <v>1</v>
      </c>
      <c r="G259" s="176">
        <f>VLOOKUP($B259,Marina!$B:$S,12,0)</f>
        <v>44732</v>
      </c>
    </row>
    <row r="260" spans="1:7" ht="28.5">
      <c r="A260" s="173">
        <f>IF(B260="","",SUBTOTAL(3,$B$3:B260))</f>
        <v>258</v>
      </c>
      <c r="B260" s="174" t="s">
        <v>285</v>
      </c>
      <c r="C260" s="175">
        <f>VLOOKUP($B260,Marina!$B:$S,3,0)</f>
        <v>1</v>
      </c>
      <c r="D260" s="175">
        <f>VLOOKUP($B260,Marina!$B:$S,4,0)</f>
        <v>1</v>
      </c>
      <c r="E260" s="175">
        <f>VLOOKUP($B260,Marina!$B:$S,5,0)</f>
        <v>1</v>
      </c>
      <c r="F260" s="175">
        <f>VLOOKUP($B260,Marina!$B:$S,8,0)</f>
        <v>1</v>
      </c>
      <c r="G260" s="176">
        <f>VLOOKUP($B260,Marina!$B:$S,12,0)</f>
        <v>44460</v>
      </c>
    </row>
    <row r="261" spans="1:7" ht="28.5">
      <c r="A261" s="173">
        <f>IF(B261="","",SUBTOTAL(3,$B$3:B261))</f>
        <v>259</v>
      </c>
      <c r="B261" s="174" t="s">
        <v>286</v>
      </c>
      <c r="C261" s="175">
        <f>VLOOKUP($B261,Marina!$B:$S,3,0)</f>
        <v>1</v>
      </c>
      <c r="D261" s="175">
        <f>VLOOKUP($B261,Marina!$B:$S,4,0)</f>
        <v>1</v>
      </c>
      <c r="E261" s="175">
        <f>VLOOKUP($B261,Marina!$B:$S,5,0)</f>
        <v>1</v>
      </c>
      <c r="F261" s="175">
        <f>VLOOKUP($B261,Marina!$B:$S,8,0)</f>
        <v>1</v>
      </c>
      <c r="G261" s="176">
        <f>VLOOKUP($B261,Marina!$B:$S,12,0)</f>
        <v>44453</v>
      </c>
    </row>
    <row r="262" spans="1:7" ht="28.5">
      <c r="A262" s="173">
        <f>IF(B262="","",SUBTOTAL(3,$B$3:B262))</f>
        <v>260</v>
      </c>
      <c r="B262" s="174" t="s">
        <v>287</v>
      </c>
      <c r="C262" s="175">
        <f>VLOOKUP($B262,Marina!$B:$S,3,0)</f>
        <v>1</v>
      </c>
      <c r="D262" s="175">
        <f>VLOOKUP($B262,Marina!$B:$S,4,0)</f>
        <v>1</v>
      </c>
      <c r="E262" s="175">
        <f>VLOOKUP($B262,Marina!$B:$S,5,0)</f>
        <v>1</v>
      </c>
      <c r="F262" s="175">
        <f>VLOOKUP($B262,Marina!$B:$S,8,0)</f>
        <v>1</v>
      </c>
      <c r="G262" s="176">
        <f>VLOOKUP($B262,Marina!$B:$S,12,0)</f>
        <v>44674</v>
      </c>
    </row>
    <row r="263" spans="1:7" ht="28.5">
      <c r="A263" s="173">
        <f>IF(B263="","",SUBTOTAL(3,$B$3:B263))</f>
        <v>261</v>
      </c>
      <c r="B263" s="174" t="s">
        <v>288</v>
      </c>
      <c r="C263" s="175">
        <f>VLOOKUP($B263,Marina!$B:$S,3,0)</f>
        <v>1</v>
      </c>
      <c r="D263" s="175">
        <f>VLOOKUP($B263,Marina!$B:$S,4,0)</f>
        <v>1</v>
      </c>
      <c r="E263" s="175">
        <f>VLOOKUP($B263,Marina!$B:$S,5,0)</f>
        <v>1</v>
      </c>
      <c r="F263" s="175">
        <f>VLOOKUP($B263,Marina!$B:$S,8,0)</f>
        <v>1</v>
      </c>
      <c r="G263" s="176">
        <f>VLOOKUP($B263,Marina!$B:$S,12,0)</f>
        <v>44400</v>
      </c>
    </row>
    <row r="264" spans="1:7" ht="28.5">
      <c r="A264" s="173">
        <f>IF(B264="","",SUBTOTAL(3,$B$3:B264))</f>
        <v>262</v>
      </c>
      <c r="B264" s="174" t="s">
        <v>289</v>
      </c>
      <c r="C264" s="175">
        <f>VLOOKUP($B264,Marina!$B:$S,3,0)</f>
        <v>1</v>
      </c>
      <c r="D264" s="175">
        <f>VLOOKUP($B264,Marina!$B:$S,4,0)</f>
        <v>1</v>
      </c>
      <c r="E264" s="175">
        <f>VLOOKUP($B264,Marina!$B:$S,5,0)</f>
        <v>1</v>
      </c>
      <c r="F264" s="175">
        <f>VLOOKUP($B264,Marina!$B:$S,8,0)</f>
        <v>1</v>
      </c>
      <c r="G264" s="176">
        <f>VLOOKUP($B264,Marina!$B:$S,12,0)</f>
        <v>44515</v>
      </c>
    </row>
    <row r="265" spans="1:7" ht="28.5">
      <c r="A265" s="173">
        <f>IF(B265="","",SUBTOTAL(3,$B$3:B265))</f>
        <v>263</v>
      </c>
      <c r="B265" s="174" t="s">
        <v>290</v>
      </c>
      <c r="C265" s="175">
        <f>VLOOKUP($B265,Marina!$B:$S,3,0)</f>
        <v>1</v>
      </c>
      <c r="D265" s="175">
        <f>VLOOKUP($B265,Marina!$B:$S,4,0)</f>
        <v>1</v>
      </c>
      <c r="E265" s="175">
        <f>VLOOKUP($B265,Marina!$B:$S,5,0)</f>
        <v>1</v>
      </c>
      <c r="F265" s="175">
        <f>VLOOKUP($B265,Marina!$B:$S,8,0)</f>
        <v>1</v>
      </c>
      <c r="G265" s="176">
        <f>VLOOKUP($B265,Marina!$B:$S,12,0)</f>
        <v>44482</v>
      </c>
    </row>
    <row r="266" spans="1:7" ht="28.5">
      <c r="A266" s="173">
        <f>IF(B266="","",SUBTOTAL(3,$B$3:B266))</f>
        <v>264</v>
      </c>
      <c r="B266" s="174" t="s">
        <v>291</v>
      </c>
      <c r="C266" s="175">
        <f>VLOOKUP($B266,Marina!$B:$S,3,0)</f>
        <v>1</v>
      </c>
      <c r="D266" s="175">
        <f>VLOOKUP($B266,Marina!$B:$S,4,0)</f>
        <v>1</v>
      </c>
      <c r="E266" s="175">
        <f>VLOOKUP($B266,Marina!$B:$S,5,0)</f>
        <v>1</v>
      </c>
      <c r="F266" s="175">
        <f>VLOOKUP($B266,Marina!$B:$S,8,0)</f>
        <v>1</v>
      </c>
      <c r="G266" s="176">
        <f>VLOOKUP($B266,Marina!$B:$S,12,0)</f>
        <v>44689</v>
      </c>
    </row>
    <row r="267" spans="1:7" ht="28.5">
      <c r="A267" s="173">
        <f>IF(B267="","",SUBTOTAL(3,$B$3:B267))</f>
        <v>265</v>
      </c>
      <c r="B267" s="174" t="s">
        <v>292</v>
      </c>
      <c r="C267" s="175">
        <f>VLOOKUP($B267,Marina!$B:$S,3,0)</f>
        <v>1</v>
      </c>
      <c r="D267" s="175">
        <f>VLOOKUP($B267,Marina!$B:$S,4,0)</f>
        <v>1</v>
      </c>
      <c r="E267" s="175">
        <f>VLOOKUP($B267,Marina!$B:$S,5,0)</f>
        <v>1</v>
      </c>
      <c r="F267" s="175">
        <f>VLOOKUP($B267,Marina!$B:$S,8,0)</f>
        <v>1</v>
      </c>
      <c r="G267" s="176">
        <f>VLOOKUP($B267,Marina!$B:$S,12,0)</f>
        <v>44662</v>
      </c>
    </row>
    <row r="268" spans="1:7" ht="28.5">
      <c r="A268" s="173">
        <f>IF(B268="","",SUBTOTAL(3,$B$3:B268))</f>
        <v>266</v>
      </c>
      <c r="B268" s="174" t="s">
        <v>293</v>
      </c>
      <c r="C268" s="175">
        <f>VLOOKUP($B268,Marina!$B:$S,3,0)</f>
        <v>1</v>
      </c>
      <c r="D268" s="175">
        <f>VLOOKUP($B268,Marina!$B:$S,4,0)</f>
        <v>1</v>
      </c>
      <c r="E268" s="175">
        <f>VLOOKUP($B268,Marina!$B:$S,5,0)</f>
        <v>1</v>
      </c>
      <c r="F268" s="175">
        <f>VLOOKUP($B268,Marina!$B:$S,8,0)</f>
        <v>1</v>
      </c>
      <c r="G268" s="176">
        <f>VLOOKUP($B268,Marina!$B:$S,12,0)</f>
        <v>44621</v>
      </c>
    </row>
    <row r="269" spans="1:7" ht="28.5">
      <c r="A269" s="173">
        <f>IF(B269="","",SUBTOTAL(3,$B$3:B269))</f>
        <v>267</v>
      </c>
      <c r="B269" s="174" t="s">
        <v>294</v>
      </c>
      <c r="C269" s="175">
        <f>VLOOKUP($B269,Marina!$B:$S,3,0)</f>
        <v>1</v>
      </c>
      <c r="D269" s="175">
        <f>VLOOKUP($B269,Marina!$B:$S,4,0)</f>
        <v>1</v>
      </c>
      <c r="E269" s="175">
        <f>VLOOKUP($B269,Marina!$B:$S,5,0)</f>
        <v>1</v>
      </c>
      <c r="F269" s="175">
        <f>VLOOKUP($B269,Marina!$B:$S,8,0)</f>
        <v>1</v>
      </c>
      <c r="G269" s="176">
        <f>VLOOKUP($B269,Marina!$B:$S,12,0)</f>
        <v>44690</v>
      </c>
    </row>
    <row r="270" spans="1:7" ht="28.5">
      <c r="A270" s="173">
        <f>IF(B270="","",SUBTOTAL(3,$B$3:B270))</f>
        <v>268</v>
      </c>
      <c r="B270" s="174" t="s">
        <v>295</v>
      </c>
      <c r="C270" s="175">
        <f>VLOOKUP($B270,Marina!$B:$S,3,0)</f>
        <v>1</v>
      </c>
      <c r="D270" s="175">
        <f>VLOOKUP($B270,Marina!$B:$S,4,0)</f>
        <v>1</v>
      </c>
      <c r="E270" s="175">
        <f>VLOOKUP($B270,Marina!$B:$S,5,0)</f>
        <v>1</v>
      </c>
      <c r="F270" s="175">
        <f>VLOOKUP($B270,Marina!$B:$S,8,0)</f>
        <v>1</v>
      </c>
      <c r="G270" s="176">
        <f>VLOOKUP($B270,Marina!$B:$S,12,0)</f>
        <v>44489</v>
      </c>
    </row>
    <row r="271" spans="1:7" ht="28.5">
      <c r="A271" s="173">
        <f>IF(B271="","",SUBTOTAL(3,$B$3:B271))</f>
        <v>269</v>
      </c>
      <c r="B271" s="174" t="s">
        <v>296</v>
      </c>
      <c r="C271" s="175">
        <f>VLOOKUP($B271,Marina!$B:$S,3,0)</f>
        <v>1</v>
      </c>
      <c r="D271" s="175">
        <f>VLOOKUP($B271,Marina!$B:$S,4,0)</f>
        <v>1</v>
      </c>
      <c r="E271" s="175">
        <f>VLOOKUP($B271,Marina!$B:$S,5,0)</f>
        <v>1</v>
      </c>
      <c r="F271" s="175">
        <f>VLOOKUP($B271,Marina!$B:$S,8,0)</f>
        <v>1</v>
      </c>
      <c r="G271" s="176">
        <f>VLOOKUP($B271,Marina!$B:$S,12,0)</f>
        <v>44652</v>
      </c>
    </row>
    <row r="272" spans="1:7" ht="28.5">
      <c r="A272" s="173">
        <f>IF(B272="","",SUBTOTAL(3,$B$3:B272))</f>
        <v>270</v>
      </c>
      <c r="B272" s="174" t="s">
        <v>297</v>
      </c>
      <c r="C272" s="175">
        <f>VLOOKUP($B272,Marina!$B:$S,3,0)</f>
        <v>1</v>
      </c>
      <c r="D272" s="175">
        <f>VLOOKUP($B272,Marina!$B:$S,4,0)</f>
        <v>1</v>
      </c>
      <c r="E272" s="175">
        <f>VLOOKUP($B272,Marina!$B:$S,5,0)</f>
        <v>1</v>
      </c>
      <c r="F272" s="175">
        <f>VLOOKUP($B272,Marina!$B:$S,8,0)</f>
        <v>1</v>
      </c>
      <c r="G272" s="176">
        <f>VLOOKUP($B272,Marina!$B:$S,12,0)</f>
        <v>44486</v>
      </c>
    </row>
    <row r="273" spans="1:7" ht="28.5">
      <c r="A273" s="173">
        <f>IF(B273="","",SUBTOTAL(3,$B$3:B273))</f>
        <v>271</v>
      </c>
      <c r="B273" s="174" t="s">
        <v>298</v>
      </c>
      <c r="C273" s="175">
        <f>VLOOKUP($B273,Marina!$B:$S,3,0)</f>
        <v>1</v>
      </c>
      <c r="D273" s="175">
        <f>VLOOKUP($B273,Marina!$B:$S,4,0)</f>
        <v>1</v>
      </c>
      <c r="E273" s="175">
        <f>VLOOKUP($B273,Marina!$B:$S,5,0)</f>
        <v>1</v>
      </c>
      <c r="F273" s="175">
        <f>VLOOKUP($B273,Marina!$B:$S,8,0)</f>
        <v>1</v>
      </c>
      <c r="G273" s="176">
        <f>VLOOKUP($B273,Marina!$B:$S,12,0)</f>
        <v>44658</v>
      </c>
    </row>
    <row r="274" spans="1:7" ht="28.5">
      <c r="A274" s="173">
        <f>IF(B274="","",SUBTOTAL(3,$B$3:B274))</f>
        <v>272</v>
      </c>
      <c r="B274" s="174" t="s">
        <v>299</v>
      </c>
      <c r="C274" s="175">
        <f>VLOOKUP($B274,Marina!$B:$S,3,0)</f>
        <v>1</v>
      </c>
      <c r="D274" s="175">
        <f>VLOOKUP($B274,Marina!$B:$S,4,0)</f>
        <v>1</v>
      </c>
      <c r="E274" s="175">
        <f>VLOOKUP($B274,Marina!$B:$S,5,0)</f>
        <v>1</v>
      </c>
      <c r="F274" s="175">
        <f>VLOOKUP($B274,Marina!$B:$S,8,0)</f>
        <v>1</v>
      </c>
      <c r="G274" s="176">
        <f>VLOOKUP($B274,Marina!$B:$S,12,0)</f>
        <v>44513</v>
      </c>
    </row>
    <row r="275" spans="1:7" ht="28.5">
      <c r="A275" s="173">
        <f>IF(B275="","",SUBTOTAL(3,$B$3:B275))</f>
        <v>273</v>
      </c>
      <c r="B275" s="174" t="s">
        <v>300</v>
      </c>
      <c r="C275" s="175">
        <f>VLOOKUP($B275,Marina!$B:$S,3,0)</f>
        <v>1</v>
      </c>
      <c r="D275" s="175">
        <f>VLOOKUP($B275,Marina!$B:$S,4,0)</f>
        <v>1</v>
      </c>
      <c r="E275" s="175">
        <f>VLOOKUP($B275,Marina!$B:$S,5,0)</f>
        <v>1</v>
      </c>
      <c r="F275" s="175">
        <f>VLOOKUP($B275,Marina!$B:$S,8,0)</f>
        <v>1</v>
      </c>
      <c r="G275" s="176">
        <f>VLOOKUP($B275,Marina!$B:$S,12,0)</f>
        <v>44524</v>
      </c>
    </row>
    <row r="276" spans="1:7" ht="28.5">
      <c r="A276" s="173">
        <f>IF(B276="","",SUBTOTAL(3,$B$3:B276))</f>
        <v>274</v>
      </c>
      <c r="B276" s="174" t="s">
        <v>301</v>
      </c>
      <c r="C276" s="175">
        <f>VLOOKUP($B276,Marina!$B:$S,3,0)</f>
        <v>1</v>
      </c>
      <c r="D276" s="175">
        <f>VLOOKUP($B276,Marina!$B:$S,4,0)</f>
        <v>1</v>
      </c>
      <c r="E276" s="175">
        <f>VLOOKUP($B276,Marina!$B:$S,5,0)</f>
        <v>1</v>
      </c>
      <c r="F276" s="175">
        <f>VLOOKUP($B276,Marina!$B:$S,8,0)</f>
        <v>1</v>
      </c>
      <c r="G276" s="176">
        <f>VLOOKUP($B276,Marina!$B:$S,12,0)</f>
        <v>44507</v>
      </c>
    </row>
    <row r="277" spans="1:7" ht="28.5">
      <c r="A277" s="173">
        <f>IF(B277="","",SUBTOTAL(3,$B$3:B277))</f>
        <v>275</v>
      </c>
      <c r="B277" s="174" t="s">
        <v>302</v>
      </c>
      <c r="C277" s="175">
        <f>VLOOKUP($B277,Marina!$B:$S,3,0)</f>
        <v>1</v>
      </c>
      <c r="D277" s="175">
        <f>VLOOKUP($B277,Marina!$B:$S,4,0)</f>
        <v>1</v>
      </c>
      <c r="E277" s="175">
        <f>VLOOKUP($B277,Marina!$B:$S,5,0)</f>
        <v>1</v>
      </c>
      <c r="F277" s="175">
        <f>VLOOKUP($B277,Marina!$B:$S,8,0)</f>
        <v>1</v>
      </c>
      <c r="G277" s="176">
        <f>VLOOKUP($B277,Marina!$B:$S,12,0)</f>
        <v>44694</v>
      </c>
    </row>
    <row r="278" spans="1:7" ht="28.5">
      <c r="A278" s="173">
        <f>IF(B278="","",SUBTOTAL(3,$B$3:B278))</f>
        <v>276</v>
      </c>
      <c r="B278" s="174" t="s">
        <v>303</v>
      </c>
      <c r="C278" s="175">
        <f>VLOOKUP($B278,Marina!$B:$S,3,0)</f>
        <v>1</v>
      </c>
      <c r="D278" s="175">
        <f>VLOOKUP($B278,Marina!$B:$S,4,0)</f>
        <v>1</v>
      </c>
      <c r="E278" s="175">
        <f>VLOOKUP($B278,Marina!$B:$S,5,0)</f>
        <v>1</v>
      </c>
      <c r="F278" s="175">
        <f>VLOOKUP($B278,Marina!$B:$S,8,0)</f>
        <v>1</v>
      </c>
      <c r="G278" s="176">
        <f>VLOOKUP($B278,Marina!$B:$S,12,0)</f>
        <v>44513</v>
      </c>
    </row>
    <row r="279" spans="1:7" ht="28.5">
      <c r="A279" s="173">
        <f>IF(B279="","",SUBTOTAL(3,$B$3:B279))</f>
        <v>277</v>
      </c>
      <c r="B279" s="174" t="s">
        <v>304</v>
      </c>
      <c r="C279" s="175">
        <f>VLOOKUP($B279,Marina!$B:$S,3,0)</f>
        <v>1</v>
      </c>
      <c r="D279" s="175">
        <f>VLOOKUP($B279,Marina!$B:$S,4,0)</f>
        <v>1</v>
      </c>
      <c r="E279" s="175">
        <f>VLOOKUP($B279,Marina!$B:$S,5,0)</f>
        <v>1</v>
      </c>
      <c r="F279" s="175">
        <f>VLOOKUP($B279,Marina!$B:$S,8,0)</f>
        <v>1</v>
      </c>
      <c r="G279" s="176">
        <f>VLOOKUP($B279,Marina!$B:$S,12,0)</f>
        <v>44525</v>
      </c>
    </row>
    <row r="280" spans="1:7" ht="28.5">
      <c r="A280" s="173">
        <f>IF(B280="","",SUBTOTAL(3,$B$3:B280))</f>
        <v>278</v>
      </c>
      <c r="B280" s="174" t="s">
        <v>305</v>
      </c>
      <c r="C280" s="175">
        <f>VLOOKUP($B280,Marina!$B:$S,3,0)</f>
        <v>1</v>
      </c>
      <c r="D280" s="175">
        <f>VLOOKUP($B280,Marina!$B:$S,4,0)</f>
        <v>1</v>
      </c>
      <c r="E280" s="175">
        <f>VLOOKUP($B280,Marina!$B:$S,5,0)</f>
        <v>1</v>
      </c>
      <c r="F280" s="175">
        <f>VLOOKUP($B280,Marina!$B:$S,8,0)</f>
        <v>1</v>
      </c>
      <c r="G280" s="176">
        <f>VLOOKUP($B280,Marina!$B:$S,12,0)</f>
        <v>44513</v>
      </c>
    </row>
    <row r="281" spans="1:7" ht="28.5">
      <c r="A281" s="173">
        <f>IF(B281="","",SUBTOTAL(3,$B$3:B281))</f>
        <v>279</v>
      </c>
      <c r="B281" s="174" t="s">
        <v>306</v>
      </c>
      <c r="C281" s="175">
        <f>VLOOKUP($B281,Marina!$B:$S,3,0)</f>
        <v>1</v>
      </c>
      <c r="D281" s="175">
        <f>VLOOKUP($B281,Marina!$B:$S,4,0)</f>
        <v>1</v>
      </c>
      <c r="E281" s="175">
        <f>VLOOKUP($B281,Marina!$B:$S,5,0)</f>
        <v>1</v>
      </c>
      <c r="F281" s="175">
        <f>VLOOKUP($B281,Marina!$B:$S,8,0)</f>
        <v>1</v>
      </c>
      <c r="G281" s="176">
        <f>VLOOKUP($B281,Marina!$B:$S,12,0)</f>
        <v>44689</v>
      </c>
    </row>
    <row r="282" spans="1:7" ht="28.5">
      <c r="A282" s="173">
        <f>IF(B282="","",SUBTOTAL(3,$B$3:B282))</f>
        <v>280</v>
      </c>
      <c r="B282" s="174" t="s">
        <v>307</v>
      </c>
      <c r="C282" s="175">
        <f>VLOOKUP($B282,Marina!$B:$S,3,0)</f>
        <v>1</v>
      </c>
      <c r="D282" s="175">
        <f>VLOOKUP($B282,Marina!$B:$S,4,0)</f>
        <v>1</v>
      </c>
      <c r="E282" s="175">
        <f>VLOOKUP($B282,Marina!$B:$S,5,0)</f>
        <v>1</v>
      </c>
      <c r="F282" s="175">
        <f>VLOOKUP($B282,Marina!$B:$S,8,0)</f>
        <v>1</v>
      </c>
      <c r="G282" s="176">
        <f>VLOOKUP($B282,Marina!$B:$S,12,0)</f>
        <v>44530</v>
      </c>
    </row>
    <row r="283" spans="1:7" ht="28.5">
      <c r="A283" s="173">
        <f>IF(B283="","",SUBTOTAL(3,$B$3:B283))</f>
        <v>281</v>
      </c>
      <c r="B283" s="174" t="s">
        <v>308</v>
      </c>
      <c r="C283" s="175">
        <f>VLOOKUP($B283,Marina!$B:$S,3,0)</f>
        <v>1</v>
      </c>
      <c r="D283" s="175">
        <f>VLOOKUP($B283,Marina!$B:$S,4,0)</f>
        <v>1</v>
      </c>
      <c r="E283" s="175">
        <f>VLOOKUP($B283,Marina!$B:$S,5,0)</f>
        <v>1</v>
      </c>
      <c r="F283" s="175">
        <f>VLOOKUP($B283,Marina!$B:$S,8,0)</f>
        <v>1</v>
      </c>
      <c r="G283" s="176">
        <f>VLOOKUP($B283,Marina!$B:$S,12,0)</f>
        <v>44513</v>
      </c>
    </row>
    <row r="284" spans="1:7" ht="28.5">
      <c r="A284" s="173">
        <f>IF(B284="","",SUBTOTAL(3,$B$3:B284))</f>
        <v>282</v>
      </c>
      <c r="B284" s="174" t="s">
        <v>309</v>
      </c>
      <c r="C284" s="175">
        <f>VLOOKUP($B284,Marina!$B:$S,3,0)</f>
        <v>1</v>
      </c>
      <c r="D284" s="175">
        <f>VLOOKUP($B284,Marina!$B:$S,4,0)</f>
        <v>1</v>
      </c>
      <c r="E284" s="175">
        <f>VLOOKUP($B284,Marina!$B:$S,5,0)</f>
        <v>1</v>
      </c>
      <c r="F284" s="175">
        <f>VLOOKUP($B284,Marina!$B:$S,8,0)</f>
        <v>1</v>
      </c>
      <c r="G284" s="176">
        <f>VLOOKUP($B284,Marina!$B:$S,12,0)</f>
        <v>44498</v>
      </c>
    </row>
    <row r="285" spans="1:7" ht="28.5">
      <c r="A285" s="173">
        <f>IF(B285="","",SUBTOTAL(3,$B$3:B285))</f>
        <v>283</v>
      </c>
      <c r="B285" s="174" t="s">
        <v>310</v>
      </c>
      <c r="C285" s="175">
        <f>VLOOKUP($B285,Marina!$B:$S,3,0)</f>
        <v>1</v>
      </c>
      <c r="D285" s="175">
        <f>VLOOKUP($B285,Marina!$B:$S,4,0)</f>
        <v>1</v>
      </c>
      <c r="E285" s="175">
        <f>VLOOKUP($B285,Marina!$B:$S,5,0)</f>
        <v>1</v>
      </c>
      <c r="F285" s="175">
        <f>VLOOKUP($B285,Marina!$B:$S,8,0)</f>
        <v>1</v>
      </c>
      <c r="G285" s="176">
        <f>VLOOKUP($B285,Marina!$B:$S,12,0)</f>
        <v>44689</v>
      </c>
    </row>
    <row r="286" spans="1:7" ht="28.5">
      <c r="A286" s="173">
        <f>IF(B286="","",SUBTOTAL(3,$B$3:B286))</f>
        <v>284</v>
      </c>
      <c r="B286" s="174" t="s">
        <v>311</v>
      </c>
      <c r="C286" s="175">
        <f>VLOOKUP($B286,Marina!$B:$S,3,0)</f>
        <v>1</v>
      </c>
      <c r="D286" s="175">
        <f>VLOOKUP($B286,Marina!$B:$S,4,0)</f>
        <v>1</v>
      </c>
      <c r="E286" s="175">
        <f>VLOOKUP($B286,Marina!$B:$S,5,0)</f>
        <v>1</v>
      </c>
      <c r="F286" s="175">
        <f>VLOOKUP($B286,Marina!$B:$S,8,0)</f>
        <v>1</v>
      </c>
      <c r="G286" s="176">
        <f>VLOOKUP($B286,Marina!$B:$S,12,0)</f>
        <v>44658</v>
      </c>
    </row>
    <row r="287" spans="1:7" ht="28.5">
      <c r="A287" s="173">
        <f>IF(B287="","",SUBTOTAL(3,$B$3:B287))</f>
        <v>285</v>
      </c>
      <c r="B287" s="174" t="s">
        <v>312</v>
      </c>
      <c r="C287" s="175">
        <f>VLOOKUP($B287,Marina!$B:$S,3,0)</f>
        <v>1</v>
      </c>
      <c r="D287" s="175">
        <f>VLOOKUP($B287,Marina!$B:$S,4,0)</f>
        <v>1</v>
      </c>
      <c r="E287" s="175">
        <f>VLOOKUP($B287,Marina!$B:$S,5,0)</f>
        <v>1</v>
      </c>
      <c r="F287" s="175">
        <f>VLOOKUP($B287,Marina!$B:$S,8,0)</f>
        <v>1</v>
      </c>
      <c r="G287" s="176">
        <f>VLOOKUP($B287,Marina!$B:$S,12,0)</f>
        <v>44460</v>
      </c>
    </row>
    <row r="288" spans="1:7" ht="28.5">
      <c r="A288" s="173">
        <f>IF(B288="","",SUBTOTAL(3,$B$3:B288))</f>
        <v>286</v>
      </c>
      <c r="B288" s="174" t="s">
        <v>313</v>
      </c>
      <c r="C288" s="175">
        <f>VLOOKUP($B288,Marina!$B:$S,3,0)</f>
        <v>1</v>
      </c>
      <c r="D288" s="175">
        <f>VLOOKUP($B288,Marina!$B:$S,4,0)</f>
        <v>1</v>
      </c>
      <c r="E288" s="175">
        <f>VLOOKUP($B288,Marina!$B:$S,5,0)</f>
        <v>1</v>
      </c>
      <c r="F288" s="175">
        <f>VLOOKUP($B288,Marina!$B:$S,8,0)</f>
        <v>1</v>
      </c>
      <c r="G288" s="176">
        <f>VLOOKUP($B288,Marina!$B:$S,12,0)</f>
        <v>44678</v>
      </c>
    </row>
    <row r="289" spans="1:7" ht="28.5">
      <c r="A289" s="173">
        <f>IF(B289="","",SUBTOTAL(3,$B$3:B289))</f>
        <v>287</v>
      </c>
      <c r="B289" s="174" t="s">
        <v>314</v>
      </c>
      <c r="C289" s="175">
        <f>VLOOKUP($B289,Marina!$B:$S,3,0)</f>
        <v>1</v>
      </c>
      <c r="D289" s="175">
        <f>VLOOKUP($B289,Marina!$B:$S,4,0)</f>
        <v>1</v>
      </c>
      <c r="E289" s="175">
        <f>VLOOKUP($B289,Marina!$B:$S,5,0)</f>
        <v>1</v>
      </c>
      <c r="F289" s="175">
        <f>VLOOKUP($B289,Marina!$B:$S,8,0)</f>
        <v>1</v>
      </c>
      <c r="G289" s="176">
        <f>VLOOKUP($B289,Marina!$B:$S,12,0)</f>
        <v>44431</v>
      </c>
    </row>
    <row r="290" spans="1:7" ht="28.5">
      <c r="A290" s="173">
        <f>IF(B290="","",SUBTOTAL(3,$B$3:B290))</f>
        <v>288</v>
      </c>
      <c r="B290" s="174" t="s">
        <v>315</v>
      </c>
      <c r="C290" s="175">
        <f>VLOOKUP($B290,Marina!$B:$S,3,0)</f>
        <v>1</v>
      </c>
      <c r="D290" s="175">
        <f>VLOOKUP($B290,Marina!$B:$S,4,0)</f>
        <v>1</v>
      </c>
      <c r="E290" s="175">
        <f>VLOOKUP($B290,Marina!$B:$S,5,0)</f>
        <v>1</v>
      </c>
      <c r="F290" s="175">
        <f>VLOOKUP($B290,Marina!$B:$S,8,0)</f>
        <v>1</v>
      </c>
      <c r="G290" s="176">
        <f>VLOOKUP($B290,Marina!$B:$S,12,0)</f>
        <v>44738</v>
      </c>
    </row>
    <row r="291" spans="1:7" ht="28.5">
      <c r="A291" s="173">
        <f>IF(B291="","",SUBTOTAL(3,$B$3:B291))</f>
        <v>289</v>
      </c>
      <c r="B291" s="174" t="s">
        <v>316</v>
      </c>
      <c r="C291" s="175">
        <f>VLOOKUP($B291,Marina!$B:$S,3,0)</f>
        <v>1</v>
      </c>
      <c r="D291" s="175">
        <f>VLOOKUP($B291,Marina!$B:$S,4,0)</f>
        <v>1</v>
      </c>
      <c r="E291" s="175">
        <f>VLOOKUP($B291,Marina!$B:$S,5,0)</f>
        <v>1</v>
      </c>
      <c r="F291" s="175">
        <f>VLOOKUP($B291,Marina!$B:$S,8,0)</f>
        <v>1</v>
      </c>
      <c r="G291" s="176">
        <f>VLOOKUP($B291,Marina!$B:$S,12,0)</f>
        <v>44436</v>
      </c>
    </row>
    <row r="292" spans="1:7" ht="28.5">
      <c r="A292" s="173">
        <f>IF(B292="","",SUBTOTAL(3,$B$3:B292))</f>
        <v>290</v>
      </c>
      <c r="B292" s="174" t="s">
        <v>317</v>
      </c>
      <c r="C292" s="175">
        <f>VLOOKUP($B292,Marina!$B:$S,3,0)</f>
        <v>1</v>
      </c>
      <c r="D292" s="175">
        <f>VLOOKUP($B292,Marina!$B:$S,4,0)</f>
        <v>1</v>
      </c>
      <c r="E292" s="175">
        <f>VLOOKUP($B292,Marina!$B:$S,5,0)</f>
        <v>1</v>
      </c>
      <c r="F292" s="175">
        <f>VLOOKUP($B292,Marina!$B:$S,8,0)</f>
        <v>1</v>
      </c>
      <c r="G292" s="176">
        <f>VLOOKUP($B292,Marina!$B:$S,12,0)</f>
        <v>44496</v>
      </c>
    </row>
    <row r="293" spans="1:7" ht="28.5">
      <c r="A293" s="173">
        <f>IF(B293="","",SUBTOTAL(3,$B$3:B293))</f>
        <v>291</v>
      </c>
      <c r="B293" s="174" t="s">
        <v>318</v>
      </c>
      <c r="C293" s="175">
        <f>VLOOKUP($B293,Marina!$B:$S,3,0)</f>
        <v>1</v>
      </c>
      <c r="D293" s="175">
        <f>VLOOKUP($B293,Marina!$B:$S,4,0)</f>
        <v>1</v>
      </c>
      <c r="E293" s="175">
        <f>VLOOKUP($B293,Marina!$B:$S,5,0)</f>
        <v>1</v>
      </c>
      <c r="F293" s="175">
        <f>VLOOKUP($B293,Marina!$B:$S,8,0)</f>
        <v>1</v>
      </c>
      <c r="G293" s="176">
        <f>VLOOKUP($B293,Marina!$B:$S,12,0)</f>
        <v>44537</v>
      </c>
    </row>
    <row r="294" spans="1:7" ht="28.5">
      <c r="A294" s="173">
        <f>IF(B294="","",SUBTOTAL(3,$B$3:B294))</f>
        <v>292</v>
      </c>
      <c r="B294" s="174" t="s">
        <v>320</v>
      </c>
      <c r="C294" s="175">
        <f>VLOOKUP($B294,Marina!$B:$S,3,0)</f>
        <v>1</v>
      </c>
      <c r="D294" s="175">
        <f>VLOOKUP($B294,Marina!$B:$S,4,0)</f>
        <v>1</v>
      </c>
      <c r="E294" s="175">
        <f>VLOOKUP($B294,Marina!$B:$S,5,0)</f>
        <v>1</v>
      </c>
      <c r="F294" s="175">
        <f>VLOOKUP($B294,Marina!$B:$S,8,0)</f>
        <v>1</v>
      </c>
      <c r="G294" s="176">
        <f>VLOOKUP($B294,Marina!$B:$S,12,0)</f>
        <v>44448</v>
      </c>
    </row>
    <row r="295" spans="1:7" ht="28.5">
      <c r="A295" s="173">
        <f>IF(B295="","",SUBTOTAL(3,$B$3:B295))</f>
        <v>293</v>
      </c>
      <c r="B295" s="174" t="s">
        <v>321</v>
      </c>
      <c r="C295" s="175">
        <f>VLOOKUP($B295,Marina!$B:$S,3,0)</f>
        <v>1</v>
      </c>
      <c r="D295" s="175">
        <f>VLOOKUP($B295,Marina!$B:$S,4,0)</f>
        <v>1</v>
      </c>
      <c r="E295" s="175">
        <f>VLOOKUP($B295,Marina!$B:$S,5,0)</f>
        <v>1</v>
      </c>
      <c r="F295" s="175">
        <f>VLOOKUP($B295,Marina!$B:$S,8,0)</f>
        <v>1</v>
      </c>
      <c r="G295" s="176">
        <f>VLOOKUP($B295,Marina!$B:$S,12,0)</f>
        <v>44712</v>
      </c>
    </row>
    <row r="296" spans="1:7" ht="28.5">
      <c r="A296" s="173">
        <f>IF(B296="","",SUBTOTAL(3,$B$3:B296))</f>
        <v>294</v>
      </c>
      <c r="B296" s="174" t="s">
        <v>322</v>
      </c>
      <c r="C296" s="175">
        <f>VLOOKUP($B296,Marina!$B:$S,3,0)</f>
        <v>1</v>
      </c>
      <c r="D296" s="175">
        <f>VLOOKUP($B296,Marina!$B:$S,4,0)</f>
        <v>1</v>
      </c>
      <c r="E296" s="175">
        <f>VLOOKUP($B296,Marina!$B:$S,5,0)</f>
        <v>1</v>
      </c>
      <c r="F296" s="175">
        <f>VLOOKUP($B296,Marina!$B:$S,8,0)</f>
        <v>1</v>
      </c>
      <c r="G296" s="176">
        <f>VLOOKUP($B296,Marina!$B:$S,12,0)</f>
        <v>44401</v>
      </c>
    </row>
    <row r="297" spans="1:7" ht="28.5">
      <c r="A297" s="173">
        <f>IF(B297="","",SUBTOTAL(3,$B$3:B297))</f>
        <v>295</v>
      </c>
      <c r="B297" s="174" t="s">
        <v>323</v>
      </c>
      <c r="C297" s="175">
        <f>VLOOKUP($B297,Marina!$B:$S,3,0)</f>
        <v>1</v>
      </c>
      <c r="D297" s="175">
        <f>VLOOKUP($B297,Marina!$B:$S,4,0)</f>
        <v>1</v>
      </c>
      <c r="E297" s="175">
        <f>VLOOKUP($B297,Marina!$B:$S,5,0)</f>
        <v>1</v>
      </c>
      <c r="F297" s="175">
        <f>VLOOKUP($B297,Marina!$B:$S,8,0)</f>
        <v>1</v>
      </c>
      <c r="G297" s="176">
        <f>VLOOKUP($B297,Marina!$B:$S,12,0)</f>
        <v>44561</v>
      </c>
    </row>
    <row r="298" spans="1:7" ht="28.5">
      <c r="A298" s="173">
        <f>IF(B298="","",SUBTOTAL(3,$B$3:B298))</f>
        <v>296</v>
      </c>
      <c r="B298" s="174" t="s">
        <v>324</v>
      </c>
      <c r="C298" s="175">
        <f>VLOOKUP($B298,Marina!$B:$S,3,0)</f>
        <v>1</v>
      </c>
      <c r="D298" s="175">
        <f>VLOOKUP($B298,Marina!$B:$S,4,0)</f>
        <v>1</v>
      </c>
      <c r="E298" s="175">
        <f>VLOOKUP($B298,Marina!$B:$S,5,0)</f>
        <v>1</v>
      </c>
      <c r="F298" s="175">
        <f>VLOOKUP($B298,Marina!$B:$S,8,0)</f>
        <v>1</v>
      </c>
      <c r="G298" s="176">
        <f>VLOOKUP($B298,Marina!$B:$S,12,0)</f>
        <v>44515</v>
      </c>
    </row>
    <row r="299" spans="1:7" ht="28.5">
      <c r="A299" s="173">
        <f>IF(B299="","",SUBTOTAL(3,$B$3:B299))</f>
        <v>297</v>
      </c>
      <c r="B299" s="174" t="s">
        <v>325</v>
      </c>
      <c r="C299" s="175">
        <f>VLOOKUP($B299,Marina!$B:$S,3,0)</f>
        <v>1</v>
      </c>
      <c r="D299" s="175">
        <f>VLOOKUP($B299,Marina!$B:$S,4,0)</f>
        <v>1</v>
      </c>
      <c r="E299" s="175">
        <f>VLOOKUP($B299,Marina!$B:$S,5,0)</f>
        <v>1</v>
      </c>
      <c r="F299" s="175">
        <f>VLOOKUP($B299,Marina!$B:$S,8,0)</f>
        <v>1</v>
      </c>
      <c r="G299" s="176">
        <f>VLOOKUP($B299,Marina!$B:$S,12,0)</f>
        <v>44530</v>
      </c>
    </row>
    <row r="300" spans="1:7" ht="28.5">
      <c r="A300" s="173">
        <f>IF(B300="","",SUBTOTAL(3,$B$3:B300))</f>
        <v>298</v>
      </c>
      <c r="B300" s="174" t="s">
        <v>326</v>
      </c>
      <c r="C300" s="175">
        <f>VLOOKUP($B300,Marina!$B:$S,3,0)</f>
        <v>1</v>
      </c>
      <c r="D300" s="175">
        <f>VLOOKUP($B300,Marina!$B:$S,4,0)</f>
        <v>1</v>
      </c>
      <c r="E300" s="175">
        <f>VLOOKUP($B300,Marina!$B:$S,5,0)</f>
        <v>1</v>
      </c>
      <c r="F300" s="175">
        <f>VLOOKUP($B300,Marina!$B:$S,8,0)</f>
        <v>1</v>
      </c>
      <c r="G300" s="176">
        <f>VLOOKUP($B300,Marina!$B:$S,12,0)</f>
        <v>44440</v>
      </c>
    </row>
    <row r="301" spans="1:7" ht="28.5">
      <c r="A301" s="173">
        <f>IF(B301="","",SUBTOTAL(3,$B$3:B301))</f>
        <v>299</v>
      </c>
      <c r="B301" s="174" t="s">
        <v>327</v>
      </c>
      <c r="C301" s="175">
        <f>VLOOKUP($B301,Marina!$B:$S,3,0)</f>
        <v>1</v>
      </c>
      <c r="D301" s="175">
        <f>VLOOKUP($B301,Marina!$B:$S,4,0)</f>
        <v>1</v>
      </c>
      <c r="E301" s="175">
        <f>VLOOKUP($B301,Marina!$B:$S,5,0)</f>
        <v>1</v>
      </c>
      <c r="F301" s="175">
        <f>VLOOKUP($B301,Marina!$B:$S,8,0)</f>
        <v>1</v>
      </c>
      <c r="G301" s="176">
        <f>VLOOKUP($B301,Marina!$B:$S,12,0)</f>
        <v>44701</v>
      </c>
    </row>
    <row r="302" spans="1:7" ht="28.5">
      <c r="A302" s="173">
        <f>IF(B302="","",SUBTOTAL(3,$B$3:B302))</f>
        <v>300</v>
      </c>
      <c r="B302" s="174" t="s">
        <v>328</v>
      </c>
      <c r="C302" s="175">
        <f>VLOOKUP($B302,Marina!$B:$S,3,0)</f>
        <v>1</v>
      </c>
      <c r="D302" s="175">
        <f>VLOOKUP($B302,Marina!$B:$S,4,0)</f>
        <v>1</v>
      </c>
      <c r="E302" s="175">
        <f>VLOOKUP($B302,Marina!$B:$S,5,0)</f>
        <v>1</v>
      </c>
      <c r="F302" s="175">
        <f>VLOOKUP($B302,Marina!$B:$S,8,0)</f>
        <v>1</v>
      </c>
      <c r="G302" s="176">
        <f>VLOOKUP($B302,Marina!$B:$S,12,0)</f>
        <v>44637</v>
      </c>
    </row>
    <row r="303" spans="1:7" ht="28.5">
      <c r="A303" s="173">
        <f>IF(B303="","",SUBTOTAL(3,$B$3:B303))</f>
        <v>301</v>
      </c>
      <c r="B303" s="174" t="s">
        <v>329</v>
      </c>
      <c r="C303" s="175">
        <f>VLOOKUP($B303,Marina!$B:$S,3,0)</f>
        <v>1</v>
      </c>
      <c r="D303" s="175">
        <f>VLOOKUP($B303,Marina!$B:$S,4,0)</f>
        <v>1</v>
      </c>
      <c r="E303" s="175">
        <f>VLOOKUP($B303,Marina!$B:$S,5,0)</f>
        <v>1</v>
      </c>
      <c r="F303" s="175">
        <f>VLOOKUP($B303,Marina!$B:$S,8,0)</f>
        <v>1</v>
      </c>
      <c r="G303" s="176">
        <f>VLOOKUP($B303,Marina!$B:$S,12,0)</f>
        <v>44486</v>
      </c>
    </row>
    <row r="304" spans="1:7" ht="28.5">
      <c r="A304" s="173">
        <f>IF(B304="","",SUBTOTAL(3,$B$3:B304))</f>
        <v>302</v>
      </c>
      <c r="B304" s="174" t="s">
        <v>685</v>
      </c>
      <c r="C304" s="175">
        <f>VLOOKUP($B304,Marina!$B:$S,3,0)</f>
        <v>1</v>
      </c>
      <c r="D304" s="175">
        <f>VLOOKUP($B304,Marina!$B:$S,4,0)</f>
        <v>1</v>
      </c>
      <c r="E304" s="175">
        <f>VLOOKUP($B304,Marina!$B:$S,5,0)</f>
        <v>1</v>
      </c>
      <c r="F304" s="175">
        <f>VLOOKUP($B304,Marina!$B:$S,8,0)</f>
        <v>1</v>
      </c>
      <c r="G304" s="176">
        <f>VLOOKUP($B304,Marina!$B:$S,12,0)</f>
        <v>44490</v>
      </c>
    </row>
    <row r="305" spans="1:7" ht="28.5">
      <c r="A305" s="173">
        <f>IF(B305="","",SUBTOTAL(3,$B$3:B305))</f>
        <v>303</v>
      </c>
      <c r="B305" s="174" t="s">
        <v>686</v>
      </c>
      <c r="C305" s="175">
        <f>VLOOKUP($B305,Marina!$B:$S,3,0)</f>
        <v>1</v>
      </c>
      <c r="D305" s="175">
        <f>VLOOKUP($B305,Marina!$B:$S,4,0)</f>
        <v>1</v>
      </c>
      <c r="E305" s="175">
        <f>VLOOKUP($B305,Marina!$B:$S,5,0)</f>
        <v>1</v>
      </c>
      <c r="F305" s="175">
        <f>VLOOKUP($B305,Marina!$B:$S,8,0)</f>
        <v>1</v>
      </c>
      <c r="G305" s="176">
        <f>VLOOKUP($B305,Marina!$B:$S,12,0)</f>
        <v>44490</v>
      </c>
    </row>
    <row r="306" spans="1:7" ht="28.5">
      <c r="A306" s="173">
        <f>IF(B306="","",SUBTOTAL(3,$B$3:B306))</f>
        <v>304</v>
      </c>
      <c r="B306" s="174" t="s">
        <v>331</v>
      </c>
      <c r="C306" s="175">
        <f>VLOOKUP($B306,Marina!$B:$S,3,0)</f>
        <v>1</v>
      </c>
      <c r="D306" s="175">
        <f>VLOOKUP($B306,Marina!$B:$S,4,0)</f>
        <v>1</v>
      </c>
      <c r="E306" s="175">
        <f>VLOOKUP($B306,Marina!$B:$S,5,0)</f>
        <v>1</v>
      </c>
      <c r="F306" s="175">
        <f>VLOOKUP($B306,Marina!$B:$S,8,0)</f>
        <v>1</v>
      </c>
      <c r="G306" s="176">
        <f>VLOOKUP($B306,Marina!$B:$S,12,0)</f>
        <v>44431</v>
      </c>
    </row>
    <row r="307" spans="1:7" ht="28.5">
      <c r="A307" s="173">
        <f>IF(B307="","",SUBTOTAL(3,$B$3:B307))</f>
        <v>305</v>
      </c>
      <c r="B307" s="174" t="s">
        <v>332</v>
      </c>
      <c r="C307" s="175">
        <f>VLOOKUP($B307,Marina!$B:$S,3,0)</f>
        <v>1</v>
      </c>
      <c r="D307" s="175">
        <f>VLOOKUP($B307,Marina!$B:$S,4,0)</f>
        <v>1</v>
      </c>
      <c r="E307" s="175">
        <f>VLOOKUP($B307,Marina!$B:$S,5,0)</f>
        <v>1</v>
      </c>
      <c r="F307" s="175">
        <f>VLOOKUP($B307,Marina!$B:$S,8,0)</f>
        <v>1</v>
      </c>
      <c r="G307" s="176">
        <f>VLOOKUP($B307,Marina!$B:$S,12,0)</f>
        <v>44437</v>
      </c>
    </row>
    <row r="308" spans="1:7" ht="28.5">
      <c r="A308" s="173">
        <f>IF(B308="","",SUBTOTAL(3,$B$3:B308))</f>
        <v>306</v>
      </c>
      <c r="B308" s="174" t="s">
        <v>333</v>
      </c>
      <c r="C308" s="175">
        <f>VLOOKUP($B308,Marina!$B:$S,3,0)</f>
        <v>1</v>
      </c>
      <c r="D308" s="175">
        <f>VLOOKUP($B308,Marina!$B:$S,4,0)</f>
        <v>1</v>
      </c>
      <c r="E308" s="175">
        <f>VLOOKUP($B308,Marina!$B:$S,5,0)</f>
        <v>1</v>
      </c>
      <c r="F308" s="175">
        <f>VLOOKUP($B308,Marina!$B:$S,8,0)</f>
        <v>1</v>
      </c>
      <c r="G308" s="176">
        <f>VLOOKUP($B308,Marina!$B:$S,12,0)</f>
        <v>44531</v>
      </c>
    </row>
    <row r="309" spans="1:7" ht="28.5">
      <c r="A309" s="173">
        <f>IF(B309="","",SUBTOTAL(3,$B$3:B309))</f>
        <v>307</v>
      </c>
      <c r="B309" s="174" t="s">
        <v>334</v>
      </c>
      <c r="C309" s="175">
        <f>VLOOKUP($B309,Marina!$B:$S,3,0)</f>
        <v>1</v>
      </c>
      <c r="D309" s="175">
        <f>VLOOKUP($B309,Marina!$B:$S,4,0)</f>
        <v>1</v>
      </c>
      <c r="E309" s="175">
        <f>VLOOKUP($B309,Marina!$B:$S,5,0)</f>
        <v>1</v>
      </c>
      <c r="F309" s="175">
        <f>VLOOKUP($B309,Marina!$B:$S,8,0)</f>
        <v>1</v>
      </c>
      <c r="G309" s="176">
        <f>VLOOKUP($B309,Marina!$B:$S,12,0)</f>
        <v>44489</v>
      </c>
    </row>
    <row r="310" spans="1:7" ht="28.5">
      <c r="A310" s="173">
        <f>IF(B310="","",SUBTOTAL(3,$B$3:B310))</f>
        <v>308</v>
      </c>
      <c r="B310" s="174" t="s">
        <v>335</v>
      </c>
      <c r="C310" s="175">
        <f>VLOOKUP($B310,Marina!$B:$S,3,0)</f>
        <v>1</v>
      </c>
      <c r="D310" s="175">
        <f>VLOOKUP($B310,Marina!$B:$S,4,0)</f>
        <v>1</v>
      </c>
      <c r="E310" s="175">
        <f>VLOOKUP($B310,Marina!$B:$S,5,0)</f>
        <v>1</v>
      </c>
      <c r="F310" s="175">
        <f>VLOOKUP($B310,Marina!$B:$S,8,0)</f>
        <v>1</v>
      </c>
      <c r="G310" s="176">
        <f>VLOOKUP($B310,Marina!$B:$S,12,0)</f>
        <v>44733</v>
      </c>
    </row>
    <row r="311" spans="1:7" ht="28.5">
      <c r="A311" s="173">
        <f>IF(B311="","",SUBTOTAL(3,$B$3:B311))</f>
        <v>309</v>
      </c>
      <c r="B311" s="174" t="s">
        <v>336</v>
      </c>
      <c r="C311" s="175">
        <f>VLOOKUP($B311,Marina!$B:$S,3,0)</f>
        <v>1</v>
      </c>
      <c r="D311" s="175">
        <f>VLOOKUP($B311,Marina!$B:$S,4,0)</f>
        <v>1</v>
      </c>
      <c r="E311" s="175">
        <f>VLOOKUP($B311,Marina!$B:$S,5,0)</f>
        <v>1</v>
      </c>
      <c r="F311" s="175">
        <f>VLOOKUP($B311,Marina!$B:$S,8,0)</f>
        <v>1</v>
      </c>
      <c r="G311" s="176">
        <f>VLOOKUP($B311,Marina!$B:$S,12,0)</f>
        <v>44431</v>
      </c>
    </row>
    <row r="312" spans="1:7" ht="28.5">
      <c r="A312" s="173">
        <f>IF(B312="","",SUBTOTAL(3,$B$3:B312))</f>
        <v>310</v>
      </c>
      <c r="B312" s="174" t="s">
        <v>337</v>
      </c>
      <c r="C312" s="175">
        <f>VLOOKUP($B312,Marina!$B:$S,3,0)</f>
        <v>1</v>
      </c>
      <c r="D312" s="175">
        <f>VLOOKUP($B312,Marina!$B:$S,4,0)</f>
        <v>1</v>
      </c>
      <c r="E312" s="175">
        <f>VLOOKUP($B312,Marina!$B:$S,5,0)</f>
        <v>1</v>
      </c>
      <c r="F312" s="175">
        <f>VLOOKUP($B312,Marina!$B:$S,8,0)</f>
        <v>1</v>
      </c>
      <c r="G312" s="176">
        <f>VLOOKUP($B312,Marina!$B:$S,12,0)</f>
        <v>44434</v>
      </c>
    </row>
    <row r="313" spans="1:7" ht="28.5">
      <c r="A313" s="173">
        <f>IF(B313="","",SUBTOTAL(3,$B$3:B313))</f>
        <v>311</v>
      </c>
      <c r="B313" s="174" t="s">
        <v>338</v>
      </c>
      <c r="C313" s="175">
        <f>VLOOKUP($B313,Marina!$B:$S,3,0)</f>
        <v>1</v>
      </c>
      <c r="D313" s="175">
        <f>VLOOKUP($B313,Marina!$B:$S,4,0)</f>
        <v>1</v>
      </c>
      <c r="E313" s="175">
        <f>VLOOKUP($B313,Marina!$B:$S,5,0)</f>
        <v>1</v>
      </c>
      <c r="F313" s="175">
        <f>VLOOKUP($B313,Marina!$B:$S,8,0)</f>
        <v>1</v>
      </c>
      <c r="G313" s="176">
        <f>VLOOKUP($B313,Marina!$B:$S,12,0)</f>
        <v>44712</v>
      </c>
    </row>
    <row r="314" spans="1:7" ht="28.5">
      <c r="A314" s="173">
        <f>IF(B314="","",SUBTOTAL(3,$B$3:B314))</f>
        <v>312</v>
      </c>
      <c r="B314" s="174" t="s">
        <v>339</v>
      </c>
      <c r="C314" s="175">
        <f>VLOOKUP($B314,Marina!$B:$S,3,0)</f>
        <v>1</v>
      </c>
      <c r="D314" s="175">
        <f>VLOOKUP($B314,Marina!$B:$S,4,0)</f>
        <v>1</v>
      </c>
      <c r="E314" s="175">
        <f>VLOOKUP($B314,Marina!$B:$S,5,0)</f>
        <v>1</v>
      </c>
      <c r="F314" s="175">
        <f>VLOOKUP($B314,Marina!$B:$S,8,0)</f>
        <v>1</v>
      </c>
      <c r="G314" s="176">
        <f>VLOOKUP($B314,Marina!$B:$S,12,0)</f>
        <v>44431</v>
      </c>
    </row>
    <row r="315" spans="1:7" ht="28.5">
      <c r="A315" s="173">
        <f>IF(B315="","",SUBTOTAL(3,$B$3:B315))</f>
        <v>313</v>
      </c>
      <c r="B315" s="174" t="s">
        <v>340</v>
      </c>
      <c r="C315" s="175">
        <f>VLOOKUP($B315,Marina!$B:$S,3,0)</f>
        <v>1</v>
      </c>
      <c r="D315" s="175">
        <f>VLOOKUP($B315,Marina!$B:$S,4,0)</f>
        <v>1</v>
      </c>
      <c r="E315" s="175">
        <f>VLOOKUP($B315,Marina!$B:$S,5,0)</f>
        <v>1</v>
      </c>
      <c r="F315" s="175">
        <f>VLOOKUP($B315,Marina!$B:$S,8,0)</f>
        <v>1</v>
      </c>
      <c r="G315" s="176">
        <f>VLOOKUP($B315,Marina!$B:$S,12,0)</f>
        <v>44577</v>
      </c>
    </row>
    <row r="316" spans="1:7" ht="28.5">
      <c r="A316" s="173">
        <f>IF(B316="","",SUBTOTAL(3,$B$3:B316))</f>
        <v>314</v>
      </c>
      <c r="B316" s="174" t="s">
        <v>341</v>
      </c>
      <c r="C316" s="175">
        <f>VLOOKUP($B316,Marina!$B:$S,3,0)</f>
        <v>1</v>
      </c>
      <c r="D316" s="175">
        <f>VLOOKUP($B316,Marina!$B:$S,4,0)</f>
        <v>1</v>
      </c>
      <c r="E316" s="175">
        <f>VLOOKUP($B316,Marina!$B:$S,5,0)</f>
        <v>1</v>
      </c>
      <c r="F316" s="175">
        <f>VLOOKUP($B316,Marina!$B:$S,8,0)</f>
        <v>1</v>
      </c>
      <c r="G316" s="176">
        <f>VLOOKUP($B316,Marina!$B:$S,12,0)</f>
        <v>44395</v>
      </c>
    </row>
    <row r="317" spans="1:7" ht="28.5">
      <c r="A317" s="173">
        <f>IF(B317="","",SUBTOTAL(3,$B$3:B317))</f>
        <v>315</v>
      </c>
      <c r="B317" s="174" t="s">
        <v>342</v>
      </c>
      <c r="C317" s="175">
        <f>VLOOKUP($B317,Marina!$B:$S,3,0)</f>
        <v>1</v>
      </c>
      <c r="D317" s="175">
        <f>VLOOKUP($B317,Marina!$B:$S,4,0)</f>
        <v>1</v>
      </c>
      <c r="E317" s="175">
        <f>VLOOKUP($B317,Marina!$B:$S,5,0)</f>
        <v>1</v>
      </c>
      <c r="F317" s="175">
        <f>VLOOKUP($B317,Marina!$B:$S,8,0)</f>
        <v>1</v>
      </c>
      <c r="G317" s="176">
        <f>VLOOKUP($B317,Marina!$B:$S,12,0)</f>
        <v>44395</v>
      </c>
    </row>
    <row r="318" spans="1:7" ht="28.5">
      <c r="A318" s="173">
        <f>IF(B318="","",SUBTOTAL(3,$B$3:B318))</f>
        <v>316</v>
      </c>
      <c r="B318" s="174" t="s">
        <v>343</v>
      </c>
      <c r="C318" s="175">
        <f>VLOOKUP($B318,Marina!$B:$S,3,0)</f>
        <v>1</v>
      </c>
      <c r="D318" s="175">
        <f>VLOOKUP($B318,Marina!$B:$S,4,0)</f>
        <v>1</v>
      </c>
      <c r="E318" s="175">
        <f>VLOOKUP($B318,Marina!$B:$S,5,0)</f>
        <v>1</v>
      </c>
      <c r="F318" s="175">
        <f>VLOOKUP($B318,Marina!$B:$S,8,0)</f>
        <v>1</v>
      </c>
      <c r="G318" s="176">
        <f>VLOOKUP($B318,Marina!$B:$S,12,0)</f>
        <v>44508</v>
      </c>
    </row>
    <row r="319" spans="1:7" ht="28.5">
      <c r="A319" s="173">
        <f>IF(B319="","",SUBTOTAL(3,$B$3:B319))</f>
        <v>317</v>
      </c>
      <c r="B319" s="174" t="s">
        <v>344</v>
      </c>
      <c r="C319" s="175">
        <f>VLOOKUP($B319,Marina!$B:$S,3,0)</f>
        <v>1</v>
      </c>
      <c r="D319" s="175">
        <f>VLOOKUP($B319,Marina!$B:$S,4,0)</f>
        <v>1</v>
      </c>
      <c r="E319" s="175">
        <f>VLOOKUP($B319,Marina!$B:$S,5,0)</f>
        <v>1</v>
      </c>
      <c r="F319" s="175">
        <f>VLOOKUP($B319,Marina!$B:$S,8,0)</f>
        <v>1</v>
      </c>
      <c r="G319" s="176">
        <f>VLOOKUP($B319,Marina!$B:$S,12,0)</f>
        <v>44710</v>
      </c>
    </row>
    <row r="320" spans="1:7" ht="28.5">
      <c r="A320" s="173">
        <f>IF(B320="","",SUBTOTAL(3,$B$3:B320))</f>
        <v>318</v>
      </c>
      <c r="B320" s="174" t="s">
        <v>345</v>
      </c>
      <c r="C320" s="175">
        <f>VLOOKUP($B320,Marina!$B:$S,3,0)</f>
        <v>1</v>
      </c>
      <c r="D320" s="175">
        <f>VLOOKUP($B320,Marina!$B:$S,4,0)</f>
        <v>1</v>
      </c>
      <c r="E320" s="175">
        <f>VLOOKUP($B320,Marina!$B:$S,5,0)</f>
        <v>1</v>
      </c>
      <c r="F320" s="175">
        <f>VLOOKUP($B320,Marina!$B:$S,8,0)</f>
        <v>1</v>
      </c>
      <c r="G320" s="176">
        <f>VLOOKUP($B320,Marina!$B:$S,12,0)</f>
        <v>44432</v>
      </c>
    </row>
    <row r="321" spans="1:7" ht="28.5">
      <c r="A321" s="173">
        <f>IF(B321="","",SUBTOTAL(3,$B$3:B321))</f>
        <v>319</v>
      </c>
      <c r="B321" s="174" t="s">
        <v>694</v>
      </c>
      <c r="C321" s="175">
        <f>VLOOKUP($B321,Marina!$B:$S,3,0)</f>
        <v>1</v>
      </c>
      <c r="D321" s="175">
        <f>VLOOKUP($B321,Marina!$B:$S,4,0)</f>
        <v>1</v>
      </c>
      <c r="E321" s="175">
        <f>VLOOKUP($B321,Marina!$B:$S,5,0)</f>
        <v>1</v>
      </c>
      <c r="F321" s="175">
        <f>VLOOKUP($B321,Marina!$B:$S,8,0)</f>
        <v>1</v>
      </c>
      <c r="G321" s="176">
        <f>VLOOKUP($B321,Marina!$B:$S,12,0)</f>
        <v>44432</v>
      </c>
    </row>
    <row r="322" spans="1:7" ht="28.5">
      <c r="A322" s="173">
        <f>IF(B322="","",SUBTOTAL(3,$B$3:B322))</f>
        <v>320</v>
      </c>
      <c r="B322" s="174" t="s">
        <v>687</v>
      </c>
      <c r="C322" s="175">
        <f>VLOOKUP($B322,Marina!$B:$S,3,0)</f>
        <v>1</v>
      </c>
      <c r="D322" s="175">
        <f>VLOOKUP($B322,Marina!$B:$S,4,0)</f>
        <v>1</v>
      </c>
      <c r="E322" s="175">
        <f>VLOOKUP($B322,Marina!$B:$S,5,0)</f>
        <v>1</v>
      </c>
      <c r="F322" s="175">
        <f>VLOOKUP($B322,Marina!$B:$S,8,0)</f>
        <v>1</v>
      </c>
      <c r="G322" s="176">
        <f>VLOOKUP($B322,Marina!$B:$S,12,0)</f>
        <v>44432</v>
      </c>
    </row>
    <row r="323" spans="1:7" ht="28.5">
      <c r="A323" s="173">
        <f>IF(B323="","",SUBTOTAL(3,$B$3:B323))</f>
        <v>321</v>
      </c>
      <c r="B323" s="174" t="s">
        <v>347</v>
      </c>
      <c r="C323" s="175">
        <f>VLOOKUP($B323,Marina!$B:$S,3,0)</f>
        <v>1</v>
      </c>
      <c r="D323" s="175">
        <f>VLOOKUP($B323,Marina!$B:$S,4,0)</f>
        <v>1</v>
      </c>
      <c r="E323" s="175">
        <f>VLOOKUP($B323,Marina!$B:$S,5,0)</f>
        <v>1</v>
      </c>
      <c r="F323" s="175">
        <f>VLOOKUP($B323,Marina!$B:$S,8,0)</f>
        <v>1</v>
      </c>
      <c r="G323" s="176">
        <f>VLOOKUP($B323,Marina!$B:$S,12,0)</f>
        <v>44442</v>
      </c>
    </row>
    <row r="324" spans="1:7" ht="28.5">
      <c r="A324" s="173">
        <f>IF(B324="","",SUBTOTAL(3,$B$3:B324))</f>
        <v>322</v>
      </c>
      <c r="B324" s="174" t="s">
        <v>348</v>
      </c>
      <c r="C324" s="175">
        <f>VLOOKUP($B324,Marina!$B:$S,3,0)</f>
        <v>1</v>
      </c>
      <c r="D324" s="175">
        <f>VLOOKUP($B324,Marina!$B:$S,4,0)</f>
        <v>1</v>
      </c>
      <c r="E324" s="175">
        <f>VLOOKUP($B324,Marina!$B:$S,5,0)</f>
        <v>1</v>
      </c>
      <c r="F324" s="175">
        <f>VLOOKUP($B324,Marina!$B:$S,8,0)</f>
        <v>1</v>
      </c>
      <c r="G324" s="176">
        <f>VLOOKUP($B324,Marina!$B:$S,12,0)</f>
        <v>44442</v>
      </c>
    </row>
    <row r="325" spans="1:7" ht="28.5">
      <c r="A325" s="173">
        <f>IF(B325="","",SUBTOTAL(3,$B$3:B325))</f>
        <v>323</v>
      </c>
      <c r="B325" s="174" t="s">
        <v>349</v>
      </c>
      <c r="C325" s="175">
        <f>VLOOKUP($B325,Marina!$B:$S,3,0)</f>
        <v>1</v>
      </c>
      <c r="D325" s="175">
        <f>VLOOKUP($B325,Marina!$B:$S,4,0)</f>
        <v>1</v>
      </c>
      <c r="E325" s="175">
        <f>VLOOKUP($B325,Marina!$B:$S,5,0)</f>
        <v>1</v>
      </c>
      <c r="F325" s="175">
        <f>VLOOKUP($B325,Marina!$B:$S,8,0)</f>
        <v>1</v>
      </c>
      <c r="G325" s="176">
        <f>VLOOKUP($B325,Marina!$B:$S,12,0)</f>
        <v>44380</v>
      </c>
    </row>
    <row r="326" spans="1:7" ht="28.5">
      <c r="A326" s="173">
        <f>IF(B326="","",SUBTOTAL(3,$B$3:B326))</f>
        <v>324</v>
      </c>
      <c r="B326" s="174" t="s">
        <v>350</v>
      </c>
      <c r="C326" s="175">
        <f>VLOOKUP($B326,Marina!$B:$S,3,0)</f>
        <v>1</v>
      </c>
      <c r="D326" s="175">
        <f>VLOOKUP($B326,Marina!$B:$S,4,0)</f>
        <v>1</v>
      </c>
      <c r="E326" s="175">
        <f>VLOOKUP($B326,Marina!$B:$S,5,0)</f>
        <v>1</v>
      </c>
      <c r="F326" s="175">
        <f>VLOOKUP($B326,Marina!$B:$S,8,0)</f>
        <v>1</v>
      </c>
      <c r="G326" s="176">
        <f>VLOOKUP($B326,Marina!$B:$S,12,0)</f>
        <v>44432</v>
      </c>
    </row>
    <row r="327" spans="1:7" ht="28.5">
      <c r="A327" s="173">
        <f>IF(B327="","",SUBTOTAL(3,$B$3:B327))</f>
        <v>325</v>
      </c>
      <c r="B327" s="174" t="s">
        <v>351</v>
      </c>
      <c r="C327" s="175">
        <f>VLOOKUP($B327,Marina!$B:$S,3,0)</f>
        <v>1</v>
      </c>
      <c r="D327" s="175">
        <f>VLOOKUP($B327,Marina!$B:$S,4,0)</f>
        <v>1</v>
      </c>
      <c r="E327" s="175">
        <f>VLOOKUP($B327,Marina!$B:$S,5,0)</f>
        <v>1</v>
      </c>
      <c r="F327" s="175">
        <f>VLOOKUP($B327,Marina!$B:$S,8,0)</f>
        <v>1</v>
      </c>
      <c r="G327" s="176">
        <f>VLOOKUP($B327,Marina!$B:$S,12,0)</f>
        <v>44695</v>
      </c>
    </row>
    <row r="328" spans="1:7" ht="28.5">
      <c r="A328" s="173">
        <f>IF(B328="","",SUBTOTAL(3,$B$3:B328))</f>
        <v>326</v>
      </c>
      <c r="B328" s="174" t="s">
        <v>352</v>
      </c>
      <c r="C328" s="175">
        <f>VLOOKUP($B328,Marina!$B:$S,3,0)</f>
        <v>1</v>
      </c>
      <c r="D328" s="175">
        <f>VLOOKUP($B328,Marina!$B:$S,4,0)</f>
        <v>1</v>
      </c>
      <c r="E328" s="175">
        <f>VLOOKUP($B328,Marina!$B:$S,5,0)</f>
        <v>1</v>
      </c>
      <c r="F328" s="175">
        <f>VLOOKUP($B328,Marina!$B:$S,8,0)</f>
        <v>1</v>
      </c>
      <c r="G328" s="176">
        <f>VLOOKUP($B328,Marina!$B:$S,12,0)</f>
        <v>44486</v>
      </c>
    </row>
    <row r="329" spans="1:7" ht="28.5">
      <c r="A329" s="173">
        <f>IF(B329="","",SUBTOTAL(3,$B$3:B329))</f>
        <v>327</v>
      </c>
      <c r="B329" s="174" t="s">
        <v>353</v>
      </c>
      <c r="C329" s="175">
        <f>VLOOKUP($B329,Marina!$B:$S,3,0)</f>
        <v>1</v>
      </c>
      <c r="D329" s="175">
        <f>VLOOKUP($B329,Marina!$B:$S,4,0)</f>
        <v>1</v>
      </c>
      <c r="E329" s="175">
        <f>VLOOKUP($B329,Marina!$B:$S,5,0)</f>
        <v>1</v>
      </c>
      <c r="F329" s="175">
        <f>VLOOKUP($B329,Marina!$B:$S,8,0)</f>
        <v>1</v>
      </c>
      <c r="G329" s="176">
        <f>VLOOKUP($B329,Marina!$B:$S,12,0)</f>
        <v>44725</v>
      </c>
    </row>
    <row r="330" spans="1:7" ht="28.5">
      <c r="A330" s="173">
        <f>IF(B330="","",SUBTOTAL(3,$B$3:B330))</f>
        <v>328</v>
      </c>
      <c r="B330" s="174" t="s">
        <v>354</v>
      </c>
      <c r="C330" s="175">
        <f>VLOOKUP($B330,Marina!$B:$S,3,0)</f>
        <v>1</v>
      </c>
      <c r="D330" s="175">
        <f>VLOOKUP($B330,Marina!$B:$S,4,0)</f>
        <v>1</v>
      </c>
      <c r="E330" s="175">
        <f>VLOOKUP($B330,Marina!$B:$S,5,0)</f>
        <v>1</v>
      </c>
      <c r="F330" s="175">
        <f>VLOOKUP($B330,Marina!$B:$S,8,0)</f>
        <v>1</v>
      </c>
      <c r="G330" s="176">
        <f>VLOOKUP($B330,Marina!$B:$S,12,0)</f>
        <v>44597</v>
      </c>
    </row>
    <row r="331" spans="1:7" ht="28.5">
      <c r="A331" s="173">
        <f>IF(B331="","",SUBTOTAL(3,$B$3:B331))</f>
        <v>329</v>
      </c>
      <c r="B331" s="174" t="s">
        <v>355</v>
      </c>
      <c r="C331" s="175">
        <f>VLOOKUP($B331,Marina!$B:$S,3,0)</f>
        <v>1</v>
      </c>
      <c r="D331" s="175">
        <f>VLOOKUP($B331,Marina!$B:$S,4,0)</f>
        <v>1</v>
      </c>
      <c r="E331" s="175">
        <f>VLOOKUP($B331,Marina!$B:$S,5,0)</f>
        <v>1</v>
      </c>
      <c r="F331" s="175">
        <f>VLOOKUP($B331,Marina!$B:$S,8,0)</f>
        <v>1</v>
      </c>
      <c r="G331" s="176">
        <f>VLOOKUP($B331,Marina!$B:$S,12,0)</f>
        <v>44180</v>
      </c>
    </row>
    <row r="332" spans="1:7" ht="28.5">
      <c r="A332" s="173">
        <f>IF(B332="","",SUBTOTAL(3,$B$3:B332))</f>
        <v>330</v>
      </c>
      <c r="B332" s="174" t="s">
        <v>356</v>
      </c>
      <c r="C332" s="175">
        <f>VLOOKUP($B332,Marina!$B:$S,3,0)</f>
        <v>1</v>
      </c>
      <c r="D332" s="175">
        <f>VLOOKUP($B332,Marina!$B:$S,4,0)</f>
        <v>1</v>
      </c>
      <c r="E332" s="175">
        <f>VLOOKUP($B332,Marina!$B:$S,5,0)</f>
        <v>1</v>
      </c>
      <c r="F332" s="175">
        <f>VLOOKUP($B332,Marina!$B:$S,8,0)</f>
        <v>1</v>
      </c>
      <c r="G332" s="176">
        <f>VLOOKUP($B332,Marina!$B:$S,12,0)</f>
        <v>44504</v>
      </c>
    </row>
    <row r="333" spans="1:7" ht="28.5">
      <c r="A333" s="173">
        <f>IF(B333="","",SUBTOTAL(3,$B$3:B333))</f>
        <v>331</v>
      </c>
      <c r="B333" s="174" t="s">
        <v>357</v>
      </c>
      <c r="C333" s="175">
        <f>VLOOKUP($B333,Marina!$B:$S,3,0)</f>
        <v>1</v>
      </c>
      <c r="D333" s="175">
        <f>VLOOKUP($B333,Marina!$B:$S,4,0)</f>
        <v>1</v>
      </c>
      <c r="E333" s="175">
        <f>VLOOKUP($B333,Marina!$B:$S,5,0)</f>
        <v>1</v>
      </c>
      <c r="F333" s="175">
        <f>VLOOKUP($B333,Marina!$B:$S,8,0)</f>
        <v>1</v>
      </c>
      <c r="G333" s="176">
        <f>VLOOKUP($B333,Marina!$B:$S,12,0)</f>
        <v>44708</v>
      </c>
    </row>
    <row r="334" spans="1:7" ht="28.5">
      <c r="A334" s="173">
        <f>IF(B334="","",SUBTOTAL(3,$B$3:B334))</f>
        <v>332</v>
      </c>
      <c r="B334" s="174" t="s">
        <v>358</v>
      </c>
      <c r="C334" s="175">
        <f>VLOOKUP($B334,Marina!$B:$S,3,0)</f>
        <v>1</v>
      </c>
      <c r="D334" s="175">
        <f>VLOOKUP($B334,Marina!$B:$S,4,0)</f>
        <v>1</v>
      </c>
      <c r="E334" s="175">
        <f>VLOOKUP($B334,Marina!$B:$S,5,0)</f>
        <v>1</v>
      </c>
      <c r="F334" s="175">
        <f>VLOOKUP($B334,Marina!$B:$S,8,0)</f>
        <v>1</v>
      </c>
      <c r="G334" s="176">
        <f>VLOOKUP($B334,Marina!$B:$S,12,0)</f>
        <v>44700</v>
      </c>
    </row>
    <row r="335" spans="1:7" ht="28.5">
      <c r="A335" s="173">
        <f>IF(B335="","",SUBTOTAL(3,$B$3:B335))</f>
        <v>333</v>
      </c>
      <c r="B335" s="174" t="s">
        <v>359</v>
      </c>
      <c r="C335" s="175">
        <f>VLOOKUP($B335,Marina!$B:$S,3,0)</f>
        <v>1</v>
      </c>
      <c r="D335" s="175">
        <f>VLOOKUP($B335,Marina!$B:$S,4,0)</f>
        <v>1</v>
      </c>
      <c r="E335" s="175">
        <f>VLOOKUP($B335,Marina!$B:$S,5,0)</f>
        <v>1</v>
      </c>
      <c r="F335" s="175">
        <f>VLOOKUP($B335,Marina!$B:$S,8,0)</f>
        <v>1</v>
      </c>
      <c r="G335" s="176">
        <f>VLOOKUP($B335,Marina!$B:$S,12,0)</f>
        <v>44473</v>
      </c>
    </row>
    <row r="336" spans="1:7" ht="28.5">
      <c r="A336" s="173">
        <f>IF(B336="","",SUBTOTAL(3,$B$3:B336))</f>
        <v>334</v>
      </c>
      <c r="B336" s="174" t="s">
        <v>360</v>
      </c>
      <c r="C336" s="175">
        <f>VLOOKUP($B336,Marina!$B:$S,3,0)</f>
        <v>1</v>
      </c>
      <c r="D336" s="175">
        <f>VLOOKUP($B336,Marina!$B:$S,4,0)</f>
        <v>1</v>
      </c>
      <c r="E336" s="175">
        <f>VLOOKUP($B336,Marina!$B:$S,5,0)</f>
        <v>1</v>
      </c>
      <c r="F336" s="175">
        <f>VLOOKUP($B336,Marina!$B:$S,8,0)</f>
        <v>1</v>
      </c>
      <c r="G336" s="176">
        <f>VLOOKUP($B336,Marina!$B:$S,12,0)</f>
        <v>44519</v>
      </c>
    </row>
    <row r="337" spans="1:7" ht="28.5">
      <c r="A337" s="173">
        <f>IF(B337="","",SUBTOTAL(3,$B$3:B337))</f>
        <v>335</v>
      </c>
      <c r="B337" s="174" t="s">
        <v>361</v>
      </c>
      <c r="C337" s="175">
        <f>VLOOKUP($B337,Marina!$B:$S,3,0)</f>
        <v>1</v>
      </c>
      <c r="D337" s="175">
        <f>VLOOKUP($B337,Marina!$B:$S,4,0)</f>
        <v>1</v>
      </c>
      <c r="E337" s="175">
        <f>VLOOKUP($B337,Marina!$B:$S,5,0)</f>
        <v>1</v>
      </c>
      <c r="F337" s="175">
        <f>VLOOKUP($B337,Marina!$B:$S,8,0)</f>
        <v>1</v>
      </c>
      <c r="G337" s="176">
        <f>VLOOKUP($B337,Marina!$B:$S,12,0)</f>
        <v>44416</v>
      </c>
    </row>
    <row r="338" spans="1:7" ht="28.5">
      <c r="A338" s="173">
        <f>IF(B338="","",SUBTOTAL(3,$B$3:B338))</f>
        <v>336</v>
      </c>
      <c r="B338" s="174" t="s">
        <v>362</v>
      </c>
      <c r="C338" s="175">
        <f>VLOOKUP($B338,Marina!$B:$S,3,0)</f>
        <v>1</v>
      </c>
      <c r="D338" s="175">
        <f>VLOOKUP($B338,Marina!$B:$S,4,0)</f>
        <v>1</v>
      </c>
      <c r="E338" s="175">
        <f>VLOOKUP($B338,Marina!$B:$S,5,0)</f>
        <v>1</v>
      </c>
      <c r="F338" s="175">
        <f>VLOOKUP($B338,Marina!$B:$S,8,0)</f>
        <v>1</v>
      </c>
      <c r="G338" s="176">
        <f>VLOOKUP($B338,Marina!$B:$S,12,0)</f>
        <v>43977</v>
      </c>
    </row>
    <row r="339" spans="1:7" ht="28.5">
      <c r="A339" s="173">
        <f>IF(B339="","",SUBTOTAL(3,$B$3:B339))</f>
        <v>337</v>
      </c>
      <c r="B339" s="174" t="s">
        <v>363</v>
      </c>
      <c r="C339" s="175">
        <f>VLOOKUP($B339,Marina!$B:$S,3,0)</f>
        <v>1</v>
      </c>
      <c r="D339" s="175">
        <f>VLOOKUP($B339,Marina!$B:$S,4,0)</f>
        <v>1</v>
      </c>
      <c r="E339" s="175">
        <f>VLOOKUP($B339,Marina!$B:$S,5,0)</f>
        <v>1</v>
      </c>
      <c r="F339" s="175">
        <f>VLOOKUP($B339,Marina!$B:$S,8,0)</f>
        <v>1</v>
      </c>
      <c r="G339" s="176">
        <f>VLOOKUP($B339,Marina!$B:$S,12,0)</f>
        <v>44539</v>
      </c>
    </row>
    <row r="340" spans="1:7" ht="28.5">
      <c r="A340" s="173">
        <f>IF(B340="","",SUBTOTAL(3,$B$3:B340))</f>
        <v>338</v>
      </c>
      <c r="B340" s="174" t="s">
        <v>364</v>
      </c>
      <c r="C340" s="175">
        <f>VLOOKUP($B340,Marina!$B:$S,3,0)</f>
        <v>1</v>
      </c>
      <c r="D340" s="175">
        <f>VLOOKUP($B340,Marina!$B:$S,4,0)</f>
        <v>1</v>
      </c>
      <c r="E340" s="175">
        <f>VLOOKUP($B340,Marina!$B:$S,5,0)</f>
        <v>1</v>
      </c>
      <c r="F340" s="175">
        <f>VLOOKUP($B340,Marina!$B:$S,8,0)</f>
        <v>1</v>
      </c>
      <c r="G340" s="176">
        <f>VLOOKUP($B340,Marina!$B:$S,12,0)</f>
        <v>44732</v>
      </c>
    </row>
    <row r="341" spans="1:7" ht="28.5">
      <c r="A341" s="173">
        <f>IF(B341="","",SUBTOTAL(3,$B$3:B341))</f>
        <v>339</v>
      </c>
      <c r="B341" s="174" t="s">
        <v>365</v>
      </c>
      <c r="C341" s="175">
        <f>VLOOKUP($B341,Marina!$B:$S,3,0)</f>
        <v>1</v>
      </c>
      <c r="D341" s="175">
        <f>VLOOKUP($B341,Marina!$B:$S,4,0)</f>
        <v>1</v>
      </c>
      <c r="E341" s="175">
        <f>VLOOKUP($B341,Marina!$B:$S,5,0)</f>
        <v>1</v>
      </c>
      <c r="F341" s="175">
        <f>VLOOKUP($B341,Marina!$B:$S,8,0)</f>
        <v>1</v>
      </c>
      <c r="G341" s="176">
        <f>VLOOKUP($B341,Marina!$B:$S,12,0)</f>
        <v>44623</v>
      </c>
    </row>
    <row r="342" spans="1:7" ht="28.5">
      <c r="A342" s="173">
        <f>IF(B342="","",SUBTOTAL(3,$B$3:B342))</f>
        <v>340</v>
      </c>
      <c r="B342" s="174" t="s">
        <v>366</v>
      </c>
      <c r="C342" s="175">
        <f>VLOOKUP($B342,Marina!$B:$S,3,0)</f>
        <v>1</v>
      </c>
      <c r="D342" s="175">
        <f>VLOOKUP($B342,Marina!$B:$S,4,0)</f>
        <v>1</v>
      </c>
      <c r="E342" s="175">
        <f>VLOOKUP($B342,Marina!$B:$S,5,0)</f>
        <v>1</v>
      </c>
      <c r="F342" s="175">
        <f>VLOOKUP($B342,Marina!$B:$S,8,0)</f>
        <v>1</v>
      </c>
      <c r="G342" s="176">
        <f>VLOOKUP($B342,Marina!$B:$S,12,0)</f>
        <v>44622</v>
      </c>
    </row>
    <row r="343" spans="1:7" ht="28.5">
      <c r="A343" s="173">
        <f>IF(B343="","",SUBTOTAL(3,$B$3:B343))</f>
        <v>341</v>
      </c>
      <c r="B343" s="174" t="s">
        <v>367</v>
      </c>
      <c r="C343" s="175">
        <f>VLOOKUP($B343,Marina!$B:$S,3,0)</f>
        <v>1</v>
      </c>
      <c r="D343" s="175">
        <f>VLOOKUP($B343,Marina!$B:$S,4,0)</f>
        <v>1</v>
      </c>
      <c r="E343" s="175">
        <f>VLOOKUP($B343,Marina!$B:$S,5,0)</f>
        <v>1</v>
      </c>
      <c r="F343" s="175">
        <f>VLOOKUP($B343,Marina!$B:$S,8,0)</f>
        <v>1</v>
      </c>
      <c r="G343" s="176">
        <f>VLOOKUP($B343,Marina!$B:$S,12,0)</f>
        <v>44664</v>
      </c>
    </row>
    <row r="344" spans="1:7" ht="28.5">
      <c r="A344" s="173">
        <f>IF(B344="","",SUBTOTAL(3,$B$3:B344))</f>
        <v>342</v>
      </c>
      <c r="B344" s="174" t="s">
        <v>368</v>
      </c>
      <c r="C344" s="175">
        <f>VLOOKUP($B344,Marina!$B:$S,3,0)</f>
        <v>1</v>
      </c>
      <c r="D344" s="175">
        <f>VLOOKUP($B344,Marina!$B:$S,4,0)</f>
        <v>1</v>
      </c>
      <c r="E344" s="175">
        <f>VLOOKUP($B344,Marina!$B:$S,5,0)</f>
        <v>1</v>
      </c>
      <c r="F344" s="175">
        <f>VLOOKUP($B344,Marina!$B:$S,8,0)</f>
        <v>1</v>
      </c>
      <c r="G344" s="176">
        <f>VLOOKUP($B344,Marina!$B:$S,12,0)</f>
        <v>44519</v>
      </c>
    </row>
    <row r="345" spans="1:7" ht="28.5">
      <c r="A345" s="173">
        <f>IF(B345="","",SUBTOTAL(3,$B$3:B345))</f>
        <v>343</v>
      </c>
      <c r="B345" s="174" t="s">
        <v>369</v>
      </c>
      <c r="C345" s="175">
        <f>VLOOKUP($B345,Marina!$B:$S,3,0)</f>
        <v>1</v>
      </c>
      <c r="D345" s="175">
        <f>VLOOKUP($B345,Marina!$B:$S,4,0)</f>
        <v>1</v>
      </c>
      <c r="E345" s="175">
        <f>VLOOKUP($B345,Marina!$B:$S,5,0)</f>
        <v>1</v>
      </c>
      <c r="F345" s="175">
        <f>VLOOKUP($B345,Marina!$B:$S,8,0)</f>
        <v>1</v>
      </c>
      <c r="G345" s="176">
        <f>VLOOKUP($B345,Marina!$B:$S,12,0)</f>
        <v>44674</v>
      </c>
    </row>
    <row r="346" spans="1:7" ht="28.5">
      <c r="A346" s="173">
        <f>IF(B346="","",SUBTOTAL(3,$B$3:B346))</f>
        <v>344</v>
      </c>
      <c r="B346" s="174" t="s">
        <v>370</v>
      </c>
      <c r="C346" s="175">
        <f>VLOOKUP($B346,Marina!$B:$S,3,0)</f>
        <v>1</v>
      </c>
      <c r="D346" s="175">
        <f>VLOOKUP($B346,Marina!$B:$S,4,0)</f>
        <v>1</v>
      </c>
      <c r="E346" s="175">
        <f>VLOOKUP($B346,Marina!$B:$S,5,0)</f>
        <v>1</v>
      </c>
      <c r="F346" s="175">
        <f>VLOOKUP($B346,Marina!$B:$S,8,0)</f>
        <v>1</v>
      </c>
      <c r="G346" s="176">
        <f>VLOOKUP($B346,Marina!$B:$S,12,0)</f>
        <v>44763</v>
      </c>
    </row>
    <row r="347" spans="1:7" ht="28.5">
      <c r="A347" s="173">
        <f>IF(B347="","",SUBTOTAL(3,$B$3:B347))</f>
        <v>345</v>
      </c>
      <c r="B347" s="174" t="s">
        <v>371</v>
      </c>
      <c r="C347" s="175">
        <f>VLOOKUP($B347,Marina!$B:$S,3,0)</f>
        <v>1</v>
      </c>
      <c r="D347" s="175">
        <f>VLOOKUP($B347,Marina!$B:$S,4,0)</f>
        <v>1</v>
      </c>
      <c r="E347" s="175">
        <f>VLOOKUP($B347,Marina!$B:$S,5,0)</f>
        <v>1</v>
      </c>
      <c r="F347" s="175">
        <f>VLOOKUP($B347,Marina!$B:$S,8,0)</f>
        <v>1</v>
      </c>
      <c r="G347" s="176">
        <f>VLOOKUP($B347,Marina!$B:$S,12,0)</f>
        <v>44740</v>
      </c>
    </row>
    <row r="348" spans="1:7" ht="28.5">
      <c r="A348" s="173">
        <f>IF(B348="","",SUBTOTAL(3,$B$3:B348))</f>
        <v>346</v>
      </c>
      <c r="B348" s="174" t="s">
        <v>372</v>
      </c>
      <c r="C348" s="175">
        <f>VLOOKUP($B348,Marina!$B:$S,3,0)</f>
        <v>1</v>
      </c>
      <c r="D348" s="175">
        <f>VLOOKUP($B348,Marina!$B:$S,4,0)</f>
        <v>1</v>
      </c>
      <c r="E348" s="175">
        <f>VLOOKUP($B348,Marina!$B:$S,5,0)</f>
        <v>1</v>
      </c>
      <c r="F348" s="175">
        <f>VLOOKUP($B348,Marina!$B:$S,8,0)</f>
        <v>1</v>
      </c>
      <c r="G348" s="176">
        <f>VLOOKUP($B348,Marina!$B:$S,12,0)</f>
        <v>44408</v>
      </c>
    </row>
    <row r="349" spans="1:7" ht="28.5">
      <c r="A349" s="173">
        <f>IF(B349="","",SUBTOTAL(3,$B$3:B349))</f>
        <v>347</v>
      </c>
      <c r="B349" s="174" t="s">
        <v>373</v>
      </c>
      <c r="C349" s="175">
        <f>VLOOKUP($B349,Marina!$B:$S,3,0)</f>
        <v>1</v>
      </c>
      <c r="D349" s="175">
        <f>VLOOKUP($B349,Marina!$B:$S,4,0)</f>
        <v>1</v>
      </c>
      <c r="E349" s="175">
        <f>VLOOKUP($B349,Marina!$B:$S,5,0)</f>
        <v>1</v>
      </c>
      <c r="F349" s="175">
        <f>VLOOKUP($B349,Marina!$B:$S,8,0)</f>
        <v>1</v>
      </c>
      <c r="G349" s="176">
        <f>VLOOKUP($B349,Marina!$B:$S,12,0)</f>
        <v>44816</v>
      </c>
    </row>
    <row r="350" spans="1:7" ht="28.5">
      <c r="A350" s="173">
        <f>IF(B350="","",SUBTOTAL(3,$B$3:B350))</f>
        <v>348</v>
      </c>
      <c r="B350" s="174" t="s">
        <v>374</v>
      </c>
      <c r="C350" s="175">
        <f>VLOOKUP($B350,Marina!$B:$S,3,0)</f>
        <v>1</v>
      </c>
      <c r="D350" s="175">
        <f>VLOOKUP($B350,Marina!$B:$S,4,0)</f>
        <v>1</v>
      </c>
      <c r="E350" s="175">
        <f>VLOOKUP($B350,Marina!$B:$S,5,0)</f>
        <v>1</v>
      </c>
      <c r="F350" s="175">
        <f>VLOOKUP($B350,Marina!$B:$S,8,0)</f>
        <v>1</v>
      </c>
      <c r="G350" s="176">
        <f>VLOOKUP($B350,Marina!$B:$S,12,0)</f>
        <v>44467</v>
      </c>
    </row>
    <row r="351" spans="1:7" ht="28.5">
      <c r="A351" s="173">
        <f>IF(B351="","",SUBTOTAL(3,$B$3:B351))</f>
        <v>349</v>
      </c>
      <c r="B351" s="174" t="s">
        <v>375</v>
      </c>
      <c r="C351" s="175">
        <f>VLOOKUP($B351,Marina!$B:$S,3,0)</f>
        <v>1</v>
      </c>
      <c r="D351" s="175">
        <f>VLOOKUP($B351,Marina!$B:$S,4,0)</f>
        <v>1</v>
      </c>
      <c r="E351" s="175">
        <f>VLOOKUP($B351,Marina!$B:$S,5,0)</f>
        <v>1</v>
      </c>
      <c r="F351" s="175">
        <f>VLOOKUP($B351,Marina!$B:$S,8,0)</f>
        <v>1</v>
      </c>
      <c r="G351" s="176">
        <f>VLOOKUP($B351,Marina!$B:$S,12,0)</f>
        <v>44745</v>
      </c>
    </row>
    <row r="352" spans="1:7" ht="28.5">
      <c r="A352" s="173">
        <f>IF(B352="","",SUBTOTAL(3,$B$3:B352))</f>
        <v>350</v>
      </c>
      <c r="B352" s="174" t="s">
        <v>376</v>
      </c>
      <c r="C352" s="175">
        <f>VLOOKUP($B352,Marina!$B:$S,3,0)</f>
        <v>1</v>
      </c>
      <c r="D352" s="175">
        <f>VLOOKUP($B352,Marina!$B:$S,4,0)</f>
        <v>1</v>
      </c>
      <c r="E352" s="175">
        <f>VLOOKUP($B352,Marina!$B:$S,5,0)</f>
        <v>1</v>
      </c>
      <c r="F352" s="175">
        <f>VLOOKUP($B352,Marina!$B:$S,8,0)</f>
        <v>1</v>
      </c>
      <c r="G352" s="176">
        <f>VLOOKUP($B352,Marina!$B:$S,12,0)</f>
        <v>44557</v>
      </c>
    </row>
    <row r="353" spans="1:7" ht="28.5">
      <c r="A353" s="173">
        <f>IF(B353="","",SUBTOTAL(3,$B$3:B353))</f>
        <v>351</v>
      </c>
      <c r="B353" s="174" t="s">
        <v>377</v>
      </c>
      <c r="C353" s="175">
        <f>VLOOKUP($B353,Marina!$B:$S,3,0)</f>
        <v>1</v>
      </c>
      <c r="D353" s="175">
        <f>VLOOKUP($B353,Marina!$B:$S,4,0)</f>
        <v>1</v>
      </c>
      <c r="E353" s="175">
        <f>VLOOKUP($B353,Marina!$B:$S,5,0)</f>
        <v>1</v>
      </c>
      <c r="F353" s="175">
        <f>VLOOKUP($B353,Marina!$B:$S,8,0)</f>
        <v>1</v>
      </c>
      <c r="G353" s="176">
        <f>VLOOKUP($B353,Marina!$B:$S,12,0)</f>
        <v>44493</v>
      </c>
    </row>
    <row r="354" spans="1:7" ht="28.5">
      <c r="A354" s="173">
        <f>IF(B354="","",SUBTOTAL(3,$B$3:B354))</f>
        <v>352</v>
      </c>
      <c r="B354" s="174" t="s">
        <v>378</v>
      </c>
      <c r="C354" s="175">
        <f>VLOOKUP($B354,Marina!$B:$S,3,0)</f>
        <v>1</v>
      </c>
      <c r="D354" s="175">
        <f>VLOOKUP($B354,Marina!$B:$S,4,0)</f>
        <v>1</v>
      </c>
      <c r="E354" s="175">
        <f>VLOOKUP($B354,Marina!$B:$S,5,0)</f>
        <v>1</v>
      </c>
      <c r="F354" s="175">
        <f>VLOOKUP($B354,Marina!$B:$S,8,0)</f>
        <v>1</v>
      </c>
      <c r="G354" s="176">
        <f>VLOOKUP($B354,Marina!$B:$S,12,0)</f>
        <v>44486</v>
      </c>
    </row>
    <row r="355" spans="1:7" ht="28.5">
      <c r="A355" s="173">
        <f>IF(B355="","",SUBTOTAL(3,$B$3:B355))</f>
        <v>353</v>
      </c>
      <c r="B355" s="174" t="s">
        <v>379</v>
      </c>
      <c r="C355" s="175">
        <f>VLOOKUP($B355,Marina!$B:$S,3,0)</f>
        <v>1</v>
      </c>
      <c r="D355" s="175">
        <f>VLOOKUP($B355,Marina!$B:$S,4,0)</f>
        <v>1</v>
      </c>
      <c r="E355" s="175">
        <f>VLOOKUP($B355,Marina!$B:$S,5,0)</f>
        <v>1</v>
      </c>
      <c r="F355" s="175">
        <f>VLOOKUP($B355,Marina!$B:$S,8,0)</f>
        <v>1</v>
      </c>
      <c r="G355" s="176">
        <f>VLOOKUP($B355,Marina!$B:$S,12,0)</f>
        <v>44622</v>
      </c>
    </row>
    <row r="356" spans="1:7" ht="28.5">
      <c r="A356" s="173">
        <f>IF(B356="","",SUBTOTAL(3,$B$3:B356))</f>
        <v>354</v>
      </c>
      <c r="B356" s="174" t="s">
        <v>380</v>
      </c>
      <c r="C356" s="175">
        <f>VLOOKUP($B356,Marina!$B:$S,3,0)</f>
        <v>1</v>
      </c>
      <c r="D356" s="175">
        <f>VLOOKUP($B356,Marina!$B:$S,4,0)</f>
        <v>1</v>
      </c>
      <c r="E356" s="175">
        <f>VLOOKUP($B356,Marina!$B:$S,5,0)</f>
        <v>1</v>
      </c>
      <c r="F356" s="175">
        <f>VLOOKUP($B356,Marina!$B:$S,8,0)</f>
        <v>1</v>
      </c>
      <c r="G356" s="176">
        <f>VLOOKUP($B356,Marina!$B:$S,12,0)</f>
        <v>44434</v>
      </c>
    </row>
    <row r="357" spans="1:7" ht="28.5">
      <c r="A357" s="173">
        <f>IF(B357="","",SUBTOTAL(3,$B$3:B357))</f>
        <v>355</v>
      </c>
      <c r="B357" s="174" t="s">
        <v>381</v>
      </c>
      <c r="C357" s="175">
        <f>VLOOKUP($B357,Marina!$B:$S,3,0)</f>
        <v>1</v>
      </c>
      <c r="D357" s="175">
        <f>VLOOKUP($B357,Marina!$B:$S,4,0)</f>
        <v>1</v>
      </c>
      <c r="E357" s="175">
        <f>VLOOKUP($B357,Marina!$B:$S,5,0)</f>
        <v>1</v>
      </c>
      <c r="F357" s="175">
        <f>VLOOKUP($B357,Marina!$B:$S,8,0)</f>
        <v>1</v>
      </c>
      <c r="G357" s="176">
        <f>VLOOKUP($B357,Marina!$B:$S,12,0)</f>
        <v>44389</v>
      </c>
    </row>
    <row r="358" spans="1:7" ht="28.5">
      <c r="A358" s="173">
        <f>IF(B358="","",SUBTOTAL(3,$B$3:B358))</f>
        <v>356</v>
      </c>
      <c r="B358" s="174" t="s">
        <v>382</v>
      </c>
      <c r="C358" s="175">
        <f>VLOOKUP($B358,Marina!$B:$S,3,0)</f>
        <v>1</v>
      </c>
      <c r="D358" s="175">
        <f>VLOOKUP($B358,Marina!$B:$S,4,0)</f>
        <v>1</v>
      </c>
      <c r="E358" s="175">
        <f>VLOOKUP($B358,Marina!$B:$S,5,0)</f>
        <v>1</v>
      </c>
      <c r="F358" s="175">
        <f>VLOOKUP($B358,Marina!$B:$S,8,0)</f>
        <v>1</v>
      </c>
      <c r="G358" s="176">
        <f>VLOOKUP($B358,Marina!$B:$S,12,0)</f>
        <v>44703</v>
      </c>
    </row>
    <row r="359" spans="1:7" ht="28.5">
      <c r="A359" s="173">
        <f>IF(B359="","",SUBTOTAL(3,$B$3:B359))</f>
        <v>357</v>
      </c>
      <c r="B359" s="174" t="s">
        <v>383</v>
      </c>
      <c r="C359" s="175">
        <f>VLOOKUP($B359,Marina!$B:$S,3,0)</f>
        <v>1</v>
      </c>
      <c r="D359" s="175">
        <f>VLOOKUP($B359,Marina!$B:$S,4,0)</f>
        <v>1</v>
      </c>
      <c r="E359" s="175">
        <f>VLOOKUP($B359,Marina!$B:$S,5,0)</f>
        <v>1</v>
      </c>
      <c r="F359" s="175">
        <f>VLOOKUP($B359,Marina!$B:$S,8,0)</f>
        <v>1</v>
      </c>
      <c r="G359" s="176">
        <f>VLOOKUP($B359,Marina!$B:$S,12,0)</f>
        <v>44812</v>
      </c>
    </row>
    <row r="360" spans="1:7" ht="28.5">
      <c r="A360" s="173">
        <f>IF(B360="","",SUBTOTAL(3,$B$3:B360))</f>
        <v>358</v>
      </c>
      <c r="B360" s="174" t="s">
        <v>384</v>
      </c>
      <c r="C360" s="175">
        <f>VLOOKUP($B360,Marina!$B:$S,3,0)</f>
        <v>1</v>
      </c>
      <c r="D360" s="175">
        <f>VLOOKUP($B360,Marina!$B:$S,4,0)</f>
        <v>1</v>
      </c>
      <c r="E360" s="175">
        <f>VLOOKUP($B360,Marina!$B:$S,5,0)</f>
        <v>1</v>
      </c>
      <c r="F360" s="175">
        <f>VLOOKUP($B360,Marina!$B:$S,8,0)</f>
        <v>1</v>
      </c>
      <c r="G360" s="176">
        <f>VLOOKUP($B360,Marina!$B:$S,12,0)</f>
        <v>44767</v>
      </c>
    </row>
    <row r="361" spans="1:7" ht="28.5">
      <c r="A361" s="173">
        <f>IF(B361="","",SUBTOTAL(3,$B$3:B361))</f>
        <v>359</v>
      </c>
      <c r="B361" s="174" t="s">
        <v>385</v>
      </c>
      <c r="C361" s="175">
        <f>VLOOKUP($B361,Marina!$B:$S,3,0)</f>
        <v>1</v>
      </c>
      <c r="D361" s="175">
        <f>VLOOKUP($B361,Marina!$B:$S,4,0)</f>
        <v>1</v>
      </c>
      <c r="E361" s="175">
        <f>VLOOKUP($B361,Marina!$B:$S,5,0)</f>
        <v>1</v>
      </c>
      <c r="F361" s="175">
        <f>VLOOKUP($B361,Marina!$B:$S,8,0)</f>
        <v>1</v>
      </c>
      <c r="G361" s="176">
        <f>VLOOKUP($B361,Marina!$B:$S,12,0)</f>
        <v>44413</v>
      </c>
    </row>
    <row r="362" spans="1:7" ht="28.5">
      <c r="A362" s="173">
        <f>IF(B362="","",SUBTOTAL(3,$B$3:B362))</f>
        <v>360</v>
      </c>
      <c r="B362" s="174" t="s">
        <v>386</v>
      </c>
      <c r="C362" s="175">
        <f>VLOOKUP($B362,Marina!$B:$S,3,0)</f>
        <v>1</v>
      </c>
      <c r="D362" s="175">
        <f>VLOOKUP($B362,Marina!$B:$S,4,0)</f>
        <v>1</v>
      </c>
      <c r="E362" s="175">
        <f>VLOOKUP($B362,Marina!$B:$S,5,0)</f>
        <v>1</v>
      </c>
      <c r="F362" s="175">
        <f>VLOOKUP($B362,Marina!$B:$S,8,0)</f>
        <v>1</v>
      </c>
      <c r="G362" s="176">
        <f>VLOOKUP($B362,Marina!$B:$S,12,0)</f>
        <v>44652</v>
      </c>
    </row>
    <row r="363" spans="1:7" ht="28.5">
      <c r="A363" s="173">
        <f>IF(B363="","",SUBTOTAL(3,$B$3:B363))</f>
        <v>361</v>
      </c>
      <c r="B363" s="174" t="s">
        <v>387</v>
      </c>
      <c r="C363" s="175">
        <f>VLOOKUP($B363,Marina!$B:$S,3,0)</f>
        <v>1</v>
      </c>
      <c r="D363" s="175">
        <f>VLOOKUP($B363,Marina!$B:$S,4,0)</f>
        <v>1</v>
      </c>
      <c r="E363" s="175">
        <f>VLOOKUP($B363,Marina!$B:$S,5,0)</f>
        <v>1</v>
      </c>
      <c r="F363" s="175">
        <f>VLOOKUP($B363,Marina!$B:$S,8,0)</f>
        <v>1</v>
      </c>
      <c r="G363" s="176">
        <f>VLOOKUP($B363,Marina!$B:$S,12,0)</f>
        <v>44790</v>
      </c>
    </row>
    <row r="364" spans="1:7" ht="28.5">
      <c r="A364" s="173">
        <f>IF(B364="","",SUBTOTAL(3,$B$3:B364))</f>
        <v>362</v>
      </c>
      <c r="B364" s="174" t="s">
        <v>388</v>
      </c>
      <c r="C364" s="175">
        <f>VLOOKUP($B364,Marina!$B:$S,3,0)</f>
        <v>1</v>
      </c>
      <c r="D364" s="175">
        <f>VLOOKUP($B364,Marina!$B:$S,4,0)</f>
        <v>1</v>
      </c>
      <c r="E364" s="175">
        <f>VLOOKUP($B364,Marina!$B:$S,5,0)</f>
        <v>1</v>
      </c>
      <c r="F364" s="175">
        <f>VLOOKUP($B364,Marina!$B:$S,8,0)</f>
        <v>1</v>
      </c>
      <c r="G364" s="176">
        <f>VLOOKUP($B364,Marina!$B:$S,12,0)</f>
        <v>44408</v>
      </c>
    </row>
    <row r="365" spans="1:7" ht="28.5">
      <c r="A365" s="173">
        <f>IF(B365="","",SUBTOTAL(3,$B$3:B365))</f>
        <v>363</v>
      </c>
      <c r="B365" s="174" t="s">
        <v>389</v>
      </c>
      <c r="C365" s="175">
        <f>VLOOKUP($B365,Marina!$B:$S,3,0)</f>
        <v>1</v>
      </c>
      <c r="D365" s="175">
        <f>VLOOKUP($B365,Marina!$B:$S,4,0)</f>
        <v>1</v>
      </c>
      <c r="E365" s="175">
        <f>VLOOKUP($B365,Marina!$B:$S,5,0)</f>
        <v>1</v>
      </c>
      <c r="F365" s="175">
        <f>VLOOKUP($B365,Marina!$B:$S,8,0)</f>
        <v>1</v>
      </c>
      <c r="G365" s="176">
        <f>VLOOKUP($B365,Marina!$B:$S,12,0)</f>
        <v>44623</v>
      </c>
    </row>
    <row r="366" spans="1:7" ht="28.5">
      <c r="A366" s="173">
        <f>IF(B366="","",SUBTOTAL(3,$B$3:B366))</f>
        <v>364</v>
      </c>
      <c r="B366" s="174" t="s">
        <v>390</v>
      </c>
      <c r="C366" s="175">
        <f>VLOOKUP($B366,Marina!$B:$S,3,0)</f>
        <v>1</v>
      </c>
      <c r="D366" s="175">
        <f>VLOOKUP($B366,Marina!$B:$S,4,0)</f>
        <v>1</v>
      </c>
      <c r="E366" s="175">
        <f>VLOOKUP($B366,Marina!$B:$S,5,0)</f>
        <v>1</v>
      </c>
      <c r="F366" s="175">
        <f>VLOOKUP($B366,Marina!$B:$S,8,0)</f>
        <v>1</v>
      </c>
      <c r="G366" s="176">
        <f>VLOOKUP($B366,Marina!$B:$S,12,0)</f>
        <v>44831</v>
      </c>
    </row>
    <row r="367" spans="1:7" ht="28.5">
      <c r="A367" s="173">
        <f>IF(B367="","",SUBTOTAL(3,$B$3:B367))</f>
        <v>365</v>
      </c>
      <c r="B367" s="174" t="s">
        <v>391</v>
      </c>
      <c r="C367" s="175">
        <f>VLOOKUP($B367,Marina!$B:$S,3,0)</f>
        <v>1</v>
      </c>
      <c r="D367" s="175">
        <f>VLOOKUP($B367,Marina!$B:$S,4,0)</f>
        <v>1</v>
      </c>
      <c r="E367" s="175">
        <f>VLOOKUP($B367,Marina!$B:$S,5,0)</f>
        <v>1</v>
      </c>
      <c r="F367" s="175">
        <f>VLOOKUP($B367,Marina!$B:$S,8,0)</f>
        <v>1</v>
      </c>
      <c r="G367" s="176">
        <f>VLOOKUP($B367,Marina!$B:$S,12,0)</f>
        <v>44730</v>
      </c>
    </row>
    <row r="368" spans="1:7" ht="28.5">
      <c r="A368" s="173">
        <f>IF(B368="","",SUBTOTAL(3,$B$3:B368))</f>
        <v>366</v>
      </c>
      <c r="B368" s="174" t="s">
        <v>392</v>
      </c>
      <c r="C368" s="175">
        <f>VLOOKUP($B368,Marina!$B:$S,3,0)</f>
        <v>1</v>
      </c>
      <c r="D368" s="175">
        <f>VLOOKUP($B368,Marina!$B:$S,4,0)</f>
        <v>1</v>
      </c>
      <c r="E368" s="175">
        <f>VLOOKUP($B368,Marina!$B:$S,5,0)</f>
        <v>1</v>
      </c>
      <c r="F368" s="175">
        <f>VLOOKUP($B368,Marina!$B:$S,8,0)</f>
        <v>1</v>
      </c>
      <c r="G368" s="176">
        <f>VLOOKUP($B368,Marina!$B:$S,12,0)</f>
        <v>44768</v>
      </c>
    </row>
    <row r="369" spans="1:7" ht="28.5">
      <c r="A369" s="173">
        <f>IF(B369="","",SUBTOTAL(3,$B$3:B369))</f>
        <v>367</v>
      </c>
      <c r="B369" s="174" t="s">
        <v>393</v>
      </c>
      <c r="C369" s="175">
        <f>VLOOKUP($B369,Marina!$B:$S,3,0)</f>
        <v>1</v>
      </c>
      <c r="D369" s="175">
        <f>VLOOKUP($B369,Marina!$B:$S,4,0)</f>
        <v>1</v>
      </c>
      <c r="E369" s="175">
        <f>VLOOKUP($B369,Marina!$B:$S,5,0)</f>
        <v>1</v>
      </c>
      <c r="F369" s="175">
        <f>VLOOKUP($B369,Marina!$B:$S,8,0)</f>
        <v>1</v>
      </c>
      <c r="G369" s="176">
        <f>VLOOKUP($B369,Marina!$B:$S,12,0)</f>
        <v>44437</v>
      </c>
    </row>
    <row r="370" spans="1:7" ht="28.5">
      <c r="A370" s="173">
        <f>IF(B370="","",SUBTOTAL(3,$B$3:B370))</f>
        <v>368</v>
      </c>
      <c r="B370" s="174" t="s">
        <v>394</v>
      </c>
      <c r="C370" s="175">
        <f>VLOOKUP($B370,Marina!$B:$S,3,0)</f>
        <v>1</v>
      </c>
      <c r="D370" s="175">
        <f>VLOOKUP($B370,Marina!$B:$S,4,0)</f>
        <v>1</v>
      </c>
      <c r="E370" s="175">
        <f>VLOOKUP($B370,Marina!$B:$S,5,0)</f>
        <v>1</v>
      </c>
      <c r="F370" s="175">
        <f>VLOOKUP($B370,Marina!$B:$S,8,0)</f>
        <v>1</v>
      </c>
      <c r="G370" s="176">
        <f>VLOOKUP($B370,Marina!$B:$S,12,0)</f>
        <v>44668</v>
      </c>
    </row>
    <row r="371" spans="1:7" ht="28.5">
      <c r="A371" s="173">
        <f>IF(B371="","",SUBTOTAL(3,$B$3:B371))</f>
        <v>369</v>
      </c>
      <c r="B371" s="174" t="s">
        <v>395</v>
      </c>
      <c r="C371" s="175">
        <f>VLOOKUP($B371,Marina!$B:$S,3,0)</f>
        <v>1</v>
      </c>
      <c r="D371" s="175">
        <f>VLOOKUP($B371,Marina!$B:$S,4,0)</f>
        <v>1</v>
      </c>
      <c r="E371" s="175">
        <f>VLOOKUP($B371,Marina!$B:$S,5,0)</f>
        <v>1</v>
      </c>
      <c r="F371" s="175">
        <f>VLOOKUP($B371,Marina!$B:$S,8,0)</f>
        <v>1</v>
      </c>
      <c r="G371" s="176">
        <f>VLOOKUP($B371,Marina!$B:$S,12,0)</f>
        <v>44718</v>
      </c>
    </row>
    <row r="372" spans="1:7" ht="28.5">
      <c r="A372" s="173">
        <f>IF(B372="","",SUBTOTAL(3,$B$3:B372))</f>
        <v>370</v>
      </c>
      <c r="B372" s="174" t="s">
        <v>396</v>
      </c>
      <c r="C372" s="175">
        <f>VLOOKUP($B372,Marina!$B:$S,3,0)</f>
        <v>1</v>
      </c>
      <c r="D372" s="175">
        <f>VLOOKUP($B372,Marina!$B:$S,4,0)</f>
        <v>1</v>
      </c>
      <c r="E372" s="175">
        <f>VLOOKUP($B372,Marina!$B:$S,5,0)</f>
        <v>1</v>
      </c>
      <c r="F372" s="175">
        <f>VLOOKUP($B372,Marina!$B:$S,8,0)</f>
        <v>1</v>
      </c>
      <c r="G372" s="176">
        <f>VLOOKUP($B372,Marina!$B:$S,12,0)</f>
        <v>44429</v>
      </c>
    </row>
    <row r="373" spans="1:7" ht="28.5">
      <c r="A373" s="173">
        <f>IF(B373="","",SUBTOTAL(3,$B$3:B373))</f>
        <v>371</v>
      </c>
      <c r="B373" s="174" t="s">
        <v>397</v>
      </c>
      <c r="C373" s="175">
        <f>VLOOKUP($B373,Marina!$B:$S,3,0)</f>
        <v>1</v>
      </c>
      <c r="D373" s="175">
        <f>VLOOKUP($B373,Marina!$B:$S,4,0)</f>
        <v>1</v>
      </c>
      <c r="E373" s="175">
        <f>VLOOKUP($B373,Marina!$B:$S,5,0)</f>
        <v>1</v>
      </c>
      <c r="F373" s="175">
        <f>VLOOKUP($B373,Marina!$B:$S,8,0)</f>
        <v>1</v>
      </c>
      <c r="G373" s="176">
        <f>VLOOKUP($B373,Marina!$B:$S,12,0)</f>
        <v>44533</v>
      </c>
    </row>
    <row r="374" spans="1:7" ht="28.5">
      <c r="A374" s="173">
        <f>IF(B374="","",SUBTOTAL(3,$B$3:B374))</f>
        <v>372</v>
      </c>
      <c r="B374" s="174" t="s">
        <v>398</v>
      </c>
      <c r="C374" s="175">
        <f>VLOOKUP($B374,Marina!$B:$S,3,0)</f>
        <v>1</v>
      </c>
      <c r="D374" s="175">
        <f>VLOOKUP($B374,Marina!$B:$S,4,0)</f>
        <v>1</v>
      </c>
      <c r="E374" s="175">
        <f>VLOOKUP($B374,Marina!$B:$S,5,0)</f>
        <v>1</v>
      </c>
      <c r="F374" s="175">
        <f>VLOOKUP($B374,Marina!$B:$S,8,0)</f>
        <v>1</v>
      </c>
      <c r="G374" s="176">
        <f>VLOOKUP($B374,Marina!$B:$S,12,0)</f>
        <v>44648</v>
      </c>
    </row>
    <row r="375" spans="1:7" ht="28.5">
      <c r="A375" s="173">
        <f>IF(B375="","",SUBTOTAL(3,$B$3:B375))</f>
        <v>373</v>
      </c>
      <c r="B375" s="174" t="s">
        <v>399</v>
      </c>
      <c r="C375" s="175">
        <f>VLOOKUP($B375,Marina!$B:$S,3,0)</f>
        <v>1</v>
      </c>
      <c r="D375" s="175">
        <f>VLOOKUP($B375,Marina!$B:$S,4,0)</f>
        <v>1</v>
      </c>
      <c r="E375" s="175">
        <f>VLOOKUP($B375,Marina!$B:$S,5,0)</f>
        <v>1</v>
      </c>
      <c r="F375" s="175">
        <f>VLOOKUP($B375,Marina!$B:$S,8,0)</f>
        <v>1</v>
      </c>
      <c r="G375" s="176">
        <f>VLOOKUP($B375,Marina!$B:$S,12,0)</f>
        <v>44745</v>
      </c>
    </row>
    <row r="376" spans="1:7" ht="28.5">
      <c r="A376" s="173">
        <f>IF(B376="","",SUBTOTAL(3,$B$3:B376))</f>
        <v>374</v>
      </c>
      <c r="B376" s="174" t="s">
        <v>400</v>
      </c>
      <c r="C376" s="175">
        <f>VLOOKUP($B376,Marina!$B:$S,3,0)</f>
        <v>1</v>
      </c>
      <c r="D376" s="175">
        <f>VLOOKUP($B376,Marina!$B:$S,4,0)</f>
        <v>1</v>
      </c>
      <c r="E376" s="175">
        <f>VLOOKUP($B376,Marina!$B:$S,5,0)</f>
        <v>1</v>
      </c>
      <c r="F376" s="175">
        <f>VLOOKUP($B376,Marina!$B:$S,8,0)</f>
        <v>1</v>
      </c>
      <c r="G376" s="176">
        <f>VLOOKUP($B376,Marina!$B:$S,12,0)</f>
        <v>44393</v>
      </c>
    </row>
    <row r="377" spans="1:7" ht="28.5">
      <c r="A377" s="173">
        <f>IF(B377="","",SUBTOTAL(3,$B$3:B377))</f>
        <v>375</v>
      </c>
      <c r="B377" s="174" t="s">
        <v>401</v>
      </c>
      <c r="C377" s="175">
        <f>VLOOKUP($B377,Marina!$B:$S,3,0)</f>
        <v>1</v>
      </c>
      <c r="D377" s="175">
        <f>VLOOKUP($B377,Marina!$B:$S,4,0)</f>
        <v>1</v>
      </c>
      <c r="E377" s="175">
        <f>VLOOKUP($B377,Marina!$B:$S,5,0)</f>
        <v>1</v>
      </c>
      <c r="F377" s="175">
        <f>VLOOKUP($B377,Marina!$B:$S,8,0)</f>
        <v>1</v>
      </c>
      <c r="G377" s="176">
        <f>VLOOKUP($B377,Marina!$B:$S,12,0)</f>
        <v>44488</v>
      </c>
    </row>
    <row r="378" spans="1:7" ht="28.5">
      <c r="A378" s="173">
        <f>IF(B378="","",SUBTOTAL(3,$B$3:B378))</f>
        <v>376</v>
      </c>
      <c r="B378" s="174" t="s">
        <v>402</v>
      </c>
      <c r="C378" s="175">
        <f>VLOOKUP($B378,Marina!$B:$S,3,0)</f>
        <v>1</v>
      </c>
      <c r="D378" s="175">
        <f>VLOOKUP($B378,Marina!$B:$S,4,0)</f>
        <v>1</v>
      </c>
      <c r="E378" s="175">
        <f>VLOOKUP($B378,Marina!$B:$S,5,0)</f>
        <v>1</v>
      </c>
      <c r="F378" s="175">
        <f>VLOOKUP($B378,Marina!$B:$S,8,0)</f>
        <v>1</v>
      </c>
      <c r="G378" s="176">
        <f>VLOOKUP($B378,Marina!$B:$S,12,0)</f>
        <v>44495</v>
      </c>
    </row>
    <row r="379" spans="1:7" ht="28.5">
      <c r="A379" s="173">
        <f>IF(B379="","",SUBTOTAL(3,$B$3:B379))</f>
        <v>377</v>
      </c>
      <c r="B379" s="174" t="s">
        <v>403</v>
      </c>
      <c r="C379" s="175">
        <f>VLOOKUP($B379,Marina!$B:$S,3,0)</f>
        <v>1</v>
      </c>
      <c r="D379" s="175">
        <f>VLOOKUP($B379,Marina!$B:$S,4,0)</f>
        <v>1</v>
      </c>
      <c r="E379" s="175">
        <f>VLOOKUP($B379,Marina!$B:$S,5,0)</f>
        <v>1</v>
      </c>
      <c r="F379" s="175">
        <f>VLOOKUP($B379,Marina!$B:$S,8,0)</f>
        <v>1</v>
      </c>
      <c r="G379" s="176">
        <f>VLOOKUP($B379,Marina!$B:$S,12,0)</f>
        <v>44410</v>
      </c>
    </row>
    <row r="380" spans="1:7" ht="28.5">
      <c r="A380" s="173">
        <f>IF(B380="","",SUBTOTAL(3,$B$3:B380))</f>
        <v>378</v>
      </c>
      <c r="B380" s="174" t="s">
        <v>404</v>
      </c>
      <c r="C380" s="175">
        <f>VLOOKUP($B380,Marina!$B:$S,3,0)</f>
        <v>1</v>
      </c>
      <c r="D380" s="175">
        <f>VLOOKUP($B380,Marina!$B:$S,4,0)</f>
        <v>1</v>
      </c>
      <c r="E380" s="175">
        <f>VLOOKUP($B380,Marina!$B:$S,5,0)</f>
        <v>1</v>
      </c>
      <c r="F380" s="175">
        <f>VLOOKUP($B380,Marina!$B:$S,8,0)</f>
        <v>1</v>
      </c>
      <c r="G380" s="176">
        <f>VLOOKUP($B380,Marina!$B:$S,12,0)</f>
        <v>44385</v>
      </c>
    </row>
    <row r="381" spans="1:7" ht="28.5">
      <c r="A381" s="173">
        <f>IF(B381="","",SUBTOTAL(3,$B$3:B381))</f>
        <v>379</v>
      </c>
      <c r="B381" s="174" t="s">
        <v>405</v>
      </c>
      <c r="C381" s="175">
        <f>VLOOKUP($B381,Marina!$B:$S,3,0)</f>
        <v>1</v>
      </c>
      <c r="D381" s="175">
        <f>VLOOKUP($B381,Marina!$B:$S,4,0)</f>
        <v>1</v>
      </c>
      <c r="E381" s="175">
        <f>VLOOKUP($B381,Marina!$B:$S,5,0)</f>
        <v>1</v>
      </c>
      <c r="F381" s="175">
        <f>VLOOKUP($B381,Marina!$B:$S,8,0)</f>
        <v>1</v>
      </c>
      <c r="G381" s="176">
        <f>VLOOKUP($B381,Marina!$B:$S,12,0)</f>
        <v>44736</v>
      </c>
    </row>
    <row r="382" spans="1:7" ht="28.5">
      <c r="A382" s="173">
        <f>IF(B382="","",SUBTOTAL(3,$B$3:B382))</f>
        <v>380</v>
      </c>
      <c r="B382" s="174" t="s">
        <v>406</v>
      </c>
      <c r="C382" s="175">
        <f>VLOOKUP($B382,Marina!$B:$S,3,0)</f>
        <v>1</v>
      </c>
      <c r="D382" s="175">
        <f>VLOOKUP($B382,Marina!$B:$S,4,0)</f>
        <v>1</v>
      </c>
      <c r="E382" s="175">
        <f>VLOOKUP($B382,Marina!$B:$S,5,0)</f>
        <v>1</v>
      </c>
      <c r="F382" s="175">
        <f>VLOOKUP($B382,Marina!$B:$S,8,0)</f>
        <v>1</v>
      </c>
      <c r="G382" s="176">
        <f>VLOOKUP($B382,Marina!$B:$S,12,0)</f>
        <v>44395</v>
      </c>
    </row>
    <row r="383" spans="1:7" ht="28.5">
      <c r="A383" s="173">
        <f>IF(B383="","",SUBTOTAL(3,$B$3:B383))</f>
        <v>381</v>
      </c>
      <c r="B383" s="174" t="s">
        <v>407</v>
      </c>
      <c r="C383" s="175">
        <f>VLOOKUP($B383,Marina!$B:$S,3,0)</f>
        <v>1</v>
      </c>
      <c r="D383" s="175">
        <f>VLOOKUP($B383,Marina!$B:$S,4,0)</f>
        <v>1</v>
      </c>
      <c r="E383" s="175">
        <f>VLOOKUP($B383,Marina!$B:$S,5,0)</f>
        <v>1</v>
      </c>
      <c r="F383" s="175">
        <f>VLOOKUP($B383,Marina!$B:$S,8,0)</f>
        <v>1</v>
      </c>
      <c r="G383" s="176">
        <f>VLOOKUP($B383,Marina!$B:$S,12,0)</f>
        <v>44699</v>
      </c>
    </row>
    <row r="384" spans="1:7" ht="28.5">
      <c r="A384" s="173">
        <f>IF(B384="","",SUBTOTAL(3,$B$3:B384))</f>
        <v>382</v>
      </c>
      <c r="B384" s="174" t="s">
        <v>408</v>
      </c>
      <c r="C384" s="175">
        <f>VLOOKUP($B384,Marina!$B:$S,3,0)</f>
        <v>1</v>
      </c>
      <c r="D384" s="175">
        <f>VLOOKUP($B384,Marina!$B:$S,4,0)</f>
        <v>1</v>
      </c>
      <c r="E384" s="175">
        <f>VLOOKUP($B384,Marina!$B:$S,5,0)</f>
        <v>1</v>
      </c>
      <c r="F384" s="175">
        <f>VLOOKUP($B384,Marina!$B:$S,8,0)</f>
        <v>1</v>
      </c>
      <c r="G384" s="176">
        <f>VLOOKUP($B384,Marina!$B:$S,12,0)</f>
        <v>44716</v>
      </c>
    </row>
    <row r="385" spans="1:7" ht="28.5">
      <c r="A385" s="173">
        <f>IF(B385="","",SUBTOTAL(3,$B$3:B385))</f>
        <v>383</v>
      </c>
      <c r="B385" s="174" t="s">
        <v>409</v>
      </c>
      <c r="C385" s="175">
        <f>VLOOKUP($B385,Marina!$B:$S,3,0)</f>
        <v>1</v>
      </c>
      <c r="D385" s="175">
        <f>VLOOKUP($B385,Marina!$B:$S,4,0)</f>
        <v>1</v>
      </c>
      <c r="E385" s="175">
        <f>VLOOKUP($B385,Marina!$B:$S,5,0)</f>
        <v>1</v>
      </c>
      <c r="F385" s="175">
        <f>VLOOKUP($B385,Marina!$B:$S,8,0)</f>
        <v>1</v>
      </c>
      <c r="G385" s="176">
        <f>VLOOKUP($B385,Marina!$B:$S,12,0)</f>
        <v>44770</v>
      </c>
    </row>
    <row r="386" spans="1:7" ht="28.5">
      <c r="A386" s="173">
        <f>IF(B386="","",SUBTOTAL(3,$B$3:B386))</f>
        <v>384</v>
      </c>
      <c r="B386" s="174" t="s">
        <v>410</v>
      </c>
      <c r="C386" s="175">
        <f>VLOOKUP($B386,Marina!$B:$S,3,0)</f>
        <v>1</v>
      </c>
      <c r="D386" s="175">
        <f>VLOOKUP($B386,Marina!$B:$S,4,0)</f>
        <v>1</v>
      </c>
      <c r="E386" s="175">
        <f>VLOOKUP($B386,Marina!$B:$S,5,0)</f>
        <v>1</v>
      </c>
      <c r="F386" s="175">
        <f>VLOOKUP($B386,Marina!$B:$S,8,0)</f>
        <v>1</v>
      </c>
      <c r="G386" s="176">
        <f>VLOOKUP($B386,Marina!$B:$S,12,0)</f>
        <v>44688</v>
      </c>
    </row>
    <row r="387" spans="1:7" ht="28.5">
      <c r="A387" s="173">
        <f>IF(B387="","",SUBTOTAL(3,$B$3:B387))</f>
        <v>385</v>
      </c>
      <c r="B387" s="174" t="s">
        <v>411</v>
      </c>
      <c r="C387" s="175">
        <f>VLOOKUP($B387,Marina!$B:$S,3,0)</f>
        <v>1</v>
      </c>
      <c r="D387" s="175">
        <f>VLOOKUP($B387,Marina!$B:$S,4,0)</f>
        <v>1</v>
      </c>
      <c r="E387" s="175">
        <f>VLOOKUP($B387,Marina!$B:$S,5,0)</f>
        <v>1</v>
      </c>
      <c r="F387" s="175">
        <f>VLOOKUP($B387,Marina!$B:$S,8,0)</f>
        <v>1</v>
      </c>
      <c r="G387" s="176">
        <f>VLOOKUP($B387,Marina!$B:$S,12,0)</f>
        <v>44792</v>
      </c>
    </row>
    <row r="388" spans="1:7" ht="28.5">
      <c r="A388" s="173">
        <f>IF(B388="","",SUBTOTAL(3,$B$3:B388))</f>
        <v>386</v>
      </c>
      <c r="B388" s="174" t="s">
        <v>412</v>
      </c>
      <c r="C388" s="175">
        <f>VLOOKUP($B388,Marina!$B:$S,3,0)</f>
        <v>1</v>
      </c>
      <c r="D388" s="175">
        <f>VLOOKUP($B388,Marina!$B:$S,4,0)</f>
        <v>1</v>
      </c>
      <c r="E388" s="175">
        <f>VLOOKUP($B388,Marina!$B:$S,5,0)</f>
        <v>1</v>
      </c>
      <c r="F388" s="175">
        <f>VLOOKUP($B388,Marina!$B:$S,8,0)</f>
        <v>1</v>
      </c>
      <c r="G388" s="176">
        <f>VLOOKUP($B388,Marina!$B:$S,12,0)</f>
        <v>44534</v>
      </c>
    </row>
    <row r="389" spans="1:7" ht="28.5">
      <c r="A389" s="173">
        <f>IF(B389="","",SUBTOTAL(3,$B$3:B389))</f>
        <v>387</v>
      </c>
      <c r="B389" s="174" t="s">
        <v>413</v>
      </c>
      <c r="C389" s="175">
        <f>VLOOKUP($B389,Marina!$B:$S,3,0)</f>
        <v>1</v>
      </c>
      <c r="D389" s="175">
        <f>VLOOKUP($B389,Marina!$B:$S,4,0)</f>
        <v>1</v>
      </c>
      <c r="E389" s="175">
        <f>VLOOKUP($B389,Marina!$B:$S,5,0)</f>
        <v>1</v>
      </c>
      <c r="F389" s="175">
        <f>VLOOKUP($B389,Marina!$B:$S,8,0)</f>
        <v>1</v>
      </c>
      <c r="G389" s="176">
        <f>VLOOKUP($B389,Marina!$B:$S,12,0)</f>
        <v>44685</v>
      </c>
    </row>
    <row r="390" spans="1:7" ht="28.5">
      <c r="A390" s="173">
        <f>IF(B390="","",SUBTOTAL(3,$B$3:B390))</f>
        <v>388</v>
      </c>
      <c r="B390" s="174" t="s">
        <v>414</v>
      </c>
      <c r="C390" s="175">
        <f>VLOOKUP($B390,Marina!$B:$S,3,0)</f>
        <v>1</v>
      </c>
      <c r="D390" s="175">
        <f>VLOOKUP($B390,Marina!$B:$S,4,0)</f>
        <v>1</v>
      </c>
      <c r="E390" s="175">
        <f>VLOOKUP($B390,Marina!$B:$S,5,0)</f>
        <v>1</v>
      </c>
      <c r="F390" s="175">
        <f>VLOOKUP($B390,Marina!$B:$S,8,0)</f>
        <v>1</v>
      </c>
      <c r="G390" s="176">
        <f>VLOOKUP($B390,Marina!$B:$S,12,0)</f>
        <v>44466</v>
      </c>
    </row>
    <row r="391" spans="1:7" ht="28.5">
      <c r="A391" s="173">
        <f>IF(B391="","",SUBTOTAL(3,$B$3:B391))</f>
        <v>389</v>
      </c>
      <c r="B391" s="174" t="s">
        <v>415</v>
      </c>
      <c r="C391" s="175">
        <f>VLOOKUP($B391,Marina!$B:$S,3,0)</f>
        <v>1</v>
      </c>
      <c r="D391" s="175">
        <f>VLOOKUP($B391,Marina!$B:$S,4,0)</f>
        <v>1</v>
      </c>
      <c r="E391" s="175">
        <f>VLOOKUP($B391,Marina!$B:$S,5,0)</f>
        <v>1</v>
      </c>
      <c r="F391" s="175">
        <f>VLOOKUP($B391,Marina!$B:$S,8,0)</f>
        <v>1</v>
      </c>
      <c r="G391" s="176">
        <f>VLOOKUP($B391,Marina!$B:$S,12,0)</f>
        <v>44640</v>
      </c>
    </row>
    <row r="392" spans="1:7" ht="28.5">
      <c r="A392" s="173">
        <f>IF(B392="","",SUBTOTAL(3,$B$3:B392))</f>
        <v>390</v>
      </c>
      <c r="B392" s="174" t="s">
        <v>416</v>
      </c>
      <c r="C392" s="175">
        <f>VLOOKUP($B392,Marina!$B:$S,3,0)</f>
        <v>1</v>
      </c>
      <c r="D392" s="175">
        <f>VLOOKUP($B392,Marina!$B:$S,4,0)</f>
        <v>1</v>
      </c>
      <c r="E392" s="175">
        <f>VLOOKUP($B392,Marina!$B:$S,5,0)</f>
        <v>1</v>
      </c>
      <c r="F392" s="175">
        <f>VLOOKUP($B392,Marina!$B:$S,8,0)</f>
        <v>1</v>
      </c>
      <c r="G392" s="176">
        <f>VLOOKUP($B392,Marina!$B:$S,12,0)</f>
        <v>44456</v>
      </c>
    </row>
    <row r="393" spans="1:7" ht="28.5">
      <c r="A393" s="173">
        <f>IF(B393="","",SUBTOTAL(3,$B$3:B393))</f>
        <v>391</v>
      </c>
      <c r="B393" s="174" t="s">
        <v>417</v>
      </c>
      <c r="C393" s="175">
        <f>VLOOKUP($B393,Marina!$B:$S,3,0)</f>
        <v>1</v>
      </c>
      <c r="D393" s="175">
        <f>VLOOKUP($B393,Marina!$B:$S,4,0)</f>
        <v>1</v>
      </c>
      <c r="E393" s="175">
        <f>VLOOKUP($B393,Marina!$B:$S,5,0)</f>
        <v>1</v>
      </c>
      <c r="F393" s="175">
        <f>VLOOKUP($B393,Marina!$B:$S,8,0)</f>
        <v>1</v>
      </c>
      <c r="G393" s="176">
        <f>VLOOKUP($B393,Marina!$B:$S,12,0)</f>
        <v>44689</v>
      </c>
    </row>
    <row r="394" spans="1:7" ht="28.5">
      <c r="A394" s="173">
        <f>IF(B394="","",SUBTOTAL(3,$B$3:B394))</f>
        <v>392</v>
      </c>
      <c r="B394" s="174" t="s">
        <v>418</v>
      </c>
      <c r="C394" s="175">
        <f>VLOOKUP($B394,Marina!$B:$S,3,0)</f>
        <v>1</v>
      </c>
      <c r="D394" s="175">
        <f>VLOOKUP($B394,Marina!$B:$S,4,0)</f>
        <v>1</v>
      </c>
      <c r="E394" s="175">
        <f>VLOOKUP($B394,Marina!$B:$S,5,0)</f>
        <v>1</v>
      </c>
      <c r="F394" s="175">
        <f>VLOOKUP($B394,Marina!$B:$S,8,0)</f>
        <v>1</v>
      </c>
      <c r="G394" s="176">
        <f>VLOOKUP($B394,Marina!$B:$S,12,0)</f>
        <v>44519</v>
      </c>
    </row>
    <row r="395" spans="1:7" ht="28.5">
      <c r="A395" s="173">
        <f>IF(B395="","",SUBTOTAL(3,$B$3:B395))</f>
        <v>393</v>
      </c>
      <c r="B395" s="174" t="s">
        <v>419</v>
      </c>
      <c r="C395" s="175">
        <f>VLOOKUP($B395,Marina!$B:$S,3,0)</f>
        <v>1</v>
      </c>
      <c r="D395" s="175">
        <f>VLOOKUP($B395,Marina!$B:$S,4,0)</f>
        <v>1</v>
      </c>
      <c r="E395" s="175">
        <f>VLOOKUP($B395,Marina!$B:$S,5,0)</f>
        <v>1</v>
      </c>
      <c r="F395" s="175">
        <f>VLOOKUP($B395,Marina!$B:$S,8,0)</f>
        <v>1</v>
      </c>
      <c r="G395" s="176">
        <f>VLOOKUP($B395,Marina!$B:$S,12,0)</f>
        <v>44434</v>
      </c>
    </row>
    <row r="396" spans="1:7" ht="28.5">
      <c r="A396" s="173">
        <f>IF(B396="","",SUBTOTAL(3,$B$3:B396))</f>
        <v>394</v>
      </c>
      <c r="B396" s="174" t="s">
        <v>420</v>
      </c>
      <c r="C396" s="175">
        <f>VLOOKUP($B396,Marina!$B:$S,3,0)</f>
        <v>1</v>
      </c>
      <c r="D396" s="175">
        <f>VLOOKUP($B396,Marina!$B:$S,4,0)</f>
        <v>1</v>
      </c>
      <c r="E396" s="175">
        <f>VLOOKUP($B396,Marina!$B:$S,5,0)</f>
        <v>1</v>
      </c>
      <c r="F396" s="175">
        <f>VLOOKUP($B396,Marina!$B:$S,8,0)</f>
        <v>1</v>
      </c>
      <c r="G396" s="176">
        <f>VLOOKUP($B396,Marina!$B:$S,12,0)</f>
        <v>44651</v>
      </c>
    </row>
    <row r="397" spans="1:7" ht="28.5">
      <c r="A397" s="173">
        <f>IF(B397="","",SUBTOTAL(3,$B$3:B397))</f>
        <v>395</v>
      </c>
      <c r="B397" s="174" t="s">
        <v>421</v>
      </c>
      <c r="C397" s="175">
        <f>VLOOKUP($B397,Marina!$B:$S,3,0)</f>
        <v>1</v>
      </c>
      <c r="D397" s="175">
        <f>VLOOKUP($B397,Marina!$B:$S,4,0)</f>
        <v>1</v>
      </c>
      <c r="E397" s="175">
        <f>VLOOKUP($B397,Marina!$B:$S,5,0)</f>
        <v>1</v>
      </c>
      <c r="F397" s="175">
        <f>VLOOKUP($B397,Marina!$B:$S,8,0)</f>
        <v>1</v>
      </c>
      <c r="G397" s="176">
        <f>VLOOKUP($B397,Marina!$B:$S,12,0)</f>
        <v>44429</v>
      </c>
    </row>
    <row r="398" spans="1:7" ht="28.5">
      <c r="A398" s="173">
        <f>IF(B398="","",SUBTOTAL(3,$B$3:B398))</f>
        <v>396</v>
      </c>
      <c r="B398" s="174" t="s">
        <v>422</v>
      </c>
      <c r="C398" s="175">
        <f>VLOOKUP($B398,Marina!$B:$S,3,0)</f>
        <v>1</v>
      </c>
      <c r="D398" s="175">
        <f>VLOOKUP($B398,Marina!$B:$S,4,0)</f>
        <v>1</v>
      </c>
      <c r="E398" s="175">
        <f>VLOOKUP($B398,Marina!$B:$S,5,0)</f>
        <v>1</v>
      </c>
      <c r="F398" s="175">
        <f>VLOOKUP($B398,Marina!$B:$S,8,0)</f>
        <v>1</v>
      </c>
      <c r="G398" s="176">
        <f>VLOOKUP($B398,Marina!$B:$S,12,0)</f>
        <v>44705</v>
      </c>
    </row>
    <row r="399" spans="1:7" ht="28.5">
      <c r="A399" s="173">
        <f>IF(B399="","",SUBTOTAL(3,$B$3:B399))</f>
        <v>397</v>
      </c>
      <c r="B399" s="174" t="s">
        <v>423</v>
      </c>
      <c r="C399" s="175">
        <f>VLOOKUP($B399,Marina!$B:$S,3,0)</f>
        <v>1</v>
      </c>
      <c r="D399" s="175">
        <f>VLOOKUP($B399,Marina!$B:$S,4,0)</f>
        <v>1</v>
      </c>
      <c r="E399" s="175">
        <f>VLOOKUP($B399,Marina!$B:$S,5,0)</f>
        <v>1</v>
      </c>
      <c r="F399" s="175">
        <f>VLOOKUP($B399,Marina!$B:$S,8,0)</f>
        <v>1</v>
      </c>
      <c r="G399" s="176">
        <f>VLOOKUP($B399,Marina!$B:$S,12,0)</f>
        <v>44410</v>
      </c>
    </row>
    <row r="400" spans="1:7" ht="28.5">
      <c r="A400" s="173">
        <f>IF(B400="","",SUBTOTAL(3,$B$3:B400))</f>
        <v>398</v>
      </c>
      <c r="B400" s="174" t="s">
        <v>424</v>
      </c>
      <c r="C400" s="175">
        <f>VLOOKUP($B400,Marina!$B:$S,3,0)</f>
        <v>1</v>
      </c>
      <c r="D400" s="175">
        <f>VLOOKUP($B400,Marina!$B:$S,4,0)</f>
        <v>1</v>
      </c>
      <c r="E400" s="175">
        <f>VLOOKUP($B400,Marina!$B:$S,5,0)</f>
        <v>1</v>
      </c>
      <c r="F400" s="175">
        <f>VLOOKUP($B400,Marina!$B:$S,8,0)</f>
        <v>1</v>
      </c>
      <c r="G400" s="176">
        <f>VLOOKUP($B400,Marina!$B:$S,12,0)</f>
        <v>44418</v>
      </c>
    </row>
    <row r="401" spans="1:7" ht="28.5">
      <c r="A401" s="173">
        <f>IF(B401="","",SUBTOTAL(3,$B$3:B401))</f>
        <v>399</v>
      </c>
      <c r="B401" s="174" t="s">
        <v>425</v>
      </c>
      <c r="C401" s="175">
        <f>VLOOKUP($B401,Marina!$B:$S,3,0)</f>
        <v>1</v>
      </c>
      <c r="D401" s="175">
        <f>VLOOKUP($B401,Marina!$B:$S,4,0)</f>
        <v>1</v>
      </c>
      <c r="E401" s="175">
        <f>VLOOKUP($B401,Marina!$B:$S,5,0)</f>
        <v>1</v>
      </c>
      <c r="F401" s="175">
        <f>VLOOKUP($B401,Marina!$B:$S,8,0)</f>
        <v>1</v>
      </c>
      <c r="G401" s="176">
        <f>VLOOKUP($B401,Marina!$B:$S,12,0)</f>
        <v>44703</v>
      </c>
    </row>
    <row r="402" spans="1:7" ht="28.5">
      <c r="A402" s="173">
        <f>IF(B402="","",SUBTOTAL(3,$B$3:B402))</f>
        <v>400</v>
      </c>
      <c r="B402" s="174" t="s">
        <v>426</v>
      </c>
      <c r="C402" s="175">
        <f>VLOOKUP($B402,Marina!$B:$S,3,0)</f>
        <v>1</v>
      </c>
      <c r="D402" s="175">
        <f>VLOOKUP($B402,Marina!$B:$S,4,0)</f>
        <v>1</v>
      </c>
      <c r="E402" s="175">
        <f>VLOOKUP($B402,Marina!$B:$S,5,0)</f>
        <v>1</v>
      </c>
      <c r="F402" s="175">
        <f>VLOOKUP($B402,Marina!$B:$S,8,0)</f>
        <v>1</v>
      </c>
      <c r="G402" s="176">
        <f>VLOOKUP($B402,Marina!$B:$S,12,0)</f>
        <v>44435</v>
      </c>
    </row>
    <row r="403" spans="1:7" ht="28.5">
      <c r="A403" s="173">
        <f>IF(B403="","",SUBTOTAL(3,$B$3:B403))</f>
        <v>401</v>
      </c>
      <c r="B403" s="174" t="s">
        <v>427</v>
      </c>
      <c r="C403" s="175">
        <f>VLOOKUP($B403,Marina!$B:$S,3,0)</f>
        <v>1</v>
      </c>
      <c r="D403" s="175">
        <f>VLOOKUP($B403,Marina!$B:$S,4,0)</f>
        <v>1</v>
      </c>
      <c r="E403" s="175">
        <f>VLOOKUP($B403,Marina!$B:$S,5,0)</f>
        <v>1</v>
      </c>
      <c r="F403" s="175">
        <f>VLOOKUP($B403,Marina!$B:$S,8,0)</f>
        <v>1</v>
      </c>
      <c r="G403" s="176">
        <f>VLOOKUP($B403,Marina!$B:$S,12,0)</f>
        <v>44469</v>
      </c>
    </row>
    <row r="404" spans="1:7" ht="28.5">
      <c r="A404" s="173">
        <f>IF(B404="","",SUBTOTAL(3,$B$3:B404))</f>
        <v>402</v>
      </c>
      <c r="B404" s="174" t="s">
        <v>428</v>
      </c>
      <c r="C404" s="175">
        <f>VLOOKUP($B404,Marina!$B:$S,3,0)</f>
        <v>1</v>
      </c>
      <c r="D404" s="175">
        <f>VLOOKUP($B404,Marina!$B:$S,4,0)</f>
        <v>1</v>
      </c>
      <c r="E404" s="175">
        <f>VLOOKUP($B404,Marina!$B:$S,5,0)</f>
        <v>1</v>
      </c>
      <c r="F404" s="175">
        <f>VLOOKUP($B404,Marina!$B:$S,8,0)</f>
        <v>1</v>
      </c>
      <c r="G404" s="176">
        <f>VLOOKUP($B404,Marina!$B:$S,12,0)</f>
        <v>44535</v>
      </c>
    </row>
    <row r="405" spans="1:7" ht="28.5">
      <c r="A405" s="173">
        <f>IF(B405="","",SUBTOTAL(3,$B$3:B405))</f>
        <v>403</v>
      </c>
      <c r="B405" s="174" t="s">
        <v>429</v>
      </c>
      <c r="C405" s="175">
        <f>VLOOKUP($B405,Marina!$B:$S,3,0)</f>
        <v>1</v>
      </c>
      <c r="D405" s="175">
        <f>VLOOKUP($B405,Marina!$B:$S,4,0)</f>
        <v>1</v>
      </c>
      <c r="E405" s="175">
        <f>VLOOKUP($B405,Marina!$B:$S,5,0)</f>
        <v>1</v>
      </c>
      <c r="F405" s="175">
        <f>VLOOKUP($B405,Marina!$B:$S,8,0)</f>
        <v>1</v>
      </c>
      <c r="G405" s="176">
        <f>VLOOKUP($B405,Marina!$B:$S,12,0)</f>
        <v>44733</v>
      </c>
    </row>
    <row r="406" spans="1:7" ht="28.5">
      <c r="A406" s="173">
        <f>IF(B406="","",SUBTOTAL(3,$B$3:B406))</f>
        <v>404</v>
      </c>
      <c r="B406" s="174" t="s">
        <v>430</v>
      </c>
      <c r="C406" s="175">
        <f>VLOOKUP($B406,Marina!$B:$S,3,0)</f>
        <v>1</v>
      </c>
      <c r="D406" s="175">
        <f>VLOOKUP($B406,Marina!$B:$S,4,0)</f>
        <v>1</v>
      </c>
      <c r="E406" s="175">
        <f>VLOOKUP($B406,Marina!$B:$S,5,0)</f>
        <v>1</v>
      </c>
      <c r="F406" s="175">
        <f>VLOOKUP($B406,Marina!$B:$S,8,0)</f>
        <v>1</v>
      </c>
      <c r="G406" s="176">
        <f>VLOOKUP($B406,Marina!$B:$S,12,0)</f>
        <v>44723</v>
      </c>
    </row>
    <row r="407" spans="1:7" ht="28.5">
      <c r="A407" s="173">
        <f>IF(B407="","",SUBTOTAL(3,$B$3:B407))</f>
        <v>405</v>
      </c>
      <c r="B407" s="174" t="s">
        <v>431</v>
      </c>
      <c r="C407" s="175">
        <f>VLOOKUP($B407,Marina!$B:$S,3,0)</f>
        <v>1</v>
      </c>
      <c r="D407" s="175">
        <f>VLOOKUP($B407,Marina!$B:$S,4,0)</f>
        <v>1</v>
      </c>
      <c r="E407" s="175">
        <f>VLOOKUP($B407,Marina!$B:$S,5,0)</f>
        <v>1</v>
      </c>
      <c r="F407" s="175">
        <f>VLOOKUP($B407,Marina!$B:$S,8,0)</f>
        <v>1</v>
      </c>
      <c r="G407" s="176">
        <f>VLOOKUP($B407,Marina!$B:$S,12,0)</f>
        <v>44383</v>
      </c>
    </row>
    <row r="408" spans="1:7" ht="28.5">
      <c r="A408" s="173">
        <f>IF(B408="","",SUBTOTAL(3,$B$3:B408))</f>
        <v>406</v>
      </c>
      <c r="B408" s="174" t="s">
        <v>432</v>
      </c>
      <c r="C408" s="175">
        <f>VLOOKUP($B408,Marina!$B:$S,3,0)</f>
        <v>1</v>
      </c>
      <c r="D408" s="175">
        <f>VLOOKUP($B408,Marina!$B:$S,4,0)</f>
        <v>1</v>
      </c>
      <c r="E408" s="175">
        <f>VLOOKUP($B408,Marina!$B:$S,5,0)</f>
        <v>1</v>
      </c>
      <c r="F408" s="175">
        <f>VLOOKUP($B408,Marina!$B:$S,8,0)</f>
        <v>1</v>
      </c>
      <c r="G408" s="176">
        <f>VLOOKUP($B408,Marina!$B:$S,12,0)</f>
        <v>44421</v>
      </c>
    </row>
    <row r="409" spans="1:7" ht="28.5">
      <c r="A409" s="173">
        <f>IF(B409="","",SUBTOTAL(3,$B$3:B409))</f>
        <v>407</v>
      </c>
      <c r="B409" s="174" t="s">
        <v>433</v>
      </c>
      <c r="C409" s="175">
        <f>VLOOKUP($B409,Marina!$B:$S,3,0)</f>
        <v>1</v>
      </c>
      <c r="D409" s="175">
        <f>VLOOKUP($B409,Marina!$B:$S,4,0)</f>
        <v>1</v>
      </c>
      <c r="E409" s="175">
        <f>VLOOKUP($B409,Marina!$B:$S,5,0)</f>
        <v>1</v>
      </c>
      <c r="F409" s="175">
        <f>VLOOKUP($B409,Marina!$B:$S,8,0)</f>
        <v>1</v>
      </c>
      <c r="G409" s="176">
        <f>VLOOKUP($B409,Marina!$B:$S,12,0)</f>
        <v>44425</v>
      </c>
    </row>
    <row r="410" spans="1:7" ht="28.5">
      <c r="A410" s="173">
        <f>IF(B410="","",SUBTOTAL(3,$B$3:B410))</f>
        <v>408</v>
      </c>
      <c r="B410" s="174" t="s">
        <v>434</v>
      </c>
      <c r="C410" s="175">
        <f>VLOOKUP($B410,Marina!$B:$S,3,0)</f>
        <v>1</v>
      </c>
      <c r="D410" s="175">
        <f>VLOOKUP($B410,Marina!$B:$S,4,0)</f>
        <v>1</v>
      </c>
      <c r="E410" s="175">
        <f>VLOOKUP($B410,Marina!$B:$S,5,0)</f>
        <v>1</v>
      </c>
      <c r="F410" s="175">
        <f>VLOOKUP($B410,Marina!$B:$S,8,0)</f>
        <v>1</v>
      </c>
      <c r="G410" s="176">
        <f>VLOOKUP($B410,Marina!$B:$S,12,0)</f>
        <v>44411</v>
      </c>
    </row>
    <row r="411" spans="1:7" ht="28.5">
      <c r="A411" s="173">
        <f>IF(B411="","",SUBTOTAL(3,$B$3:B411))</f>
        <v>409</v>
      </c>
      <c r="B411" s="174" t="s">
        <v>435</v>
      </c>
      <c r="C411" s="175">
        <f>VLOOKUP($B411,Marina!$B:$S,3,0)</f>
        <v>1</v>
      </c>
      <c r="D411" s="175">
        <f>VLOOKUP($B411,Marina!$B:$S,4,0)</f>
        <v>1</v>
      </c>
      <c r="E411" s="175">
        <f>VLOOKUP($B411,Marina!$B:$S,5,0)</f>
        <v>1</v>
      </c>
      <c r="F411" s="175">
        <f>VLOOKUP($B411,Marina!$B:$S,8,0)</f>
        <v>1</v>
      </c>
      <c r="G411" s="176">
        <f>VLOOKUP($B411,Marina!$B:$S,12,0)</f>
        <v>44473</v>
      </c>
    </row>
    <row r="412" spans="1:7" ht="28.5">
      <c r="A412" s="173">
        <f>IF(B412="","",SUBTOTAL(3,$B$3:B412))</f>
        <v>410</v>
      </c>
      <c r="B412" s="174" t="s">
        <v>436</v>
      </c>
      <c r="C412" s="175">
        <f>VLOOKUP($B412,Marina!$B:$S,3,0)</f>
        <v>1</v>
      </c>
      <c r="D412" s="175">
        <f>VLOOKUP($B412,Marina!$B:$S,4,0)</f>
        <v>1</v>
      </c>
      <c r="E412" s="175">
        <f>VLOOKUP($B412,Marina!$B:$S,5,0)</f>
        <v>1</v>
      </c>
      <c r="F412" s="175">
        <f>VLOOKUP($B412,Marina!$B:$S,8,0)</f>
        <v>1</v>
      </c>
      <c r="G412" s="176">
        <f>VLOOKUP($B412,Marina!$B:$S,12,0)</f>
        <v>44484</v>
      </c>
    </row>
    <row r="413" spans="1:7" ht="28.5">
      <c r="A413" s="173">
        <f>IF(B413="","",SUBTOTAL(3,$B$3:B413))</f>
        <v>411</v>
      </c>
      <c r="B413" s="174" t="s">
        <v>437</v>
      </c>
      <c r="C413" s="175">
        <f>VLOOKUP($B413,Marina!$B:$S,3,0)</f>
        <v>1</v>
      </c>
      <c r="D413" s="175">
        <f>VLOOKUP($B413,Marina!$B:$S,4,0)</f>
        <v>1</v>
      </c>
      <c r="E413" s="175">
        <f>VLOOKUP($B413,Marina!$B:$S,5,0)</f>
        <v>1</v>
      </c>
      <c r="F413" s="175">
        <f>VLOOKUP($B413,Marina!$B:$S,8,0)</f>
        <v>1</v>
      </c>
      <c r="G413" s="176">
        <f>VLOOKUP($B413,Marina!$B:$S,12,0)</f>
        <v>44696</v>
      </c>
    </row>
    <row r="414" spans="1:7" ht="28.5">
      <c r="A414" s="173">
        <f>IF(B414="","",SUBTOTAL(3,$B$3:B414))</f>
        <v>412</v>
      </c>
      <c r="B414" s="174" t="s">
        <v>438</v>
      </c>
      <c r="C414" s="175">
        <f>VLOOKUP($B414,Marina!$B:$S,3,0)</f>
        <v>1</v>
      </c>
      <c r="D414" s="175">
        <f>VLOOKUP($B414,Marina!$B:$S,4,0)</f>
        <v>1</v>
      </c>
      <c r="E414" s="175">
        <f>VLOOKUP($B414,Marina!$B:$S,5,0)</f>
        <v>1</v>
      </c>
      <c r="F414" s="175">
        <f>VLOOKUP($B414,Marina!$B:$S,8,0)</f>
        <v>1</v>
      </c>
      <c r="G414" s="176">
        <f>VLOOKUP($B414,Marina!$B:$S,12,0)</f>
        <v>44495</v>
      </c>
    </row>
    <row r="415" spans="1:7" ht="28.5">
      <c r="A415" s="173">
        <f>IF(B415="","",SUBTOTAL(3,$B$3:B415))</f>
        <v>413</v>
      </c>
      <c r="B415" s="174" t="s">
        <v>439</v>
      </c>
      <c r="C415" s="175">
        <f>VLOOKUP($B415,Marina!$B:$S,3,0)</f>
        <v>1</v>
      </c>
      <c r="D415" s="175">
        <f>VLOOKUP($B415,Marina!$B:$S,4,0)</f>
        <v>1</v>
      </c>
      <c r="E415" s="175">
        <f>VLOOKUP($B415,Marina!$B:$S,5,0)</f>
        <v>1</v>
      </c>
      <c r="F415" s="175">
        <f>VLOOKUP($B415,Marina!$B:$S,8,0)</f>
        <v>1</v>
      </c>
      <c r="G415" s="176">
        <f>VLOOKUP($B415,Marina!$B:$S,12,0)</f>
        <v>44505</v>
      </c>
    </row>
    <row r="416" spans="1:7" ht="28.5">
      <c r="A416" s="173">
        <f>IF(B416="","",SUBTOTAL(3,$B$3:B416))</f>
        <v>414</v>
      </c>
      <c r="B416" s="174" t="s">
        <v>440</v>
      </c>
      <c r="C416" s="175">
        <f>VLOOKUP($B416,Marina!$B:$S,3,0)</f>
        <v>1</v>
      </c>
      <c r="D416" s="175">
        <f>VLOOKUP($B416,Marina!$B:$S,4,0)</f>
        <v>1</v>
      </c>
      <c r="E416" s="175">
        <f>VLOOKUP($B416,Marina!$B:$S,5,0)</f>
        <v>1</v>
      </c>
      <c r="F416" s="175">
        <f>VLOOKUP($B416,Marina!$B:$S,8,0)</f>
        <v>1</v>
      </c>
      <c r="G416" s="176">
        <f>VLOOKUP($B416,Marina!$B:$S,12,0)</f>
        <v>44690</v>
      </c>
    </row>
    <row r="417" spans="1:7" ht="28.5">
      <c r="A417" s="173">
        <f>IF(B417="","",SUBTOTAL(3,$B$3:B417))</f>
        <v>415</v>
      </c>
      <c r="B417" s="174" t="s">
        <v>441</v>
      </c>
      <c r="C417" s="175">
        <f>VLOOKUP($B417,Marina!$B:$S,3,0)</f>
        <v>1</v>
      </c>
      <c r="D417" s="175">
        <f>VLOOKUP($B417,Marina!$B:$S,4,0)</f>
        <v>1</v>
      </c>
      <c r="E417" s="175">
        <f>VLOOKUP($B417,Marina!$B:$S,5,0)</f>
        <v>1</v>
      </c>
      <c r="F417" s="175">
        <f>VLOOKUP($B417,Marina!$B:$S,8,0)</f>
        <v>1</v>
      </c>
      <c r="G417" s="176">
        <f>VLOOKUP($B417,Marina!$B:$S,12,0)</f>
        <v>44696</v>
      </c>
    </row>
    <row r="418" spans="1:7" ht="28.5">
      <c r="A418" s="173">
        <f>IF(B418="","",SUBTOTAL(3,$B$3:B418))</f>
        <v>416</v>
      </c>
      <c r="B418" s="174" t="s">
        <v>442</v>
      </c>
      <c r="C418" s="175">
        <f>VLOOKUP($B418,Marina!$B:$S,3,0)</f>
        <v>1</v>
      </c>
      <c r="D418" s="175">
        <f>VLOOKUP($B418,Marina!$B:$S,4,0)</f>
        <v>1</v>
      </c>
      <c r="E418" s="175">
        <f>VLOOKUP($B418,Marina!$B:$S,5,0)</f>
        <v>1</v>
      </c>
      <c r="F418" s="175">
        <f>VLOOKUP($B418,Marina!$B:$S,8,0)</f>
        <v>1</v>
      </c>
      <c r="G418" s="176">
        <f>VLOOKUP($B418,Marina!$B:$S,12,0)</f>
        <v>44495</v>
      </c>
    </row>
    <row r="419" spans="1:7" ht="28.5">
      <c r="A419" s="173">
        <f>IF(B419="","",SUBTOTAL(3,$B$3:B419))</f>
        <v>417</v>
      </c>
      <c r="B419" s="174" t="s">
        <v>443</v>
      </c>
      <c r="C419" s="175">
        <f>VLOOKUP($B419,Marina!$B:$S,3,0)</f>
        <v>1</v>
      </c>
      <c r="D419" s="175">
        <f>VLOOKUP($B419,Marina!$B:$S,4,0)</f>
        <v>1</v>
      </c>
      <c r="E419" s="175">
        <f>VLOOKUP($B419,Marina!$B:$S,5,0)</f>
        <v>1</v>
      </c>
      <c r="F419" s="175">
        <f>VLOOKUP($B419,Marina!$B:$S,8,0)</f>
        <v>1</v>
      </c>
      <c r="G419" s="176">
        <f>VLOOKUP($B419,Marina!$B:$S,12,0)</f>
        <v>44763</v>
      </c>
    </row>
    <row r="420" spans="1:7" ht="28.5">
      <c r="A420" s="173">
        <f>IF(B420="","",SUBTOTAL(3,$B$3:B420))</f>
        <v>418</v>
      </c>
      <c r="B420" s="174" t="s">
        <v>444</v>
      </c>
      <c r="C420" s="175">
        <f>VLOOKUP($B420,Marina!$B:$S,3,0)</f>
        <v>1</v>
      </c>
      <c r="D420" s="175">
        <f>VLOOKUP($B420,Marina!$B:$S,4,0)</f>
        <v>1</v>
      </c>
      <c r="E420" s="175">
        <f>VLOOKUP($B420,Marina!$B:$S,5,0)</f>
        <v>1</v>
      </c>
      <c r="F420" s="175">
        <f>VLOOKUP($B420,Marina!$B:$S,8,0)</f>
        <v>1</v>
      </c>
      <c r="G420" s="176">
        <f>VLOOKUP($B420,Marina!$B:$S,12,0)</f>
        <v>44710</v>
      </c>
    </row>
    <row r="421" spans="1:7" ht="28.5">
      <c r="A421" s="173">
        <f>IF(B421="","",SUBTOTAL(3,$B$3:B421))</f>
        <v>419</v>
      </c>
      <c r="B421" s="174" t="s">
        <v>445</v>
      </c>
      <c r="C421" s="175">
        <f>VLOOKUP($B421,Marina!$B:$S,3,0)</f>
        <v>1</v>
      </c>
      <c r="D421" s="175">
        <f>VLOOKUP($B421,Marina!$B:$S,4,0)</f>
        <v>1</v>
      </c>
      <c r="E421" s="175">
        <f>VLOOKUP($B421,Marina!$B:$S,5,0)</f>
        <v>1</v>
      </c>
      <c r="F421" s="175">
        <f>VLOOKUP($B421,Marina!$B:$S,8,0)</f>
        <v>1</v>
      </c>
      <c r="G421" s="176">
        <f>VLOOKUP($B421,Marina!$B:$S,12,0)</f>
        <v>44710</v>
      </c>
    </row>
    <row r="422" spans="1:7" ht="28.5">
      <c r="A422" s="173">
        <f>IF(B422="","",SUBTOTAL(3,$B$3:B422))</f>
        <v>420</v>
      </c>
      <c r="B422" s="174" t="s">
        <v>446</v>
      </c>
      <c r="C422" s="175">
        <f>VLOOKUP($B422,Marina!$B:$S,3,0)</f>
        <v>1</v>
      </c>
      <c r="D422" s="175">
        <f>VLOOKUP($B422,Marina!$B:$S,4,0)</f>
        <v>1</v>
      </c>
      <c r="E422" s="175">
        <f>VLOOKUP($B422,Marina!$B:$S,5,0)</f>
        <v>1</v>
      </c>
      <c r="F422" s="175">
        <f>VLOOKUP($B422,Marina!$B:$S,8,0)</f>
        <v>1</v>
      </c>
      <c r="G422" s="176">
        <f>VLOOKUP($B422,Marina!$B:$S,12,0)</f>
        <v>44711</v>
      </c>
    </row>
    <row r="423" spans="1:7" ht="28.5">
      <c r="A423" s="173">
        <f>IF(B423="","",SUBTOTAL(3,$B$3:B423))</f>
        <v>421</v>
      </c>
      <c r="B423" s="174" t="s">
        <v>447</v>
      </c>
      <c r="C423" s="175">
        <f>VLOOKUP($B423,Marina!$B:$S,3,0)</f>
        <v>1</v>
      </c>
      <c r="D423" s="175">
        <f>VLOOKUP($B423,Marina!$B:$S,4,0)</f>
        <v>1</v>
      </c>
      <c r="E423" s="175">
        <f>VLOOKUP($B423,Marina!$B:$S,5,0)</f>
        <v>1</v>
      </c>
      <c r="F423" s="175">
        <f>VLOOKUP($B423,Marina!$B:$S,8,0)</f>
        <v>1</v>
      </c>
      <c r="G423" s="176">
        <f>VLOOKUP($B423,Marina!$B:$S,12,0)</f>
        <v>44713</v>
      </c>
    </row>
    <row r="424" spans="1:7" ht="28.5">
      <c r="A424" s="173">
        <f>IF(B424="","",SUBTOTAL(3,$B$3:B424))</f>
        <v>422</v>
      </c>
      <c r="B424" s="174" t="s">
        <v>448</v>
      </c>
      <c r="C424" s="175">
        <f>VLOOKUP($B424,Marina!$B:$S,3,0)</f>
        <v>1</v>
      </c>
      <c r="D424" s="175">
        <f>VLOOKUP($B424,Marina!$B:$S,4,0)</f>
        <v>1</v>
      </c>
      <c r="E424" s="175">
        <f>VLOOKUP($B424,Marina!$B:$S,5,0)</f>
        <v>1</v>
      </c>
      <c r="F424" s="175">
        <f>VLOOKUP($B424,Marina!$B:$S,8,0)</f>
        <v>1</v>
      </c>
      <c r="G424" s="176">
        <f>VLOOKUP($B424,Marina!$B:$S,12,0)</f>
        <v>44823</v>
      </c>
    </row>
    <row r="425" spans="1:7" ht="28.5">
      <c r="A425" s="173">
        <f>IF(B425="","",SUBTOTAL(3,$B$3:B425))</f>
        <v>423</v>
      </c>
      <c r="B425" s="174" t="s">
        <v>449</v>
      </c>
      <c r="C425" s="175">
        <f>VLOOKUP($B425,Marina!$B:$S,3,0)</f>
        <v>1</v>
      </c>
      <c r="D425" s="175">
        <f>VLOOKUP($B425,Marina!$B:$S,4,0)</f>
        <v>1</v>
      </c>
      <c r="E425" s="175">
        <f>VLOOKUP($B425,Marina!$B:$S,5,0)</f>
        <v>1</v>
      </c>
      <c r="F425" s="175">
        <f>VLOOKUP($B425,Marina!$B:$S,8,0)</f>
        <v>1</v>
      </c>
      <c r="G425" s="176">
        <f>VLOOKUP($B425,Marina!$B:$S,12,0)</f>
        <v>44390</v>
      </c>
    </row>
    <row r="426" spans="1:7" ht="28.5">
      <c r="A426" s="173">
        <f>IF(B426="","",SUBTOTAL(3,$B$3:B426))</f>
        <v>424</v>
      </c>
      <c r="B426" s="174" t="s">
        <v>450</v>
      </c>
      <c r="C426" s="175">
        <f>VLOOKUP($B426,Marina!$B:$S,3,0)</f>
        <v>1</v>
      </c>
      <c r="D426" s="175">
        <f>VLOOKUP($B426,Marina!$B:$S,4,0)</f>
        <v>1</v>
      </c>
      <c r="E426" s="175">
        <f>VLOOKUP($B426,Marina!$B:$S,5,0)</f>
        <v>1</v>
      </c>
      <c r="F426" s="175">
        <f>VLOOKUP($B426,Marina!$B:$S,8,0)</f>
        <v>1</v>
      </c>
      <c r="G426" s="176">
        <f>VLOOKUP($B426,Marina!$B:$S,12,0)</f>
        <v>44721</v>
      </c>
    </row>
    <row r="427" spans="1:7" ht="28.5">
      <c r="A427" s="173">
        <f>IF(B427="","",SUBTOTAL(3,$B$3:B427))</f>
        <v>425</v>
      </c>
      <c r="B427" s="174" t="s">
        <v>451</v>
      </c>
      <c r="C427" s="175">
        <f>VLOOKUP($B427,Marina!$B:$S,3,0)</f>
        <v>1</v>
      </c>
      <c r="D427" s="175">
        <f>VLOOKUP($B427,Marina!$B:$S,4,0)</f>
        <v>1</v>
      </c>
      <c r="E427" s="175">
        <f>VLOOKUP($B427,Marina!$B:$S,5,0)</f>
        <v>1</v>
      </c>
      <c r="F427" s="175">
        <f>VLOOKUP($B427,Marina!$B:$S,8,0)</f>
        <v>1</v>
      </c>
      <c r="G427" s="176">
        <f>VLOOKUP($B427,Marina!$B:$S,12,0)</f>
        <v>44720</v>
      </c>
    </row>
    <row r="428" spans="1:7" ht="28.5">
      <c r="A428" s="173">
        <f>IF(B428="","",SUBTOTAL(3,$B$3:B428))</f>
        <v>426</v>
      </c>
      <c r="B428" s="174" t="s">
        <v>452</v>
      </c>
      <c r="C428" s="175">
        <f>VLOOKUP($B428,Marina!$B:$S,3,0)</f>
        <v>1</v>
      </c>
      <c r="D428" s="175">
        <f>VLOOKUP($B428,Marina!$B:$S,4,0)</f>
        <v>1</v>
      </c>
      <c r="E428" s="175">
        <f>VLOOKUP($B428,Marina!$B:$S,5,0)</f>
        <v>1</v>
      </c>
      <c r="F428" s="175">
        <f>VLOOKUP($B428,Marina!$B:$S,8,0)</f>
        <v>1</v>
      </c>
      <c r="G428" s="176">
        <f>VLOOKUP($B428,Marina!$B:$S,12,0)</f>
        <v>44720</v>
      </c>
    </row>
    <row r="429" spans="1:7" ht="28.5">
      <c r="A429" s="173">
        <f>IF(B429="","",SUBTOTAL(3,$B$3:B429))</f>
        <v>427</v>
      </c>
      <c r="B429" s="174" t="s">
        <v>453</v>
      </c>
      <c r="C429" s="175">
        <f>VLOOKUP($B429,Marina!$B:$S,3,0)</f>
        <v>1</v>
      </c>
      <c r="D429" s="175">
        <f>VLOOKUP($B429,Marina!$B:$S,4,0)</f>
        <v>1</v>
      </c>
      <c r="E429" s="175">
        <f>VLOOKUP($B429,Marina!$B:$S,5,0)</f>
        <v>1</v>
      </c>
      <c r="F429" s="175">
        <f>VLOOKUP($B429,Marina!$B:$S,8,0)</f>
        <v>1</v>
      </c>
      <c r="G429" s="176">
        <f>VLOOKUP($B429,Marina!$B:$S,12,0)</f>
        <v>44720</v>
      </c>
    </row>
    <row r="430" spans="1:7" ht="28.5">
      <c r="A430" s="173">
        <f>IF(B430="","",SUBTOTAL(3,$B$3:B430))</f>
        <v>428</v>
      </c>
      <c r="B430" s="174" t="s">
        <v>454</v>
      </c>
      <c r="C430" s="175">
        <f>VLOOKUP($B430,Marina!$B:$S,3,0)</f>
        <v>1</v>
      </c>
      <c r="D430" s="175">
        <f>VLOOKUP($B430,Marina!$B:$S,4,0)</f>
        <v>1</v>
      </c>
      <c r="E430" s="175">
        <f>VLOOKUP($B430,Marina!$B:$S,5,0)</f>
        <v>1</v>
      </c>
      <c r="F430" s="175">
        <f>VLOOKUP($B430,Marina!$B:$S,8,0)</f>
        <v>1</v>
      </c>
      <c r="G430" s="176">
        <f>VLOOKUP($B430,Marina!$B:$S,12,0)</f>
        <v>44718</v>
      </c>
    </row>
    <row r="431" spans="1:7" ht="28.5">
      <c r="A431" s="173">
        <f>IF(B431="","",SUBTOTAL(3,$B$3:B431))</f>
        <v>429</v>
      </c>
      <c r="B431" s="174" t="s">
        <v>455</v>
      </c>
      <c r="C431" s="175">
        <f>VLOOKUP($B431,Marina!$B:$S,3,0)</f>
        <v>1</v>
      </c>
      <c r="D431" s="175">
        <f>VLOOKUP($B431,Marina!$B:$S,4,0)</f>
        <v>1</v>
      </c>
      <c r="E431" s="175">
        <f>VLOOKUP($B431,Marina!$B:$S,5,0)</f>
        <v>1</v>
      </c>
      <c r="F431" s="175">
        <f>VLOOKUP($B431,Marina!$B:$S,8,0)</f>
        <v>1</v>
      </c>
      <c r="G431" s="176">
        <f>VLOOKUP($B431,Marina!$B:$S,12,0)</f>
        <v>44716</v>
      </c>
    </row>
    <row r="432" spans="1:7" ht="28.5">
      <c r="A432" s="173">
        <f>IF(B432="","",SUBTOTAL(3,$B$3:B432))</f>
        <v>430</v>
      </c>
      <c r="B432" s="174" t="s">
        <v>456</v>
      </c>
      <c r="C432" s="175">
        <f>VLOOKUP($B432,Marina!$B:$S,3,0)</f>
        <v>1</v>
      </c>
      <c r="D432" s="175">
        <f>VLOOKUP($B432,Marina!$B:$S,4,0)</f>
        <v>1</v>
      </c>
      <c r="E432" s="175">
        <f>VLOOKUP($B432,Marina!$B:$S,5,0)</f>
        <v>1</v>
      </c>
      <c r="F432" s="175">
        <f>VLOOKUP($B432,Marina!$B:$S,8,0)</f>
        <v>1</v>
      </c>
      <c r="G432" s="176">
        <f>VLOOKUP($B432,Marina!$B:$S,12,0)</f>
        <v>44663</v>
      </c>
    </row>
    <row r="433" spans="1:7" ht="28.5">
      <c r="A433" s="173">
        <f>IF(B433="","",SUBTOTAL(3,$B$3:B433))</f>
        <v>431</v>
      </c>
      <c r="B433" s="174" t="s">
        <v>457</v>
      </c>
      <c r="C433" s="175">
        <f>VLOOKUP($B433,Marina!$B:$S,3,0)</f>
        <v>1</v>
      </c>
      <c r="D433" s="175">
        <f>VLOOKUP($B433,Marina!$B:$S,4,0)</f>
        <v>1</v>
      </c>
      <c r="E433" s="175">
        <f>VLOOKUP($B433,Marina!$B:$S,5,0)</f>
        <v>1</v>
      </c>
      <c r="F433" s="175">
        <f>VLOOKUP($B433,Marina!$B:$S,8,0)</f>
        <v>1</v>
      </c>
      <c r="G433" s="176">
        <f>VLOOKUP($B433,Marina!$B:$S,12,0)</f>
        <v>44713</v>
      </c>
    </row>
    <row r="434" spans="1:7" ht="28.5">
      <c r="A434" s="173">
        <f>IF(B434="","",SUBTOTAL(3,$B$3:B434))</f>
        <v>432</v>
      </c>
      <c r="B434" s="174" t="s">
        <v>458</v>
      </c>
      <c r="C434" s="175">
        <f>VLOOKUP($B434,Marina!$B:$S,3,0)</f>
        <v>1</v>
      </c>
      <c r="D434" s="175">
        <f>VLOOKUP($B434,Marina!$B:$S,4,0)</f>
        <v>1</v>
      </c>
      <c r="E434" s="175">
        <f>VLOOKUP($B434,Marina!$B:$S,5,0)</f>
        <v>1</v>
      </c>
      <c r="F434" s="175">
        <f>VLOOKUP($B434,Marina!$B:$S,8,0)</f>
        <v>1</v>
      </c>
      <c r="G434" s="176">
        <f>VLOOKUP($B434,Marina!$B:$S,12,0)</f>
        <v>44652</v>
      </c>
    </row>
    <row r="435" spans="1:7" ht="28.5">
      <c r="A435" s="173">
        <f>IF(B435="","",SUBTOTAL(3,$B$3:B435))</f>
        <v>433</v>
      </c>
      <c r="B435" s="174" t="s">
        <v>459</v>
      </c>
      <c r="C435" s="175">
        <f>VLOOKUP($B435,Marina!$B:$S,3,0)</f>
        <v>1</v>
      </c>
      <c r="D435" s="175">
        <f>VLOOKUP($B435,Marina!$B:$S,4,0)</f>
        <v>1</v>
      </c>
      <c r="E435" s="175">
        <f>VLOOKUP($B435,Marina!$B:$S,5,0)</f>
        <v>1</v>
      </c>
      <c r="F435" s="175">
        <f>VLOOKUP($B435,Marina!$B:$S,8,0)</f>
        <v>1</v>
      </c>
      <c r="G435" s="176">
        <f>VLOOKUP($B435,Marina!$B:$S,12,0)</f>
        <v>44727</v>
      </c>
    </row>
    <row r="436" spans="1:7" ht="28.5">
      <c r="A436" s="173">
        <f>IF(B436="","",SUBTOTAL(3,$B$3:B436))</f>
        <v>434</v>
      </c>
      <c r="B436" s="174" t="s">
        <v>460</v>
      </c>
      <c r="C436" s="175">
        <f>VLOOKUP($B436,Marina!$B:$S,3,0)</f>
        <v>1</v>
      </c>
      <c r="D436" s="175">
        <f>VLOOKUP($B436,Marina!$B:$S,4,0)</f>
        <v>1</v>
      </c>
      <c r="E436" s="175">
        <f>VLOOKUP($B436,Marina!$B:$S,5,0)</f>
        <v>1</v>
      </c>
      <c r="F436" s="175">
        <f>VLOOKUP($B436,Marina!$B:$S,8,0)</f>
        <v>1</v>
      </c>
      <c r="G436" s="176">
        <f>VLOOKUP($B436,Marina!$B:$S,12,0)</f>
        <v>44713</v>
      </c>
    </row>
    <row r="437" spans="1:7" ht="28.5">
      <c r="A437" s="173">
        <f>IF(B437="","",SUBTOTAL(3,$B$3:B437))</f>
        <v>435</v>
      </c>
      <c r="B437" s="174" t="s">
        <v>461</v>
      </c>
      <c r="C437" s="175">
        <f>VLOOKUP($B437,Marina!$B:$S,3,0)</f>
        <v>1</v>
      </c>
      <c r="D437" s="175">
        <f>VLOOKUP($B437,Marina!$B:$S,4,0)</f>
        <v>1</v>
      </c>
      <c r="E437" s="175">
        <f>VLOOKUP($B437,Marina!$B:$S,5,0)</f>
        <v>1</v>
      </c>
      <c r="F437" s="175">
        <f>VLOOKUP($B437,Marina!$B:$S,8,0)</f>
        <v>1</v>
      </c>
      <c r="G437" s="176">
        <f>VLOOKUP($B437,Marina!$B:$S,12,0)</f>
        <v>44713</v>
      </c>
    </row>
    <row r="438" spans="1:7" ht="28.5">
      <c r="A438" s="173">
        <f>IF(B438="","",SUBTOTAL(3,$B$3:B438))</f>
        <v>436</v>
      </c>
      <c r="B438" s="174" t="s">
        <v>462</v>
      </c>
      <c r="C438" s="175">
        <f>VLOOKUP($B438,Marina!$B:$S,3,0)</f>
        <v>1</v>
      </c>
      <c r="D438" s="175">
        <f>VLOOKUP($B438,Marina!$B:$S,4,0)</f>
        <v>1</v>
      </c>
      <c r="E438" s="175">
        <f>VLOOKUP($B438,Marina!$B:$S,5,0)</f>
        <v>1</v>
      </c>
      <c r="F438" s="175">
        <f>VLOOKUP($B438,Marina!$B:$S,8,0)</f>
        <v>1</v>
      </c>
      <c r="G438" s="176">
        <f>VLOOKUP($B438,Marina!$B:$S,12,0)</f>
        <v>44712</v>
      </c>
    </row>
    <row r="439" spans="1:7" ht="28.5">
      <c r="A439" s="173">
        <f>IF(B439="","",SUBTOTAL(3,$B$3:B439))</f>
        <v>437</v>
      </c>
      <c r="B439" s="174" t="s">
        <v>463</v>
      </c>
      <c r="C439" s="175">
        <f>VLOOKUP($B439,Marina!$B:$S,3,0)</f>
        <v>1</v>
      </c>
      <c r="D439" s="175">
        <f>VLOOKUP($B439,Marina!$B:$S,4,0)</f>
        <v>1</v>
      </c>
      <c r="E439" s="175">
        <f>VLOOKUP($B439,Marina!$B:$S,5,0)</f>
        <v>1</v>
      </c>
      <c r="F439" s="175">
        <f>VLOOKUP($B439,Marina!$B:$S,8,0)</f>
        <v>1</v>
      </c>
      <c r="G439" s="176">
        <f>VLOOKUP($B439,Marina!$B:$S,12,0)</f>
        <v>44717</v>
      </c>
    </row>
    <row r="440" spans="1:7" ht="28.5">
      <c r="A440" s="173">
        <f>IF(B440="","",SUBTOTAL(3,$B$3:B440))</f>
        <v>438</v>
      </c>
      <c r="B440" s="174" t="s">
        <v>464</v>
      </c>
      <c r="C440" s="175">
        <f>VLOOKUP($B440,Marina!$B:$S,3,0)</f>
        <v>1</v>
      </c>
      <c r="D440" s="175">
        <f>VLOOKUP($B440,Marina!$B:$S,4,0)</f>
        <v>1</v>
      </c>
      <c r="E440" s="175">
        <f>VLOOKUP($B440,Marina!$B:$S,5,0)</f>
        <v>1</v>
      </c>
      <c r="F440" s="175">
        <f>VLOOKUP($B440,Marina!$B:$S,8,0)</f>
        <v>1</v>
      </c>
      <c r="G440" s="176">
        <f>VLOOKUP($B440,Marina!$B:$S,12,0)</f>
        <v>44715</v>
      </c>
    </row>
    <row r="441" spans="1:7" ht="28.5">
      <c r="A441" s="173">
        <f>IF(B441="","",SUBTOTAL(3,$B$3:B441))</f>
        <v>439</v>
      </c>
      <c r="B441" s="174" t="s">
        <v>465</v>
      </c>
      <c r="C441" s="175">
        <f>VLOOKUP($B441,Marina!$B:$S,3,0)</f>
        <v>1</v>
      </c>
      <c r="D441" s="175">
        <f>VLOOKUP($B441,Marina!$B:$S,4,0)</f>
        <v>1</v>
      </c>
      <c r="E441" s="175">
        <f>VLOOKUP($B441,Marina!$B:$S,5,0)</f>
        <v>1</v>
      </c>
      <c r="F441" s="175">
        <f>VLOOKUP($B441,Marina!$B:$S,8,0)</f>
        <v>1</v>
      </c>
      <c r="G441" s="176">
        <f>VLOOKUP($B441,Marina!$B:$S,12,0)</f>
        <v>44712</v>
      </c>
    </row>
    <row r="442" spans="1:7" ht="28.5">
      <c r="A442" s="173">
        <f>IF(B442="","",SUBTOTAL(3,$B$3:B442))</f>
        <v>440</v>
      </c>
      <c r="B442" s="174" t="s">
        <v>466</v>
      </c>
      <c r="C442" s="175">
        <f>VLOOKUP($B442,Marina!$B:$S,3,0)</f>
        <v>1</v>
      </c>
      <c r="D442" s="175">
        <f>VLOOKUP($B442,Marina!$B:$S,4,0)</f>
        <v>1</v>
      </c>
      <c r="E442" s="175">
        <f>VLOOKUP($B442,Marina!$B:$S,5,0)</f>
        <v>1</v>
      </c>
      <c r="F442" s="175">
        <f>VLOOKUP($B442,Marina!$B:$S,8,0)</f>
        <v>1</v>
      </c>
      <c r="G442" s="176">
        <f>VLOOKUP($B442,Marina!$B:$S,12,0)</f>
        <v>44711</v>
      </c>
    </row>
    <row r="443" spans="1:7" ht="28.5">
      <c r="A443" s="173">
        <f>IF(B443="","",SUBTOTAL(3,$B$3:B443))</f>
        <v>441</v>
      </c>
      <c r="B443" s="174" t="s">
        <v>467</v>
      </c>
      <c r="C443" s="175">
        <f>VLOOKUP($B443,Marina!$B:$S,3,0)</f>
        <v>1</v>
      </c>
      <c r="D443" s="175">
        <f>VLOOKUP($B443,Marina!$B:$S,4,0)</f>
        <v>1</v>
      </c>
      <c r="E443" s="175">
        <f>VLOOKUP($B443,Marina!$B:$S,5,0)</f>
        <v>1</v>
      </c>
      <c r="F443" s="175">
        <f>VLOOKUP($B443,Marina!$B:$S,8,0)</f>
        <v>1</v>
      </c>
      <c r="G443" s="176">
        <f>VLOOKUP($B443,Marina!$B:$S,12,0)</f>
        <v>44712</v>
      </c>
    </row>
    <row r="444" spans="1:7" ht="28.5">
      <c r="A444" s="173">
        <f>IF(B444="","",SUBTOTAL(3,$B$3:B444))</f>
        <v>442</v>
      </c>
      <c r="B444" s="174" t="s">
        <v>468</v>
      </c>
      <c r="C444" s="175">
        <f>VLOOKUP($B444,Marina!$B:$S,3,0)</f>
        <v>1</v>
      </c>
      <c r="D444" s="175">
        <f>VLOOKUP($B444,Marina!$B:$S,4,0)</f>
        <v>1</v>
      </c>
      <c r="E444" s="175">
        <f>VLOOKUP($B444,Marina!$B:$S,5,0)</f>
        <v>1</v>
      </c>
      <c r="F444" s="175">
        <f>VLOOKUP($B444,Marina!$B:$S,8,0)</f>
        <v>1</v>
      </c>
      <c r="G444" s="176">
        <f>VLOOKUP($B444,Marina!$B:$S,12,0)</f>
        <v>44663</v>
      </c>
    </row>
    <row r="445" spans="1:7" ht="28.5">
      <c r="A445" s="173">
        <f>IF(B445="","",SUBTOTAL(3,$B$3:B445))</f>
        <v>443</v>
      </c>
      <c r="B445" s="174" t="s">
        <v>469</v>
      </c>
      <c r="C445" s="175">
        <f>VLOOKUP($B445,Marina!$B:$S,3,0)</f>
        <v>1</v>
      </c>
      <c r="D445" s="175">
        <f>VLOOKUP($B445,Marina!$B:$S,4,0)</f>
        <v>1</v>
      </c>
      <c r="E445" s="175">
        <f>VLOOKUP($B445,Marina!$B:$S,5,0)</f>
        <v>1</v>
      </c>
      <c r="F445" s="175">
        <f>VLOOKUP($B445,Marina!$B:$S,8,0)</f>
        <v>1</v>
      </c>
      <c r="G445" s="176">
        <f>VLOOKUP($B445,Marina!$B:$S,12,0)</f>
        <v>44711</v>
      </c>
    </row>
    <row r="446" spans="1:7" ht="28.5">
      <c r="A446" s="173">
        <f>IF(B446="","",SUBTOTAL(3,$B$3:B446))</f>
        <v>444</v>
      </c>
      <c r="B446" s="174" t="s">
        <v>470</v>
      </c>
      <c r="C446" s="175">
        <f>VLOOKUP($B446,Marina!$B:$S,3,0)</f>
        <v>1</v>
      </c>
      <c r="D446" s="175">
        <f>VLOOKUP($B446,Marina!$B:$S,4,0)</f>
        <v>1</v>
      </c>
      <c r="E446" s="175">
        <f>VLOOKUP($B446,Marina!$B:$S,5,0)</f>
        <v>1</v>
      </c>
      <c r="F446" s="175">
        <f>VLOOKUP($B446,Marina!$B:$S,8,0)</f>
        <v>1</v>
      </c>
      <c r="G446" s="176">
        <f>VLOOKUP($B446,Marina!$B:$S,12,0)</f>
        <v>44711</v>
      </c>
    </row>
    <row r="447" spans="1:7" ht="28.5">
      <c r="A447" s="173">
        <f>IF(B447="","",SUBTOTAL(3,$B$3:B447))</f>
        <v>445</v>
      </c>
      <c r="B447" s="174" t="s">
        <v>471</v>
      </c>
      <c r="C447" s="175">
        <f>VLOOKUP($B447,Marina!$B:$S,3,0)</f>
        <v>1</v>
      </c>
      <c r="D447" s="175">
        <f>VLOOKUP($B447,Marina!$B:$S,4,0)</f>
        <v>1</v>
      </c>
      <c r="E447" s="175">
        <f>VLOOKUP($B447,Marina!$B:$S,5,0)</f>
        <v>1</v>
      </c>
      <c r="F447" s="175">
        <f>VLOOKUP($B447,Marina!$B:$S,8,0)</f>
        <v>1</v>
      </c>
      <c r="G447" s="176">
        <f>VLOOKUP($B447,Marina!$B:$S,12,0)</f>
        <v>44541</v>
      </c>
    </row>
    <row r="448" spans="1:7" ht="28.5">
      <c r="A448" s="173">
        <f>IF(B448="","",SUBTOTAL(3,$B$3:B448))</f>
        <v>446</v>
      </c>
      <c r="B448" s="174" t="s">
        <v>473</v>
      </c>
      <c r="C448" s="175">
        <f>VLOOKUP($B448,Marina!$B:$S,3,0)</f>
        <v>1</v>
      </c>
      <c r="D448" s="175">
        <f>VLOOKUP($B448,Marina!$B:$S,4,0)</f>
        <v>1</v>
      </c>
      <c r="E448" s="175">
        <f>VLOOKUP($B448,Marina!$B:$S,5,0)</f>
        <v>1</v>
      </c>
      <c r="F448" s="175">
        <f>VLOOKUP($B448,Marina!$B:$S,8,0)</f>
        <v>1</v>
      </c>
      <c r="G448" s="176">
        <f>VLOOKUP($B448,Marina!$B:$S,12,0)</f>
        <v>44518</v>
      </c>
    </row>
    <row r="449" spans="1:7" ht="28.5">
      <c r="A449" s="173">
        <f>IF(B449="","",SUBTOTAL(3,$B$3:B449))</f>
        <v>447</v>
      </c>
      <c r="B449" s="174" t="s">
        <v>474</v>
      </c>
      <c r="C449" s="175">
        <f>VLOOKUP($B449,Marina!$B:$S,3,0)</f>
        <v>1</v>
      </c>
      <c r="D449" s="175">
        <f>VLOOKUP($B449,Marina!$B:$S,4,0)</f>
        <v>1</v>
      </c>
      <c r="E449" s="175">
        <f>VLOOKUP($B449,Marina!$B:$S,5,0)</f>
        <v>1</v>
      </c>
      <c r="F449" s="175">
        <f>VLOOKUP($B449,Marina!$B:$S,8,0)</f>
        <v>1</v>
      </c>
      <c r="G449" s="176">
        <f>VLOOKUP($B449,Marina!$B:$S,12,0)</f>
        <v>44510</v>
      </c>
    </row>
    <row r="450" spans="1:7" ht="28.5">
      <c r="A450" s="173">
        <f>IF(B450="","",SUBTOTAL(3,$B$3:B450))</f>
        <v>448</v>
      </c>
      <c r="B450" s="174" t="s">
        <v>475</v>
      </c>
      <c r="C450" s="175">
        <f>VLOOKUP($B450,Marina!$B:$S,3,0)</f>
        <v>1</v>
      </c>
      <c r="D450" s="175">
        <f>VLOOKUP($B450,Marina!$B:$S,4,0)</f>
        <v>1</v>
      </c>
      <c r="E450" s="175">
        <f>VLOOKUP($B450,Marina!$B:$S,5,0)</f>
        <v>1</v>
      </c>
      <c r="F450" s="175">
        <f>VLOOKUP($B450,Marina!$B:$S,8,0)</f>
        <v>1</v>
      </c>
      <c r="G450" s="176">
        <f>VLOOKUP($B450,Marina!$B:$S,12,0)</f>
        <v>44503</v>
      </c>
    </row>
    <row r="451" spans="1:7" ht="28.5">
      <c r="A451" s="173">
        <f>IF(B451="","",SUBTOTAL(3,$B$3:B451))</f>
        <v>449</v>
      </c>
      <c r="B451" s="174" t="s">
        <v>476</v>
      </c>
      <c r="C451" s="175">
        <f>VLOOKUP($B451,Marina!$B:$S,3,0)</f>
        <v>1</v>
      </c>
      <c r="D451" s="175">
        <f>VLOOKUP($B451,Marina!$B:$S,4,0)</f>
        <v>1</v>
      </c>
      <c r="E451" s="175">
        <f>VLOOKUP($B451,Marina!$B:$S,5,0)</f>
        <v>1</v>
      </c>
      <c r="F451" s="175">
        <f>VLOOKUP($B451,Marina!$B:$S,8,0)</f>
        <v>1</v>
      </c>
      <c r="G451" s="176">
        <f>VLOOKUP($B451,Marina!$B:$S,12,0)</f>
        <v>44423</v>
      </c>
    </row>
    <row r="452" spans="1:7" ht="28.5">
      <c r="A452" s="173">
        <f>IF(B452="","",SUBTOTAL(3,$B$3:B452))</f>
        <v>450</v>
      </c>
      <c r="B452" s="174" t="s">
        <v>477</v>
      </c>
      <c r="C452" s="175">
        <f>VLOOKUP($B452,Marina!$B:$S,3,0)</f>
        <v>1</v>
      </c>
      <c r="D452" s="175">
        <f>VLOOKUP($B452,Marina!$B:$S,4,0)</f>
        <v>1</v>
      </c>
      <c r="E452" s="175">
        <f>VLOOKUP($B452,Marina!$B:$S,5,0)</f>
        <v>1</v>
      </c>
      <c r="F452" s="175">
        <f>VLOOKUP($B452,Marina!$B:$S,8,0)</f>
        <v>1</v>
      </c>
      <c r="G452" s="176">
        <f>VLOOKUP($B452,Marina!$B:$S,12,0)</f>
        <v>44433</v>
      </c>
    </row>
    <row r="453" spans="1:7" ht="28.5">
      <c r="A453" s="173">
        <f>IF(B453="","",SUBTOTAL(3,$B$3:B453))</f>
        <v>451</v>
      </c>
      <c r="B453" s="174" t="s">
        <v>478</v>
      </c>
      <c r="C453" s="175">
        <f>VLOOKUP($B453,Marina!$B:$S,3,0)</f>
        <v>1</v>
      </c>
      <c r="D453" s="175">
        <f>VLOOKUP($B453,Marina!$B:$S,4,0)</f>
        <v>1</v>
      </c>
      <c r="E453" s="175">
        <f>VLOOKUP($B453,Marina!$B:$S,5,0)</f>
        <v>1</v>
      </c>
      <c r="F453" s="175">
        <f>VLOOKUP($B453,Marina!$B:$S,8,0)</f>
        <v>1</v>
      </c>
      <c r="G453" s="176">
        <f>VLOOKUP($B453,Marina!$B:$S,12,0)</f>
        <v>44539</v>
      </c>
    </row>
    <row r="454" spans="1:7" ht="28.5">
      <c r="A454" s="173">
        <f>IF(B454="","",SUBTOTAL(3,$B$3:B454))</f>
        <v>452</v>
      </c>
      <c r="B454" s="174" t="s">
        <v>479</v>
      </c>
      <c r="C454" s="175">
        <f>VLOOKUP($B454,Marina!$B:$S,3,0)</f>
        <v>1</v>
      </c>
      <c r="D454" s="175">
        <f>VLOOKUP($B454,Marina!$B:$S,4,0)</f>
        <v>1</v>
      </c>
      <c r="E454" s="175">
        <f>VLOOKUP($B454,Marina!$B:$S,5,0)</f>
        <v>1</v>
      </c>
      <c r="F454" s="175">
        <f>VLOOKUP($B454,Marina!$B:$S,8,0)</f>
        <v>1</v>
      </c>
      <c r="G454" s="176">
        <f>VLOOKUP($B454,Marina!$B:$S,12,0)</f>
        <v>44395</v>
      </c>
    </row>
    <row r="455" spans="1:7" ht="28.5">
      <c r="A455" s="173">
        <f>IF(B455="","",SUBTOTAL(3,$B$3:B455))</f>
        <v>453</v>
      </c>
      <c r="B455" s="174" t="s">
        <v>480</v>
      </c>
      <c r="C455" s="175">
        <f>VLOOKUP($B455,Marina!$B:$S,3,0)</f>
        <v>1</v>
      </c>
      <c r="D455" s="175">
        <f>VLOOKUP($B455,Marina!$B:$S,4,0)</f>
        <v>1</v>
      </c>
      <c r="E455" s="175">
        <f>VLOOKUP($B455,Marina!$B:$S,5,0)</f>
        <v>1</v>
      </c>
      <c r="F455" s="175">
        <f>VLOOKUP($B455,Marina!$B:$S,8,0)</f>
        <v>1</v>
      </c>
      <c r="G455" s="176">
        <f>VLOOKUP($B455,Marina!$B:$S,12,0)</f>
        <v>44741</v>
      </c>
    </row>
    <row r="456" spans="1:7" ht="28.5">
      <c r="A456" s="173">
        <f>IF(B456="","",SUBTOTAL(3,$B$3:B456))</f>
        <v>454</v>
      </c>
      <c r="B456" s="174" t="s">
        <v>481</v>
      </c>
      <c r="C456" s="175">
        <f>VLOOKUP($B456,Marina!$B:$S,3,0)</f>
        <v>1</v>
      </c>
      <c r="D456" s="175">
        <f>VLOOKUP($B456,Marina!$B:$S,4,0)</f>
        <v>1</v>
      </c>
      <c r="E456" s="175">
        <f>VLOOKUP($B456,Marina!$B:$S,5,0)</f>
        <v>1</v>
      </c>
      <c r="F456" s="175">
        <f>VLOOKUP($B456,Marina!$B:$S,8,0)</f>
        <v>1</v>
      </c>
      <c r="G456" s="176">
        <f>VLOOKUP($B456,Marina!$B:$S,12,0)</f>
        <v>44466</v>
      </c>
    </row>
    <row r="457" spans="1:7" ht="28.5">
      <c r="A457" s="173">
        <f>IF(B457="","",SUBTOTAL(3,$B$3:B457))</f>
        <v>455</v>
      </c>
      <c r="B457" s="174" t="s">
        <v>482</v>
      </c>
      <c r="C457" s="175">
        <f>VLOOKUP($B457,Marina!$B:$S,3,0)</f>
        <v>1</v>
      </c>
      <c r="D457" s="175">
        <f>VLOOKUP($B457,Marina!$B:$S,4,0)</f>
        <v>1</v>
      </c>
      <c r="E457" s="175">
        <f>VLOOKUP($B457,Marina!$B:$S,5,0)</f>
        <v>1</v>
      </c>
      <c r="F457" s="175">
        <f>VLOOKUP($B457,Marina!$B:$S,8,0)</f>
        <v>1</v>
      </c>
      <c r="G457" s="176">
        <f>VLOOKUP($B457,Marina!$B:$S,12,0)</f>
        <v>44392</v>
      </c>
    </row>
    <row r="458" spans="1:7" ht="28.5">
      <c r="A458" s="173">
        <f>IF(B458="","",SUBTOTAL(3,$B$3:B458))</f>
        <v>456</v>
      </c>
      <c r="B458" s="174" t="s">
        <v>483</v>
      </c>
      <c r="C458" s="175">
        <f>VLOOKUP($B458,Marina!$B:$S,3,0)</f>
        <v>1</v>
      </c>
      <c r="D458" s="175">
        <f>VLOOKUP($B458,Marina!$B:$S,4,0)</f>
        <v>1</v>
      </c>
      <c r="E458" s="175">
        <f>VLOOKUP($B458,Marina!$B:$S,5,0)</f>
        <v>1</v>
      </c>
      <c r="F458" s="175">
        <f>VLOOKUP($B458,Marina!$B:$S,8,0)</f>
        <v>1</v>
      </c>
      <c r="G458" s="176">
        <f>VLOOKUP($B458,Marina!$B:$S,12,0)</f>
        <v>44669</v>
      </c>
    </row>
    <row r="459" spans="1:7" ht="28.5">
      <c r="A459" s="173">
        <f>IF(B459="","",SUBTOTAL(3,$B$3:B459))</f>
        <v>457</v>
      </c>
      <c r="B459" s="174" t="s">
        <v>484</v>
      </c>
      <c r="C459" s="175">
        <f>VLOOKUP($B459,Marina!$B:$S,3,0)</f>
        <v>1</v>
      </c>
      <c r="D459" s="175">
        <f>VLOOKUP($B459,Marina!$B:$S,4,0)</f>
        <v>1</v>
      </c>
      <c r="E459" s="175">
        <f>VLOOKUP($B459,Marina!$B:$S,5,0)</f>
        <v>1</v>
      </c>
      <c r="F459" s="175">
        <f>VLOOKUP($B459,Marina!$B:$S,8,0)</f>
        <v>1</v>
      </c>
      <c r="G459" s="176">
        <f>VLOOKUP($B459,Marina!$B:$S,12,0)</f>
        <v>44673</v>
      </c>
    </row>
    <row r="460" spans="1:7" ht="28.5">
      <c r="A460" s="173">
        <f>IF(B460="","",SUBTOTAL(3,$B$3:B460))</f>
        <v>458</v>
      </c>
      <c r="B460" s="174" t="s">
        <v>485</v>
      </c>
      <c r="C460" s="175">
        <f>VLOOKUP($B460,Marina!$B:$S,3,0)</f>
        <v>1</v>
      </c>
      <c r="D460" s="175">
        <f>VLOOKUP($B460,Marina!$B:$S,4,0)</f>
        <v>1</v>
      </c>
      <c r="E460" s="175">
        <f>VLOOKUP($B460,Marina!$B:$S,5,0)</f>
        <v>1</v>
      </c>
      <c r="F460" s="175">
        <f>VLOOKUP($B460,Marina!$B:$S,8,0)</f>
        <v>1</v>
      </c>
      <c r="G460" s="176">
        <f>VLOOKUP($B460,Marina!$B:$S,12,0)</f>
        <v>44818</v>
      </c>
    </row>
    <row r="461" spans="1:7" ht="28.5">
      <c r="A461" s="173">
        <f>IF(B461="","",SUBTOTAL(3,$B$3:B461))</f>
        <v>459</v>
      </c>
      <c r="B461" s="174" t="s">
        <v>486</v>
      </c>
      <c r="C461" s="175">
        <f>VLOOKUP($B461,Marina!$B:$S,3,0)</f>
        <v>1</v>
      </c>
      <c r="D461" s="175">
        <f>VLOOKUP($B461,Marina!$B:$S,4,0)</f>
        <v>1</v>
      </c>
      <c r="E461" s="175">
        <f>VLOOKUP($B461,Marina!$B:$S,5,0)</f>
        <v>1</v>
      </c>
      <c r="F461" s="175">
        <f>VLOOKUP($B461,Marina!$B:$S,8,0)</f>
        <v>1</v>
      </c>
      <c r="G461" s="176">
        <f>VLOOKUP($B461,Marina!$B:$S,12,0)</f>
        <v>44847</v>
      </c>
    </row>
    <row r="462" spans="1:7" ht="28.5">
      <c r="A462" s="173">
        <f>IF(B462="","",SUBTOTAL(3,$B$3:B462))</f>
        <v>460</v>
      </c>
      <c r="B462" s="174" t="s">
        <v>487</v>
      </c>
      <c r="C462" s="175">
        <f>VLOOKUP($B462,Marina!$B:$S,3,0)</f>
        <v>1</v>
      </c>
      <c r="D462" s="175">
        <f>VLOOKUP($B462,Marina!$B:$S,4,0)</f>
        <v>1</v>
      </c>
      <c r="E462" s="175">
        <f>VLOOKUP($B462,Marina!$B:$S,5,0)</f>
        <v>1</v>
      </c>
      <c r="F462" s="175">
        <f>VLOOKUP($B462,Marina!$B:$S,8,0)</f>
        <v>1</v>
      </c>
      <c r="G462" s="176">
        <f>VLOOKUP($B462,Marina!$B:$S,12,0)</f>
        <v>44509</v>
      </c>
    </row>
    <row r="463" spans="1:7" ht="28.5">
      <c r="A463" s="173">
        <f>IF(B463="","",SUBTOTAL(3,$B$3:B463))</f>
        <v>461</v>
      </c>
      <c r="B463" s="174" t="s">
        <v>488</v>
      </c>
      <c r="C463" s="175">
        <f>VLOOKUP($B463,Marina!$B:$S,3,0)</f>
        <v>1</v>
      </c>
      <c r="D463" s="175">
        <f>VLOOKUP($B463,Marina!$B:$S,4,0)</f>
        <v>1</v>
      </c>
      <c r="E463" s="175">
        <f>VLOOKUP($B463,Marina!$B:$S,5,0)</f>
        <v>1</v>
      </c>
      <c r="F463" s="175">
        <f>VLOOKUP($B463,Marina!$B:$S,8,0)</f>
        <v>1</v>
      </c>
      <c r="G463" s="176">
        <f>VLOOKUP($B463,Marina!$B:$S,12,0)</f>
        <v>44549</v>
      </c>
    </row>
    <row r="464" spans="1:7" ht="28.5">
      <c r="A464" s="173">
        <f>IF(B464="","",SUBTOTAL(3,$B$3:B464))</f>
        <v>462</v>
      </c>
      <c r="B464" s="174" t="s">
        <v>489</v>
      </c>
      <c r="C464" s="175">
        <f>VLOOKUP($B464,Marina!$B:$S,3,0)</f>
        <v>1</v>
      </c>
      <c r="D464" s="175">
        <f>VLOOKUP($B464,Marina!$B:$S,4,0)</f>
        <v>1</v>
      </c>
      <c r="E464" s="175">
        <f>VLOOKUP($B464,Marina!$B:$S,5,0)</f>
        <v>1</v>
      </c>
      <c r="F464" s="175">
        <f>VLOOKUP($B464,Marina!$B:$S,8,0)</f>
        <v>1</v>
      </c>
      <c r="G464" s="176">
        <f>VLOOKUP($B464,Marina!$B:$S,12,0)</f>
        <v>44467</v>
      </c>
    </row>
    <row r="465" spans="1:7" ht="28.5">
      <c r="A465" s="173">
        <f>IF(B465="","",SUBTOTAL(3,$B$3:B465))</f>
        <v>463</v>
      </c>
      <c r="B465" s="174" t="s">
        <v>490</v>
      </c>
      <c r="C465" s="175">
        <f>VLOOKUP($B465,Marina!$B:$S,3,0)</f>
        <v>1</v>
      </c>
      <c r="D465" s="175">
        <f>VLOOKUP($B465,Marina!$B:$S,4,0)</f>
        <v>1</v>
      </c>
      <c r="E465" s="175">
        <f>VLOOKUP($B465,Marina!$B:$S,5,0)</f>
        <v>1</v>
      </c>
      <c r="F465" s="175">
        <f>VLOOKUP($B465,Marina!$B:$S,8,0)</f>
        <v>1</v>
      </c>
      <c r="G465" s="176">
        <f>VLOOKUP($B465,Marina!$B:$S,12,0)</f>
        <v>44419</v>
      </c>
    </row>
    <row r="466" spans="1:7" ht="28.5">
      <c r="A466" s="173">
        <f>IF(B466="","",SUBTOTAL(3,$B$3:B466))</f>
        <v>464</v>
      </c>
      <c r="B466" s="174" t="s">
        <v>491</v>
      </c>
      <c r="C466" s="175">
        <f>VLOOKUP($B466,Marina!$B:$S,3,0)</f>
        <v>1</v>
      </c>
      <c r="D466" s="175">
        <f>VLOOKUP($B466,Marina!$B:$S,4,0)</f>
        <v>1</v>
      </c>
      <c r="E466" s="175">
        <f>VLOOKUP($B466,Marina!$B:$S,5,0)</f>
        <v>1</v>
      </c>
      <c r="F466" s="175">
        <f>VLOOKUP($B466,Marina!$B:$S,8,0)</f>
        <v>1</v>
      </c>
      <c r="G466" s="176">
        <f>VLOOKUP($B466,Marina!$B:$S,12,0)</f>
        <v>44587</v>
      </c>
    </row>
    <row r="467" spans="1:7" ht="28.5">
      <c r="A467" s="173">
        <f>IF(B467="","",SUBTOTAL(3,$B$3:B467))</f>
        <v>465</v>
      </c>
      <c r="B467" s="174" t="s">
        <v>492</v>
      </c>
      <c r="C467" s="175">
        <f>VLOOKUP($B467,Marina!$B:$S,3,0)</f>
        <v>1</v>
      </c>
      <c r="D467" s="175">
        <f>VLOOKUP($B467,Marina!$B:$S,4,0)</f>
        <v>1</v>
      </c>
      <c r="E467" s="175">
        <f>VLOOKUP($B467,Marina!$B:$S,5,0)</f>
        <v>1</v>
      </c>
      <c r="F467" s="175">
        <f>VLOOKUP($B467,Marina!$B:$S,8,0)</f>
        <v>1</v>
      </c>
      <c r="G467" s="176">
        <f>VLOOKUP($B467,Marina!$B:$S,12,0)</f>
        <v>44415</v>
      </c>
    </row>
    <row r="468" spans="1:7" ht="28.5">
      <c r="A468" s="173">
        <f>IF(B468="","",SUBTOTAL(3,$B$3:B468))</f>
        <v>466</v>
      </c>
      <c r="B468" s="174" t="s">
        <v>493</v>
      </c>
      <c r="C468" s="175">
        <f>VLOOKUP($B468,Marina!$B:$S,3,0)</f>
        <v>1</v>
      </c>
      <c r="D468" s="175">
        <f>VLOOKUP($B468,Marina!$B:$S,4,0)</f>
        <v>1</v>
      </c>
      <c r="E468" s="175">
        <f>VLOOKUP($B468,Marina!$B:$S,5,0)</f>
        <v>1</v>
      </c>
      <c r="F468" s="175">
        <f>VLOOKUP($B468,Marina!$B:$S,8,0)</f>
        <v>1</v>
      </c>
      <c r="G468" s="176">
        <f>VLOOKUP($B468,Marina!$B:$S,12,0)</f>
        <v>44408</v>
      </c>
    </row>
    <row r="469" spans="1:7" ht="28.5">
      <c r="A469" s="173">
        <f>IF(B469="","",SUBTOTAL(3,$B$3:B469))</f>
        <v>467</v>
      </c>
      <c r="B469" s="174" t="s">
        <v>494</v>
      </c>
      <c r="C469" s="175">
        <f>VLOOKUP($B469,Marina!$B:$S,3,0)</f>
        <v>1</v>
      </c>
      <c r="D469" s="175">
        <f>VLOOKUP($B469,Marina!$B:$S,4,0)</f>
        <v>1</v>
      </c>
      <c r="E469" s="175">
        <f>VLOOKUP($B469,Marina!$B:$S,5,0)</f>
        <v>1</v>
      </c>
      <c r="F469" s="175">
        <f>VLOOKUP($B469,Marina!$B:$S,8,0)</f>
        <v>1</v>
      </c>
      <c r="G469" s="176">
        <f>VLOOKUP($B469,Marina!$B:$S,12,0)</f>
        <v>44788</v>
      </c>
    </row>
    <row r="470" spans="1:7" ht="28.5">
      <c r="A470" s="173">
        <f>IF(B470="","",SUBTOTAL(3,$B$3:B470))</f>
        <v>468</v>
      </c>
      <c r="B470" s="174" t="s">
        <v>495</v>
      </c>
      <c r="C470" s="175">
        <f>VLOOKUP($B470,Marina!$B:$S,3,0)</f>
        <v>1</v>
      </c>
      <c r="D470" s="175">
        <f>VLOOKUP($B470,Marina!$B:$S,4,0)</f>
        <v>1</v>
      </c>
      <c r="E470" s="175">
        <f>VLOOKUP($B470,Marina!$B:$S,5,0)</f>
        <v>1</v>
      </c>
      <c r="F470" s="175">
        <f>VLOOKUP($B470,Marina!$B:$S,8,0)</f>
        <v>1</v>
      </c>
      <c r="G470" s="176">
        <f>VLOOKUP($B470,Marina!$B:$S,12,0)</f>
        <v>44728</v>
      </c>
    </row>
    <row r="471" spans="1:7" ht="28.5">
      <c r="A471" s="173">
        <f>IF(B471="","",SUBTOTAL(3,$B$3:B471))</f>
        <v>469</v>
      </c>
      <c r="B471" s="174" t="s">
        <v>496</v>
      </c>
      <c r="C471" s="175">
        <f>VLOOKUP($B471,Marina!$B:$S,3,0)</f>
        <v>1</v>
      </c>
      <c r="D471" s="175">
        <f>VLOOKUP($B471,Marina!$B:$S,4,0)</f>
        <v>1</v>
      </c>
      <c r="E471" s="175">
        <f>VLOOKUP($B471,Marina!$B:$S,5,0)</f>
        <v>1</v>
      </c>
      <c r="F471" s="175">
        <f>VLOOKUP($B471,Marina!$B:$S,8,0)</f>
        <v>1</v>
      </c>
      <c r="G471" s="176">
        <f>VLOOKUP($B471,Marina!$B:$S,12,0)</f>
        <v>44750</v>
      </c>
    </row>
    <row r="472" spans="1:7" ht="28.5">
      <c r="A472" s="173">
        <f>IF(B472="","",SUBTOTAL(3,$B$3:B472))</f>
        <v>470</v>
      </c>
      <c r="B472" s="174" t="s">
        <v>497</v>
      </c>
      <c r="C472" s="175">
        <f>VLOOKUP($B472,Marina!$B:$S,3,0)</f>
        <v>1</v>
      </c>
      <c r="D472" s="175">
        <f>VLOOKUP($B472,Marina!$B:$S,4,0)</f>
        <v>1</v>
      </c>
      <c r="E472" s="175">
        <f>VLOOKUP($B472,Marina!$B:$S,5,0)</f>
        <v>1</v>
      </c>
      <c r="F472" s="175">
        <f>VLOOKUP($B472,Marina!$B:$S,8,0)</f>
        <v>1</v>
      </c>
      <c r="G472" s="176">
        <f>VLOOKUP($B472,Marina!$B:$S,12,0)</f>
        <v>44718</v>
      </c>
    </row>
    <row r="473" spans="1:7" ht="28.5">
      <c r="A473" s="173">
        <f>IF(B473="","",SUBTOTAL(3,$B$3:B473))</f>
        <v>471</v>
      </c>
      <c r="B473" s="174" t="s">
        <v>498</v>
      </c>
      <c r="C473" s="175">
        <f>VLOOKUP($B473,Marina!$B:$S,3,0)</f>
        <v>1</v>
      </c>
      <c r="D473" s="175">
        <f>VLOOKUP($B473,Marina!$B:$S,4,0)</f>
        <v>1</v>
      </c>
      <c r="E473" s="175">
        <f>VLOOKUP($B473,Marina!$B:$S,5,0)</f>
        <v>1</v>
      </c>
      <c r="F473" s="175">
        <f>VLOOKUP($B473,Marina!$B:$S,8,0)</f>
        <v>1</v>
      </c>
      <c r="G473" s="176">
        <f>VLOOKUP($B473,Marina!$B:$S,12,0)</f>
        <v>44793</v>
      </c>
    </row>
    <row r="474" spans="1:7" ht="28.5">
      <c r="A474" s="173">
        <f>IF(B474="","",SUBTOTAL(3,$B$3:B474))</f>
        <v>472</v>
      </c>
      <c r="B474" s="174" t="s">
        <v>499</v>
      </c>
      <c r="C474" s="175">
        <f>VLOOKUP($B474,Marina!$B:$S,3,0)</f>
        <v>1</v>
      </c>
      <c r="D474" s="175">
        <f>VLOOKUP($B474,Marina!$B:$S,4,0)</f>
        <v>1</v>
      </c>
      <c r="E474" s="175">
        <f>VLOOKUP($B474,Marina!$B:$S,5,0)</f>
        <v>1</v>
      </c>
      <c r="F474" s="175">
        <f>VLOOKUP($B474,Marina!$B:$S,8,0)</f>
        <v>1</v>
      </c>
      <c r="G474" s="176">
        <f>VLOOKUP($B474,Marina!$B:$S,12,0)</f>
        <v>44410</v>
      </c>
    </row>
    <row r="475" spans="1:7" ht="28.5">
      <c r="A475" s="173">
        <f>IF(B475="","",SUBTOTAL(3,$B$3:B475))</f>
        <v>473</v>
      </c>
      <c r="B475" s="174" t="s">
        <v>500</v>
      </c>
      <c r="C475" s="175">
        <f>VLOOKUP($B475,Marina!$B:$S,3,0)</f>
        <v>1</v>
      </c>
      <c r="D475" s="175">
        <f>VLOOKUP($B475,Marina!$B:$S,4,0)</f>
        <v>1</v>
      </c>
      <c r="E475" s="175">
        <f>VLOOKUP($B475,Marina!$B:$S,5,0)</f>
        <v>1</v>
      </c>
      <c r="F475" s="175">
        <f>VLOOKUP($B475,Marina!$B:$S,8,0)</f>
        <v>1</v>
      </c>
      <c r="G475" s="176">
        <f>VLOOKUP($B475,Marina!$B:$S,12,0)</f>
        <v>44436</v>
      </c>
    </row>
    <row r="476" spans="1:7" ht="28.5">
      <c r="A476" s="173">
        <f>IF(B476="","",SUBTOTAL(3,$B$3:B476))</f>
        <v>474</v>
      </c>
      <c r="B476" s="174" t="s">
        <v>501</v>
      </c>
      <c r="C476" s="175">
        <f>VLOOKUP($B476,Marina!$B:$S,3,0)</f>
        <v>1</v>
      </c>
      <c r="D476" s="175">
        <f>VLOOKUP($B476,Marina!$B:$S,4,0)</f>
        <v>1</v>
      </c>
      <c r="E476" s="175">
        <f>VLOOKUP($B476,Marina!$B:$S,5,0)</f>
        <v>1</v>
      </c>
      <c r="F476" s="175">
        <f>VLOOKUP($B476,Marina!$B:$S,8,0)</f>
        <v>1</v>
      </c>
      <c r="G476" s="176">
        <f>VLOOKUP($B476,Marina!$B:$S,12,0)</f>
        <v>44487</v>
      </c>
    </row>
    <row r="477" spans="1:7" ht="28.5">
      <c r="A477" s="173">
        <f>IF(B477="","",SUBTOTAL(3,$B$3:B477))</f>
        <v>475</v>
      </c>
      <c r="B477" s="174" t="s">
        <v>502</v>
      </c>
      <c r="C477" s="175">
        <f>VLOOKUP($B477,Marina!$B:$S,3,0)</f>
        <v>1</v>
      </c>
      <c r="D477" s="175">
        <f>VLOOKUP($B477,Marina!$B:$S,4,0)</f>
        <v>1</v>
      </c>
      <c r="E477" s="175">
        <f>VLOOKUP($B477,Marina!$B:$S,5,0)</f>
        <v>1</v>
      </c>
      <c r="F477" s="175">
        <f>VLOOKUP($B477,Marina!$B:$S,8,0)</f>
        <v>1</v>
      </c>
      <c r="G477" s="176">
        <f>VLOOKUP($B477,Marina!$B:$S,12,0)</f>
        <v>44623</v>
      </c>
    </row>
    <row r="478" spans="1:7" ht="28.5">
      <c r="A478" s="173">
        <f>IF(B478="","",SUBTOTAL(3,$B$3:B478))</f>
        <v>476</v>
      </c>
      <c r="B478" s="174" t="s">
        <v>504</v>
      </c>
      <c r="C478" s="175">
        <f>VLOOKUP($B478,Marina!$B:$S,3,0)</f>
        <v>1</v>
      </c>
      <c r="D478" s="175">
        <f>VLOOKUP($B478,Marina!$B:$S,4,0)</f>
        <v>1</v>
      </c>
      <c r="E478" s="175">
        <f>VLOOKUP($B478,Marina!$B:$S,5,0)</f>
        <v>1</v>
      </c>
      <c r="F478" s="175">
        <f>VLOOKUP($B478,Marina!$B:$S,8,0)</f>
        <v>1</v>
      </c>
      <c r="G478" s="176">
        <f>VLOOKUP($B478,Marina!$B:$S,12,0)</f>
        <v>44542</v>
      </c>
    </row>
    <row r="479" spans="1:7" ht="28.5">
      <c r="A479" s="173">
        <f>IF(B479="","",SUBTOTAL(3,$B$3:B479))</f>
        <v>477</v>
      </c>
      <c r="B479" s="174" t="s">
        <v>505</v>
      </c>
      <c r="C479" s="175">
        <f>VLOOKUP($B479,Marina!$B:$S,3,0)</f>
        <v>1</v>
      </c>
      <c r="D479" s="175">
        <f>VLOOKUP($B479,Marina!$B:$S,4,0)</f>
        <v>1</v>
      </c>
      <c r="E479" s="175">
        <f>VLOOKUP($B479,Marina!$B:$S,5,0)</f>
        <v>1</v>
      </c>
      <c r="F479" s="175">
        <f>VLOOKUP($B479,Marina!$B:$S,8,0)</f>
        <v>1</v>
      </c>
      <c r="G479" s="176">
        <f>VLOOKUP($B479,Marina!$B:$S,12,0)</f>
        <v>44486</v>
      </c>
    </row>
    <row r="480" spans="1:7" ht="28.5">
      <c r="A480" s="173">
        <f>IF(B480="","",SUBTOTAL(3,$B$3:B480))</f>
        <v>478</v>
      </c>
      <c r="B480" s="174" t="s">
        <v>506</v>
      </c>
      <c r="C480" s="175">
        <f>VLOOKUP($B480,Marina!$B:$S,3,0)</f>
        <v>1</v>
      </c>
      <c r="D480" s="175">
        <f>VLOOKUP($B480,Marina!$B:$S,4,0)</f>
        <v>1</v>
      </c>
      <c r="E480" s="175">
        <f>VLOOKUP($B480,Marina!$B:$S,5,0)</f>
        <v>1</v>
      </c>
      <c r="F480" s="175">
        <f>VLOOKUP($B480,Marina!$B:$S,8,0)</f>
        <v>1</v>
      </c>
      <c r="G480" s="176">
        <f>VLOOKUP($B480,Marina!$B:$S,12,0)</f>
        <v>44411</v>
      </c>
    </row>
    <row r="481" spans="1:7" ht="28.5">
      <c r="A481" s="173">
        <f>IF(B481="","",SUBTOTAL(3,$B$3:B481))</f>
        <v>479</v>
      </c>
      <c r="B481" s="174" t="s">
        <v>507</v>
      </c>
      <c r="C481" s="175">
        <f>VLOOKUP($B481,Marina!$B:$S,3,0)</f>
        <v>1</v>
      </c>
      <c r="D481" s="175">
        <f>VLOOKUP($B481,Marina!$B:$S,4,0)</f>
        <v>1</v>
      </c>
      <c r="E481" s="175">
        <f>VLOOKUP($B481,Marina!$B:$S,5,0)</f>
        <v>1</v>
      </c>
      <c r="F481" s="175">
        <f>VLOOKUP($B481,Marina!$B:$S,8,0)</f>
        <v>1</v>
      </c>
      <c r="G481" s="176">
        <f>VLOOKUP($B481,Marina!$B:$S,12,0)</f>
        <v>44426</v>
      </c>
    </row>
    <row r="482" spans="1:7" ht="28.5">
      <c r="A482" s="173">
        <f>IF(B482="","",SUBTOTAL(3,$B$3:B482))</f>
        <v>480</v>
      </c>
      <c r="B482" s="174" t="s">
        <v>508</v>
      </c>
      <c r="C482" s="175">
        <f>VLOOKUP($B482,Marina!$B:$S,3,0)</f>
        <v>1</v>
      </c>
      <c r="D482" s="175">
        <f>VLOOKUP($B482,Marina!$B:$S,4,0)</f>
        <v>1</v>
      </c>
      <c r="E482" s="175">
        <f>VLOOKUP($B482,Marina!$B:$S,5,0)</f>
        <v>1</v>
      </c>
      <c r="F482" s="175">
        <f>VLOOKUP($B482,Marina!$B:$S,8,0)</f>
        <v>1</v>
      </c>
      <c r="G482" s="176">
        <f>VLOOKUP($B482,Marina!$B:$S,12,0)</f>
        <v>44478</v>
      </c>
    </row>
    <row r="483" spans="1:7" ht="28.5">
      <c r="A483" s="173">
        <f>IF(B483="","",SUBTOTAL(3,$B$3:B483))</f>
        <v>481</v>
      </c>
      <c r="B483" s="174" t="s">
        <v>509</v>
      </c>
      <c r="C483" s="175">
        <f>VLOOKUP($B483,Marina!$B:$S,3,0)</f>
        <v>1</v>
      </c>
      <c r="D483" s="175">
        <f>VLOOKUP($B483,Marina!$B:$S,4,0)</f>
        <v>1</v>
      </c>
      <c r="E483" s="175">
        <f>VLOOKUP($B483,Marina!$B:$S,5,0)</f>
        <v>1</v>
      </c>
      <c r="F483" s="175">
        <f>VLOOKUP($B483,Marina!$B:$S,8,0)</f>
        <v>1</v>
      </c>
      <c r="G483" s="176">
        <f>VLOOKUP($B483,Marina!$B:$S,12,0)</f>
        <v>44621</v>
      </c>
    </row>
    <row r="484" spans="1:7" ht="28.5">
      <c r="A484" s="173">
        <f>IF(B484="","",SUBTOTAL(3,$B$3:B484))</f>
        <v>482</v>
      </c>
      <c r="B484" s="174" t="s">
        <v>510</v>
      </c>
      <c r="C484" s="175">
        <f>VLOOKUP($B484,Marina!$B:$S,3,0)</f>
        <v>1</v>
      </c>
      <c r="D484" s="175">
        <f>VLOOKUP($B484,Marina!$B:$S,4,0)</f>
        <v>1</v>
      </c>
      <c r="E484" s="175">
        <f>VLOOKUP($B484,Marina!$B:$S,5,0)</f>
        <v>1</v>
      </c>
      <c r="F484" s="175">
        <f>VLOOKUP($B484,Marina!$B:$S,8,0)</f>
        <v>1</v>
      </c>
      <c r="G484" s="176">
        <f>VLOOKUP($B484,Marina!$B:$S,12,0)</f>
        <v>44396</v>
      </c>
    </row>
    <row r="485" spans="1:7" ht="28.5">
      <c r="A485" s="173">
        <f>IF(B485="","",SUBTOTAL(3,$B$3:B485))</f>
        <v>483</v>
      </c>
      <c r="B485" s="174" t="s">
        <v>511</v>
      </c>
      <c r="C485" s="175">
        <f>VLOOKUP($B485,Marina!$B:$S,3,0)</f>
        <v>1</v>
      </c>
      <c r="D485" s="175">
        <f>VLOOKUP($B485,Marina!$B:$S,4,0)</f>
        <v>1</v>
      </c>
      <c r="E485" s="175">
        <f>VLOOKUP($B485,Marina!$B:$S,5,0)</f>
        <v>1</v>
      </c>
      <c r="F485" s="175">
        <f>VLOOKUP($B485,Marina!$B:$S,8,0)</f>
        <v>1</v>
      </c>
      <c r="G485" s="176">
        <f>VLOOKUP($B485,Marina!$B:$S,12,0)</f>
        <v>44656</v>
      </c>
    </row>
    <row r="486" spans="1:7" ht="28.5">
      <c r="A486" s="173">
        <f>IF(B486="","",SUBTOTAL(3,$B$3:B486))</f>
        <v>484</v>
      </c>
      <c r="B486" s="174" t="s">
        <v>512</v>
      </c>
      <c r="C486" s="175">
        <f>VLOOKUP($B486,Marina!$B:$S,3,0)</f>
        <v>1</v>
      </c>
      <c r="D486" s="175">
        <f>VLOOKUP($B486,Marina!$B:$S,4,0)</f>
        <v>1</v>
      </c>
      <c r="E486" s="175">
        <f>VLOOKUP($B486,Marina!$B:$S,5,0)</f>
        <v>1</v>
      </c>
      <c r="F486" s="175">
        <f>VLOOKUP($B486,Marina!$B:$S,8,0)</f>
        <v>1</v>
      </c>
      <c r="G486" s="176">
        <f>VLOOKUP($B486,Marina!$B:$S,12,0)</f>
        <v>44695</v>
      </c>
    </row>
    <row r="487" spans="1:7" ht="28.5">
      <c r="A487" s="173">
        <f>IF(B487="","",SUBTOTAL(3,$B$3:B487))</f>
        <v>485</v>
      </c>
      <c r="B487" s="174" t="s">
        <v>513</v>
      </c>
      <c r="C487" s="175">
        <f>VLOOKUP($B487,Marina!$B:$S,3,0)</f>
        <v>1</v>
      </c>
      <c r="D487" s="175">
        <f>VLOOKUP($B487,Marina!$B:$S,4,0)</f>
        <v>1</v>
      </c>
      <c r="E487" s="175">
        <f>VLOOKUP($B487,Marina!$B:$S,5,0)</f>
        <v>1</v>
      </c>
      <c r="F487" s="175">
        <f>VLOOKUP($B487,Marina!$B:$S,8,0)</f>
        <v>1</v>
      </c>
      <c r="G487" s="176">
        <f>VLOOKUP($B487,Marina!$B:$S,12,0)</f>
        <v>44488</v>
      </c>
    </row>
    <row r="488" spans="1:7" ht="28.5">
      <c r="A488" s="173">
        <f>IF(B488="","",SUBTOTAL(3,$B$3:B488))</f>
        <v>486</v>
      </c>
      <c r="B488" s="174" t="s">
        <v>514</v>
      </c>
      <c r="C488" s="175">
        <f>VLOOKUP($B488,Marina!$B:$S,3,0)</f>
        <v>1</v>
      </c>
      <c r="D488" s="175">
        <f>VLOOKUP($B488,Marina!$B:$S,4,0)</f>
        <v>1</v>
      </c>
      <c r="E488" s="175">
        <f>VLOOKUP($B488,Marina!$B:$S,5,0)</f>
        <v>1</v>
      </c>
      <c r="F488" s="175">
        <f>VLOOKUP($B488,Marina!$B:$S,8,0)</f>
        <v>1</v>
      </c>
      <c r="G488" s="176">
        <f>VLOOKUP($B488,Marina!$B:$S,12,0)</f>
        <v>44740</v>
      </c>
    </row>
    <row r="489" spans="1:7" ht="28.5">
      <c r="A489" s="173">
        <f>IF(B489="","",SUBTOTAL(3,$B$3:B489))</f>
        <v>487</v>
      </c>
      <c r="B489" s="174" t="s">
        <v>515</v>
      </c>
      <c r="C489" s="175">
        <f>VLOOKUP($B489,Marina!$B:$S,3,0)</f>
        <v>1</v>
      </c>
      <c r="D489" s="175">
        <f>VLOOKUP($B489,Marina!$B:$S,4,0)</f>
        <v>1</v>
      </c>
      <c r="E489" s="175">
        <f>VLOOKUP($B489,Marina!$B:$S,5,0)</f>
        <v>1</v>
      </c>
      <c r="F489" s="175">
        <f>VLOOKUP($B489,Marina!$B:$S,8,0)</f>
        <v>1</v>
      </c>
      <c r="G489" s="176">
        <f>VLOOKUP($B489,Marina!$B:$S,12,0)</f>
        <v>44487</v>
      </c>
    </row>
    <row r="490" spans="1:7" ht="28.5">
      <c r="A490" s="173">
        <f>IF(B490="","",SUBTOTAL(3,$B$3:B490))</f>
        <v>488</v>
      </c>
      <c r="B490" s="174" t="s">
        <v>516</v>
      </c>
      <c r="C490" s="175">
        <f>VLOOKUP($B490,Marina!$B:$S,3,0)</f>
        <v>1</v>
      </c>
      <c r="D490" s="175">
        <f>VLOOKUP($B490,Marina!$B:$S,4,0)</f>
        <v>1</v>
      </c>
      <c r="E490" s="175">
        <f>VLOOKUP($B490,Marina!$B:$S,5,0)</f>
        <v>1</v>
      </c>
      <c r="F490" s="175">
        <f>VLOOKUP($B490,Marina!$B:$S,8,0)</f>
        <v>1</v>
      </c>
      <c r="G490" s="176">
        <f>VLOOKUP($B490,Marina!$B:$S,12,0)</f>
        <v>44521</v>
      </c>
    </row>
    <row r="491" spans="1:7" ht="28.5">
      <c r="A491" s="173">
        <f>IF(B491="","",SUBTOTAL(3,$B$3:B491))</f>
        <v>489</v>
      </c>
      <c r="B491" s="174" t="s">
        <v>517</v>
      </c>
      <c r="C491" s="175">
        <f>VLOOKUP($B491,Marina!$B:$S,3,0)</f>
        <v>1</v>
      </c>
      <c r="D491" s="175">
        <f>VLOOKUP($B491,Marina!$B:$S,4,0)</f>
        <v>1</v>
      </c>
      <c r="E491" s="175">
        <f>VLOOKUP($B491,Marina!$B:$S,5,0)</f>
        <v>1</v>
      </c>
      <c r="F491" s="175">
        <f>VLOOKUP($B491,Marina!$B:$S,8,0)</f>
        <v>1</v>
      </c>
      <c r="G491" s="176">
        <f>VLOOKUP($B491,Marina!$B:$S,12,0)</f>
        <v>44755</v>
      </c>
    </row>
    <row r="492" spans="1:7" ht="28.5">
      <c r="A492" s="173">
        <f>IF(B492="","",SUBTOTAL(3,$B$3:B492))</f>
        <v>490</v>
      </c>
      <c r="B492" s="174" t="s">
        <v>518</v>
      </c>
      <c r="C492" s="175">
        <f>VLOOKUP($B492,Marina!$B:$S,3,0)</f>
        <v>1</v>
      </c>
      <c r="D492" s="175">
        <f>VLOOKUP($B492,Marina!$B:$S,4,0)</f>
        <v>1</v>
      </c>
      <c r="E492" s="175">
        <f>VLOOKUP($B492,Marina!$B:$S,5,0)</f>
        <v>1</v>
      </c>
      <c r="F492" s="175">
        <f>VLOOKUP($B492,Marina!$B:$S,8,0)</f>
        <v>1</v>
      </c>
      <c r="G492" s="176">
        <f>VLOOKUP($B492,Marina!$B:$S,12,0)</f>
        <v>44799</v>
      </c>
    </row>
    <row r="493" spans="1:7" ht="28.5">
      <c r="A493" s="173">
        <f>IF(B493="","",SUBTOTAL(3,$B$3:B493))</f>
        <v>491</v>
      </c>
      <c r="B493" s="174" t="s">
        <v>519</v>
      </c>
      <c r="C493" s="175">
        <f>VLOOKUP($B493,Marina!$B:$S,3,0)</f>
        <v>1</v>
      </c>
      <c r="D493" s="175">
        <f>VLOOKUP($B493,Marina!$B:$S,4,0)</f>
        <v>1</v>
      </c>
      <c r="E493" s="175">
        <f>VLOOKUP($B493,Marina!$B:$S,5,0)</f>
        <v>1</v>
      </c>
      <c r="F493" s="175">
        <f>VLOOKUP($B493,Marina!$B:$S,8,0)</f>
        <v>1</v>
      </c>
      <c r="G493" s="176">
        <f>VLOOKUP($B493,Marina!$B:$S,12,0)</f>
        <v>44529</v>
      </c>
    </row>
    <row r="494" spans="1:7" ht="28.5">
      <c r="A494" s="173">
        <f>IF(B494="","",SUBTOTAL(3,$B$3:B494))</f>
        <v>492</v>
      </c>
      <c r="B494" s="174" t="s">
        <v>520</v>
      </c>
      <c r="C494" s="175">
        <f>VLOOKUP($B494,Marina!$B:$S,3,0)</f>
        <v>1</v>
      </c>
      <c r="D494" s="175">
        <f>VLOOKUP($B494,Marina!$B:$S,4,0)</f>
        <v>1</v>
      </c>
      <c r="E494" s="175">
        <f>VLOOKUP($B494,Marina!$B:$S,5,0)</f>
        <v>1</v>
      </c>
      <c r="F494" s="175">
        <f>VLOOKUP($B494,Marina!$B:$S,8,0)</f>
        <v>1</v>
      </c>
      <c r="G494" s="176">
        <f>VLOOKUP($B494,Marina!$B:$S,12,0)</f>
        <v>44410</v>
      </c>
    </row>
    <row r="495" spans="1:7" ht="28.5">
      <c r="A495" s="173">
        <f>IF(B495="","",SUBTOTAL(3,$B$3:B495))</f>
        <v>493</v>
      </c>
      <c r="B495" s="174" t="s">
        <v>521</v>
      </c>
      <c r="C495" s="175">
        <f>VLOOKUP($B495,Marina!$B:$S,3,0)</f>
        <v>1</v>
      </c>
      <c r="D495" s="175">
        <f>VLOOKUP($B495,Marina!$B:$S,4,0)</f>
        <v>1</v>
      </c>
      <c r="E495" s="175">
        <f>VLOOKUP($B495,Marina!$B:$S,5,0)</f>
        <v>1</v>
      </c>
      <c r="F495" s="175">
        <f>VLOOKUP($B495,Marina!$B:$S,8,0)</f>
        <v>1</v>
      </c>
      <c r="G495" s="176">
        <f>VLOOKUP($B495,Marina!$B:$S,12,0)</f>
        <v>44755</v>
      </c>
    </row>
    <row r="496" spans="1:7" ht="28.5">
      <c r="A496" s="173">
        <f>IF(B496="","",SUBTOTAL(3,$B$3:B496))</f>
        <v>494</v>
      </c>
      <c r="B496" s="174" t="s">
        <v>522</v>
      </c>
      <c r="C496" s="175">
        <f>VLOOKUP($B496,Marina!$B:$S,3,0)</f>
        <v>1</v>
      </c>
      <c r="D496" s="175">
        <f>VLOOKUP($B496,Marina!$B:$S,4,0)</f>
        <v>1</v>
      </c>
      <c r="E496" s="175">
        <f>VLOOKUP($B496,Marina!$B:$S,5,0)</f>
        <v>1</v>
      </c>
      <c r="F496" s="175">
        <f>VLOOKUP($B496,Marina!$B:$S,8,0)</f>
        <v>1</v>
      </c>
      <c r="G496" s="176">
        <f>VLOOKUP($B496,Marina!$B:$S,12,0)</f>
        <v>44732</v>
      </c>
    </row>
    <row r="497" spans="1:7" ht="28.5">
      <c r="A497" s="173">
        <f>IF(B497="","",SUBTOTAL(3,$B$3:B497))</f>
        <v>495</v>
      </c>
      <c r="B497" s="174" t="s">
        <v>523</v>
      </c>
      <c r="C497" s="175">
        <f>VLOOKUP($B497,Marina!$B:$S,3,0)</f>
        <v>1</v>
      </c>
      <c r="D497" s="175">
        <f>VLOOKUP($B497,Marina!$B:$S,4,0)</f>
        <v>1</v>
      </c>
      <c r="E497" s="175">
        <f>VLOOKUP($B497,Marina!$B:$S,5,0)</f>
        <v>1</v>
      </c>
      <c r="F497" s="175">
        <f>VLOOKUP($B497,Marina!$B:$S,8,0)</f>
        <v>1</v>
      </c>
      <c r="G497" s="176">
        <f>VLOOKUP($B497,Marina!$B:$S,12,0)</f>
        <v>44721</v>
      </c>
    </row>
    <row r="498" spans="1:7" ht="28.5">
      <c r="A498" s="173">
        <f>IF(B498="","",SUBTOTAL(3,$B$3:B498))</f>
        <v>496</v>
      </c>
      <c r="B498" s="174" t="s">
        <v>524</v>
      </c>
      <c r="C498" s="175">
        <f>VLOOKUP($B498,Marina!$B:$S,3,0)</f>
        <v>1</v>
      </c>
      <c r="D498" s="175">
        <f>VLOOKUP($B498,Marina!$B:$S,4,0)</f>
        <v>1</v>
      </c>
      <c r="E498" s="175">
        <f>VLOOKUP($B498,Marina!$B:$S,5,0)</f>
        <v>1</v>
      </c>
      <c r="F498" s="175">
        <f>VLOOKUP($B498,Marina!$B:$S,8,0)</f>
        <v>1</v>
      </c>
      <c r="G498" s="176">
        <f>VLOOKUP($B498,Marina!$B:$S,12,0)</f>
        <v>44575</v>
      </c>
    </row>
    <row r="499" spans="1:7" ht="28.5">
      <c r="A499" s="173">
        <f>IF(B499="","",SUBTOTAL(3,$B$3:B499))</f>
        <v>497</v>
      </c>
      <c r="B499" s="174" t="s">
        <v>525</v>
      </c>
      <c r="C499" s="175">
        <f>VLOOKUP($B499,Marina!$B:$S,3,0)</f>
        <v>1</v>
      </c>
      <c r="D499" s="175">
        <f>VLOOKUP($B499,Marina!$B:$S,4,0)</f>
        <v>1</v>
      </c>
      <c r="E499" s="175">
        <f>VLOOKUP($B499,Marina!$B:$S,5,0)</f>
        <v>1</v>
      </c>
      <c r="F499" s="175">
        <f>VLOOKUP($B499,Marina!$B:$S,8,0)</f>
        <v>1</v>
      </c>
      <c r="G499" s="176">
        <f>VLOOKUP($B499,Marina!$B:$S,12,0)</f>
        <v>44724</v>
      </c>
    </row>
    <row r="500" spans="1:7" ht="28.5">
      <c r="A500" s="173">
        <f>IF(B500="","",SUBTOTAL(3,$B$3:B500))</f>
        <v>498</v>
      </c>
      <c r="B500" s="174" t="s">
        <v>526</v>
      </c>
      <c r="C500" s="175">
        <f>VLOOKUP($B500,Marina!$B:$S,3,0)</f>
        <v>1</v>
      </c>
      <c r="D500" s="175">
        <f>VLOOKUP($B500,Marina!$B:$S,4,0)</f>
        <v>1</v>
      </c>
      <c r="E500" s="175">
        <f>VLOOKUP($B500,Marina!$B:$S,5,0)</f>
        <v>1</v>
      </c>
      <c r="F500" s="175">
        <f>VLOOKUP($B500,Marina!$B:$S,8,0)</f>
        <v>1</v>
      </c>
      <c r="G500" s="176">
        <f>VLOOKUP($B500,Marina!$B:$S,12,0)</f>
        <v>44734</v>
      </c>
    </row>
    <row r="501" spans="1:7" ht="28.5">
      <c r="A501" s="173">
        <f>IF(B501="","",SUBTOTAL(3,$B$3:B501))</f>
        <v>499</v>
      </c>
      <c r="B501" s="174" t="s">
        <v>527</v>
      </c>
      <c r="C501" s="175">
        <f>VLOOKUP($B501,Marina!$B:$S,3,0)</f>
        <v>1</v>
      </c>
      <c r="D501" s="175">
        <f>VLOOKUP($B501,Marina!$B:$S,4,0)</f>
        <v>1</v>
      </c>
      <c r="E501" s="175">
        <f>VLOOKUP($B501,Marina!$B:$S,5,0)</f>
        <v>1</v>
      </c>
      <c r="F501" s="175">
        <f>VLOOKUP($B501,Marina!$B:$S,8,0)</f>
        <v>1</v>
      </c>
      <c r="G501" s="176">
        <f>VLOOKUP($B501,Marina!$B:$S,12,0)</f>
        <v>44657</v>
      </c>
    </row>
    <row r="502" spans="1:7" ht="28.5">
      <c r="A502" s="173">
        <f>IF(B502="","",SUBTOTAL(3,$B$3:B502))</f>
        <v>500</v>
      </c>
      <c r="B502" s="174" t="s">
        <v>528</v>
      </c>
      <c r="C502" s="175">
        <f>VLOOKUP($B502,Marina!$B:$S,3,0)</f>
        <v>1</v>
      </c>
      <c r="D502" s="175">
        <f>VLOOKUP($B502,Marina!$B:$S,4,0)</f>
        <v>1</v>
      </c>
      <c r="E502" s="175">
        <f>VLOOKUP($B502,Marina!$B:$S,5,0)</f>
        <v>1</v>
      </c>
      <c r="F502" s="175">
        <f>VLOOKUP($B502,Marina!$B:$S,8,0)</f>
        <v>1</v>
      </c>
      <c r="G502" s="176">
        <f>VLOOKUP($B502,Marina!$B:$S,12,0)</f>
        <v>44725</v>
      </c>
    </row>
    <row r="503" spans="1:7" ht="28.5">
      <c r="A503" s="173">
        <f>IF(B503="","",SUBTOTAL(3,$B$3:B503))</f>
        <v>501</v>
      </c>
      <c r="B503" s="174" t="s">
        <v>529</v>
      </c>
      <c r="C503" s="175">
        <f>VLOOKUP($B503,Marina!$B:$S,3,0)</f>
        <v>1</v>
      </c>
      <c r="D503" s="175">
        <f>VLOOKUP($B503,Marina!$B:$S,4,0)</f>
        <v>1</v>
      </c>
      <c r="E503" s="175">
        <f>VLOOKUP($B503,Marina!$B:$S,5,0)</f>
        <v>1</v>
      </c>
      <c r="F503" s="175">
        <f>VLOOKUP($B503,Marina!$B:$S,8,0)</f>
        <v>1</v>
      </c>
      <c r="G503" s="176">
        <f>VLOOKUP($B503,Marina!$B:$S,12,0)</f>
        <v>44725</v>
      </c>
    </row>
    <row r="504" spans="1:7" ht="28.5">
      <c r="A504" s="173">
        <f>IF(B504="","",SUBTOTAL(3,$B$3:B504))</f>
        <v>502</v>
      </c>
      <c r="B504" s="174" t="s">
        <v>530</v>
      </c>
      <c r="C504" s="175">
        <f>VLOOKUP($B504,Marina!$B:$S,3,0)</f>
        <v>1</v>
      </c>
      <c r="D504" s="175">
        <f>VLOOKUP($B504,Marina!$B:$S,4,0)</f>
        <v>1</v>
      </c>
      <c r="E504" s="175">
        <f>VLOOKUP($B504,Marina!$B:$S,5,0)</f>
        <v>1</v>
      </c>
      <c r="F504" s="175">
        <f>VLOOKUP($B504,Marina!$B:$S,8,0)</f>
        <v>1</v>
      </c>
      <c r="G504" s="176">
        <f>VLOOKUP($B504,Marina!$B:$S,12,0)</f>
        <v>44727</v>
      </c>
    </row>
    <row r="505" spans="1:7" ht="28.5">
      <c r="A505" s="173">
        <f>IF(B505="","",SUBTOTAL(3,$B$3:B505))</f>
        <v>503</v>
      </c>
      <c r="B505" s="174" t="s">
        <v>531</v>
      </c>
      <c r="C505" s="175">
        <f>VLOOKUP($B505,Marina!$B:$S,3,0)</f>
        <v>1</v>
      </c>
      <c r="D505" s="175">
        <f>VLOOKUP($B505,Marina!$B:$S,4,0)</f>
        <v>1</v>
      </c>
      <c r="E505" s="175">
        <f>VLOOKUP($B505,Marina!$B:$S,5,0)</f>
        <v>1</v>
      </c>
      <c r="F505" s="175">
        <f>VLOOKUP($B505,Marina!$B:$S,8,0)</f>
        <v>1</v>
      </c>
      <c r="G505" s="176">
        <f>VLOOKUP($B505,Marina!$B:$S,12,0)</f>
        <v>44732</v>
      </c>
    </row>
    <row r="506" spans="1:7" ht="28.5">
      <c r="A506" s="173">
        <f>IF(B506="","",SUBTOTAL(3,$B$3:B506))</f>
        <v>504</v>
      </c>
      <c r="B506" s="174" t="s">
        <v>532</v>
      </c>
      <c r="C506" s="175">
        <f>VLOOKUP($B506,Marina!$B:$S,3,0)</f>
        <v>1</v>
      </c>
      <c r="D506" s="175">
        <f>VLOOKUP($B506,Marina!$B:$S,4,0)</f>
        <v>1</v>
      </c>
      <c r="E506" s="175">
        <f>VLOOKUP($B506,Marina!$B:$S,5,0)</f>
        <v>1</v>
      </c>
      <c r="F506" s="175">
        <f>VLOOKUP($B506,Marina!$B:$S,8,0)</f>
        <v>1</v>
      </c>
      <c r="G506" s="176">
        <f>VLOOKUP($B506,Marina!$B:$S,12,0)</f>
        <v>44738</v>
      </c>
    </row>
    <row r="507" spans="1:7" ht="28.5">
      <c r="A507" s="173">
        <f>IF(B507="","",SUBTOTAL(3,$B$3:B507))</f>
        <v>505</v>
      </c>
      <c r="B507" s="174" t="s">
        <v>533</v>
      </c>
      <c r="C507" s="175">
        <f>VLOOKUP($B507,Marina!$B:$S,3,0)</f>
        <v>1</v>
      </c>
      <c r="D507" s="175">
        <f>VLOOKUP($B507,Marina!$B:$S,4,0)</f>
        <v>1</v>
      </c>
      <c r="E507" s="175">
        <f>VLOOKUP($B507,Marina!$B:$S,5,0)</f>
        <v>1</v>
      </c>
      <c r="F507" s="175">
        <f>VLOOKUP($B507,Marina!$B:$S,8,0)</f>
        <v>1</v>
      </c>
      <c r="G507" s="176">
        <f>VLOOKUP($B507,Marina!$B:$S,12,0)</f>
        <v>44682</v>
      </c>
    </row>
    <row r="508" spans="1:7" ht="28.5">
      <c r="A508" s="173">
        <f>IF(B508="","",SUBTOTAL(3,$B$3:B508))</f>
        <v>506</v>
      </c>
      <c r="B508" s="174" t="s">
        <v>534</v>
      </c>
      <c r="C508" s="175">
        <f>VLOOKUP($B508,Marina!$B:$S,3,0)</f>
        <v>1</v>
      </c>
      <c r="D508" s="175">
        <f>VLOOKUP($B508,Marina!$B:$S,4,0)</f>
        <v>1</v>
      </c>
      <c r="E508" s="175">
        <f>VLOOKUP($B508,Marina!$B:$S,5,0)</f>
        <v>1</v>
      </c>
      <c r="F508" s="175">
        <f>VLOOKUP($B508,Marina!$B:$S,8,0)</f>
        <v>1</v>
      </c>
      <c r="G508" s="176">
        <f>VLOOKUP($B508,Marina!$B:$S,12,0)</f>
        <v>44675</v>
      </c>
    </row>
    <row r="509" spans="1:7" ht="28.5">
      <c r="A509" s="173">
        <f>IF(B509="","",SUBTOTAL(3,$B$3:B509))</f>
        <v>507</v>
      </c>
      <c r="B509" s="174" t="s">
        <v>535</v>
      </c>
      <c r="C509" s="175">
        <f>VLOOKUP($B509,Marina!$B:$S,3,0)</f>
        <v>1</v>
      </c>
      <c r="D509" s="175">
        <f>VLOOKUP($B509,Marina!$B:$S,4,0)</f>
        <v>1</v>
      </c>
      <c r="E509" s="175">
        <f>VLOOKUP($B509,Marina!$B:$S,5,0)</f>
        <v>1</v>
      </c>
      <c r="F509" s="175">
        <f>VLOOKUP($B509,Marina!$B:$S,8,0)</f>
        <v>1</v>
      </c>
      <c r="G509" s="176">
        <f>VLOOKUP($B509,Marina!$B:$S,12,0)</f>
        <v>44738</v>
      </c>
    </row>
    <row r="510" spans="1:7" ht="28.5">
      <c r="A510" s="173">
        <f>IF(B510="","",SUBTOTAL(3,$B$3:B510))</f>
        <v>508</v>
      </c>
      <c r="B510" s="174" t="s">
        <v>536</v>
      </c>
      <c r="C510" s="175">
        <f>VLOOKUP($B510,Marina!$B:$S,3,0)</f>
        <v>1</v>
      </c>
      <c r="D510" s="175">
        <f>VLOOKUP($B510,Marina!$B:$S,4,0)</f>
        <v>1</v>
      </c>
      <c r="E510" s="175">
        <f>VLOOKUP($B510,Marina!$B:$S,5,0)</f>
        <v>1</v>
      </c>
      <c r="F510" s="175">
        <f>VLOOKUP($B510,Marina!$B:$S,8,0)</f>
        <v>1</v>
      </c>
      <c r="G510" s="176">
        <f>VLOOKUP($B510,Marina!$B:$S,12,0)</f>
        <v>44738</v>
      </c>
    </row>
    <row r="511" spans="1:7" ht="28.5">
      <c r="A511" s="173">
        <f>IF(B511="","",SUBTOTAL(3,$B$3:B511))</f>
        <v>509</v>
      </c>
      <c r="B511" s="174" t="s">
        <v>537</v>
      </c>
      <c r="C511" s="175">
        <f>VLOOKUP($B511,Marina!$B:$S,3,0)</f>
        <v>1</v>
      </c>
      <c r="D511" s="175">
        <f>VLOOKUP($B511,Marina!$B:$S,4,0)</f>
        <v>1</v>
      </c>
      <c r="E511" s="175">
        <f>VLOOKUP($B511,Marina!$B:$S,5,0)</f>
        <v>1</v>
      </c>
      <c r="F511" s="175">
        <f>VLOOKUP($B511,Marina!$B:$S,8,0)</f>
        <v>1</v>
      </c>
      <c r="G511" s="176">
        <f>VLOOKUP($B511,Marina!$B:$S,12,0)</f>
        <v>44390</v>
      </c>
    </row>
    <row r="512" spans="1:7" ht="28.5">
      <c r="A512" s="173">
        <f>IF(B512="","",SUBTOTAL(3,$B$3:B512))</f>
        <v>510</v>
      </c>
      <c r="B512" s="174" t="s">
        <v>538</v>
      </c>
      <c r="C512" s="175">
        <f>VLOOKUP($B512,Marina!$B:$S,3,0)</f>
        <v>1</v>
      </c>
      <c r="D512" s="175">
        <f>VLOOKUP($B512,Marina!$B:$S,4,0)</f>
        <v>1</v>
      </c>
      <c r="E512" s="175">
        <f>VLOOKUP($B512,Marina!$B:$S,5,0)</f>
        <v>1</v>
      </c>
      <c r="F512" s="175">
        <f>VLOOKUP($B512,Marina!$B:$S,8,0)</f>
        <v>1</v>
      </c>
      <c r="G512" s="176">
        <f>VLOOKUP($B512,Marina!$B:$S,12,0)</f>
        <v>45117</v>
      </c>
    </row>
    <row r="513" spans="1:7" ht="28.5">
      <c r="A513" s="173">
        <f>IF(B513="","",SUBTOTAL(3,$B$3:B513))</f>
        <v>511</v>
      </c>
      <c r="B513" s="174" t="s">
        <v>539</v>
      </c>
      <c r="C513" s="175">
        <f>VLOOKUP($B513,Marina!$B:$S,3,0)</f>
        <v>1</v>
      </c>
      <c r="D513" s="175">
        <f>VLOOKUP($B513,Marina!$B:$S,4,0)</f>
        <v>1</v>
      </c>
      <c r="E513" s="175">
        <f>VLOOKUP($B513,Marina!$B:$S,5,0)</f>
        <v>1</v>
      </c>
      <c r="F513" s="175">
        <f>VLOOKUP($B513,Marina!$B:$S,8,0)</f>
        <v>1</v>
      </c>
      <c r="G513" s="176">
        <f>VLOOKUP($B513,Marina!$B:$S,12,0)</f>
        <v>44458</v>
      </c>
    </row>
    <row r="514" spans="1:7" ht="28.5">
      <c r="A514" s="173">
        <f>IF(B514="","",SUBTOTAL(3,$B$3:B514))</f>
        <v>512</v>
      </c>
      <c r="B514" s="174" t="s">
        <v>540</v>
      </c>
      <c r="C514" s="175">
        <f>VLOOKUP($B514,Marina!$B:$S,3,0)</f>
        <v>1</v>
      </c>
      <c r="D514" s="175">
        <f>VLOOKUP($B514,Marina!$B:$S,4,0)</f>
        <v>1</v>
      </c>
      <c r="E514" s="175">
        <f>VLOOKUP($B514,Marina!$B:$S,5,0)</f>
        <v>1</v>
      </c>
      <c r="F514" s="175">
        <f>VLOOKUP($B514,Marina!$B:$S,8,0)</f>
        <v>1</v>
      </c>
      <c r="G514" s="176">
        <f>VLOOKUP($B514,Marina!$B:$S,12,0)</f>
        <v>44674</v>
      </c>
    </row>
    <row r="515" spans="1:7" ht="28.5">
      <c r="A515" s="173">
        <f>IF(B515="","",SUBTOTAL(3,$B$3:B515))</f>
        <v>513</v>
      </c>
      <c r="B515" s="174" t="s">
        <v>541</v>
      </c>
      <c r="C515" s="175">
        <f>VLOOKUP($B515,Marina!$B:$S,3,0)</f>
        <v>1</v>
      </c>
      <c r="D515" s="175">
        <f>VLOOKUP($B515,Marina!$B:$S,4,0)</f>
        <v>1</v>
      </c>
      <c r="E515" s="175">
        <f>VLOOKUP($B515,Marina!$B:$S,5,0)</f>
        <v>1</v>
      </c>
      <c r="F515" s="175">
        <f>VLOOKUP($B515,Marina!$B:$S,8,0)</f>
        <v>1</v>
      </c>
      <c r="G515" s="176">
        <f>VLOOKUP($B515,Marina!$B:$S,12,0)</f>
        <v>44648</v>
      </c>
    </row>
    <row r="516" spans="1:7" ht="28.5">
      <c r="A516" s="173">
        <f>IF(B516="","",SUBTOTAL(3,$B$3:B516))</f>
        <v>514</v>
      </c>
      <c r="B516" s="174" t="s">
        <v>542</v>
      </c>
      <c r="C516" s="175">
        <f>VLOOKUP($B516,Marina!$B:$S,3,0)</f>
        <v>1</v>
      </c>
      <c r="D516" s="175">
        <f>VLOOKUP($B516,Marina!$B:$S,4,0)</f>
        <v>1</v>
      </c>
      <c r="E516" s="175">
        <f>VLOOKUP($B516,Marina!$B:$S,5,0)</f>
        <v>1</v>
      </c>
      <c r="F516" s="175">
        <f>VLOOKUP($B516,Marina!$B:$S,8,0)</f>
        <v>1</v>
      </c>
      <c r="G516" s="176">
        <f>VLOOKUP($B516,Marina!$B:$S,12,0)</f>
        <v>44455</v>
      </c>
    </row>
    <row r="517" spans="1:7" ht="28.5">
      <c r="A517" s="173">
        <f>IF(B517="","",SUBTOTAL(3,$B$3:B517))</f>
        <v>515</v>
      </c>
      <c r="B517" s="174" t="s">
        <v>543</v>
      </c>
      <c r="C517" s="175">
        <f>VLOOKUP($B517,Marina!$B:$S,3,0)</f>
        <v>1</v>
      </c>
      <c r="D517" s="175">
        <f>VLOOKUP($B517,Marina!$B:$S,4,0)</f>
        <v>1</v>
      </c>
      <c r="E517" s="175">
        <f>VLOOKUP($B517,Marina!$B:$S,5,0)</f>
        <v>1</v>
      </c>
      <c r="F517" s="175">
        <f>VLOOKUP($B517,Marina!$B:$S,8,0)</f>
        <v>1</v>
      </c>
      <c r="G517" s="176">
        <f>VLOOKUP($B517,Marina!$B:$S,12,0)</f>
        <v>44441</v>
      </c>
    </row>
    <row r="518" spans="1:7" ht="28.5">
      <c r="A518" s="173">
        <f>IF(B518="","",SUBTOTAL(3,$B$3:B518))</f>
        <v>516</v>
      </c>
      <c r="B518" s="174" t="s">
        <v>544</v>
      </c>
      <c r="C518" s="175">
        <f>VLOOKUP($B518,Marina!$B:$S,3,0)</f>
        <v>1</v>
      </c>
      <c r="D518" s="175">
        <f>VLOOKUP($B518,Marina!$B:$S,4,0)</f>
        <v>1</v>
      </c>
      <c r="E518" s="175">
        <f>VLOOKUP($B518,Marina!$B:$S,5,0)</f>
        <v>1</v>
      </c>
      <c r="F518" s="175">
        <f>VLOOKUP($B518,Marina!$B:$S,8,0)</f>
        <v>1</v>
      </c>
      <c r="G518" s="176">
        <f>VLOOKUP($B518,Marina!$B:$S,12,0)</f>
        <v>44694</v>
      </c>
    </row>
    <row r="519" spans="1:7" ht="28.5">
      <c r="A519" s="173">
        <f>IF(B519="","",SUBTOTAL(3,$B$3:B519))</f>
        <v>517</v>
      </c>
      <c r="B519" s="174" t="s">
        <v>545</v>
      </c>
      <c r="C519" s="175">
        <f>VLOOKUP($B519,Marina!$B:$S,3,0)</f>
        <v>1</v>
      </c>
      <c r="D519" s="175">
        <f>VLOOKUP($B519,Marina!$B:$S,4,0)</f>
        <v>1</v>
      </c>
      <c r="E519" s="175">
        <f>VLOOKUP($B519,Marina!$B:$S,5,0)</f>
        <v>1</v>
      </c>
      <c r="F519" s="175">
        <f>VLOOKUP($B519,Marina!$B:$S,8,0)</f>
        <v>1</v>
      </c>
      <c r="G519" s="176">
        <f>VLOOKUP($B519,Marina!$B:$S,12,0)</f>
        <v>44532</v>
      </c>
    </row>
    <row r="520" spans="1:7" ht="28.5">
      <c r="A520" s="173">
        <f>IF(B520="","",SUBTOTAL(3,$B$3:B520))</f>
        <v>518</v>
      </c>
      <c r="B520" s="174" t="s">
        <v>546</v>
      </c>
      <c r="C520" s="175">
        <f>VLOOKUP($B520,Marina!$B:$S,3,0)</f>
        <v>1</v>
      </c>
      <c r="D520" s="175">
        <f>VLOOKUP($B520,Marina!$B:$S,4,0)</f>
        <v>1</v>
      </c>
      <c r="E520" s="175">
        <f>VLOOKUP($B520,Marina!$B:$S,5,0)</f>
        <v>1</v>
      </c>
      <c r="F520" s="175">
        <f>VLOOKUP($B520,Marina!$B:$S,8,0)</f>
        <v>1</v>
      </c>
      <c r="G520" s="176">
        <f>VLOOKUP($B520,Marina!$B:$S,12,0)</f>
        <v>44720</v>
      </c>
    </row>
    <row r="521" spans="1:7" ht="28.5">
      <c r="A521" s="173">
        <f>IF(B521="","",SUBTOTAL(3,$B$3:B521))</f>
        <v>519</v>
      </c>
      <c r="B521" s="174" t="s">
        <v>547</v>
      </c>
      <c r="C521" s="175">
        <f>VLOOKUP($B521,Marina!$B:$S,3,0)</f>
        <v>1</v>
      </c>
      <c r="D521" s="175">
        <f>VLOOKUP($B521,Marina!$B:$S,4,0)</f>
        <v>1</v>
      </c>
      <c r="E521" s="175">
        <f>VLOOKUP($B521,Marina!$B:$S,5,0)</f>
        <v>1</v>
      </c>
      <c r="F521" s="175">
        <f>VLOOKUP($B521,Marina!$B:$S,8,0)</f>
        <v>1</v>
      </c>
      <c r="G521" s="176">
        <f>VLOOKUP($B521,Marina!$B:$S,12,0)</f>
        <v>44701</v>
      </c>
    </row>
    <row r="522" spans="1:7" ht="28.5">
      <c r="A522" s="173">
        <f>IF(B522="","",SUBTOTAL(3,$B$3:B522))</f>
        <v>520</v>
      </c>
      <c r="B522" s="174" t="s">
        <v>548</v>
      </c>
      <c r="C522" s="175">
        <f>VLOOKUP($B522,Marina!$B:$S,3,0)</f>
        <v>1</v>
      </c>
      <c r="D522" s="175">
        <f>VLOOKUP($B522,Marina!$B:$S,4,0)</f>
        <v>1</v>
      </c>
      <c r="E522" s="175">
        <f>VLOOKUP($B522,Marina!$B:$S,5,0)</f>
        <v>1</v>
      </c>
      <c r="F522" s="175">
        <f>VLOOKUP($B522,Marina!$B:$S,8,0)</f>
        <v>1</v>
      </c>
      <c r="G522" s="176">
        <f>VLOOKUP($B522,Marina!$B:$S,12,0)</f>
        <v>44704</v>
      </c>
    </row>
    <row r="523" spans="1:7" ht="28.5">
      <c r="A523" s="173">
        <f>IF(B523="","",SUBTOTAL(3,$B$3:B523))</f>
        <v>521</v>
      </c>
      <c r="B523" s="174" t="s">
        <v>549</v>
      </c>
      <c r="C523" s="175">
        <f>VLOOKUP($B523,Marina!$B:$S,3,0)</f>
        <v>1</v>
      </c>
      <c r="D523" s="175">
        <f>VLOOKUP($B523,Marina!$B:$S,4,0)</f>
        <v>1</v>
      </c>
      <c r="E523" s="175">
        <f>VLOOKUP($B523,Marina!$B:$S,5,0)</f>
        <v>1</v>
      </c>
      <c r="F523" s="175">
        <f>VLOOKUP($B523,Marina!$B:$S,8,0)</f>
        <v>1</v>
      </c>
      <c r="G523" s="176">
        <f>VLOOKUP($B523,Marina!$B:$S,12,0)</f>
        <v>44481</v>
      </c>
    </row>
    <row r="524" spans="1:7" ht="28.5">
      <c r="A524" s="173">
        <f>IF(B524="","",SUBTOTAL(3,$B$3:B524))</f>
        <v>522</v>
      </c>
      <c r="B524" s="174" t="s">
        <v>550</v>
      </c>
      <c r="C524" s="175">
        <f>VLOOKUP($B524,Marina!$B:$S,3,0)</f>
        <v>1</v>
      </c>
      <c r="D524" s="175">
        <f>VLOOKUP($B524,Marina!$B:$S,4,0)</f>
        <v>1</v>
      </c>
      <c r="E524" s="175">
        <f>VLOOKUP($B524,Marina!$B:$S,5,0)</f>
        <v>1</v>
      </c>
      <c r="F524" s="175">
        <f>VLOOKUP($B524,Marina!$B:$S,8,0)</f>
        <v>1</v>
      </c>
      <c r="G524" s="176">
        <f>VLOOKUP($B524,Marina!$B:$S,12,0)</f>
        <v>44822</v>
      </c>
    </row>
    <row r="525" spans="1:7" ht="28.5">
      <c r="A525" s="173">
        <f>IF(B525="","",SUBTOTAL(3,$B$3:B525))</f>
        <v>523</v>
      </c>
      <c r="B525" s="174" t="s">
        <v>551</v>
      </c>
      <c r="C525" s="175">
        <f>VLOOKUP($B525,Marina!$B:$S,3,0)</f>
        <v>1</v>
      </c>
      <c r="D525" s="175">
        <f>VLOOKUP($B525,Marina!$B:$S,4,0)</f>
        <v>1</v>
      </c>
      <c r="E525" s="175">
        <f>VLOOKUP($B525,Marina!$B:$S,5,0)</f>
        <v>1</v>
      </c>
      <c r="F525" s="175">
        <f>VLOOKUP($B525,Marina!$B:$S,8,0)</f>
        <v>1</v>
      </c>
      <c r="G525" s="176">
        <f>VLOOKUP($B525,Marina!$B:$S,12,0)</f>
        <v>44504</v>
      </c>
    </row>
    <row r="526" spans="1:7" ht="28.5">
      <c r="A526" s="173">
        <f>IF(B526="","",SUBTOTAL(3,$B$3:B526))</f>
        <v>524</v>
      </c>
      <c r="B526" s="174" t="s">
        <v>552</v>
      </c>
      <c r="C526" s="175">
        <f>VLOOKUP($B526,Marina!$B:$S,3,0)</f>
        <v>1</v>
      </c>
      <c r="D526" s="175">
        <f>VLOOKUP($B526,Marina!$B:$S,4,0)</f>
        <v>1</v>
      </c>
      <c r="E526" s="175">
        <f>VLOOKUP($B526,Marina!$B:$S,5,0)</f>
        <v>1</v>
      </c>
      <c r="F526" s="175">
        <f>VLOOKUP($B526,Marina!$B:$S,8,0)</f>
        <v>1</v>
      </c>
      <c r="G526" s="176">
        <f>VLOOKUP($B526,Marina!$B:$S,12,0)</f>
        <v>44545</v>
      </c>
    </row>
    <row r="527" spans="1:7" ht="28.5">
      <c r="A527" s="173">
        <f>IF(B527="","",SUBTOTAL(3,$B$3:B527))</f>
        <v>525</v>
      </c>
      <c r="B527" s="174" t="s">
        <v>553</v>
      </c>
      <c r="C527" s="175">
        <f>VLOOKUP($B527,Marina!$B:$S,3,0)</f>
        <v>1</v>
      </c>
      <c r="D527" s="175">
        <f>VLOOKUP($B527,Marina!$B:$S,4,0)</f>
        <v>1</v>
      </c>
      <c r="E527" s="175">
        <f>VLOOKUP($B527,Marina!$B:$S,5,0)</f>
        <v>1</v>
      </c>
      <c r="F527" s="175">
        <f>VLOOKUP($B527,Marina!$B:$S,8,0)</f>
        <v>1</v>
      </c>
      <c r="G527" s="176">
        <f>VLOOKUP($B527,Marina!$B:$S,12,0)</f>
        <v>44401</v>
      </c>
    </row>
    <row r="528" spans="1:7" ht="28.5">
      <c r="A528" s="173">
        <f>IF(B528="","",SUBTOTAL(3,$B$3:B528))</f>
        <v>526</v>
      </c>
      <c r="B528" s="174" t="s">
        <v>554</v>
      </c>
      <c r="C528" s="175">
        <f>VLOOKUP($B528,Marina!$B:$S,3,0)</f>
        <v>1</v>
      </c>
      <c r="D528" s="175">
        <f>VLOOKUP($B528,Marina!$B:$S,4,0)</f>
        <v>1</v>
      </c>
      <c r="E528" s="175">
        <f>VLOOKUP($B528,Marina!$B:$S,5,0)</f>
        <v>1</v>
      </c>
      <c r="F528" s="175">
        <f>VLOOKUP($B528,Marina!$B:$S,8,0)</f>
        <v>1</v>
      </c>
      <c r="G528" s="176">
        <f>VLOOKUP($B528,Marina!$B:$S,12,0)</f>
        <v>44540</v>
      </c>
    </row>
    <row r="529" spans="1:7" ht="28.5">
      <c r="A529" s="173">
        <f>IF(B529="","",SUBTOTAL(3,$B$3:B529))</f>
        <v>527</v>
      </c>
      <c r="B529" s="174" t="s">
        <v>555</v>
      </c>
      <c r="C529" s="175">
        <f>VLOOKUP($B529,Marina!$B:$S,3,0)</f>
        <v>1</v>
      </c>
      <c r="D529" s="175">
        <f>VLOOKUP($B529,Marina!$B:$S,4,0)</f>
        <v>1</v>
      </c>
      <c r="E529" s="175">
        <f>VLOOKUP($B529,Marina!$B:$S,5,0)</f>
        <v>1</v>
      </c>
      <c r="F529" s="175">
        <f>VLOOKUP($B529,Marina!$B:$S,8,0)</f>
        <v>1</v>
      </c>
      <c r="G529" s="176">
        <f>VLOOKUP($B529,Marina!$B:$S,12,0)</f>
        <v>44548</v>
      </c>
    </row>
    <row r="530" spans="1:7" ht="28.5">
      <c r="A530" s="173">
        <f>IF(B530="","",SUBTOTAL(3,$B$3:B530))</f>
        <v>528</v>
      </c>
      <c r="B530" s="174" t="s">
        <v>556</v>
      </c>
      <c r="C530" s="175">
        <f>VLOOKUP($B530,Marina!$B:$S,3,0)</f>
        <v>1</v>
      </c>
      <c r="D530" s="175">
        <f>VLOOKUP($B530,Marina!$B:$S,4,0)</f>
        <v>1</v>
      </c>
      <c r="E530" s="175">
        <f>VLOOKUP($B530,Marina!$B:$S,5,0)</f>
        <v>1</v>
      </c>
      <c r="F530" s="175">
        <f>VLOOKUP($B530,Marina!$B:$S,8,0)</f>
        <v>1</v>
      </c>
      <c r="G530" s="176">
        <f>VLOOKUP($B530,Marina!$B:$S,12,0)</f>
        <v>44712</v>
      </c>
    </row>
    <row r="531" spans="1:7" ht="28.5">
      <c r="A531" s="173">
        <f>IF(B531="","",SUBTOTAL(3,$B$3:B531))</f>
        <v>529</v>
      </c>
      <c r="B531" s="174" t="s">
        <v>557</v>
      </c>
      <c r="C531" s="175">
        <f>VLOOKUP($B531,Marina!$B:$S,3,0)</f>
        <v>1</v>
      </c>
      <c r="D531" s="175">
        <f>VLOOKUP($B531,Marina!$B:$S,4,0)</f>
        <v>1</v>
      </c>
      <c r="E531" s="175">
        <f>VLOOKUP($B531,Marina!$B:$S,5,0)</f>
        <v>1</v>
      </c>
      <c r="F531" s="175">
        <f>VLOOKUP($B531,Marina!$B:$S,8,0)</f>
        <v>1</v>
      </c>
      <c r="G531" s="176">
        <f>VLOOKUP($B531,Marina!$B:$S,12,0)</f>
        <v>44423</v>
      </c>
    </row>
    <row r="532" spans="1:7" ht="28.5">
      <c r="A532" s="173">
        <f>IF(B532="","",SUBTOTAL(3,$B$3:B532))</f>
        <v>530</v>
      </c>
      <c r="B532" s="174" t="s">
        <v>558</v>
      </c>
      <c r="C532" s="175">
        <f>VLOOKUP($B532,Marina!$B:$S,3,0)</f>
        <v>1</v>
      </c>
      <c r="D532" s="175">
        <f>VLOOKUP($B532,Marina!$B:$S,4,0)</f>
        <v>1</v>
      </c>
      <c r="E532" s="175">
        <f>VLOOKUP($B532,Marina!$B:$S,5,0)</f>
        <v>1</v>
      </c>
      <c r="F532" s="175">
        <f>VLOOKUP($B532,Marina!$B:$S,8,0)</f>
        <v>1</v>
      </c>
      <c r="G532" s="176">
        <f>VLOOKUP($B532,Marina!$B:$S,12,0)</f>
        <v>44716</v>
      </c>
    </row>
    <row r="533" spans="1:7" ht="28.5">
      <c r="A533" s="173">
        <f>IF(B533="","",SUBTOTAL(3,$B$3:B533))</f>
        <v>531</v>
      </c>
      <c r="B533" s="174" t="s">
        <v>559</v>
      </c>
      <c r="C533" s="175">
        <f>VLOOKUP($B533,Marina!$B:$S,3,0)</f>
        <v>1</v>
      </c>
      <c r="D533" s="175">
        <f>VLOOKUP($B533,Marina!$B:$S,4,0)</f>
        <v>1</v>
      </c>
      <c r="E533" s="175">
        <f>VLOOKUP($B533,Marina!$B:$S,5,0)</f>
        <v>1</v>
      </c>
      <c r="F533" s="175">
        <f>VLOOKUP($B533,Marina!$B:$S,8,0)</f>
        <v>1</v>
      </c>
      <c r="G533" s="176">
        <f>VLOOKUP($B533,Marina!$B:$S,12,0)</f>
        <v>44558</v>
      </c>
    </row>
    <row r="534" spans="1:7" ht="28.5">
      <c r="A534" s="173">
        <f>IF(B534="","",SUBTOTAL(3,$B$3:B534))</f>
        <v>532</v>
      </c>
      <c r="B534" s="174" t="s">
        <v>560</v>
      </c>
      <c r="C534" s="175">
        <f>VLOOKUP($B534,Marina!$B:$S,3,0)</f>
        <v>1</v>
      </c>
      <c r="D534" s="175">
        <f>VLOOKUP($B534,Marina!$B:$S,4,0)</f>
        <v>1</v>
      </c>
      <c r="E534" s="175">
        <f>VLOOKUP($B534,Marina!$B:$S,5,0)</f>
        <v>1</v>
      </c>
      <c r="F534" s="175">
        <f>VLOOKUP($B534,Marina!$B:$S,8,0)</f>
        <v>1</v>
      </c>
      <c r="G534" s="176">
        <f>VLOOKUP($B534,Marina!$B:$S,12,0)</f>
        <v>44564</v>
      </c>
    </row>
    <row r="535" spans="1:7" ht="28.5">
      <c r="A535" s="173">
        <f>IF(B535="","",SUBTOTAL(3,$B$3:B535))</f>
        <v>533</v>
      </c>
      <c r="B535" s="174" t="s">
        <v>561</v>
      </c>
      <c r="C535" s="175">
        <f>VLOOKUP($B535,Marina!$B:$S,3,0)</f>
        <v>1</v>
      </c>
      <c r="D535" s="175">
        <f>VLOOKUP($B535,Marina!$B:$S,4,0)</f>
        <v>1</v>
      </c>
      <c r="E535" s="175">
        <f>VLOOKUP($B535,Marina!$B:$S,5,0)</f>
        <v>1</v>
      </c>
      <c r="F535" s="175">
        <f>VLOOKUP($B535,Marina!$B:$S,8,0)</f>
        <v>1</v>
      </c>
      <c r="G535" s="176">
        <f>VLOOKUP($B535,Marina!$B:$S,12,0)</f>
        <v>44521</v>
      </c>
    </row>
    <row r="536" spans="1:7" ht="28.5">
      <c r="A536" s="173">
        <f>IF(B536="","",SUBTOTAL(3,$B$3:B536))</f>
        <v>534</v>
      </c>
      <c r="B536" s="174" t="s">
        <v>562</v>
      </c>
      <c r="C536" s="175">
        <f>VLOOKUP($B536,Marina!$B:$S,3,0)</f>
        <v>1</v>
      </c>
      <c r="D536" s="175">
        <f>VLOOKUP($B536,Marina!$B:$S,4,0)</f>
        <v>1</v>
      </c>
      <c r="E536" s="175">
        <f>VLOOKUP($B536,Marina!$B:$S,5,0)</f>
        <v>1</v>
      </c>
      <c r="F536" s="175">
        <f>VLOOKUP($B536,Marina!$B:$S,8,0)</f>
        <v>1</v>
      </c>
      <c r="G536" s="176">
        <f>VLOOKUP($B536,Marina!$B:$S,12,0)</f>
        <v>44522</v>
      </c>
    </row>
    <row r="537" spans="1:7" ht="28.5">
      <c r="A537" s="173">
        <f>IF(B537="","",SUBTOTAL(3,$B$3:B537))</f>
        <v>535</v>
      </c>
      <c r="B537" s="174" t="s">
        <v>563</v>
      </c>
      <c r="C537" s="175">
        <f>VLOOKUP($B537,Marina!$B:$S,3,0)</f>
        <v>1</v>
      </c>
      <c r="D537" s="175">
        <f>VLOOKUP($B537,Marina!$B:$S,4,0)</f>
        <v>1</v>
      </c>
      <c r="E537" s="175">
        <f>VLOOKUP($B537,Marina!$B:$S,5,0)</f>
        <v>1</v>
      </c>
      <c r="F537" s="175">
        <f>VLOOKUP($B537,Marina!$B:$S,8,0)</f>
        <v>1</v>
      </c>
      <c r="G537" s="176">
        <f>VLOOKUP($B537,Marina!$B:$S,12,0)</f>
        <v>44465</v>
      </c>
    </row>
    <row r="538" spans="1:7" ht="28.5">
      <c r="A538" s="173">
        <f>IF(B538="","",SUBTOTAL(3,$B$3:B538))</f>
        <v>536</v>
      </c>
      <c r="B538" s="174" t="s">
        <v>564</v>
      </c>
      <c r="C538" s="175">
        <f>VLOOKUP($B538,Marina!$B:$S,3,0)</f>
        <v>1</v>
      </c>
      <c r="D538" s="175">
        <f>VLOOKUP($B538,Marina!$B:$S,4,0)</f>
        <v>1</v>
      </c>
      <c r="E538" s="175">
        <f>VLOOKUP($B538,Marina!$B:$S,5,0)</f>
        <v>1</v>
      </c>
      <c r="F538" s="175">
        <f>VLOOKUP($B538,Marina!$B:$S,8,0)</f>
        <v>1</v>
      </c>
      <c r="G538" s="176">
        <f>VLOOKUP($B538,Marina!$B:$S,12,0)</f>
        <v>44721</v>
      </c>
    </row>
    <row r="539" spans="1:7" ht="28.5">
      <c r="A539" s="173">
        <f>IF(B539="","",SUBTOTAL(3,$B$3:B539))</f>
        <v>537</v>
      </c>
      <c r="B539" s="174" t="s">
        <v>565</v>
      </c>
      <c r="C539" s="175">
        <f>VLOOKUP($B539,Marina!$B:$S,3,0)</f>
        <v>1</v>
      </c>
      <c r="D539" s="175">
        <f>VLOOKUP($B539,Marina!$B:$S,4,0)</f>
        <v>1</v>
      </c>
      <c r="E539" s="175">
        <f>VLOOKUP($B539,Marina!$B:$S,5,0)</f>
        <v>1</v>
      </c>
      <c r="F539" s="175">
        <f>VLOOKUP($B539,Marina!$B:$S,8,0)</f>
        <v>1</v>
      </c>
      <c r="G539" s="176">
        <f>VLOOKUP($B539,Marina!$B:$S,12,0)</f>
        <v>44440</v>
      </c>
    </row>
    <row r="540" spans="1:7" ht="28.5">
      <c r="A540" s="173">
        <f>IF(B540="","",SUBTOTAL(3,$B$3:B540))</f>
        <v>538</v>
      </c>
      <c r="B540" s="174" t="s">
        <v>566</v>
      </c>
      <c r="C540" s="175">
        <f>VLOOKUP($B540,Marina!$B:$S,3,0)</f>
        <v>1</v>
      </c>
      <c r="D540" s="175">
        <f>VLOOKUP($B540,Marina!$B:$S,4,0)</f>
        <v>1</v>
      </c>
      <c r="E540" s="175">
        <f>VLOOKUP($B540,Marina!$B:$S,5,0)</f>
        <v>1</v>
      </c>
      <c r="F540" s="175">
        <f>VLOOKUP($B540,Marina!$B:$S,8,0)</f>
        <v>1</v>
      </c>
      <c r="G540" s="176">
        <f>VLOOKUP($B540,Marina!$B:$S,12,0)</f>
        <v>44431</v>
      </c>
    </row>
    <row r="541" spans="1:7" ht="28.5">
      <c r="A541" s="173">
        <f>IF(B541="","",SUBTOTAL(3,$B$3:B541))</f>
        <v>539</v>
      </c>
      <c r="B541" s="174" t="s">
        <v>567</v>
      </c>
      <c r="C541" s="175">
        <f>VLOOKUP($B541,Marina!$B:$S,3,0)</f>
        <v>1</v>
      </c>
      <c r="D541" s="175">
        <f>VLOOKUP($B541,Marina!$B:$S,4,0)</f>
        <v>1</v>
      </c>
      <c r="E541" s="175">
        <f>VLOOKUP($B541,Marina!$B:$S,5,0)</f>
        <v>1</v>
      </c>
      <c r="F541" s="175">
        <f>VLOOKUP($B541,Marina!$B:$S,8,0)</f>
        <v>1</v>
      </c>
      <c r="G541" s="176">
        <f>VLOOKUP($B541,Marina!$B:$S,12,0)</f>
        <v>44704</v>
      </c>
    </row>
    <row r="542" spans="1:7" ht="28.5">
      <c r="A542" s="173">
        <f>IF(B542="","",SUBTOTAL(3,$B$3:B542))</f>
        <v>540</v>
      </c>
      <c r="B542" s="174" t="s">
        <v>568</v>
      </c>
      <c r="C542" s="175">
        <f>VLOOKUP($B542,Marina!$B:$S,3,0)</f>
        <v>1</v>
      </c>
      <c r="D542" s="175">
        <f>VLOOKUP($B542,Marina!$B:$S,4,0)</f>
        <v>1</v>
      </c>
      <c r="E542" s="175">
        <f>VLOOKUP($B542,Marina!$B:$S,5,0)</f>
        <v>1</v>
      </c>
      <c r="F542" s="175">
        <f>VLOOKUP($B542,Marina!$B:$S,8,0)</f>
        <v>1</v>
      </c>
      <c r="G542" s="176">
        <f>VLOOKUP($B542,Marina!$B:$S,12,0)</f>
        <v>44398</v>
      </c>
    </row>
    <row r="543" spans="1:7" ht="28.5">
      <c r="A543" s="173">
        <f>IF(B543="","",SUBTOTAL(3,$B$3:B543))</f>
        <v>541</v>
      </c>
      <c r="B543" s="174" t="s">
        <v>569</v>
      </c>
      <c r="C543" s="175">
        <f>VLOOKUP($B543,Marina!$B:$S,3,0)</f>
        <v>1</v>
      </c>
      <c r="D543" s="175">
        <f>VLOOKUP($B543,Marina!$B:$S,4,0)</f>
        <v>1</v>
      </c>
      <c r="E543" s="175">
        <f>VLOOKUP($B543,Marina!$B:$S,5,0)</f>
        <v>1</v>
      </c>
      <c r="F543" s="175">
        <f>VLOOKUP($B543,Marina!$B:$S,8,0)</f>
        <v>1</v>
      </c>
      <c r="G543" s="176">
        <f>VLOOKUP($B543,Marina!$B:$S,12,0)</f>
        <v>44660</v>
      </c>
    </row>
    <row r="544" spans="1:7" ht="28.5">
      <c r="A544" s="173">
        <f>IF(B544="","",SUBTOTAL(3,$B$3:B544))</f>
        <v>542</v>
      </c>
      <c r="B544" s="174" t="s">
        <v>570</v>
      </c>
      <c r="C544" s="175">
        <f>VLOOKUP($B544,Marina!$B:$S,3,0)</f>
        <v>1</v>
      </c>
      <c r="D544" s="175">
        <f>VLOOKUP($B544,Marina!$B:$S,4,0)</f>
        <v>1</v>
      </c>
      <c r="E544" s="175">
        <f>VLOOKUP($B544,Marina!$B:$S,5,0)</f>
        <v>1</v>
      </c>
      <c r="F544" s="175">
        <f>VLOOKUP($B544,Marina!$B:$S,8,0)</f>
        <v>1</v>
      </c>
      <c r="G544" s="176">
        <f>VLOOKUP($B544,Marina!$B:$S,12,0)</f>
        <v>44742</v>
      </c>
    </row>
    <row r="545" spans="1:7" ht="28.5">
      <c r="A545" s="173">
        <f>IF(B545="","",SUBTOTAL(3,$B$3:B545))</f>
        <v>543</v>
      </c>
      <c r="B545" s="174" t="s">
        <v>571</v>
      </c>
      <c r="C545" s="175">
        <f>VLOOKUP($B545,Marina!$B:$S,3,0)</f>
        <v>1</v>
      </c>
      <c r="D545" s="175">
        <f>VLOOKUP($B545,Marina!$B:$S,4,0)</f>
        <v>1</v>
      </c>
      <c r="E545" s="175">
        <f>VLOOKUP($B545,Marina!$B:$S,5,0)</f>
        <v>1</v>
      </c>
      <c r="F545" s="175">
        <f>VLOOKUP($B545,Marina!$B:$S,8,0)</f>
        <v>1</v>
      </c>
      <c r="G545" s="176">
        <f>VLOOKUP($B545,Marina!$B:$S,12,0)</f>
        <v>44446</v>
      </c>
    </row>
    <row r="546" spans="1:7" ht="28.5">
      <c r="A546" s="173">
        <f>IF(B546="","",SUBTOTAL(3,$B$3:B546))</f>
        <v>544</v>
      </c>
      <c r="B546" s="174" t="s">
        <v>572</v>
      </c>
      <c r="C546" s="175">
        <f>VLOOKUP($B546,Marina!$B:$S,3,0)</f>
        <v>1</v>
      </c>
      <c r="D546" s="175">
        <f>VLOOKUP($B546,Marina!$B:$S,4,0)</f>
        <v>1</v>
      </c>
      <c r="E546" s="175">
        <f>VLOOKUP($B546,Marina!$B:$S,5,0)</f>
        <v>1</v>
      </c>
      <c r="F546" s="175">
        <f>VLOOKUP($B546,Marina!$B:$S,8,0)</f>
        <v>1</v>
      </c>
      <c r="G546" s="176">
        <f>VLOOKUP($B546,Marina!$B:$S,12,0)</f>
        <v>44827</v>
      </c>
    </row>
    <row r="547" spans="1:7" ht="28.5">
      <c r="A547" s="173">
        <f>IF(B547="","",SUBTOTAL(3,$B$3:B547))</f>
        <v>545</v>
      </c>
      <c r="B547" s="174" t="s">
        <v>573</v>
      </c>
      <c r="C547" s="175">
        <f>VLOOKUP($B547,Marina!$B:$S,3,0)</f>
        <v>1</v>
      </c>
      <c r="D547" s="175">
        <f>VLOOKUP($B547,Marina!$B:$S,4,0)</f>
        <v>1</v>
      </c>
      <c r="E547" s="175">
        <f>VLOOKUP($B547,Marina!$B:$S,5,0)</f>
        <v>1</v>
      </c>
      <c r="F547" s="175">
        <f>VLOOKUP($B547,Marina!$B:$S,8,0)</f>
        <v>1</v>
      </c>
      <c r="G547" s="176">
        <f>VLOOKUP($B547,Marina!$B:$S,12,0)</f>
        <v>44738</v>
      </c>
    </row>
    <row r="548" spans="1:7" ht="28.5">
      <c r="A548" s="173">
        <f>IF(B548="","",SUBTOTAL(3,$B$3:B548))</f>
        <v>546</v>
      </c>
      <c r="B548" s="174" t="s">
        <v>574</v>
      </c>
      <c r="C548" s="175">
        <f>VLOOKUP($B548,Marina!$B:$S,3,0)</f>
        <v>1</v>
      </c>
      <c r="D548" s="175">
        <f>VLOOKUP($B548,Marina!$B:$S,4,0)</f>
        <v>1</v>
      </c>
      <c r="E548" s="175">
        <f>VLOOKUP($B548,Marina!$B:$S,5,0)</f>
        <v>1</v>
      </c>
      <c r="F548" s="175">
        <f>VLOOKUP($B548,Marina!$B:$S,8,0)</f>
        <v>1</v>
      </c>
      <c r="G548" s="176">
        <f>VLOOKUP($B548,Marina!$B:$S,12,0)</f>
        <v>44659</v>
      </c>
    </row>
    <row r="549" spans="1:7" ht="28.5">
      <c r="A549" s="173">
        <f>IF(B549="","",SUBTOTAL(3,$B$3:B549))</f>
        <v>547</v>
      </c>
      <c r="B549" s="174" t="s">
        <v>575</v>
      </c>
      <c r="C549" s="175">
        <f>VLOOKUP($B549,Marina!$B:$S,3,0)</f>
        <v>1</v>
      </c>
      <c r="D549" s="175">
        <f>VLOOKUP($B549,Marina!$B:$S,4,0)</f>
        <v>1</v>
      </c>
      <c r="E549" s="175">
        <f>VLOOKUP($B549,Marina!$B:$S,5,0)</f>
        <v>1</v>
      </c>
      <c r="F549" s="175">
        <f>VLOOKUP($B549,Marina!$B:$S,8,0)</f>
        <v>1</v>
      </c>
      <c r="G549" s="176">
        <f>VLOOKUP($B549,Marina!$B:$S,12,0)</f>
        <v>44769</v>
      </c>
    </row>
    <row r="550" spans="1:7" ht="28.5">
      <c r="A550" s="173">
        <f>IF(B550="","",SUBTOTAL(3,$B$3:B550))</f>
        <v>548</v>
      </c>
      <c r="B550" s="174" t="s">
        <v>576</v>
      </c>
      <c r="C550" s="175">
        <f>VLOOKUP($B550,Marina!$B:$S,3,0)</f>
        <v>1</v>
      </c>
      <c r="D550" s="175">
        <f>VLOOKUP($B550,Marina!$B:$S,4,0)</f>
        <v>1</v>
      </c>
      <c r="E550" s="175">
        <f>VLOOKUP($B550,Marina!$B:$S,5,0)</f>
        <v>1</v>
      </c>
      <c r="F550" s="175">
        <f>VLOOKUP($B550,Marina!$B:$S,8,0)</f>
        <v>1</v>
      </c>
      <c r="G550" s="176">
        <f>VLOOKUP($B550,Marina!$B:$S,12,0)</f>
        <v>44717</v>
      </c>
    </row>
    <row r="551" spans="1:7" ht="28.5">
      <c r="A551" s="173">
        <f>IF(B551="","",SUBTOTAL(3,$B$3:B551))</f>
        <v>549</v>
      </c>
      <c r="B551" s="174" t="s">
        <v>577</v>
      </c>
      <c r="C551" s="175">
        <f>VLOOKUP($B551,Marina!$B:$S,3,0)</f>
        <v>1</v>
      </c>
      <c r="D551" s="175">
        <f>VLOOKUP($B551,Marina!$B:$S,4,0)</f>
        <v>1</v>
      </c>
      <c r="E551" s="175">
        <f>VLOOKUP($B551,Marina!$B:$S,5,0)</f>
        <v>1</v>
      </c>
      <c r="F551" s="175">
        <f>VLOOKUP($B551,Marina!$B:$S,8,0)</f>
        <v>1</v>
      </c>
      <c r="G551" s="176">
        <f>VLOOKUP($B551,Marina!$B:$S,12,0)</f>
        <v>44730</v>
      </c>
    </row>
    <row r="552" spans="1:7" ht="28.5">
      <c r="A552" s="173">
        <f>IF(B552="","",SUBTOTAL(3,$B$3:B552))</f>
        <v>550</v>
      </c>
      <c r="B552" s="174" t="s">
        <v>578</v>
      </c>
      <c r="C552" s="175">
        <f>VLOOKUP($B552,Marina!$B:$S,3,0)</f>
        <v>1</v>
      </c>
      <c r="D552" s="175">
        <f>VLOOKUP($B552,Marina!$B:$S,4,0)</f>
        <v>1</v>
      </c>
      <c r="E552" s="175">
        <f>VLOOKUP($B552,Marina!$B:$S,5,0)</f>
        <v>1</v>
      </c>
      <c r="F552" s="175">
        <f>VLOOKUP($B552,Marina!$B:$S,8,0)</f>
        <v>1</v>
      </c>
      <c r="G552" s="176">
        <f>VLOOKUP($B552,Marina!$B:$S,12,0)</f>
        <v>44411</v>
      </c>
    </row>
    <row r="553" spans="1:7" ht="28.5">
      <c r="A553" s="173">
        <f>IF(B553="","",SUBTOTAL(3,$B$3:B553))</f>
        <v>551</v>
      </c>
      <c r="B553" s="174" t="s">
        <v>579</v>
      </c>
      <c r="C553" s="175">
        <f>VLOOKUP($B553,Marina!$B:$S,3,0)</f>
        <v>1</v>
      </c>
      <c r="D553" s="175">
        <f>VLOOKUP($B553,Marina!$B:$S,4,0)</f>
        <v>1</v>
      </c>
      <c r="E553" s="175">
        <f>VLOOKUP($B553,Marina!$B:$S,5,0)</f>
        <v>1</v>
      </c>
      <c r="F553" s="175">
        <f>VLOOKUP($B553,Marina!$B:$S,8,0)</f>
        <v>1</v>
      </c>
      <c r="G553" s="176">
        <f>VLOOKUP($B553,Marina!$B:$S,12,0)</f>
        <v>44421</v>
      </c>
    </row>
    <row r="554" spans="1:7" ht="28.5">
      <c r="A554" s="173">
        <f>IF(B554="","",SUBTOTAL(3,$B$3:B554))</f>
        <v>552</v>
      </c>
      <c r="B554" s="174" t="s">
        <v>580</v>
      </c>
      <c r="C554" s="175">
        <f>VLOOKUP($B554,Marina!$B:$S,3,0)</f>
        <v>1</v>
      </c>
      <c r="D554" s="175">
        <f>VLOOKUP($B554,Marina!$B:$S,4,0)</f>
        <v>1</v>
      </c>
      <c r="E554" s="175">
        <f>VLOOKUP($B554,Marina!$B:$S,5,0)</f>
        <v>1</v>
      </c>
      <c r="F554" s="175">
        <f>VLOOKUP($B554,Marina!$B:$S,8,0)</f>
        <v>1</v>
      </c>
      <c r="G554" s="176">
        <f>VLOOKUP($B554,Marina!$B:$S,12,0)</f>
        <v>44736</v>
      </c>
    </row>
    <row r="555" spans="1:7" ht="28.5">
      <c r="A555" s="173">
        <f>IF(B555="","",SUBTOTAL(3,$B$3:B555))</f>
        <v>553</v>
      </c>
      <c r="B555" s="174" t="s">
        <v>581</v>
      </c>
      <c r="C555" s="175">
        <f>VLOOKUP($B555,Marina!$B:$S,3,0)</f>
        <v>1</v>
      </c>
      <c r="D555" s="175">
        <f>VLOOKUP($B555,Marina!$B:$S,4,0)</f>
        <v>1</v>
      </c>
      <c r="E555" s="175">
        <f>VLOOKUP($B555,Marina!$B:$S,5,0)</f>
        <v>1</v>
      </c>
      <c r="F555" s="175">
        <f>VLOOKUP($B555,Marina!$B:$S,8,0)</f>
        <v>1</v>
      </c>
      <c r="G555" s="176">
        <f>VLOOKUP($B555,Marina!$B:$S,12,0)</f>
        <v>44786</v>
      </c>
    </row>
    <row r="556" spans="1:7" ht="28.5">
      <c r="A556" s="173">
        <f>IF(B556="","",SUBTOTAL(3,$B$3:B556))</f>
        <v>554</v>
      </c>
      <c r="B556" s="174" t="s">
        <v>582</v>
      </c>
      <c r="C556" s="175">
        <f>VLOOKUP($B556,Marina!$B:$S,3,0)</f>
        <v>1</v>
      </c>
      <c r="D556" s="175">
        <f>VLOOKUP($B556,Marina!$B:$S,4,0)</f>
        <v>1</v>
      </c>
      <c r="E556" s="175">
        <f>VLOOKUP($B556,Marina!$B:$S,5,0)</f>
        <v>1</v>
      </c>
      <c r="F556" s="175">
        <f>VLOOKUP($B556,Marina!$B:$S,8,0)</f>
        <v>1</v>
      </c>
      <c r="G556" s="176">
        <f>VLOOKUP($B556,Marina!$B:$S,12,0)</f>
        <v>44484</v>
      </c>
    </row>
    <row r="557" spans="1:7" ht="28.5">
      <c r="A557" s="173">
        <f>IF(B557="","",SUBTOTAL(3,$B$3:B557))</f>
        <v>555</v>
      </c>
      <c r="B557" s="174" t="s">
        <v>583</v>
      </c>
      <c r="C557" s="175">
        <f>VLOOKUP($B557,Marina!$B:$S,3,0)</f>
        <v>1</v>
      </c>
      <c r="D557" s="175">
        <f>VLOOKUP($B557,Marina!$B:$S,4,0)</f>
        <v>1</v>
      </c>
      <c r="E557" s="175">
        <f>VLOOKUP($B557,Marina!$B:$S,5,0)</f>
        <v>1</v>
      </c>
      <c r="F557" s="175">
        <f>VLOOKUP($B557,Marina!$B:$S,8,0)</f>
        <v>1</v>
      </c>
      <c r="G557" s="176">
        <f>VLOOKUP($B557,Marina!$B:$S,12,0)</f>
        <v>44387</v>
      </c>
    </row>
    <row r="558" spans="1:7" ht="28.5">
      <c r="A558" s="173">
        <f>IF(B558="","",SUBTOTAL(3,$B$3:B558))</f>
        <v>556</v>
      </c>
      <c r="B558" s="174" t="s">
        <v>584</v>
      </c>
      <c r="C558" s="175">
        <f>VLOOKUP($B558,Marina!$B:$S,3,0)</f>
        <v>1</v>
      </c>
      <c r="D558" s="175">
        <f>VLOOKUP($B558,Marina!$B:$S,4,0)</f>
        <v>1</v>
      </c>
      <c r="E558" s="175">
        <f>VLOOKUP($B558,Marina!$B:$S,5,0)</f>
        <v>1</v>
      </c>
      <c r="F558" s="175">
        <f>VLOOKUP($B558,Marina!$B:$S,8,0)</f>
        <v>1</v>
      </c>
      <c r="G558" s="176">
        <f>VLOOKUP($B558,Marina!$B:$S,12,0)</f>
        <v>44408</v>
      </c>
    </row>
    <row r="559" spans="1:7" ht="28.5">
      <c r="A559" s="173">
        <f>IF(B559="","",SUBTOTAL(3,$B$3:B559))</f>
        <v>557</v>
      </c>
      <c r="B559" s="174" t="s">
        <v>585</v>
      </c>
      <c r="C559" s="175">
        <f>VLOOKUP($B559,Marina!$B:$S,3,0)</f>
        <v>1</v>
      </c>
      <c r="D559" s="175">
        <f>VLOOKUP($B559,Marina!$B:$S,4,0)</f>
        <v>1</v>
      </c>
      <c r="E559" s="175">
        <f>VLOOKUP($B559,Marina!$B:$S,5,0)</f>
        <v>1</v>
      </c>
      <c r="F559" s="175">
        <f>VLOOKUP($B559,Marina!$B:$S,8,0)</f>
        <v>1</v>
      </c>
      <c r="G559" s="176">
        <f>VLOOKUP($B559,Marina!$B:$S,12,0)</f>
        <v>44724</v>
      </c>
    </row>
    <row r="560" spans="1:7" ht="28.5">
      <c r="A560" s="173">
        <f>IF(B560="","",SUBTOTAL(3,$B$3:B560))</f>
        <v>558</v>
      </c>
      <c r="B560" s="174" t="s">
        <v>586</v>
      </c>
      <c r="C560" s="175">
        <f>VLOOKUP($B560,Marina!$B:$S,3,0)</f>
        <v>1</v>
      </c>
      <c r="D560" s="175">
        <f>VLOOKUP($B560,Marina!$B:$S,4,0)</f>
        <v>1</v>
      </c>
      <c r="E560" s="175">
        <f>VLOOKUP($B560,Marina!$B:$S,5,0)</f>
        <v>1</v>
      </c>
      <c r="F560" s="175">
        <f>VLOOKUP($B560,Marina!$B:$S,8,0)</f>
        <v>1</v>
      </c>
      <c r="G560" s="176">
        <f>VLOOKUP($B560,Marina!$B:$S,12,0)</f>
        <v>44797</v>
      </c>
    </row>
    <row r="561" spans="1:7" ht="28.5">
      <c r="A561" s="173">
        <f>IF(B561="","",SUBTOTAL(3,$B$3:B561))</f>
        <v>559</v>
      </c>
      <c r="B561" s="174" t="s">
        <v>587</v>
      </c>
      <c r="C561" s="175">
        <f>VLOOKUP($B561,Marina!$B:$S,3,0)</f>
        <v>1</v>
      </c>
      <c r="D561" s="175">
        <f>VLOOKUP($B561,Marina!$B:$S,4,0)</f>
        <v>1</v>
      </c>
      <c r="E561" s="175">
        <f>VLOOKUP($B561,Marina!$B:$S,5,0)</f>
        <v>1</v>
      </c>
      <c r="F561" s="175">
        <f>VLOOKUP($B561,Marina!$B:$S,8,0)</f>
        <v>1</v>
      </c>
      <c r="G561" s="176">
        <f>VLOOKUP($B561,Marina!$B:$S,12,0)</f>
        <v>44725</v>
      </c>
    </row>
    <row r="562" spans="1:7" ht="28.5">
      <c r="A562" s="173">
        <f>IF(B562="","",SUBTOTAL(3,$B$3:B562))</f>
        <v>560</v>
      </c>
      <c r="B562" s="174" t="s">
        <v>588</v>
      </c>
      <c r="C562" s="175">
        <f>VLOOKUP($B562,Marina!$B:$S,3,0)</f>
        <v>1</v>
      </c>
      <c r="D562" s="175">
        <f>VLOOKUP($B562,Marina!$B:$S,4,0)</f>
        <v>1</v>
      </c>
      <c r="E562" s="175">
        <f>VLOOKUP($B562,Marina!$B:$S,5,0)</f>
        <v>1</v>
      </c>
      <c r="F562" s="175">
        <f>VLOOKUP($B562,Marina!$B:$S,8,0)</f>
        <v>1</v>
      </c>
      <c r="G562" s="176">
        <f>VLOOKUP($B562,Marina!$B:$S,12,0)</f>
        <v>44436</v>
      </c>
    </row>
    <row r="563" spans="1:7" ht="28.5">
      <c r="A563" s="173">
        <f>IF(B563="","",SUBTOTAL(3,$B$3:B563))</f>
        <v>561</v>
      </c>
      <c r="B563" s="174" t="s">
        <v>589</v>
      </c>
      <c r="C563" s="175">
        <f>VLOOKUP($B563,Marina!$B:$S,3,0)</f>
        <v>1</v>
      </c>
      <c r="D563" s="175">
        <f>VLOOKUP($B563,Marina!$B:$S,4,0)</f>
        <v>1</v>
      </c>
      <c r="E563" s="175">
        <f>VLOOKUP($B563,Marina!$B:$S,5,0)</f>
        <v>1</v>
      </c>
      <c r="F563" s="175">
        <f>VLOOKUP($B563,Marina!$B:$S,8,0)</f>
        <v>1</v>
      </c>
      <c r="G563" s="176">
        <f>VLOOKUP($B563,Marina!$B:$S,12,0)</f>
        <v>44418</v>
      </c>
    </row>
    <row r="564" spans="1:7" ht="28.5">
      <c r="A564" s="173">
        <f>IF(B564="","",SUBTOTAL(3,$B$3:B564))</f>
        <v>562</v>
      </c>
      <c r="B564" s="174" t="s">
        <v>590</v>
      </c>
      <c r="C564" s="175">
        <f>VLOOKUP($B564,Marina!$B:$S,3,0)</f>
        <v>1</v>
      </c>
      <c r="D564" s="175">
        <f>VLOOKUP($B564,Marina!$B:$S,4,0)</f>
        <v>1</v>
      </c>
      <c r="E564" s="175">
        <f>VLOOKUP($B564,Marina!$B:$S,5,0)</f>
        <v>1</v>
      </c>
      <c r="F564" s="175">
        <f>VLOOKUP($B564,Marina!$B:$S,8,0)</f>
        <v>1</v>
      </c>
      <c r="G564" s="176">
        <f>VLOOKUP($B564,Marina!$B:$S,12,0)</f>
        <v>44469</v>
      </c>
    </row>
    <row r="565" spans="1:7" ht="28.5">
      <c r="A565" s="173">
        <f>IF(B565="","",SUBTOTAL(3,$B$3:B565))</f>
        <v>563</v>
      </c>
      <c r="B565" s="174" t="s">
        <v>591</v>
      </c>
      <c r="C565" s="175">
        <f>VLOOKUP($B565,Marina!$B:$S,3,0)</f>
        <v>1</v>
      </c>
      <c r="D565" s="175">
        <f>VLOOKUP($B565,Marina!$B:$S,4,0)</f>
        <v>1</v>
      </c>
      <c r="E565" s="175">
        <f>VLOOKUP($B565,Marina!$B:$S,5,0)</f>
        <v>1</v>
      </c>
      <c r="F565" s="175">
        <f>VLOOKUP($B565,Marina!$B:$S,8,0)</f>
        <v>1</v>
      </c>
      <c r="G565" s="176">
        <f>VLOOKUP($B565,Marina!$B:$S,12,0)</f>
        <v>44528</v>
      </c>
    </row>
    <row r="566" spans="1:7" ht="28.5">
      <c r="A566" s="173">
        <f>IF(B566="","",SUBTOTAL(3,$B$3:B566))</f>
        <v>564</v>
      </c>
      <c r="B566" s="174" t="s">
        <v>592</v>
      </c>
      <c r="C566" s="175">
        <f>VLOOKUP($B566,Marina!$B:$S,3,0)</f>
        <v>1</v>
      </c>
      <c r="D566" s="175">
        <f>VLOOKUP($B566,Marina!$B:$S,4,0)</f>
        <v>1</v>
      </c>
      <c r="E566" s="175">
        <f>VLOOKUP($B566,Marina!$B:$S,5,0)</f>
        <v>1</v>
      </c>
      <c r="F566" s="175">
        <f>VLOOKUP($B566,Marina!$B:$S,8,0)</f>
        <v>1</v>
      </c>
      <c r="G566" s="176">
        <f>VLOOKUP($B566,Marina!$B:$S,12,0)</f>
        <v>44501</v>
      </c>
    </row>
    <row r="567" spans="1:7" ht="28.5">
      <c r="A567" s="173">
        <f>IF(B567="","",SUBTOTAL(3,$B$3:B567))</f>
        <v>565</v>
      </c>
      <c r="B567" s="174" t="s">
        <v>593</v>
      </c>
      <c r="C567" s="175">
        <f>VLOOKUP($B567,Marina!$B:$S,3,0)</f>
        <v>1</v>
      </c>
      <c r="D567" s="175">
        <f>VLOOKUP($B567,Marina!$B:$S,4,0)</f>
        <v>1</v>
      </c>
      <c r="E567" s="175">
        <f>VLOOKUP($B567,Marina!$B:$S,5,0)</f>
        <v>1</v>
      </c>
      <c r="F567" s="175">
        <f>VLOOKUP($B567,Marina!$B:$S,8,0)</f>
        <v>1</v>
      </c>
      <c r="G567" s="176">
        <f>VLOOKUP($B567,Marina!$B:$S,12,0)</f>
        <v>44556</v>
      </c>
    </row>
    <row r="568" spans="1:7" ht="28.5">
      <c r="A568" s="173">
        <f>IF(B568="","",SUBTOTAL(3,$B$3:B568))</f>
        <v>566</v>
      </c>
      <c r="B568" s="174" t="s">
        <v>594</v>
      </c>
      <c r="C568" s="175">
        <f>VLOOKUP($B568,Marina!$B:$S,3,0)</f>
        <v>1</v>
      </c>
      <c r="D568" s="175">
        <f>VLOOKUP($B568,Marina!$B:$S,4,0)</f>
        <v>1</v>
      </c>
      <c r="E568" s="175">
        <f>VLOOKUP($B568,Marina!$B:$S,5,0)</f>
        <v>1</v>
      </c>
      <c r="F568" s="175">
        <f>VLOOKUP($B568,Marina!$B:$S,8,0)</f>
        <v>1</v>
      </c>
      <c r="G568" s="176">
        <f>VLOOKUP($B568,Marina!$B:$S,12,0)</f>
        <v>44528</v>
      </c>
    </row>
    <row r="569" spans="1:7" ht="28.5">
      <c r="A569" s="173">
        <f>IF(B569="","",SUBTOTAL(3,$B$3:B569))</f>
        <v>567</v>
      </c>
      <c r="B569" s="174" t="s">
        <v>595</v>
      </c>
      <c r="C569" s="175">
        <f>VLOOKUP($B569,Marina!$B:$S,3,0)</f>
        <v>1</v>
      </c>
      <c r="D569" s="175">
        <f>VLOOKUP($B569,Marina!$B:$S,4,0)</f>
        <v>1</v>
      </c>
      <c r="E569" s="175">
        <f>VLOOKUP($B569,Marina!$B:$S,5,0)</f>
        <v>1</v>
      </c>
      <c r="F569" s="175">
        <f>VLOOKUP($B569,Marina!$B:$S,8,0)</f>
        <v>1</v>
      </c>
      <c r="G569" s="176">
        <f>VLOOKUP($B569,Marina!$B:$S,12,0)</f>
        <v>44725</v>
      </c>
    </row>
    <row r="570" spans="1:7" ht="28.5">
      <c r="A570" s="173">
        <f>IF(B570="","",SUBTOTAL(3,$B$3:B570))</f>
        <v>568</v>
      </c>
      <c r="B570" s="174" t="s">
        <v>596</v>
      </c>
      <c r="C570" s="175">
        <f>VLOOKUP($B570,Marina!$B:$S,3,0)</f>
        <v>1</v>
      </c>
      <c r="D570" s="175">
        <f>VLOOKUP($B570,Marina!$B:$S,4,0)</f>
        <v>1</v>
      </c>
      <c r="E570" s="175">
        <f>VLOOKUP($B570,Marina!$B:$S,5,0)</f>
        <v>1</v>
      </c>
      <c r="F570" s="175">
        <f>VLOOKUP($B570,Marina!$B:$S,8,0)</f>
        <v>1</v>
      </c>
      <c r="G570" s="176">
        <f>VLOOKUP($B570,Marina!$B:$S,12,0)</f>
        <v>44717</v>
      </c>
    </row>
    <row r="571" spans="1:7" ht="28.5">
      <c r="A571" s="173">
        <f>IF(B571="","",SUBTOTAL(3,$B$3:B571))</f>
        <v>569</v>
      </c>
      <c r="B571" s="174" t="s">
        <v>597</v>
      </c>
      <c r="C571" s="175">
        <f>VLOOKUP($B571,Marina!$B:$S,3,0)</f>
        <v>1</v>
      </c>
      <c r="D571" s="175">
        <f>VLOOKUP($B571,Marina!$B:$S,4,0)</f>
        <v>1</v>
      </c>
      <c r="E571" s="175">
        <f>VLOOKUP($B571,Marina!$B:$S,5,0)</f>
        <v>1</v>
      </c>
      <c r="F571" s="175">
        <f>VLOOKUP($B571,Marina!$B:$S,8,0)</f>
        <v>1</v>
      </c>
      <c r="G571" s="176">
        <f>VLOOKUP($B571,Marina!$B:$S,12,0)</f>
        <v>44893</v>
      </c>
    </row>
    <row r="572" spans="1:7" ht="28.5">
      <c r="A572" s="173">
        <f>IF(B572="","",SUBTOTAL(3,$B$3:B572))</f>
        <v>570</v>
      </c>
      <c r="B572" s="174" t="s">
        <v>598</v>
      </c>
      <c r="C572" s="175">
        <f>VLOOKUP($B572,Marina!$B:$S,3,0)</f>
        <v>1</v>
      </c>
      <c r="D572" s="175">
        <f>VLOOKUP($B572,Marina!$B:$S,4,0)</f>
        <v>1</v>
      </c>
      <c r="E572" s="175">
        <f>VLOOKUP($B572,Marina!$B:$S,5,0)</f>
        <v>1</v>
      </c>
      <c r="F572" s="175">
        <f>VLOOKUP($B572,Marina!$B:$S,8,0)</f>
        <v>1</v>
      </c>
      <c r="G572" s="176">
        <f>VLOOKUP($B572,Marina!$B:$S,12,0)</f>
        <v>44541</v>
      </c>
    </row>
    <row r="573" spans="1:7" ht="28.5">
      <c r="A573" s="173">
        <f>IF(B573="","",SUBTOTAL(3,$B$3:B573))</f>
        <v>571</v>
      </c>
      <c r="B573" s="174" t="s">
        <v>599</v>
      </c>
      <c r="C573" s="175">
        <f>VLOOKUP($B573,Marina!$B:$S,3,0)</f>
        <v>1</v>
      </c>
      <c r="D573" s="175">
        <f>VLOOKUP($B573,Marina!$B:$S,4,0)</f>
        <v>1</v>
      </c>
      <c r="E573" s="175">
        <f>VLOOKUP($B573,Marina!$B:$S,5,0)</f>
        <v>1</v>
      </c>
      <c r="F573" s="175">
        <f>VLOOKUP($B573,Marina!$B:$S,8,0)</f>
        <v>1</v>
      </c>
      <c r="G573" s="176">
        <f>VLOOKUP($B573,Marina!$B:$S,12,0)</f>
        <v>44398</v>
      </c>
    </row>
    <row r="574" spans="1:7" ht="28.5">
      <c r="A574" s="173">
        <f>IF(B574="","",SUBTOTAL(3,$B$3:B574))</f>
        <v>572</v>
      </c>
      <c r="B574" s="174" t="s">
        <v>600</v>
      </c>
      <c r="C574" s="175">
        <f>VLOOKUP($B574,Marina!$B:$S,3,0)</f>
        <v>1</v>
      </c>
      <c r="D574" s="175">
        <f>VLOOKUP($B574,Marina!$B:$S,4,0)</f>
        <v>1</v>
      </c>
      <c r="E574" s="175">
        <f>VLOOKUP($B574,Marina!$B:$S,5,0)</f>
        <v>1</v>
      </c>
      <c r="F574" s="175">
        <f>VLOOKUP($B574,Marina!$B:$S,8,0)</f>
        <v>1</v>
      </c>
      <c r="G574" s="176">
        <f>VLOOKUP($B574,Marina!$B:$S,12,0)</f>
        <v>44714</v>
      </c>
    </row>
    <row r="575" spans="1:7" ht="28.5">
      <c r="A575" s="173">
        <f>IF(B575="","",SUBTOTAL(3,$B$3:B575))</f>
        <v>573</v>
      </c>
      <c r="B575" s="174" t="s">
        <v>601</v>
      </c>
      <c r="C575" s="175">
        <f>VLOOKUP($B575,Marina!$B:$S,3,0)</f>
        <v>1</v>
      </c>
      <c r="D575" s="175">
        <f>VLOOKUP($B575,Marina!$B:$S,4,0)</f>
        <v>1</v>
      </c>
      <c r="E575" s="175">
        <f>VLOOKUP($B575,Marina!$B:$S,5,0)</f>
        <v>1</v>
      </c>
      <c r="F575" s="175">
        <f>VLOOKUP($B575,Marina!$B:$S,8,0)</f>
        <v>1</v>
      </c>
      <c r="G575" s="176">
        <f>VLOOKUP($B575,Marina!$B:$S,12,0)</f>
        <v>44515</v>
      </c>
    </row>
    <row r="576" spans="1:7" ht="28.5">
      <c r="A576" s="173">
        <f>IF(B576="","",SUBTOTAL(3,$B$3:B576))</f>
        <v>574</v>
      </c>
      <c r="B576" s="174" t="s">
        <v>602</v>
      </c>
      <c r="C576" s="175">
        <f>VLOOKUP($B576,Marina!$B:$S,3,0)</f>
        <v>1</v>
      </c>
      <c r="D576" s="175">
        <f>VLOOKUP($B576,Marina!$B:$S,4,0)</f>
        <v>1</v>
      </c>
      <c r="E576" s="175">
        <f>VLOOKUP($B576,Marina!$B:$S,5,0)</f>
        <v>1</v>
      </c>
      <c r="F576" s="175">
        <f>VLOOKUP($B576,Marina!$B:$S,8,0)</f>
        <v>1</v>
      </c>
      <c r="G576" s="176">
        <f>VLOOKUP($B576,Marina!$B:$S,12,0)</f>
        <v>44768</v>
      </c>
    </row>
    <row r="577" spans="1:7" ht="28.5">
      <c r="A577" s="173">
        <f>IF(B577="","",SUBTOTAL(3,$B$3:B577))</f>
        <v>575</v>
      </c>
      <c r="B577" s="174" t="s">
        <v>603</v>
      </c>
      <c r="C577" s="175">
        <f>VLOOKUP($B577,Marina!$B:$S,3,0)</f>
        <v>1</v>
      </c>
      <c r="D577" s="175">
        <f>VLOOKUP($B577,Marina!$B:$S,4,0)</f>
        <v>1</v>
      </c>
      <c r="E577" s="175">
        <f>VLOOKUP($B577,Marina!$B:$S,5,0)</f>
        <v>1</v>
      </c>
      <c r="F577" s="175">
        <f>VLOOKUP($B577,Marina!$B:$S,8,0)</f>
        <v>1</v>
      </c>
      <c r="G577" s="176">
        <f>VLOOKUP($B577,Marina!$B:$S,12,0)</f>
        <v>44760</v>
      </c>
    </row>
    <row r="578" spans="1:7" ht="28.5">
      <c r="A578" s="173">
        <f>IF(B578="","",SUBTOTAL(3,$B$3:B578))</f>
        <v>576</v>
      </c>
      <c r="B578" s="174" t="s">
        <v>604</v>
      </c>
      <c r="C578" s="175">
        <f>VLOOKUP($B578,Marina!$B:$S,3,0)</f>
        <v>1</v>
      </c>
      <c r="D578" s="175">
        <f>VLOOKUP($B578,Marina!$B:$S,4,0)</f>
        <v>1</v>
      </c>
      <c r="E578" s="175">
        <f>VLOOKUP($B578,Marina!$B:$S,5,0)</f>
        <v>1</v>
      </c>
      <c r="F578" s="175">
        <f>VLOOKUP($B578,Marina!$B:$S,8,0)</f>
        <v>1</v>
      </c>
      <c r="G578" s="176">
        <f>VLOOKUP($B578,Marina!$B:$S,12,0)</f>
        <v>44561</v>
      </c>
    </row>
    <row r="579" spans="1:7" ht="28.5">
      <c r="A579" s="173">
        <f>IF(B579="","",SUBTOTAL(3,$B$3:B579))</f>
        <v>577</v>
      </c>
      <c r="B579" s="174" t="s">
        <v>605</v>
      </c>
      <c r="C579" s="175">
        <f>VLOOKUP($B579,Marina!$B:$S,3,0)</f>
        <v>1</v>
      </c>
      <c r="D579" s="175">
        <f>VLOOKUP($B579,Marina!$B:$S,4,0)</f>
        <v>1</v>
      </c>
      <c r="E579" s="175">
        <f>VLOOKUP($B579,Marina!$B:$S,5,0)</f>
        <v>1</v>
      </c>
      <c r="F579" s="175">
        <f>VLOOKUP($B579,Marina!$B:$S,8,0)</f>
        <v>1</v>
      </c>
      <c r="G579" s="176">
        <f>VLOOKUP($B579,Marina!$B:$S,12,0)</f>
        <v>44694</v>
      </c>
    </row>
    <row r="580" spans="1:7" ht="28.5">
      <c r="A580" s="173">
        <f>IF(B580="","",SUBTOTAL(3,$B$3:B580))</f>
        <v>578</v>
      </c>
      <c r="B580" s="174" t="s">
        <v>606</v>
      </c>
      <c r="C580" s="175">
        <f>VLOOKUP($B580,Marina!$B:$S,3,0)</f>
        <v>1</v>
      </c>
      <c r="D580" s="175">
        <f>VLOOKUP($B580,Marina!$B:$S,4,0)</f>
        <v>1</v>
      </c>
      <c r="E580" s="175">
        <f>VLOOKUP($B580,Marina!$B:$S,5,0)</f>
        <v>1</v>
      </c>
      <c r="F580" s="175">
        <f>VLOOKUP($B580,Marina!$B:$S,8,0)</f>
        <v>1</v>
      </c>
      <c r="G580" s="176">
        <f>VLOOKUP($B580,Marina!$B:$S,12,0)</f>
        <v>44687</v>
      </c>
    </row>
    <row r="581" spans="1:7" ht="28.5">
      <c r="A581" s="173">
        <f>IF(B581="","",SUBTOTAL(3,$B$3:B581))</f>
        <v>579</v>
      </c>
      <c r="B581" s="174" t="s">
        <v>607</v>
      </c>
      <c r="C581" s="175">
        <f>VLOOKUP($B581,Marina!$B:$S,3,0)</f>
        <v>1</v>
      </c>
      <c r="D581" s="175">
        <f>VLOOKUP($B581,Marina!$B:$S,4,0)</f>
        <v>1</v>
      </c>
      <c r="E581" s="175">
        <f>VLOOKUP($B581,Marina!$B:$S,5,0)</f>
        <v>1</v>
      </c>
      <c r="F581" s="175">
        <f>VLOOKUP($B581,Marina!$B:$S,8,0)</f>
        <v>1</v>
      </c>
      <c r="G581" s="176">
        <f>VLOOKUP($B581,Marina!$B:$S,12,0)</f>
        <v>44661</v>
      </c>
    </row>
    <row r="582" spans="1:7" ht="28.5">
      <c r="A582" s="173">
        <f>IF(B582="","",SUBTOTAL(3,$B$3:B582))</f>
        <v>580</v>
      </c>
      <c r="B582" s="174" t="s">
        <v>608</v>
      </c>
      <c r="C582" s="175">
        <f>VLOOKUP($B582,Marina!$B:$S,3,0)</f>
        <v>1</v>
      </c>
      <c r="D582" s="175">
        <f>VLOOKUP($B582,Marina!$B:$S,4,0)</f>
        <v>1</v>
      </c>
      <c r="E582" s="175">
        <f>VLOOKUP($B582,Marina!$B:$S,5,0)</f>
        <v>1</v>
      </c>
      <c r="F582" s="175">
        <f>VLOOKUP($B582,Marina!$B:$S,8,0)</f>
        <v>1</v>
      </c>
      <c r="G582" s="176">
        <f>VLOOKUP($B582,Marina!$B:$S,12,0)</f>
        <v>44497</v>
      </c>
    </row>
    <row r="583" spans="1:7" ht="28.5">
      <c r="A583" s="173">
        <f>IF(B583="","",SUBTOTAL(3,$B$3:B583))</f>
        <v>581</v>
      </c>
      <c r="B583" s="174" t="s">
        <v>609</v>
      </c>
      <c r="C583" s="175">
        <f>VLOOKUP($B583,Marina!$B:$S,3,0)</f>
        <v>1</v>
      </c>
      <c r="D583" s="175">
        <f>VLOOKUP($B583,Marina!$B:$S,4,0)</f>
        <v>1</v>
      </c>
      <c r="E583" s="175">
        <f>VLOOKUP($B583,Marina!$B:$S,5,0)</f>
        <v>1</v>
      </c>
      <c r="F583" s="175">
        <f>VLOOKUP($B583,Marina!$B:$S,8,0)</f>
        <v>1</v>
      </c>
      <c r="G583" s="176">
        <f>VLOOKUP($B583,Marina!$B:$S,12,0)</f>
        <v>44431</v>
      </c>
    </row>
    <row r="584" spans="1:7" ht="28.5">
      <c r="A584" s="173">
        <f>IF(B584="","",SUBTOTAL(3,$B$3:B584))</f>
        <v>582</v>
      </c>
      <c r="B584" s="174" t="s">
        <v>610</v>
      </c>
      <c r="C584" s="175">
        <f>VLOOKUP($B584,Marina!$B:$S,3,0)</f>
        <v>1</v>
      </c>
      <c r="D584" s="175">
        <f>VLOOKUP($B584,Marina!$B:$S,4,0)</f>
        <v>1</v>
      </c>
      <c r="E584" s="175">
        <f>VLOOKUP($B584,Marina!$B:$S,5,0)</f>
        <v>1</v>
      </c>
      <c r="F584" s="175">
        <f>VLOOKUP($B584,Marina!$B:$S,8,0)</f>
        <v>1</v>
      </c>
      <c r="G584" s="176">
        <f>VLOOKUP($B584,Marina!$B:$S,12,0)</f>
        <v>44807</v>
      </c>
    </row>
    <row r="585" spans="1:7" ht="28.5">
      <c r="A585" s="173">
        <f>IF(B585="","",SUBTOTAL(3,$B$3:B585))</f>
        <v>583</v>
      </c>
      <c r="B585" s="174" t="s">
        <v>611</v>
      </c>
      <c r="C585" s="175">
        <f>VLOOKUP($B585,Marina!$B:$S,3,0)</f>
        <v>1</v>
      </c>
      <c r="D585" s="175">
        <f>VLOOKUP($B585,Marina!$B:$S,4,0)</f>
        <v>1</v>
      </c>
      <c r="E585" s="175">
        <f>VLOOKUP($B585,Marina!$B:$S,5,0)</f>
        <v>1</v>
      </c>
      <c r="F585" s="175">
        <f>VLOOKUP($B585,Marina!$B:$S,8,0)</f>
        <v>1</v>
      </c>
      <c r="G585" s="176">
        <f>VLOOKUP($B585,Marina!$B:$S,12,0)</f>
        <v>44385</v>
      </c>
    </row>
    <row r="586" spans="1:7" ht="28.5">
      <c r="A586" s="173">
        <f>IF(B586="","",SUBTOTAL(3,$B$3:B586))</f>
        <v>584</v>
      </c>
      <c r="B586" s="174" t="s">
        <v>612</v>
      </c>
      <c r="C586" s="175">
        <f>VLOOKUP($B586,Marina!$B:$S,3,0)</f>
        <v>1</v>
      </c>
      <c r="D586" s="175">
        <f>VLOOKUP($B586,Marina!$B:$S,4,0)</f>
        <v>1</v>
      </c>
      <c r="E586" s="175">
        <f>VLOOKUP($B586,Marina!$B:$S,5,0)</f>
        <v>1</v>
      </c>
      <c r="F586" s="175">
        <f>VLOOKUP($B586,Marina!$B:$S,8,0)</f>
        <v>1</v>
      </c>
      <c r="G586" s="176">
        <f>VLOOKUP($B586,Marina!$B:$S,12,0)</f>
        <v>44556</v>
      </c>
    </row>
    <row r="587" spans="1:7" ht="28.5">
      <c r="A587" s="173">
        <f>IF(B587="","",SUBTOTAL(3,$B$3:B587))</f>
        <v>585</v>
      </c>
      <c r="B587" s="174" t="s">
        <v>613</v>
      </c>
      <c r="C587" s="175">
        <f>VLOOKUP($B587,Marina!$B:$S,3,0)</f>
        <v>1</v>
      </c>
      <c r="D587" s="175">
        <f>VLOOKUP($B587,Marina!$B:$S,4,0)</f>
        <v>1</v>
      </c>
      <c r="E587" s="175">
        <f>VLOOKUP($B587,Marina!$B:$S,5,0)</f>
        <v>1</v>
      </c>
      <c r="F587" s="175">
        <f>VLOOKUP($B587,Marina!$B:$S,8,0)</f>
        <v>1</v>
      </c>
      <c r="G587" s="176">
        <f>VLOOKUP($B587,Marina!$B:$S,12,0)</f>
        <v>44449</v>
      </c>
    </row>
    <row r="588" spans="1:7" ht="28.5">
      <c r="A588" s="173">
        <f>IF(B588="","",SUBTOTAL(3,$B$3:B588))</f>
        <v>586</v>
      </c>
      <c r="B588" s="174" t="s">
        <v>614</v>
      </c>
      <c r="C588" s="175">
        <f>VLOOKUP($B588,Marina!$B:$S,3,0)</f>
        <v>1</v>
      </c>
      <c r="D588" s="175">
        <f>VLOOKUP($B588,Marina!$B:$S,4,0)</f>
        <v>1</v>
      </c>
      <c r="E588" s="175">
        <f>VLOOKUP($B588,Marina!$B:$S,5,0)</f>
        <v>1</v>
      </c>
      <c r="F588" s="175">
        <f>VLOOKUP($B588,Marina!$B:$S,8,0)</f>
        <v>1</v>
      </c>
      <c r="G588" s="176">
        <f>VLOOKUP($B588,Marina!$B:$S,12,0)</f>
        <v>44723</v>
      </c>
    </row>
    <row r="589" spans="1:7" ht="28.5">
      <c r="A589" s="173">
        <f>IF(B589="","",SUBTOTAL(3,$B$3:B589))</f>
        <v>587</v>
      </c>
      <c r="B589" s="174" t="s">
        <v>615</v>
      </c>
      <c r="C589" s="175">
        <f>VLOOKUP($B589,Marina!$B:$S,3,0)</f>
        <v>1</v>
      </c>
      <c r="D589" s="175">
        <f>VLOOKUP($B589,Marina!$B:$S,4,0)</f>
        <v>1</v>
      </c>
      <c r="E589" s="175">
        <f>VLOOKUP($B589,Marina!$B:$S,5,0)</f>
        <v>1</v>
      </c>
      <c r="F589" s="175">
        <f>VLOOKUP($B589,Marina!$B:$S,8,0)</f>
        <v>1</v>
      </c>
      <c r="G589" s="176">
        <f>VLOOKUP($B589,Marina!$B:$S,12,0)</f>
        <v>44443</v>
      </c>
    </row>
    <row r="590" spans="1:7" ht="28.5">
      <c r="A590" s="173">
        <f>IF(B590="","",SUBTOTAL(3,$B$3:B590))</f>
        <v>588</v>
      </c>
      <c r="B590" s="174" t="s">
        <v>616</v>
      </c>
      <c r="C590" s="175">
        <f>VLOOKUP($B590,Marina!$B:$S,3,0)</f>
        <v>1</v>
      </c>
      <c r="D590" s="175">
        <f>VLOOKUP($B590,Marina!$B:$S,4,0)</f>
        <v>1</v>
      </c>
      <c r="E590" s="175">
        <f>VLOOKUP($B590,Marina!$B:$S,5,0)</f>
        <v>1</v>
      </c>
      <c r="F590" s="175">
        <f>VLOOKUP($B590,Marina!$B:$S,8,0)</f>
        <v>1</v>
      </c>
      <c r="G590" s="176">
        <f>VLOOKUP($B590,Marina!$B:$S,12,0)</f>
        <v>44478</v>
      </c>
    </row>
    <row r="591" spans="1:7" ht="28.5">
      <c r="A591" s="173">
        <f>IF(B591="","",SUBTOTAL(3,$B$3:B591))</f>
        <v>589</v>
      </c>
      <c r="B591" s="174" t="s">
        <v>617</v>
      </c>
      <c r="C591" s="175">
        <f>VLOOKUP($B591,Marina!$B:$S,3,0)</f>
        <v>1</v>
      </c>
      <c r="D591" s="175">
        <f>VLOOKUP($B591,Marina!$B:$S,4,0)</f>
        <v>1</v>
      </c>
      <c r="E591" s="175">
        <f>VLOOKUP($B591,Marina!$B:$S,5,0)</f>
        <v>1</v>
      </c>
      <c r="F591" s="175">
        <f>VLOOKUP($B591,Marina!$B:$S,8,0)</f>
        <v>1</v>
      </c>
      <c r="G591" s="176">
        <f>VLOOKUP($B591,Marina!$B:$S,12,0)</f>
        <v>44549</v>
      </c>
    </row>
    <row r="592" spans="1:7" ht="28.5">
      <c r="A592" s="173">
        <f>IF(B592="","",SUBTOTAL(3,$B$3:B592))</f>
        <v>590</v>
      </c>
      <c r="B592" s="174" t="s">
        <v>618</v>
      </c>
      <c r="C592" s="175">
        <f>VLOOKUP($B592,Marina!$B:$S,3,0)</f>
        <v>1</v>
      </c>
      <c r="D592" s="175">
        <f>VLOOKUP($B592,Marina!$B:$S,4,0)</f>
        <v>1</v>
      </c>
      <c r="E592" s="175">
        <f>VLOOKUP($B592,Marina!$B:$S,5,0)</f>
        <v>1</v>
      </c>
      <c r="F592" s="175">
        <f>VLOOKUP($B592,Marina!$B:$S,8,0)</f>
        <v>1</v>
      </c>
      <c r="G592" s="176">
        <f>VLOOKUP($B592,Marina!$B:$S,12,0)</f>
        <v>44469</v>
      </c>
    </row>
    <row r="593" spans="1:7" ht="28.5">
      <c r="A593" s="173">
        <f>IF(B593="","",SUBTOTAL(3,$B$3:B593))</f>
        <v>591</v>
      </c>
      <c r="B593" s="174" t="s">
        <v>619</v>
      </c>
      <c r="C593" s="175">
        <f>VLOOKUP($B593,Marina!$B:$S,3,0)</f>
        <v>1</v>
      </c>
      <c r="D593" s="175">
        <f>VLOOKUP($B593,Marina!$B:$S,4,0)</f>
        <v>1</v>
      </c>
      <c r="E593" s="175">
        <f>VLOOKUP($B593,Marina!$B:$S,5,0)</f>
        <v>1</v>
      </c>
      <c r="F593" s="175">
        <f>VLOOKUP($B593,Marina!$B:$S,8,0)</f>
        <v>1</v>
      </c>
      <c r="G593" s="176">
        <f>VLOOKUP($B593,Marina!$B:$S,12,0)</f>
        <v>44451</v>
      </c>
    </row>
    <row r="594" spans="1:7" ht="28.5">
      <c r="A594" s="173">
        <f>IF(B594="","",SUBTOTAL(3,$B$3:B594))</f>
        <v>592</v>
      </c>
      <c r="B594" s="174" t="s">
        <v>620</v>
      </c>
      <c r="C594" s="175">
        <f>VLOOKUP($B594,Marina!$B:$S,3,0)</f>
        <v>1</v>
      </c>
      <c r="D594" s="175">
        <f>VLOOKUP($B594,Marina!$B:$S,4,0)</f>
        <v>1</v>
      </c>
      <c r="E594" s="175">
        <f>VLOOKUP($B594,Marina!$B:$S,5,0)</f>
        <v>1</v>
      </c>
      <c r="F594" s="175">
        <f>VLOOKUP($B594,Marina!$B:$S,8,0)</f>
        <v>1</v>
      </c>
      <c r="G594" s="176">
        <f>VLOOKUP($B594,Marina!$B:$S,12,0)</f>
        <v>44470</v>
      </c>
    </row>
    <row r="595" spans="1:7" ht="28.5">
      <c r="A595" s="173">
        <f>IF(B595="","",SUBTOTAL(3,$B$3:B595))</f>
        <v>593</v>
      </c>
      <c r="B595" s="174" t="s">
        <v>621</v>
      </c>
      <c r="C595" s="175">
        <f>VLOOKUP($B595,Marina!$B:$S,3,0)</f>
        <v>1</v>
      </c>
      <c r="D595" s="175">
        <f>VLOOKUP($B595,Marina!$B:$S,4,0)</f>
        <v>1</v>
      </c>
      <c r="E595" s="175">
        <f>VLOOKUP($B595,Marina!$B:$S,5,0)</f>
        <v>1</v>
      </c>
      <c r="F595" s="175">
        <f>VLOOKUP($B595,Marina!$B:$S,8,0)</f>
        <v>1</v>
      </c>
      <c r="G595" s="176">
        <f>VLOOKUP($B595,Marina!$B:$S,12,0)</f>
        <v>44452</v>
      </c>
    </row>
    <row r="596" spans="1:7" ht="28.5">
      <c r="A596" s="173">
        <f>IF(B596="","",SUBTOTAL(3,$B$3:B596))</f>
        <v>594</v>
      </c>
      <c r="B596" s="174" t="s">
        <v>622</v>
      </c>
      <c r="C596" s="175">
        <f>VLOOKUP($B596,Marina!$B:$S,3,0)</f>
        <v>1</v>
      </c>
      <c r="D596" s="175">
        <f>VLOOKUP($B596,Marina!$B:$S,4,0)</f>
        <v>1</v>
      </c>
      <c r="E596" s="175">
        <f>VLOOKUP($B596,Marina!$B:$S,5,0)</f>
        <v>1</v>
      </c>
      <c r="F596" s="175">
        <f>VLOOKUP($B596,Marina!$B:$S,8,0)</f>
        <v>1</v>
      </c>
      <c r="G596" s="176">
        <f>VLOOKUP($B596,Marina!$B:$S,12,0)</f>
        <v>44801</v>
      </c>
    </row>
    <row r="597" spans="1:7" ht="28.5">
      <c r="A597" s="173">
        <f>IF(B597="","",SUBTOTAL(3,$B$3:B597))</f>
        <v>595</v>
      </c>
      <c r="B597" s="174" t="s">
        <v>623</v>
      </c>
      <c r="C597" s="175">
        <f>VLOOKUP($B597,Marina!$B:$S,3,0)</f>
        <v>1</v>
      </c>
      <c r="D597" s="175">
        <f>VLOOKUP($B597,Marina!$B:$S,4,0)</f>
        <v>1</v>
      </c>
      <c r="E597" s="175">
        <f>VLOOKUP($B597,Marina!$B:$S,5,0)</f>
        <v>1</v>
      </c>
      <c r="F597" s="175">
        <f>VLOOKUP($B597,Marina!$B:$S,8,0)</f>
        <v>1</v>
      </c>
      <c r="G597" s="176">
        <f>VLOOKUP($B597,Marina!$B:$S,12,0)</f>
        <v>44488</v>
      </c>
    </row>
    <row r="598" spans="1:7" ht="28.5">
      <c r="A598" s="173">
        <f>IF(B598="","",SUBTOTAL(3,$B$3:B598))</f>
        <v>596</v>
      </c>
      <c r="B598" s="174" t="s">
        <v>624</v>
      </c>
      <c r="C598" s="175">
        <f>VLOOKUP($B598,Marina!$B:$S,3,0)</f>
        <v>1</v>
      </c>
      <c r="D598" s="175">
        <f>VLOOKUP($B598,Marina!$B:$S,4,0)</f>
        <v>1</v>
      </c>
      <c r="E598" s="175">
        <f>VLOOKUP($B598,Marina!$B:$S,5,0)</f>
        <v>1</v>
      </c>
      <c r="F598" s="175">
        <f>VLOOKUP($B598,Marina!$B:$S,8,0)</f>
        <v>1</v>
      </c>
      <c r="G598" s="176">
        <f>VLOOKUP($B598,Marina!$B:$S,12,0)</f>
        <v>44725</v>
      </c>
    </row>
    <row r="599" spans="1:7" ht="28.5">
      <c r="A599" s="173">
        <f>IF(B599="","",SUBTOTAL(3,$B$3:B599))</f>
        <v>597</v>
      </c>
      <c r="B599" s="174" t="s">
        <v>625</v>
      </c>
      <c r="C599" s="175">
        <f>VLOOKUP($B599,Marina!$B:$S,3,0)</f>
        <v>1</v>
      </c>
      <c r="D599" s="175">
        <f>VLOOKUP($B599,Marina!$B:$S,4,0)</f>
        <v>1</v>
      </c>
      <c r="E599" s="175">
        <f>VLOOKUP($B599,Marina!$B:$S,5,0)</f>
        <v>1</v>
      </c>
      <c r="F599" s="175">
        <f>VLOOKUP($B599,Marina!$B:$S,8,0)</f>
        <v>1</v>
      </c>
      <c r="G599" s="176">
        <f>VLOOKUP($B599,Marina!$B:$S,12,0)</f>
        <v>44446</v>
      </c>
    </row>
    <row r="600" spans="1:7" ht="28.5">
      <c r="A600" s="173">
        <f>IF(B600="","",SUBTOTAL(3,$B$3:B600))</f>
        <v>598</v>
      </c>
      <c r="B600" s="174" t="s">
        <v>626</v>
      </c>
      <c r="C600" s="175">
        <f>VLOOKUP($B600,Marina!$B:$S,3,0)</f>
        <v>1</v>
      </c>
      <c r="D600" s="175">
        <f>VLOOKUP($B600,Marina!$B:$S,4,0)</f>
        <v>1</v>
      </c>
      <c r="E600" s="175">
        <f>VLOOKUP($B600,Marina!$B:$S,5,0)</f>
        <v>1</v>
      </c>
      <c r="F600" s="175">
        <f>VLOOKUP($B600,Marina!$B:$S,8,0)</f>
        <v>1</v>
      </c>
      <c r="G600" s="176">
        <f>VLOOKUP($B600,Marina!$B:$S,12,0)</f>
        <v>44786</v>
      </c>
    </row>
    <row r="601" spans="1:7" ht="28.5">
      <c r="A601" s="173">
        <f>IF(B601="","",SUBTOTAL(3,$B$3:B601))</f>
        <v>599</v>
      </c>
      <c r="B601" s="174" t="s">
        <v>627</v>
      </c>
      <c r="C601" s="175">
        <f>VLOOKUP($B601,Marina!$B:$S,3,0)</f>
        <v>1</v>
      </c>
      <c r="D601" s="175">
        <f>VLOOKUP($B601,Marina!$B:$S,4,0)</f>
        <v>1</v>
      </c>
      <c r="E601" s="175">
        <f>VLOOKUP($B601,Marina!$B:$S,5,0)</f>
        <v>1</v>
      </c>
      <c r="F601" s="175">
        <f>VLOOKUP($B601,Marina!$B:$S,8,0)</f>
        <v>1</v>
      </c>
      <c r="G601" s="176">
        <f>VLOOKUP($B601,Marina!$B:$S,12,0)</f>
        <v>44423</v>
      </c>
    </row>
    <row r="602" spans="1:7" ht="28.5">
      <c r="A602" s="173">
        <f>IF(B602="","",SUBTOTAL(3,$B$3:B602))</f>
        <v>600</v>
      </c>
      <c r="B602" s="174" t="s">
        <v>628</v>
      </c>
      <c r="C602" s="175">
        <f>VLOOKUP($B602,Marina!$B:$S,3,0)</f>
        <v>1</v>
      </c>
      <c r="D602" s="175">
        <f>VLOOKUP($B602,Marina!$B:$S,4,0)</f>
        <v>1</v>
      </c>
      <c r="E602" s="175">
        <f>VLOOKUP($B602,Marina!$B:$S,5,0)</f>
        <v>1</v>
      </c>
      <c r="F602" s="175">
        <f>VLOOKUP($B602,Marina!$B:$S,8,0)</f>
        <v>1</v>
      </c>
      <c r="G602" s="176">
        <f>VLOOKUP($B602,Marina!$B:$S,12,0)</f>
        <v>44428</v>
      </c>
    </row>
    <row r="603" spans="1:7" ht="28.5">
      <c r="A603" s="173">
        <f>IF(B603="","",SUBTOTAL(3,$B$3:B603))</f>
        <v>601</v>
      </c>
      <c r="B603" s="174" t="s">
        <v>629</v>
      </c>
      <c r="C603" s="175">
        <f>VLOOKUP($B603,Marina!$B:$S,3,0)</f>
        <v>1</v>
      </c>
      <c r="D603" s="175">
        <f>VLOOKUP($B603,Marina!$B:$S,4,0)</f>
        <v>1</v>
      </c>
      <c r="E603" s="175">
        <f>VLOOKUP($B603,Marina!$B:$S,5,0)</f>
        <v>1</v>
      </c>
      <c r="F603" s="175">
        <f>VLOOKUP($B603,Marina!$B:$S,8,0)</f>
        <v>1</v>
      </c>
      <c r="G603" s="176">
        <f>VLOOKUP($B603,Marina!$B:$S,12,0)</f>
        <v>44430</v>
      </c>
    </row>
    <row r="604" spans="1:7" ht="28.5">
      <c r="A604" s="173">
        <f>IF(B604="","",SUBTOTAL(3,$B$3:B604))</f>
        <v>602</v>
      </c>
      <c r="B604" s="174" t="s">
        <v>630</v>
      </c>
      <c r="C604" s="175">
        <f>VLOOKUP($B604,Marina!$B:$S,3,0)</f>
        <v>1</v>
      </c>
      <c r="D604" s="175">
        <f>VLOOKUP($B604,Marina!$B:$S,4,0)</f>
        <v>1</v>
      </c>
      <c r="E604" s="175">
        <f>VLOOKUP($B604,Marina!$B:$S,5,0)</f>
        <v>1</v>
      </c>
      <c r="F604" s="175">
        <f>VLOOKUP($B604,Marina!$B:$S,8,0)</f>
        <v>1</v>
      </c>
      <c r="G604" s="176">
        <f>VLOOKUP($B604,Marina!$B:$S,12,0)</f>
        <v>44465</v>
      </c>
    </row>
    <row r="605" spans="1:7" ht="28.5">
      <c r="A605" s="173">
        <f>IF(B605="","",SUBTOTAL(3,$B$3:B605))</f>
        <v>603</v>
      </c>
      <c r="B605" s="174" t="s">
        <v>631</v>
      </c>
      <c r="C605" s="175">
        <f>VLOOKUP($B605,Marina!$B:$S,3,0)</f>
        <v>1</v>
      </c>
      <c r="D605" s="175">
        <f>VLOOKUP($B605,Marina!$B:$S,4,0)</f>
        <v>1</v>
      </c>
      <c r="E605" s="175">
        <f>VLOOKUP($B605,Marina!$B:$S,5,0)</f>
        <v>1</v>
      </c>
      <c r="F605" s="175">
        <f>VLOOKUP($B605,Marina!$B:$S,8,0)</f>
        <v>1</v>
      </c>
      <c r="G605" s="176">
        <f>VLOOKUP($B605,Marina!$B:$S,12,0)</f>
        <v>44519</v>
      </c>
    </row>
    <row r="606" spans="1:7" ht="28.5">
      <c r="A606" s="173">
        <f>IF(B606="","",SUBTOTAL(3,$B$3:B606))</f>
        <v>604</v>
      </c>
      <c r="B606" s="174" t="s">
        <v>632</v>
      </c>
      <c r="C606" s="175">
        <f>VLOOKUP($B606,Marina!$B:$S,3,0)</f>
        <v>1</v>
      </c>
      <c r="D606" s="175">
        <f>VLOOKUP($B606,Marina!$B:$S,4,0)</f>
        <v>1</v>
      </c>
      <c r="E606" s="175">
        <f>VLOOKUP($B606,Marina!$B:$S,5,0)</f>
        <v>1</v>
      </c>
      <c r="F606" s="175">
        <f>VLOOKUP($B606,Marina!$B:$S,8,0)</f>
        <v>1</v>
      </c>
      <c r="G606" s="176">
        <f>VLOOKUP($B606,Marina!$B:$S,12,0)</f>
        <v>44539</v>
      </c>
    </row>
    <row r="607" spans="1:7" ht="28.5">
      <c r="A607" s="173">
        <f>IF(B607="","",SUBTOTAL(3,$B$3:B607))</f>
        <v>605</v>
      </c>
      <c r="B607" s="174" t="s">
        <v>633</v>
      </c>
      <c r="C607" s="175">
        <f>VLOOKUP($B607,Marina!$B:$S,3,0)</f>
        <v>1</v>
      </c>
      <c r="D607" s="175">
        <f>VLOOKUP($B607,Marina!$B:$S,4,0)</f>
        <v>1</v>
      </c>
      <c r="E607" s="175">
        <f>VLOOKUP($B607,Marina!$B:$S,5,0)</f>
        <v>1</v>
      </c>
      <c r="F607" s="175">
        <f>VLOOKUP($B607,Marina!$B:$S,8,0)</f>
        <v>1</v>
      </c>
      <c r="G607" s="176">
        <f>VLOOKUP($B607,Marina!$B:$S,12,0)</f>
        <v>44488</v>
      </c>
    </row>
    <row r="608" spans="1:7" ht="28.5">
      <c r="A608" s="173">
        <f>IF(B608="","",SUBTOTAL(3,$B$3:B608))</f>
        <v>606</v>
      </c>
      <c r="B608" s="174" t="s">
        <v>634</v>
      </c>
      <c r="C608" s="175">
        <f>VLOOKUP($B608,Marina!$B:$S,3,0)</f>
        <v>1</v>
      </c>
      <c r="D608" s="175">
        <f>VLOOKUP($B608,Marina!$B:$S,4,0)</f>
        <v>1</v>
      </c>
      <c r="E608" s="175">
        <f>VLOOKUP($B608,Marina!$B:$S,5,0)</f>
        <v>1</v>
      </c>
      <c r="F608" s="175">
        <f>VLOOKUP($B608,Marina!$B:$S,8,0)</f>
        <v>1</v>
      </c>
      <c r="G608" s="176">
        <f>VLOOKUP($B608,Marina!$B:$S,12,0)</f>
        <v>44421</v>
      </c>
    </row>
    <row r="609" spans="1:7" ht="28.5">
      <c r="A609" s="173">
        <f>IF(B609="","",SUBTOTAL(3,$B$3:B609))</f>
        <v>607</v>
      </c>
      <c r="B609" s="174" t="s">
        <v>635</v>
      </c>
      <c r="C609" s="175">
        <f>VLOOKUP($B609,Marina!$B:$S,3,0)</f>
        <v>1</v>
      </c>
      <c r="D609" s="175">
        <f>VLOOKUP($B609,Marina!$B:$S,4,0)</f>
        <v>1</v>
      </c>
      <c r="E609" s="175">
        <f>VLOOKUP($B609,Marina!$B:$S,5,0)</f>
        <v>1</v>
      </c>
      <c r="F609" s="175">
        <f>VLOOKUP($B609,Marina!$B:$S,8,0)</f>
        <v>1</v>
      </c>
      <c r="G609" s="176">
        <f>VLOOKUP($B609,Marina!$B:$S,12,0)</f>
        <v>44735</v>
      </c>
    </row>
    <row r="610" spans="1:7" ht="28.5">
      <c r="A610" s="173">
        <f>IF(B610="","",SUBTOTAL(3,$B$3:B610))</f>
        <v>608</v>
      </c>
      <c r="B610" s="174" t="s">
        <v>636</v>
      </c>
      <c r="C610" s="175">
        <f>VLOOKUP($B610,Marina!$B:$S,3,0)</f>
        <v>1</v>
      </c>
      <c r="D610" s="175">
        <f>VLOOKUP($B610,Marina!$B:$S,4,0)</f>
        <v>1</v>
      </c>
      <c r="E610" s="175">
        <f>VLOOKUP($B610,Marina!$B:$S,5,0)</f>
        <v>1</v>
      </c>
      <c r="F610" s="175">
        <f>VLOOKUP($B610,Marina!$B:$S,8,0)</f>
        <v>1</v>
      </c>
      <c r="G610" s="176">
        <f>VLOOKUP($B610,Marina!$B:$S,12,0)</f>
        <v>44540</v>
      </c>
    </row>
    <row r="611" spans="1:7" ht="28.5">
      <c r="A611" s="173">
        <f>IF(B611="","",SUBTOTAL(3,$B$3:B611))</f>
        <v>609</v>
      </c>
      <c r="B611" s="174" t="s">
        <v>638</v>
      </c>
      <c r="C611" s="175">
        <f>VLOOKUP($B611,Marina!$B:$S,3,0)</f>
        <v>1</v>
      </c>
      <c r="D611" s="175">
        <f>VLOOKUP($B611,Marina!$B:$S,4,0)</f>
        <v>1</v>
      </c>
      <c r="E611" s="175">
        <f>VLOOKUP($B611,Marina!$B:$S,5,0)</f>
        <v>1</v>
      </c>
      <c r="F611" s="175">
        <f>VLOOKUP($B611,Marina!$B:$S,8,0)</f>
        <v>1</v>
      </c>
      <c r="G611" s="176">
        <f>VLOOKUP($B611,Marina!$B:$S,12,0)</f>
        <v>44715</v>
      </c>
    </row>
    <row r="612" spans="1:7" ht="28.5">
      <c r="A612" s="173">
        <f>IF(B612="","",SUBTOTAL(3,$B$3:B612))</f>
        <v>610</v>
      </c>
      <c r="B612" s="174" t="s">
        <v>639</v>
      </c>
      <c r="C612" s="175">
        <f>VLOOKUP($B612,Marina!$B:$S,3,0)</f>
        <v>1</v>
      </c>
      <c r="D612" s="175">
        <f>VLOOKUP($B612,Marina!$B:$S,4,0)</f>
        <v>1</v>
      </c>
      <c r="E612" s="175">
        <f>VLOOKUP($B612,Marina!$B:$S,5,0)</f>
        <v>1</v>
      </c>
      <c r="F612" s="175">
        <f>VLOOKUP($B612,Marina!$B:$S,8,0)</f>
        <v>1</v>
      </c>
      <c r="G612" s="176">
        <f>VLOOKUP($B612,Marina!$B:$S,12,0)</f>
        <v>44671</v>
      </c>
    </row>
    <row r="613" spans="1:7" ht="28.5">
      <c r="A613" s="173">
        <f>IF(B613="","",SUBTOTAL(3,$B$3:B613))</f>
        <v>611</v>
      </c>
      <c r="B613" s="174" t="s">
        <v>641</v>
      </c>
      <c r="C613" s="175">
        <f>VLOOKUP($B613,Marina!$B:$S,3,0)</f>
        <v>1</v>
      </c>
      <c r="D613" s="175">
        <f>VLOOKUP($B613,Marina!$B:$S,4,0)</f>
        <v>1</v>
      </c>
      <c r="E613" s="175">
        <f>VLOOKUP($B613,Marina!$B:$S,5,0)</f>
        <v>1</v>
      </c>
      <c r="F613" s="175">
        <f>VLOOKUP($B613,Marina!$B:$S,8,0)</f>
        <v>1</v>
      </c>
      <c r="G613" s="176">
        <f>VLOOKUP($B613,Marina!$B:$S,12,0)</f>
        <v>44527</v>
      </c>
    </row>
    <row r="614" spans="1:7" ht="28.5">
      <c r="A614" s="173">
        <f>IF(B614="","",SUBTOTAL(3,$B$3:B614))</f>
        <v>612</v>
      </c>
      <c r="B614" s="174" t="s">
        <v>642</v>
      </c>
      <c r="C614" s="175">
        <f>VLOOKUP($B614,Marina!$B:$S,3,0)</f>
        <v>1</v>
      </c>
      <c r="D614" s="175">
        <f>VLOOKUP($B614,Marina!$B:$S,4,0)</f>
        <v>1</v>
      </c>
      <c r="E614" s="175">
        <f>VLOOKUP($B614,Marina!$B:$S,5,0)</f>
        <v>1</v>
      </c>
      <c r="F614" s="175">
        <f>VLOOKUP($B614,Marina!$B:$S,8,0)</f>
        <v>1</v>
      </c>
      <c r="G614" s="176">
        <f>VLOOKUP($B614,Marina!$B:$S,12,0)</f>
        <v>44520</v>
      </c>
    </row>
    <row r="615" spans="1:7" ht="28.5">
      <c r="A615" s="173">
        <f>IF(B615="","",SUBTOTAL(3,$B$3:B615))</f>
        <v>613</v>
      </c>
      <c r="B615" s="174" t="s">
        <v>643</v>
      </c>
      <c r="C615" s="175">
        <f>VLOOKUP($B615,Marina!$B:$S,3,0)</f>
        <v>1</v>
      </c>
      <c r="D615" s="175">
        <f>VLOOKUP($B615,Marina!$B:$S,4,0)</f>
        <v>1</v>
      </c>
      <c r="E615" s="175">
        <f>VLOOKUP($B615,Marina!$B:$S,5,0)</f>
        <v>1</v>
      </c>
      <c r="F615" s="175">
        <f>VLOOKUP($B615,Marina!$B:$S,8,0)</f>
        <v>1</v>
      </c>
      <c r="G615" s="176">
        <f>VLOOKUP($B615,Marina!$B:$S,12,0)</f>
        <v>44758</v>
      </c>
    </row>
    <row r="616" spans="1:7" ht="28.5">
      <c r="A616" s="173">
        <f>IF(B616="","",SUBTOTAL(3,$B$3:B616))</f>
        <v>614</v>
      </c>
      <c r="B616" s="174" t="s">
        <v>644</v>
      </c>
      <c r="C616" s="175">
        <f>VLOOKUP($B616,Marina!$B:$S,3,0)</f>
        <v>1</v>
      </c>
      <c r="D616" s="175">
        <f>VLOOKUP($B616,Marina!$B:$S,4,0)</f>
        <v>1</v>
      </c>
      <c r="E616" s="175">
        <f>VLOOKUP($B616,Marina!$B:$S,5,0)</f>
        <v>1</v>
      </c>
      <c r="F616" s="175">
        <f>VLOOKUP($B616,Marina!$B:$S,8,0)</f>
        <v>1</v>
      </c>
      <c r="G616" s="176">
        <f>VLOOKUP($B616,Marina!$B:$S,12,0)</f>
        <v>44401</v>
      </c>
    </row>
    <row r="617" spans="1:7" ht="28.5">
      <c r="A617" s="173">
        <f>IF(B617="","",SUBTOTAL(3,$B$3:B617))</f>
        <v>615</v>
      </c>
      <c r="B617" s="174" t="s">
        <v>645</v>
      </c>
      <c r="C617" s="175">
        <f>VLOOKUP($B617,Marina!$B:$S,3,0)</f>
        <v>1</v>
      </c>
      <c r="D617" s="175">
        <f>VLOOKUP($B617,Marina!$B:$S,4,0)</f>
        <v>1</v>
      </c>
      <c r="E617" s="175">
        <f>VLOOKUP($B617,Marina!$B:$S,5,0)</f>
        <v>1</v>
      </c>
      <c r="F617" s="175">
        <f>VLOOKUP($B617,Marina!$B:$S,8,0)</f>
        <v>1</v>
      </c>
      <c r="G617" s="176">
        <f>VLOOKUP($B617,Marina!$B:$S,12,0)</f>
        <v>44554</v>
      </c>
    </row>
    <row r="618" spans="1:7" ht="28.5">
      <c r="A618" s="173">
        <f>IF(B618="","",SUBTOTAL(3,$B$3:B618))</f>
        <v>616</v>
      </c>
      <c r="B618" s="174" t="s">
        <v>646</v>
      </c>
      <c r="C618" s="175">
        <f>VLOOKUP($B618,Marina!$B:$S,3,0)</f>
        <v>1</v>
      </c>
      <c r="D618" s="175">
        <f>VLOOKUP($B618,Marina!$B:$S,4,0)</f>
        <v>1</v>
      </c>
      <c r="E618" s="175">
        <f>VLOOKUP($B618,Marina!$B:$S,5,0)</f>
        <v>1</v>
      </c>
      <c r="F618" s="175">
        <f>VLOOKUP($B618,Marina!$B:$S,8,0)</f>
        <v>1</v>
      </c>
      <c r="G618" s="176">
        <f>VLOOKUP($B618,Marina!$B:$S,12,0)</f>
        <v>44720</v>
      </c>
    </row>
    <row r="619" spans="1:7" ht="28.5">
      <c r="A619" s="173">
        <f>IF(B619="","",SUBTOTAL(3,$B$3:B619))</f>
        <v>617</v>
      </c>
      <c r="B619" s="174" t="s">
        <v>647</v>
      </c>
      <c r="C619" s="175">
        <f>VLOOKUP($B619,Marina!$B:$S,3,0)</f>
        <v>1</v>
      </c>
      <c r="D619" s="175">
        <f>VLOOKUP($B619,Marina!$B:$S,4,0)</f>
        <v>1</v>
      </c>
      <c r="E619" s="175">
        <f>VLOOKUP($B619,Marina!$B:$S,5,0)</f>
        <v>1</v>
      </c>
      <c r="F619" s="175">
        <f>VLOOKUP($B619,Marina!$B:$S,8,0)</f>
        <v>1</v>
      </c>
      <c r="G619" s="176">
        <f>VLOOKUP($B619,Marina!$B:$S,12,0)</f>
        <v>44468</v>
      </c>
    </row>
    <row r="620" spans="1:7" ht="28.5">
      <c r="A620" s="173">
        <f>IF(B620="","",SUBTOTAL(3,$B$3:B620))</f>
        <v>618</v>
      </c>
      <c r="B620" s="174" t="s">
        <v>648</v>
      </c>
      <c r="C620" s="175">
        <f>VLOOKUP($B620,Marina!$B:$S,3,0)</f>
        <v>1</v>
      </c>
      <c r="D620" s="175">
        <f>VLOOKUP($B620,Marina!$B:$S,4,0)</f>
        <v>1</v>
      </c>
      <c r="E620" s="175">
        <f>VLOOKUP($B620,Marina!$B:$S,5,0)</f>
        <v>1</v>
      </c>
      <c r="F620" s="175">
        <f>VLOOKUP($B620,Marina!$B:$S,8,0)</f>
        <v>1</v>
      </c>
      <c r="G620" s="176">
        <f>VLOOKUP($B620,Marina!$B:$S,12,0)</f>
        <v>44404</v>
      </c>
    </row>
    <row r="621" spans="1:7" ht="28.5">
      <c r="A621" s="173">
        <f>IF(B621="","",SUBTOTAL(3,$B$3:B621))</f>
        <v>619</v>
      </c>
      <c r="B621" s="174" t="s">
        <v>649</v>
      </c>
      <c r="C621" s="175">
        <f>VLOOKUP($B621,Marina!$B:$S,3,0)</f>
        <v>1</v>
      </c>
      <c r="D621" s="175">
        <f>VLOOKUP($B621,Marina!$B:$S,4,0)</f>
        <v>1</v>
      </c>
      <c r="E621" s="175">
        <f>VLOOKUP($B621,Marina!$B:$S,5,0)</f>
        <v>1</v>
      </c>
      <c r="F621" s="175">
        <f>VLOOKUP($B621,Marina!$B:$S,8,0)</f>
        <v>1</v>
      </c>
      <c r="G621" s="176">
        <f>VLOOKUP($B621,Marina!$B:$S,12,0)</f>
        <v>44418</v>
      </c>
    </row>
    <row r="622" spans="1:7" ht="28.5">
      <c r="A622" s="173">
        <f>IF(B622="","",SUBTOTAL(3,$B$3:B622))</f>
        <v>620</v>
      </c>
      <c r="B622" s="174" t="s">
        <v>650</v>
      </c>
      <c r="C622" s="175">
        <f>VLOOKUP($B622,Marina!$B:$S,3,0)</f>
        <v>1</v>
      </c>
      <c r="D622" s="175">
        <f>VLOOKUP($B622,Marina!$B:$S,4,0)</f>
        <v>1</v>
      </c>
      <c r="E622" s="175">
        <f>VLOOKUP($B622,Marina!$B:$S,5,0)</f>
        <v>1</v>
      </c>
      <c r="F622" s="175">
        <f>VLOOKUP($B622,Marina!$B:$S,8,0)</f>
        <v>1</v>
      </c>
      <c r="G622" s="176">
        <f>VLOOKUP($B622,Marina!$B:$S,12,0)</f>
        <v>44677</v>
      </c>
    </row>
    <row r="623" spans="1:7" ht="28.5">
      <c r="A623" s="173">
        <f>IF(B623="","",SUBTOTAL(3,$B$3:B623))</f>
        <v>621</v>
      </c>
      <c r="B623" s="174" t="s">
        <v>651</v>
      </c>
      <c r="C623" s="175">
        <f>VLOOKUP($B623,Marina!$B:$S,3,0)</f>
        <v>1</v>
      </c>
      <c r="D623" s="175">
        <f>VLOOKUP($B623,Marina!$B:$S,4,0)</f>
        <v>1</v>
      </c>
      <c r="E623" s="175">
        <f>VLOOKUP($B623,Marina!$B:$S,5,0)</f>
        <v>1</v>
      </c>
      <c r="F623" s="175">
        <f>VLOOKUP($B623,Marina!$B:$S,8,0)</f>
        <v>1</v>
      </c>
      <c r="G623" s="176">
        <f>VLOOKUP($B623,Marina!$B:$S,12,0)</f>
        <v>44509</v>
      </c>
    </row>
    <row r="624" spans="1:7" ht="28.5">
      <c r="A624" s="173">
        <f>IF(B624="","",SUBTOTAL(3,$B$3:B624))</f>
        <v>622</v>
      </c>
      <c r="B624" s="174" t="s">
        <v>652</v>
      </c>
      <c r="C624" s="175">
        <f>VLOOKUP($B624,Marina!$B:$S,3,0)</f>
        <v>1</v>
      </c>
      <c r="D624" s="175">
        <f>VLOOKUP($B624,Marina!$B:$S,4,0)</f>
        <v>1</v>
      </c>
      <c r="E624" s="175">
        <f>VLOOKUP($B624,Marina!$B:$S,5,0)</f>
        <v>1</v>
      </c>
      <c r="F624" s="175">
        <f>VLOOKUP($B624,Marina!$B:$S,8,0)</f>
        <v>1</v>
      </c>
      <c r="G624" s="176">
        <f>VLOOKUP($B624,Marina!$B:$S,12,0)</f>
        <v>45178</v>
      </c>
    </row>
    <row r="625" spans="1:7" ht="28.5">
      <c r="A625" s="173">
        <f>IF(B625="","",SUBTOTAL(3,$B$3:B625))</f>
        <v>623</v>
      </c>
      <c r="B625" s="174" t="s">
        <v>653</v>
      </c>
      <c r="C625" s="175">
        <f>VLOOKUP($B625,Marina!$B:$S,3,0)</f>
        <v>1</v>
      </c>
      <c r="D625" s="175">
        <f>VLOOKUP($B625,Marina!$B:$S,4,0)</f>
        <v>1</v>
      </c>
      <c r="E625" s="175">
        <f>VLOOKUP($B625,Marina!$B:$S,5,0)</f>
        <v>1</v>
      </c>
      <c r="F625" s="175">
        <f>VLOOKUP($B625,Marina!$B:$S,8,0)</f>
        <v>1</v>
      </c>
      <c r="G625" s="176">
        <f>VLOOKUP($B625,Marina!$B:$S,12,0)</f>
        <v>44516</v>
      </c>
    </row>
    <row r="626" spans="1:7" ht="28.5">
      <c r="A626" s="173">
        <f>IF(B626="","",SUBTOTAL(3,$B$3:B626))</f>
        <v>624</v>
      </c>
      <c r="B626" s="174" t="s">
        <v>654</v>
      </c>
      <c r="C626" s="175">
        <f>VLOOKUP($B626,Marina!$B:$S,3,0)</f>
        <v>1</v>
      </c>
      <c r="D626" s="175">
        <f>VLOOKUP($B626,Marina!$B:$S,4,0)</f>
        <v>1</v>
      </c>
      <c r="E626" s="175">
        <f>VLOOKUP($B626,Marina!$B:$S,5,0)</f>
        <v>1</v>
      </c>
      <c r="F626" s="175">
        <f>VLOOKUP($B626,Marina!$B:$S,8,0)</f>
        <v>1</v>
      </c>
      <c r="G626" s="176">
        <f>VLOOKUP($B626,Marina!$B:$S,12,0)</f>
        <v>44517</v>
      </c>
    </row>
    <row r="627" spans="1:7" ht="28.5">
      <c r="A627" s="173">
        <f>IF(B627="","",SUBTOTAL(3,$B$3:B627))</f>
        <v>625</v>
      </c>
      <c r="B627" s="174" t="s">
        <v>655</v>
      </c>
      <c r="C627" s="175">
        <f>VLOOKUP($B627,Marina!$B:$S,3,0)</f>
        <v>1</v>
      </c>
      <c r="D627" s="175">
        <f>VLOOKUP($B627,Marina!$B:$S,4,0)</f>
        <v>1</v>
      </c>
      <c r="E627" s="175">
        <f>VLOOKUP($B627,Marina!$B:$S,5,0)</f>
        <v>1</v>
      </c>
      <c r="F627" s="175">
        <f>VLOOKUP($B627,Marina!$B:$S,8,0)</f>
        <v>1</v>
      </c>
      <c r="G627" s="176">
        <f>VLOOKUP($B627,Marina!$B:$S,12,0)</f>
        <v>44656</v>
      </c>
    </row>
    <row r="628" spans="1:7" ht="28.5">
      <c r="A628" s="173">
        <f>IF(B628="","",SUBTOTAL(3,$B$3:B628))</f>
        <v>626</v>
      </c>
      <c r="B628" s="174" t="s">
        <v>656</v>
      </c>
      <c r="C628" s="175">
        <f>VLOOKUP($B628,Marina!$B:$S,3,0)</f>
        <v>1</v>
      </c>
      <c r="D628" s="175">
        <f>VLOOKUP($B628,Marina!$B:$S,4,0)</f>
        <v>1</v>
      </c>
      <c r="E628" s="175">
        <f>VLOOKUP($B628,Marina!$B:$S,5,0)</f>
        <v>1</v>
      </c>
      <c r="F628" s="175">
        <f>VLOOKUP($B628,Marina!$B:$S,8,0)</f>
        <v>1</v>
      </c>
      <c r="G628" s="176">
        <f>VLOOKUP($B628,Marina!$B:$S,12,0)</f>
        <v>44519</v>
      </c>
    </row>
    <row r="629" spans="1:7" ht="28.5">
      <c r="A629" s="173">
        <f>IF(B629="","",SUBTOTAL(3,$B$3:B629))</f>
        <v>627</v>
      </c>
      <c r="B629" s="174" t="s">
        <v>657</v>
      </c>
      <c r="C629" s="175">
        <f>VLOOKUP($B629,Marina!$B:$S,3,0)</f>
        <v>1</v>
      </c>
      <c r="D629" s="175">
        <f>VLOOKUP($B629,Marina!$B:$S,4,0)</f>
        <v>1</v>
      </c>
      <c r="E629" s="175">
        <f>VLOOKUP($B629,Marina!$B:$S,5,0)</f>
        <v>1</v>
      </c>
      <c r="F629" s="175">
        <f>VLOOKUP($B629,Marina!$B:$S,8,0)</f>
        <v>1</v>
      </c>
      <c r="G629" s="176">
        <f>VLOOKUP($B629,Marina!$B:$S,12,0)</f>
        <v>44528</v>
      </c>
    </row>
    <row r="630" spans="1:7" ht="28.5">
      <c r="A630" s="173">
        <f>IF(B630="","",SUBTOTAL(3,$B$3:B630))</f>
        <v>628</v>
      </c>
      <c r="B630" s="174" t="s">
        <v>658</v>
      </c>
      <c r="C630" s="175">
        <f>VLOOKUP($B630,Marina!$B:$S,3,0)</f>
        <v>1</v>
      </c>
      <c r="D630" s="175">
        <f>VLOOKUP($B630,Marina!$B:$S,4,0)</f>
        <v>1</v>
      </c>
      <c r="E630" s="175">
        <f>VLOOKUP($B630,Marina!$B:$S,5,0)</f>
        <v>1</v>
      </c>
      <c r="F630" s="175">
        <f>VLOOKUP($B630,Marina!$B:$S,8,0)</f>
        <v>1</v>
      </c>
      <c r="G630" s="176">
        <f>VLOOKUP($B630,Marina!$B:$S,12,0)</f>
        <v>44529</v>
      </c>
    </row>
    <row r="631" spans="1:7" ht="28.5">
      <c r="A631" s="173">
        <f>IF(B631="","",SUBTOTAL(3,$B$3:B631))</f>
        <v>629</v>
      </c>
      <c r="B631" s="174" t="s">
        <v>659</v>
      </c>
      <c r="C631" s="175">
        <f>VLOOKUP($B631,Marina!$B:$S,3,0)</f>
        <v>1</v>
      </c>
      <c r="D631" s="175">
        <f>VLOOKUP($B631,Marina!$B:$S,4,0)</f>
        <v>1</v>
      </c>
      <c r="E631" s="175">
        <f>VLOOKUP($B631,Marina!$B:$S,5,0)</f>
        <v>1</v>
      </c>
      <c r="F631" s="175">
        <f>VLOOKUP($B631,Marina!$B:$S,8,0)</f>
        <v>1</v>
      </c>
      <c r="G631" s="176">
        <f>VLOOKUP($B631,Marina!$B:$S,12,0)</f>
        <v>44533</v>
      </c>
    </row>
    <row r="632" spans="1:7" ht="28.5">
      <c r="A632" s="173">
        <f>IF(B632="","",SUBTOTAL(3,$B$3:B632))</f>
        <v>630</v>
      </c>
      <c r="B632" s="174" t="s">
        <v>660</v>
      </c>
      <c r="C632" s="175">
        <f>VLOOKUP($B632,Marina!$B:$S,3,0)</f>
        <v>1</v>
      </c>
      <c r="D632" s="175">
        <f>VLOOKUP($B632,Marina!$B:$S,4,0)</f>
        <v>1</v>
      </c>
      <c r="E632" s="175">
        <f>VLOOKUP($B632,Marina!$B:$S,5,0)</f>
        <v>1</v>
      </c>
      <c r="F632" s="175">
        <f>VLOOKUP($B632,Marina!$B:$S,8,0)</f>
        <v>1</v>
      </c>
      <c r="G632" s="176">
        <f>VLOOKUP($B632,Marina!$B:$S,12,0)</f>
        <v>44558</v>
      </c>
    </row>
    <row r="633" spans="1:7" ht="28.5">
      <c r="A633" s="173">
        <f>IF(B633="","",SUBTOTAL(3,$B$3:B633))</f>
        <v>631</v>
      </c>
      <c r="B633" s="174" t="s">
        <v>661</v>
      </c>
      <c r="C633" s="175">
        <f>VLOOKUP($B633,Marina!$B:$S,3,0)</f>
        <v>1</v>
      </c>
      <c r="D633" s="175">
        <f>VLOOKUP($B633,Marina!$B:$S,4,0)</f>
        <v>1</v>
      </c>
      <c r="E633" s="175">
        <f>VLOOKUP($B633,Marina!$B:$S,5,0)</f>
        <v>1</v>
      </c>
      <c r="F633" s="175">
        <f>VLOOKUP($B633,Marina!$B:$S,8,0)</f>
        <v>1</v>
      </c>
      <c r="G633" s="176">
        <f>VLOOKUP($B633,Marina!$B:$S,12,0)</f>
        <v>44623</v>
      </c>
    </row>
    <row r="634" spans="1:7" ht="28.5">
      <c r="A634" s="173">
        <f>IF(B634="","",SUBTOTAL(3,$B$3:B634))</f>
        <v>632</v>
      </c>
      <c r="B634" s="174" t="s">
        <v>662</v>
      </c>
      <c r="C634" s="175">
        <f>VLOOKUP($B634,Marina!$B:$S,3,0)</f>
        <v>1</v>
      </c>
      <c r="D634" s="175">
        <f>VLOOKUP($B634,Marina!$B:$S,4,0)</f>
        <v>1</v>
      </c>
      <c r="E634" s="175">
        <f>VLOOKUP($B634,Marina!$B:$S,5,0)</f>
        <v>1</v>
      </c>
      <c r="F634" s="175">
        <f>VLOOKUP($B634,Marina!$B:$S,8,0)</f>
        <v>1</v>
      </c>
      <c r="G634" s="176">
        <f>VLOOKUP($B634,Marina!$B:$S,12,0)</f>
        <v>44732</v>
      </c>
    </row>
    <row r="635" spans="1:7" ht="28.5">
      <c r="A635" s="173">
        <f>IF(B635="","",SUBTOTAL(3,$B$3:B635))</f>
        <v>633</v>
      </c>
      <c r="B635" s="174" t="s">
        <v>663</v>
      </c>
      <c r="C635" s="175">
        <f>VLOOKUP($B635,Marina!$B:$S,3,0)</f>
        <v>1</v>
      </c>
      <c r="D635" s="175">
        <f>VLOOKUP($B635,Marina!$B:$S,4,0)</f>
        <v>1</v>
      </c>
      <c r="E635" s="175">
        <f>VLOOKUP($B635,Marina!$B:$S,5,0)</f>
        <v>1</v>
      </c>
      <c r="F635" s="175">
        <f>VLOOKUP($B635,Marina!$B:$S,8,0)</f>
        <v>1</v>
      </c>
      <c r="G635" s="176">
        <f>VLOOKUP($B635,Marina!$B:$S,12,0)</f>
        <v>44736</v>
      </c>
    </row>
    <row r="636" spans="1:7" ht="28.5">
      <c r="A636" s="173">
        <f>IF(B636="","",SUBTOTAL(3,$B$3:B636))</f>
        <v>634</v>
      </c>
      <c r="B636" s="174" t="s">
        <v>664</v>
      </c>
      <c r="C636" s="175">
        <f>VLOOKUP($B636,Marina!$B:$S,3,0)</f>
        <v>1</v>
      </c>
      <c r="D636" s="175">
        <f>VLOOKUP($B636,Marina!$B:$S,4,0)</f>
        <v>1</v>
      </c>
      <c r="E636" s="175">
        <f>VLOOKUP($B636,Marina!$B:$S,5,0)</f>
        <v>1</v>
      </c>
      <c r="F636" s="175">
        <f>VLOOKUP($B636,Marina!$B:$S,8,0)</f>
        <v>1</v>
      </c>
      <c r="G636" s="176">
        <f>VLOOKUP($B636,Marina!$B:$S,12,0)</f>
        <v>44732</v>
      </c>
    </row>
    <row r="637" spans="1:7" ht="28.5">
      <c r="A637" s="173">
        <f>IF(B637="","",SUBTOTAL(3,$B$3:B637))</f>
        <v>635</v>
      </c>
      <c r="B637" s="174" t="s">
        <v>665</v>
      </c>
      <c r="C637" s="175">
        <f>VLOOKUP($B637,Marina!$B:$S,3,0)</f>
        <v>1</v>
      </c>
      <c r="D637" s="175">
        <f>VLOOKUP($B637,Marina!$B:$S,4,0)</f>
        <v>1</v>
      </c>
      <c r="E637" s="175">
        <f>VLOOKUP($B637,Marina!$B:$S,5,0)</f>
        <v>1</v>
      </c>
      <c r="F637" s="175">
        <f>VLOOKUP($B637,Marina!$B:$S,8,0)</f>
        <v>1</v>
      </c>
      <c r="G637" s="176">
        <f>VLOOKUP($B637,Marina!$B:$S,12,0)</f>
        <v>44528</v>
      </c>
    </row>
    <row r="638" spans="1:7" ht="28.5">
      <c r="A638" s="173">
        <f>IF(B638="","",SUBTOTAL(3,$B$3:B638))</f>
        <v>636</v>
      </c>
      <c r="B638" s="174" t="s">
        <v>666</v>
      </c>
      <c r="C638" s="175">
        <f>VLOOKUP($B638,Marina!$B:$S,3,0)</f>
        <v>1</v>
      </c>
      <c r="D638" s="175">
        <f>VLOOKUP($B638,Marina!$B:$S,4,0)</f>
        <v>1</v>
      </c>
      <c r="E638" s="175">
        <f>VLOOKUP($B638,Marina!$B:$S,5,0)</f>
        <v>1</v>
      </c>
      <c r="F638" s="175">
        <f>VLOOKUP($B638,Marina!$B:$S,8,0)</f>
        <v>1</v>
      </c>
      <c r="G638" s="176">
        <f>VLOOKUP($B638,Marina!$B:$S,12,0)</f>
        <v>44503</v>
      </c>
    </row>
    <row r="639" spans="1:7" ht="28.5">
      <c r="A639" s="173">
        <f>IF(B639="","",SUBTOTAL(3,$B$3:B639))</f>
        <v>637</v>
      </c>
      <c r="B639" s="174" t="s">
        <v>667</v>
      </c>
      <c r="C639" s="175">
        <f>VLOOKUP($B639,Marina!$B:$S,3,0)</f>
        <v>1</v>
      </c>
      <c r="D639" s="175">
        <f>VLOOKUP($B639,Marina!$B:$S,4,0)</f>
        <v>1</v>
      </c>
      <c r="E639" s="175">
        <f>VLOOKUP($B639,Marina!$B:$S,5,0)</f>
        <v>1</v>
      </c>
      <c r="F639" s="175">
        <f>VLOOKUP($B639,Marina!$B:$S,8,0)</f>
        <v>1</v>
      </c>
      <c r="G639" s="176">
        <f>VLOOKUP($B639,Marina!$B:$S,12,0)</f>
        <v>44500</v>
      </c>
    </row>
    <row r="640" spans="1:7" ht="28.5">
      <c r="A640" s="173">
        <f>IF(B640="","",SUBTOTAL(3,$B$3:B640))</f>
        <v>638</v>
      </c>
      <c r="B640" s="174" t="s">
        <v>668</v>
      </c>
      <c r="C640" s="175">
        <f>VLOOKUP($B640,Marina!$B:$S,3,0)</f>
        <v>1</v>
      </c>
      <c r="D640" s="175">
        <f>VLOOKUP($B640,Marina!$B:$S,4,0)</f>
        <v>1</v>
      </c>
      <c r="E640" s="175">
        <f>VLOOKUP($B640,Marina!$B:$S,5,0)</f>
        <v>1</v>
      </c>
      <c r="F640" s="175">
        <f>VLOOKUP($B640,Marina!$B:$S,8,0)</f>
        <v>1</v>
      </c>
      <c r="G640" s="176">
        <f>VLOOKUP($B640,Marina!$B:$S,12,0)</f>
        <v>44537</v>
      </c>
    </row>
    <row r="641" spans="1:7" ht="28.5">
      <c r="A641" s="173">
        <f>IF(B641="","",SUBTOTAL(3,$B$3:B641))</f>
        <v>639</v>
      </c>
      <c r="B641" s="174" t="s">
        <v>669</v>
      </c>
      <c r="C641" s="175">
        <f>VLOOKUP($B641,Marina!$B:$S,3,0)</f>
        <v>1</v>
      </c>
      <c r="D641" s="175">
        <f>VLOOKUP($B641,Marina!$B:$S,4,0)</f>
        <v>1</v>
      </c>
      <c r="E641" s="175">
        <f>VLOOKUP($B641,Marina!$B:$S,5,0)</f>
        <v>1</v>
      </c>
      <c r="F641" s="175">
        <f>VLOOKUP($B641,Marina!$B:$S,8,0)</f>
        <v>1</v>
      </c>
      <c r="G641" s="176">
        <f>VLOOKUP($B641,Marina!$B:$S,12,0)</f>
        <v>44706</v>
      </c>
    </row>
    <row r="642" spans="1:7" ht="28.5">
      <c r="A642" s="173">
        <f>IF(B642="","",SUBTOTAL(3,$B$3:B642))</f>
        <v>640</v>
      </c>
      <c r="B642" s="174" t="s">
        <v>670</v>
      </c>
      <c r="C642" s="175">
        <f>VLOOKUP($B642,Marina!$B:$S,3,0)</f>
        <v>1</v>
      </c>
      <c r="D642" s="175">
        <f>VLOOKUP($B642,Marina!$B:$S,4,0)</f>
        <v>1</v>
      </c>
      <c r="E642" s="175">
        <f>VLOOKUP($B642,Marina!$B:$S,5,0)</f>
        <v>1</v>
      </c>
      <c r="F642" s="175">
        <f>VLOOKUP($B642,Marina!$B:$S,8,0)</f>
        <v>1</v>
      </c>
      <c r="G642" s="176">
        <f>VLOOKUP($B642,Marina!$B:$S,12,0)</f>
        <v>44419</v>
      </c>
    </row>
    <row r="643" spans="1:7" ht="29.25" thickBot="1">
      <c r="A643" s="177">
        <f>IF(B643="","",SUBTOTAL(3,$B$3:B643))</f>
        <v>641</v>
      </c>
      <c r="B643" s="178" t="s">
        <v>672</v>
      </c>
      <c r="C643" s="179">
        <f>VLOOKUP($B643,Marina!$B:$S,3,0)</f>
        <v>1</v>
      </c>
      <c r="D643" s="179">
        <f>VLOOKUP($B643,Marina!$B:$S,4,0)</f>
        <v>1</v>
      </c>
      <c r="E643" s="179">
        <f>VLOOKUP($B643,Marina!$B:$S,5,0)</f>
        <v>1</v>
      </c>
      <c r="F643" s="179">
        <f>VLOOKUP($B643,Marina!$B:$S,8,0)</f>
        <v>1</v>
      </c>
      <c r="G643" s="180">
        <f>VLOOKUP($B643,Marina!$B:$S,12,0)</f>
        <v>44422</v>
      </c>
    </row>
  </sheetData>
  <autoFilter ref="A2:G2" xr:uid="{00000000-0009-0000-0000-000005000000}"/>
  <conditionalFormatting sqref="B242">
    <cfRule type="duplicateValues" dxfId="8" priority="8"/>
  </conditionalFormatting>
  <conditionalFormatting sqref="B96">
    <cfRule type="duplicateValues" dxfId="7" priority="7"/>
  </conditionalFormatting>
  <conditionalFormatting sqref="B305">
    <cfRule type="duplicateValues" dxfId="6" priority="6"/>
  </conditionalFormatting>
  <conditionalFormatting sqref="B322">
    <cfRule type="duplicateValues" dxfId="5" priority="5"/>
  </conditionalFormatting>
  <conditionalFormatting sqref="B4:B643">
    <cfRule type="duplicateValues" dxfId="4" priority="4"/>
  </conditionalFormatting>
  <conditionalFormatting sqref="B243:B304 B4:B95 B97:B241 B306:B321 B323:B643">
    <cfRule type="duplicateValues" dxfId="3" priority="9"/>
  </conditionalFormatting>
  <conditionalFormatting sqref="A3:A643">
    <cfRule type="containsBlanks" dxfId="2" priority="3">
      <formula>LEN(TRIM(A3))=0</formula>
    </cfRule>
  </conditionalFormatting>
  <conditionalFormatting sqref="D2:E1048576">
    <cfRule type="containsBlanks" dxfId="1" priority="2">
      <formula>LEN(TRIM(D2))=0</formula>
    </cfRule>
  </conditionalFormatting>
  <conditionalFormatting sqref="A2:XFD1048576">
    <cfRule type="cellIs" dxfId="0" priority="1" operator="equal">
      <formula>0</formula>
    </cfRule>
  </conditionalFormatting>
  <hyperlinks>
    <hyperlink ref="B290" r:id="rId1" display="H03" xr:uid="{00000000-0004-0000-0500-000000000000}"/>
  </hyperlinks>
  <pageMargins left="0.25" right="0.24" top="0.37" bottom="0.33" header="0.3" footer="0.3"/>
  <pageSetup scale="82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Marina</vt:lpstr>
      <vt:lpstr>Renew Report</vt:lpstr>
      <vt:lpstr>renew</vt:lpstr>
      <vt:lpstr>N Report</vt:lpstr>
      <vt:lpstr>بيانات</vt:lpstr>
      <vt:lpstr>KMPC</vt:lpstr>
      <vt:lpstr>KMPC!Print_Area</vt:lpstr>
      <vt:lpstr>Marina!Print_Area</vt:lpstr>
      <vt:lpstr>'N Report'!Print_Area</vt:lpstr>
      <vt:lpstr>renew!Print_Area</vt:lpstr>
      <vt:lpstr>'Renew Report'!Print_Area</vt:lpstr>
      <vt:lpstr>'Renew Report'!Print_Titles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SAID</cp:lastModifiedBy>
  <cp:lastPrinted>2021-07-01T08:57:44Z</cp:lastPrinted>
  <dcterms:created xsi:type="dcterms:W3CDTF">2021-06-10T12:17:09Z</dcterms:created>
  <dcterms:modified xsi:type="dcterms:W3CDTF">2021-07-01T15:52:32Z</dcterms:modified>
</cp:coreProperties>
</file>