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nturki\Desktop\New folder\"/>
    </mc:Choice>
  </mc:AlternateContent>
  <bookViews>
    <workbookView xWindow="0" yWindow="0" windowWidth="25200" windowHeight="12015"/>
  </bookViews>
  <sheets>
    <sheet name="المقسطون (2)" sheetId="3" r:id="rId1"/>
  </sheets>
  <functionGroups builtInGroupCount="18"/>
  <externalReferences>
    <externalReference r:id="rId2"/>
  </externalReferences>
  <definedNames>
    <definedName name="_xlnm._FilterDatabase" localSheetId="0" hidden="1">'المقسطون (2)'!$B$24:$I$41</definedName>
    <definedName name="A">#REF!</definedName>
    <definedName name="AA">#REF!</definedName>
    <definedName name="All_Data" localSheetId="0">OFFSET(#REF!,0,0,COUNTA(#REF!),37)</definedName>
    <definedName name="All_Data">OFFSET(#REF!,0,0,COUNTA(#REF!),37)</definedName>
    <definedName name="AS">#REF!</definedName>
    <definedName name="Check_List" localSheetId="0">#REF!</definedName>
    <definedName name="Check_List">#REF!</definedName>
    <definedName name="Info_1" localSheetId="0">#REF!</definedName>
    <definedName name="Info_1">#REF!</definedName>
    <definedName name="Info_10" localSheetId="0">#REF!</definedName>
    <definedName name="Info_10">#REF!</definedName>
    <definedName name="Info_11" localSheetId="0">#REF!</definedName>
    <definedName name="Info_11">#REF!</definedName>
    <definedName name="Info_12" localSheetId="0">#REF!</definedName>
    <definedName name="Info_12">#REF!</definedName>
    <definedName name="Info_13" localSheetId="0">#REF!</definedName>
    <definedName name="Info_13">#REF!</definedName>
    <definedName name="Info_14" localSheetId="0">#REF!</definedName>
    <definedName name="Info_14">#REF!</definedName>
    <definedName name="Info_15" localSheetId="0">#REF!</definedName>
    <definedName name="Info_15">#REF!</definedName>
    <definedName name="Info_16" localSheetId="0">#REF!</definedName>
    <definedName name="Info_16">#REF!</definedName>
    <definedName name="Info_17" localSheetId="0">#REF!</definedName>
    <definedName name="Info_17">#REF!</definedName>
    <definedName name="info_18" localSheetId="0">#REF!</definedName>
    <definedName name="info_18">#REF!</definedName>
    <definedName name="Info_19" localSheetId="0">#REF!</definedName>
    <definedName name="Info_19">#REF!</definedName>
    <definedName name="Info_2" localSheetId="0">#REF!</definedName>
    <definedName name="Info_2">#REF!</definedName>
    <definedName name="Info_20" localSheetId="0">#REF!</definedName>
    <definedName name="Info_20">#REF!</definedName>
    <definedName name="Info_21" localSheetId="0">#REF!</definedName>
    <definedName name="Info_21">#REF!</definedName>
    <definedName name="Info_22" localSheetId="0">#REF!</definedName>
    <definedName name="Info_22">#REF!</definedName>
    <definedName name="Info_23" localSheetId="0">#REF!</definedName>
    <definedName name="Info_23">#REF!</definedName>
    <definedName name="Info_24" localSheetId="0">#REF!</definedName>
    <definedName name="Info_24">#REF!</definedName>
    <definedName name="Info_25" localSheetId="0">#REF!</definedName>
    <definedName name="Info_25">#REF!</definedName>
    <definedName name="Info_26" localSheetId="0">#REF!</definedName>
    <definedName name="Info_26">#REF!</definedName>
    <definedName name="Info_27" localSheetId="0">#REF!</definedName>
    <definedName name="Info_27">#REF!</definedName>
    <definedName name="Info_28" localSheetId="0">#REF!</definedName>
    <definedName name="Info_28">#REF!</definedName>
    <definedName name="Info_29" localSheetId="0">#REF!</definedName>
    <definedName name="Info_29">#REF!</definedName>
    <definedName name="Info_3" localSheetId="0">#REF!</definedName>
    <definedName name="Info_3">#REF!</definedName>
    <definedName name="Info_30" localSheetId="0">#REF!</definedName>
    <definedName name="Info_30">#REF!</definedName>
    <definedName name="Info_31" localSheetId="0">#REF!</definedName>
    <definedName name="Info_31">#REF!</definedName>
    <definedName name="Info_32" localSheetId="0">#REF!</definedName>
    <definedName name="Info_32">#REF!</definedName>
    <definedName name="Info_33" localSheetId="0">#REF!</definedName>
    <definedName name="Info_33">#REF!</definedName>
    <definedName name="Info_34" localSheetId="0">#REF!</definedName>
    <definedName name="Info_34">#REF!</definedName>
    <definedName name="Info_35" localSheetId="0">#REF!</definedName>
    <definedName name="Info_35">#REF!</definedName>
    <definedName name="Info_36" localSheetId="0">#REF!</definedName>
    <definedName name="Info_36">#REF!</definedName>
    <definedName name="Info_37" localSheetId="0">#REF!</definedName>
    <definedName name="Info_37">#REF!</definedName>
    <definedName name="Info_4" localSheetId="0">#REF!</definedName>
    <definedName name="Info_4">#REF!</definedName>
    <definedName name="Info_5" localSheetId="0">#REF!</definedName>
    <definedName name="Info_5">#REF!</definedName>
    <definedName name="Info_6" localSheetId="0">#REF!</definedName>
    <definedName name="Info_6">#REF!</definedName>
    <definedName name="Info_7" localSheetId="0">#REF!</definedName>
    <definedName name="Info_7">#REF!</definedName>
    <definedName name="Info_8" localSheetId="0">#REF!</definedName>
    <definedName name="Info_8">#REF!</definedName>
    <definedName name="Info_9" localSheetId="0">#REF!</definedName>
    <definedName name="Info_9">#REF!</definedName>
    <definedName name="List_of_Numbers" localSheetId="0">OFFSET(#REF!,0,0,COUNTA(#REF!),1)</definedName>
    <definedName name="List_of_Numbers">OFFSET(#REF!,0,0,COUNTA(#REF!),1)</definedName>
    <definedName name="الاسم" localSheetId="0">#REF!</definedName>
    <definedName name="رقم_الملف" localSheetId="0">'المقسطون (2)'!$J$17</definedName>
    <definedName name="رقم_الملف">#REF!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E62" i="3" l="1"/>
  <c r="G61" i="3"/>
  <c r="G60" i="3"/>
  <c r="G59" i="3"/>
  <c r="G58" i="3"/>
  <c r="G57" i="3"/>
  <c r="G56" i="3"/>
  <c r="G55" i="3"/>
  <c r="G54" i="3"/>
  <c r="G53" i="3"/>
  <c r="G52" i="3"/>
  <c r="G51" i="3"/>
  <c r="J50" i="3"/>
  <c r="I50" i="3"/>
  <c r="F50" i="3"/>
  <c r="G50" i="3" s="1"/>
  <c r="J49" i="3"/>
  <c r="I49" i="3"/>
  <c r="L49" i="3" s="1"/>
  <c r="F49" i="3"/>
  <c r="G49" i="3" s="1"/>
  <c r="K49" i="3" s="1"/>
  <c r="L48" i="3"/>
  <c r="J48" i="3"/>
  <c r="I48" i="3"/>
  <c r="G48" i="3"/>
  <c r="F48" i="3"/>
  <c r="J47" i="3"/>
  <c r="F47" i="3" s="1"/>
  <c r="I47" i="3"/>
  <c r="L47" i="3" s="1"/>
  <c r="J46" i="3"/>
  <c r="I46" i="3"/>
  <c r="L46" i="3" s="1"/>
  <c r="G46" i="3"/>
  <c r="J45" i="3"/>
  <c r="I45" i="3"/>
  <c r="L45" i="3" s="1"/>
  <c r="G45" i="3"/>
  <c r="J44" i="3"/>
  <c r="I44" i="3"/>
  <c r="L44" i="3" s="1"/>
  <c r="G44" i="3"/>
  <c r="J43" i="3"/>
  <c r="I43" i="3"/>
  <c r="L43" i="3" s="1"/>
  <c r="G43" i="3"/>
  <c r="J42" i="3"/>
  <c r="I42" i="3"/>
  <c r="L42" i="3" s="1"/>
  <c r="J41" i="3"/>
  <c r="I41" i="3"/>
  <c r="L41" i="3" s="1"/>
  <c r="J40" i="3"/>
  <c r="I40" i="3"/>
  <c r="L40" i="3" s="1"/>
  <c r="J39" i="3"/>
  <c r="I39" i="3"/>
  <c r="L39" i="3" s="1"/>
  <c r="J38" i="3"/>
  <c r="I38" i="3"/>
  <c r="L38" i="3" s="1"/>
  <c r="J37" i="3"/>
  <c r="I37" i="3"/>
  <c r="L37" i="3" s="1"/>
  <c r="J36" i="3"/>
  <c r="I36" i="3"/>
  <c r="L36" i="3" s="1"/>
  <c r="J35" i="3"/>
  <c r="I35" i="3"/>
  <c r="L35" i="3" s="1"/>
  <c r="J34" i="3"/>
  <c r="I34" i="3"/>
  <c r="L34" i="3" s="1"/>
  <c r="J33" i="3"/>
  <c r="I33" i="3"/>
  <c r="L33" i="3" s="1"/>
  <c r="J32" i="3"/>
  <c r="I32" i="3"/>
  <c r="L32" i="3" s="1"/>
  <c r="J31" i="3"/>
  <c r="I31" i="3"/>
  <c r="L31" i="3" s="1"/>
  <c r="J30" i="3"/>
  <c r="I30" i="3"/>
  <c r="L30" i="3" s="1"/>
  <c r="J29" i="3"/>
  <c r="I29" i="3"/>
  <c r="L29" i="3" s="1"/>
  <c r="J28" i="3"/>
  <c r="I28" i="3"/>
  <c r="L28" i="3" s="1"/>
  <c r="J27" i="3"/>
  <c r="I27" i="3"/>
  <c r="L27" i="3" s="1"/>
  <c r="J26" i="3"/>
  <c r="I26" i="3"/>
  <c r="L26" i="3" s="1"/>
  <c r="I15" i="3"/>
  <c r="D11" i="3"/>
  <c r="M15" i="3" s="1"/>
  <c r="D7" i="3"/>
  <c r="D6" i="3"/>
  <c r="F3" i="3"/>
  <c r="J15" i="3" s="1"/>
  <c r="K2" i="3"/>
  <c r="G11" i="3" l="1"/>
  <c r="D12" i="3"/>
  <c r="N15" i="3" s="1"/>
  <c r="M18" i="3" s="1"/>
  <c r="J62" i="3"/>
  <c r="F62" i="3"/>
  <c r="G47" i="3"/>
  <c r="K47" i="3" s="1"/>
  <c r="K50" i="3"/>
  <c r="D9" i="3"/>
  <c r="D10" i="3" s="1"/>
  <c r="L50" i="3"/>
  <c r="G13" i="3" l="1"/>
  <c r="G10" i="3"/>
  <c r="G12" i="3" s="1"/>
  <c r="D13" i="3"/>
  <c r="D16" i="3"/>
  <c r="K62" i="3"/>
  <c r="G14" i="3" l="1"/>
  <c r="G15" i="3"/>
  <c r="L15" i="3"/>
  <c r="D14" i="3"/>
  <c r="D17" i="3" l="1"/>
  <c r="D18" i="3" s="1"/>
  <c r="N16" i="3"/>
  <c r="J17" i="3"/>
  <c r="L17" i="3" s="1"/>
  <c r="J18" i="3" l="1"/>
  <c r="L18" i="3" s="1"/>
</calcChain>
</file>

<file path=xl/sharedStrings.xml><?xml version="1.0" encoding="utf-8"?>
<sst xmlns="http://schemas.openxmlformats.org/spreadsheetml/2006/main" count="50" uniqueCount="45">
  <si>
    <t>رقم الملف</t>
  </si>
  <si>
    <t>الاسم</t>
  </si>
  <si>
    <t xml:space="preserve">القسط </t>
  </si>
  <si>
    <t>الى</t>
  </si>
  <si>
    <t xml:space="preserve">مدة القرض ( بالشهر ) </t>
  </si>
  <si>
    <t>القيمة بعد التقسيط</t>
  </si>
  <si>
    <t>من</t>
  </si>
  <si>
    <t>الدخل الشهري</t>
  </si>
  <si>
    <t>السعر النقدي</t>
  </si>
  <si>
    <t>المدة</t>
  </si>
  <si>
    <t>قيمة العقد بالتقسيط</t>
  </si>
  <si>
    <t>المقدم</t>
  </si>
  <si>
    <t>القسط الشهري</t>
  </si>
  <si>
    <t xml:space="preserve">النسبة </t>
  </si>
  <si>
    <t>النسبة السنوية</t>
  </si>
  <si>
    <t>بداية التسديد</t>
  </si>
  <si>
    <t>الخصم</t>
  </si>
  <si>
    <t>المطلوب</t>
  </si>
  <si>
    <t>نظـام الخصــم :</t>
  </si>
  <si>
    <t xml:space="preserve">الربــح </t>
  </si>
  <si>
    <t>تاريخ اليوم :</t>
  </si>
  <si>
    <t>موديلها :</t>
  </si>
  <si>
    <t>حـالة العقـد</t>
  </si>
  <si>
    <t>نهاية التسديد</t>
  </si>
  <si>
    <t>ملف العميــل</t>
  </si>
  <si>
    <t>الاســم :</t>
  </si>
  <si>
    <t>ماتم سداده من المبلغ</t>
  </si>
  <si>
    <t>الباقي من المبلغ</t>
  </si>
  <si>
    <t>إسم البضاعة :</t>
  </si>
  <si>
    <t>الربح كامل</t>
  </si>
  <si>
    <t>الربح الشهري</t>
  </si>
  <si>
    <t>الأشهر المسددة</t>
  </si>
  <si>
    <t>الأشهر المتبقية</t>
  </si>
  <si>
    <t>التاريخ الميلادي والتاريخ الهجري :</t>
  </si>
  <si>
    <t>الاســم</t>
  </si>
  <si>
    <t>مدة العقـد</t>
  </si>
  <si>
    <t xml:space="preserve">من </t>
  </si>
  <si>
    <t>النسبة الشهرية</t>
  </si>
  <si>
    <t>حالة الاشهر وقيمة العقد</t>
  </si>
  <si>
    <t>المبــالغ المســدة</t>
  </si>
  <si>
    <t>حـالة العقــد</t>
  </si>
  <si>
    <t>المبــالغ المتبـقية</t>
  </si>
  <si>
    <r>
      <t>ملاحظة :</t>
    </r>
    <r>
      <rPr>
        <b/>
        <sz val="12"/>
        <color theme="1"/>
        <rFont val="Arial"/>
        <family val="2"/>
        <scheme val="minor"/>
      </rPr>
      <t xml:space="preserve"> اذا تم السداد قبل الموعد المحدد يتم إضافة 1000 ( الف ريال )</t>
    </r>
  </si>
  <si>
    <t>سداد مبكر بتاريخ</t>
  </si>
  <si>
    <t>المبلغ المسدد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</si>
</sst>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ر_._س_._‏_-;\-* #,##0.00\ _ر_._س_._‏_-;_-* &quot;-&quot;??\ _ر_._س_._‏_-;_-@_-"/>
    <numFmt numFmtId="165" formatCode="B2yyyy/mm/dd"/>
    <numFmt numFmtId="166" formatCode="[$-2170000]B2yyyy\-mm\-dd;@"/>
    <numFmt numFmtId="167" formatCode="[$-2000000]0"/>
    <numFmt numFmtId="168" formatCode="[$-2970000]B2dd/mm/yyyy;@"/>
    <numFmt numFmtId="170" formatCode="[$-2860000]B2yyyy/mm/dd;@"/>
    <numFmt numFmtId="171" formatCode="[$-1860000]B2yyyy/mm/dd;@"/>
    <numFmt numFmtId="172" formatCode="[$-2010000]yyyy/mm/dd;@"/>
    <numFmt numFmtId="173" formatCode="yyyy/mm/dd"/>
    <numFmt numFmtId="174" formatCode="[$-1010000]yyyy/mm/dd;@"/>
    <numFmt numFmtId="175" formatCode="[$-1970000]B2dd/mm/yyyy;@"/>
    <numFmt numFmtId="176" formatCode="0.0000"/>
    <numFmt numFmtId="177" formatCode="B2yyyy\ /\ mm\ /\ dd"/>
  </numFmts>
  <fonts count="47" x14ac:knownFonts="1">
    <font>
      <sz val="11"/>
      <color theme="1"/>
      <name val="Arial"/>
      <family val="2"/>
      <charset val="178"/>
      <scheme val="minor"/>
    </font>
    <font>
      <sz val="11"/>
      <color indexed="8"/>
      <name val="Arial"/>
      <family val="2"/>
      <charset val="178"/>
    </font>
    <font>
      <b/>
      <sz val="11"/>
      <color theme="0"/>
      <name val="Arial"/>
      <family val="2"/>
      <charset val="178"/>
      <scheme val="minor"/>
    </font>
    <font>
      <sz val="14"/>
      <color rgb="FFFF0000"/>
      <name val="PT Bold Heading"/>
      <charset val="178"/>
    </font>
    <font>
      <sz val="12"/>
      <color rgb="FFFF0000"/>
      <name val="PT Bold Heading"/>
      <charset val="178"/>
    </font>
    <font>
      <b/>
      <sz val="16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color rgb="FFFF0000"/>
      <name val="Arial"/>
      <family val="2"/>
      <charset val="178"/>
      <scheme val="minor"/>
    </font>
    <font>
      <b/>
      <sz val="16"/>
      <color rgb="FFFF0000"/>
      <name val="Times New Roman"/>
      <family val="1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6"/>
      <color rgb="FFFF0000"/>
      <name val="PT Bold Heading"/>
      <charset val="178"/>
    </font>
    <font>
      <b/>
      <sz val="16"/>
      <name val="Arial"/>
      <family val="2"/>
      <charset val="178"/>
    </font>
    <font>
      <b/>
      <sz val="16"/>
      <name val="Arial"/>
      <family val="2"/>
    </font>
    <font>
      <b/>
      <sz val="16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16"/>
      <color rgb="FFFF0000"/>
      <name val="Arial"/>
      <family val="2"/>
    </font>
    <font>
      <b/>
      <sz val="16"/>
      <color theme="6" tint="0.79998168889431442"/>
      <name val="Arial"/>
      <family val="2"/>
      <charset val="178"/>
    </font>
    <font>
      <sz val="10"/>
      <name val="Arial"/>
      <family val="2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4"/>
      <color indexed="10"/>
      <name val="Arial"/>
      <family val="2"/>
    </font>
    <font>
      <b/>
      <sz val="12"/>
      <color theme="1"/>
      <name val="Arial"/>
      <family val="2"/>
      <charset val="178"/>
      <scheme val="minor"/>
    </font>
    <font>
      <b/>
      <sz val="12"/>
      <color rgb="FFFF0000"/>
      <name val="PT Bold Heading"/>
      <charset val="178"/>
    </font>
    <font>
      <sz val="12"/>
      <name val="PT Bold Heading"/>
      <charset val="178"/>
    </font>
    <font>
      <sz val="16"/>
      <color theme="1"/>
      <name val="PT Bold Heading"/>
      <charset val="178"/>
    </font>
    <font>
      <sz val="16"/>
      <color rgb="FFFF0000"/>
      <name val="PT Bold Heading"/>
      <charset val="178"/>
    </font>
    <font>
      <sz val="11"/>
      <color rgb="FF006100"/>
      <name val="Arial"/>
      <family val="2"/>
      <charset val="178"/>
      <scheme val="minor"/>
    </font>
    <font>
      <b/>
      <sz val="12"/>
      <color theme="1"/>
      <name val="PT Bold Heading"/>
      <charset val="178"/>
    </font>
    <font>
      <sz val="11"/>
      <color rgb="FF9C0006"/>
      <name val="Arial"/>
      <family val="2"/>
      <charset val="178"/>
      <scheme val="minor"/>
    </font>
    <font>
      <b/>
      <sz val="16"/>
      <color rgb="FF006100"/>
      <name val="Arial"/>
      <family val="2"/>
      <scheme val="minor"/>
    </font>
    <font>
      <b/>
      <sz val="16"/>
      <color rgb="FF9C0006"/>
      <name val="Arial"/>
      <family val="2"/>
      <scheme val="minor"/>
    </font>
    <font>
      <sz val="16"/>
      <name val="PT Bold Heading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B050"/>
      <name val="PT Simple Bold Ruled"/>
      <charset val="178"/>
    </font>
    <font>
      <b/>
      <sz val="14"/>
      <color rgb="FFFF0000"/>
      <name val="PT Simple Bold Ruled"/>
      <charset val="178"/>
    </font>
    <font>
      <b/>
      <sz val="14"/>
      <color theme="1"/>
      <name val="PT Simple Bold Ruled"/>
      <charset val="178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14"/>
      <color rgb="FFFF0000"/>
      <name val="PT Bold Heading"/>
      <charset val="178"/>
    </font>
    <font>
      <sz val="12"/>
      <color theme="1"/>
      <name val="PT Simple Bold Ruled"/>
      <charset val="178"/>
    </font>
    <font>
      <sz val="16"/>
      <color theme="1"/>
      <name val="ae_AlHor"/>
      <family val="1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2" borderId="2"/>
    <xf numFmtId="0" fontId="18" fillId="0" borderId="0"/>
    <xf numFmtId="0" fontId="22" fillId="14" borderId="9" applyNumberFormat="0" applyAlignment="0" applyProtection="0"/>
    <xf numFmtId="0" fontId="21" fillId="14" borderId="0" applyNumberFormat="0" applyBorder="0" applyAlignment="0" applyProtection="0"/>
    <xf numFmtId="1" fontId="23" fillId="0" borderId="1" applyFill="0">
      <alignment horizontal="center" vertical="center" shrinkToFit="1" readingOrder="2"/>
      <protection locked="0"/>
    </xf>
    <xf numFmtId="1" fontId="23" fillId="15" borderId="1">
      <alignment horizontal="center" vertical="center" shrinkToFit="1" readingOrder="2"/>
      <protection locked="0"/>
    </xf>
    <xf numFmtId="0" fontId="29" fillId="16" borderId="0" applyNumberFormat="0" applyBorder="0" applyAlignment="0" applyProtection="0"/>
    <xf numFmtId="0" fontId="3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/>
  </cellStyleXfs>
  <cellXfs count="125">
    <xf numFmtId="0" fontId="0" fillId="0" borderId="0" xfId="0"/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/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3" fillId="0" borderId="1" xfId="0" applyFont="1" applyBorder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3" fontId="13" fillId="12" borderId="1" xfId="0" applyNumberFormat="1" applyFont="1" applyFill="1" applyBorder="1" applyAlignment="1">
      <alignment horizontal="center" vertical="center" readingOrder="2"/>
    </xf>
    <xf numFmtId="3" fontId="13" fillId="11" borderId="1" xfId="0" applyNumberFormat="1" applyFont="1" applyFill="1" applyBorder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 vertical="center" readingOrder="2"/>
    </xf>
    <xf numFmtId="0" fontId="20" fillId="4" borderId="4" xfId="0" applyNumberFormat="1" applyFont="1" applyFill="1" applyBorder="1" applyAlignment="1">
      <alignment horizontal="center" vertical="center" shrinkToFit="1" readingOrder="2"/>
    </xf>
    <xf numFmtId="0" fontId="20" fillId="4" borderId="1" xfId="0" applyFont="1" applyFill="1" applyBorder="1" applyAlignment="1">
      <alignment horizontal="center" vertical="center" readingOrder="2"/>
    </xf>
    <xf numFmtId="171" fontId="20" fillId="4" borderId="1" xfId="0" applyNumberFormat="1" applyFont="1" applyFill="1" applyBorder="1" applyAlignment="1">
      <alignment horizontal="center" vertical="center" readingOrder="2"/>
    </xf>
    <xf numFmtId="0" fontId="19" fillId="6" borderId="4" xfId="0" applyNumberFormat="1" applyFont="1" applyFill="1" applyBorder="1" applyAlignment="1">
      <alignment horizontal="center" vertical="center" shrinkToFit="1" readingOrder="2"/>
    </xf>
    <xf numFmtId="0" fontId="19" fillId="6" borderId="1" xfId="0" applyFont="1" applyFill="1" applyBorder="1" applyAlignment="1">
      <alignment horizontal="center" vertical="center" readingOrder="2"/>
    </xf>
    <xf numFmtId="171" fontId="19" fillId="6" borderId="1" xfId="0" applyNumberFormat="1" applyFont="1" applyFill="1" applyBorder="1" applyAlignment="1">
      <alignment horizontal="center" vertical="center" readingOrder="2"/>
    </xf>
    <xf numFmtId="0" fontId="19" fillId="6" borderId="1" xfId="0" applyFont="1" applyFill="1" applyBorder="1" applyAlignment="1">
      <alignment vertical="center"/>
    </xf>
    <xf numFmtId="167" fontId="19" fillId="6" borderId="1" xfId="0" applyNumberFormat="1" applyFont="1" applyFill="1" applyBorder="1" applyAlignment="1">
      <alignment horizontal="center" vertical="center"/>
    </xf>
    <xf numFmtId="170" fontId="19" fillId="6" borderId="1" xfId="0" applyNumberFormat="1" applyFont="1" applyFill="1" applyBorder="1" applyAlignment="1">
      <alignment horizontal="center" vertical="center" readingOrder="2"/>
    </xf>
    <xf numFmtId="168" fontId="19" fillId="6" borderId="1" xfId="0" applyNumberFormat="1" applyFont="1" applyFill="1" applyBorder="1" applyAlignment="1">
      <alignment horizontal="center" vertical="center" shrinkToFit="1" readingOrder="2"/>
    </xf>
    <xf numFmtId="1" fontId="16" fillId="13" borderId="1" xfId="0" applyNumberFormat="1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left" vertical="center" readingOrder="2"/>
    </xf>
    <xf numFmtId="171" fontId="5" fillId="0" borderId="0" xfId="0" applyNumberFormat="1" applyFont="1" applyAlignment="1">
      <alignment horizontal="center" vertical="center" readingOrder="2"/>
    </xf>
    <xf numFmtId="0" fontId="26" fillId="0" borderId="1" xfId="0" applyFont="1" applyBorder="1" applyAlignment="1">
      <alignment horizontal="center" vertical="center" readingOrder="2"/>
    </xf>
    <xf numFmtId="166" fontId="9" fillId="0" borderId="0" xfId="0" applyNumberFormat="1" applyFont="1"/>
    <xf numFmtId="0" fontId="27" fillId="0" borderId="0" xfId="0" applyFont="1" applyAlignment="1">
      <alignment horizontal="left" vertical="center" readingOrder="2"/>
    </xf>
    <xf numFmtId="0" fontId="11" fillId="7" borderId="3" xfId="0" applyFont="1" applyFill="1" applyBorder="1" applyAlignment="1">
      <alignment horizontal="center" vertical="center" readingOrder="2"/>
    </xf>
    <xf numFmtId="0" fontId="11" fillId="0" borderId="0" xfId="0" applyFont="1" applyAlignment="1">
      <alignment horizontal="left" vertical="center" readingOrder="2"/>
    </xf>
    <xf numFmtId="171" fontId="13" fillId="0" borderId="1" xfId="0" applyNumberFormat="1" applyFont="1" applyFill="1" applyBorder="1" applyAlignment="1">
      <alignment horizontal="center" vertical="center" readingOrder="2"/>
    </xf>
    <xf numFmtId="165" fontId="5" fillId="0" borderId="0" xfId="0" applyNumberFormat="1" applyFont="1" applyAlignment="1">
      <alignment horizontal="center" vertical="center" readingOrder="2"/>
    </xf>
    <xf numFmtId="171" fontId="5" fillId="0" borderId="1" xfId="0" applyNumberFormat="1" applyFont="1" applyBorder="1" applyAlignment="1">
      <alignment horizontal="center" vertical="center" readingOrder="2"/>
    </xf>
    <xf numFmtId="0" fontId="13" fillId="10" borderId="1" xfId="0" applyFont="1" applyFill="1" applyBorder="1" applyAlignment="1">
      <alignment horizontal="center" vertical="center" readingOrder="2"/>
    </xf>
    <xf numFmtId="0" fontId="30" fillId="0" borderId="0" xfId="0" applyFont="1" applyAlignment="1">
      <alignment horizontal="left" vertical="center" readingOrder="2"/>
    </xf>
    <xf numFmtId="1" fontId="32" fillId="16" borderId="1" xfId="7" applyNumberFormat="1" applyFont="1" applyBorder="1" applyAlignment="1">
      <alignment horizontal="center" vertical="center" readingOrder="2"/>
    </xf>
    <xf numFmtId="1" fontId="33" fillId="17" borderId="1" xfId="8" applyNumberFormat="1" applyFont="1" applyBorder="1" applyAlignment="1">
      <alignment horizontal="center" vertical="center" readingOrder="2"/>
    </xf>
    <xf numFmtId="170" fontId="19" fillId="6" borderId="1" xfId="0" applyNumberFormat="1" applyFont="1" applyFill="1" applyBorder="1" applyAlignment="1">
      <alignment horizontal="center" vertical="center" readingOrder="1"/>
    </xf>
    <xf numFmtId="0" fontId="18" fillId="0" borderId="0" xfId="2"/>
    <xf numFmtId="0" fontId="18" fillId="0" borderId="0" xfId="2"/>
    <xf numFmtId="0" fontId="5" fillId="0" borderId="0" xfId="0" applyFont="1" applyAlignment="1">
      <alignment horizontal="center" vertical="center" wrapText="1" readingOrder="2"/>
    </xf>
    <xf numFmtId="0" fontId="34" fillId="0" borderId="0" xfId="0" applyFont="1" applyAlignment="1">
      <alignment horizontal="center" vertical="center" readingOrder="2"/>
    </xf>
    <xf numFmtId="0" fontId="27" fillId="7" borderId="10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readingOrder="2"/>
    </xf>
    <xf numFmtId="0" fontId="3" fillId="0" borderId="0" xfId="0" applyFont="1" applyFill="1" applyBorder="1" applyAlignment="1">
      <alignment horizontal="center" vertical="center" readingOrder="2"/>
    </xf>
    <xf numFmtId="1" fontId="5" fillId="0" borderId="0" xfId="0" applyNumberFormat="1" applyFont="1" applyFill="1" applyBorder="1" applyAlignment="1">
      <alignment vertical="center" readingOrder="2"/>
    </xf>
    <xf numFmtId="0" fontId="5" fillId="0" borderId="10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168" fontId="5" fillId="0" borderId="0" xfId="0" applyNumberFormat="1" applyFont="1" applyAlignment="1">
      <alignment horizontal="center" vertical="center" readingOrder="2"/>
    </xf>
    <xf numFmtId="175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readingOrder="2"/>
    </xf>
    <xf numFmtId="0" fontId="3" fillId="0" borderId="0" xfId="0" applyFont="1" applyFill="1" applyBorder="1" applyAlignment="1">
      <alignment horizontal="right" readingOrder="2"/>
    </xf>
    <xf numFmtId="0" fontId="37" fillId="6" borderId="1" xfId="0" applyFont="1" applyFill="1" applyBorder="1" applyAlignment="1">
      <alignment horizontal="center" vertical="center" readingOrder="2"/>
    </xf>
    <xf numFmtId="0" fontId="37" fillId="6" borderId="1" xfId="0" applyFont="1" applyFill="1" applyBorder="1" applyAlignment="1">
      <alignment horizontal="center" vertical="center" readingOrder="2"/>
    </xf>
    <xf numFmtId="0" fontId="38" fillId="4" borderId="1" xfId="0" applyFont="1" applyFill="1" applyBorder="1" applyAlignment="1">
      <alignment horizontal="center" vertical="center" readingOrder="2"/>
    </xf>
    <xf numFmtId="0" fontId="39" fillId="4" borderId="1" xfId="0" applyFont="1" applyFill="1" applyBorder="1" applyAlignment="1">
      <alignment horizontal="center" vertical="center" readingOrder="2"/>
    </xf>
    <xf numFmtId="1" fontId="19" fillId="4" borderId="1" xfId="11" applyNumberFormat="1" applyFont="1" applyFill="1" applyBorder="1" applyAlignment="1">
      <alignment horizontal="center" wrapText="1" readingOrder="2"/>
    </xf>
    <xf numFmtId="171" fontId="41" fillId="4" borderId="1" xfId="0" applyNumberFormat="1" applyFont="1" applyFill="1" applyBorder="1" applyAlignment="1">
      <alignment horizontal="center" vertical="center" readingOrder="2"/>
    </xf>
    <xf numFmtId="165" fontId="41" fillId="4" borderId="1" xfId="0" applyNumberFormat="1" applyFont="1" applyFill="1" applyBorder="1" applyAlignment="1">
      <alignment horizontal="center" vertical="center" readingOrder="2"/>
    </xf>
    <xf numFmtId="0" fontId="42" fillId="6" borderId="1" xfId="0" applyFont="1" applyFill="1" applyBorder="1" applyAlignment="1">
      <alignment horizontal="center" vertical="center" readingOrder="2"/>
    </xf>
    <xf numFmtId="173" fontId="19" fillId="0" borderId="1" xfId="11" applyNumberFormat="1" applyFont="1" applyFill="1" applyBorder="1" applyAlignment="1">
      <alignment horizontal="center" wrapText="1" readingOrder="2"/>
    </xf>
    <xf numFmtId="173" fontId="41" fillId="0" borderId="1" xfId="0" applyNumberFormat="1" applyFont="1" applyFill="1" applyBorder="1" applyAlignment="1">
      <alignment horizontal="center" vertical="center" readingOrder="2"/>
    </xf>
    <xf numFmtId="0" fontId="43" fillId="6" borderId="1" xfId="0" applyFont="1" applyFill="1" applyBorder="1" applyAlignment="1">
      <alignment horizontal="center" vertical="center" readingOrder="2"/>
    </xf>
    <xf numFmtId="1" fontId="5" fillId="0" borderId="1" xfId="0" applyNumberFormat="1" applyFont="1" applyFill="1" applyBorder="1" applyAlignment="1">
      <alignment horizontal="center" readingOrder="2"/>
    </xf>
    <xf numFmtId="1" fontId="5" fillId="0" borderId="1" xfId="0" applyNumberFormat="1" applyFont="1" applyFill="1" applyBorder="1" applyAlignment="1">
      <alignment horizontal="center" vertical="center" readingOrder="2"/>
    </xf>
    <xf numFmtId="0" fontId="43" fillId="6" borderId="1" xfId="0" applyFont="1" applyFill="1" applyBorder="1" applyAlignment="1">
      <alignment horizontal="center" vertical="center" readingOrder="2"/>
    </xf>
    <xf numFmtId="0" fontId="44" fillId="0" borderId="10" xfId="0" applyFont="1" applyBorder="1" applyAlignment="1">
      <alignment horizontal="center" vertical="center" readingOrder="2"/>
    </xf>
    <xf numFmtId="0" fontId="44" fillId="0" borderId="11" xfId="0" applyFont="1" applyBorder="1" applyAlignment="1">
      <alignment horizontal="center" vertical="center" readingOrder="2"/>
    </xf>
    <xf numFmtId="0" fontId="45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readingOrder="2"/>
    </xf>
    <xf numFmtId="0" fontId="44" fillId="0" borderId="0" xfId="0" applyFont="1" applyBorder="1" applyAlignment="1">
      <alignment horizontal="center" vertical="center" readingOrder="2"/>
    </xf>
    <xf numFmtId="0" fontId="4" fillId="3" borderId="13" xfId="0" applyFont="1" applyFill="1" applyBorder="1" applyAlignment="1">
      <alignment horizontal="center" vertical="center" readingOrder="2"/>
    </xf>
    <xf numFmtId="0" fontId="4" fillId="3" borderId="14" xfId="0" applyFont="1" applyFill="1" applyBorder="1" applyAlignment="1">
      <alignment horizontal="center" vertical="center" readingOrder="2"/>
    </xf>
    <xf numFmtId="0" fontId="25" fillId="3" borderId="15" xfId="0" applyFont="1" applyFill="1" applyBorder="1" applyAlignment="1">
      <alignment horizontal="center" vertical="center" readingOrder="2"/>
    </xf>
    <xf numFmtId="0" fontId="4" fillId="3" borderId="16" xfId="0" applyFont="1" applyFill="1" applyBorder="1" applyAlignment="1">
      <alignment horizontal="center" vertical="center" readingOrder="2"/>
    </xf>
    <xf numFmtId="0" fontId="25" fillId="3" borderId="3" xfId="0" applyFont="1" applyFill="1" applyBorder="1" applyAlignment="1">
      <alignment horizontal="center" vertical="center" readingOrder="2"/>
    </xf>
    <xf numFmtId="0" fontId="20" fillId="4" borderId="7" xfId="0" applyNumberFormat="1" applyFont="1" applyFill="1" applyBorder="1" applyAlignment="1">
      <alignment horizontal="center" vertical="center" shrinkToFit="1" readingOrder="2"/>
    </xf>
    <xf numFmtId="0" fontId="20" fillId="4" borderId="8" xfId="0" applyFont="1" applyFill="1" applyBorder="1" applyAlignment="1">
      <alignment horizontal="right" vertical="center" readingOrder="2"/>
    </xf>
    <xf numFmtId="0" fontId="20" fillId="4" borderId="8" xfId="0" applyFont="1" applyFill="1" applyBorder="1" applyAlignment="1">
      <alignment horizontal="center" vertical="center" readingOrder="2"/>
    </xf>
    <xf numFmtId="171" fontId="20" fillId="4" borderId="8" xfId="0" applyNumberFormat="1" applyFont="1" applyFill="1" applyBorder="1" applyAlignment="1">
      <alignment horizontal="center" vertical="center" readingOrder="2"/>
    </xf>
    <xf numFmtId="170" fontId="19" fillId="6" borderId="8" xfId="0" applyNumberFormat="1" applyFont="1" applyFill="1" applyBorder="1" applyAlignment="1">
      <alignment horizontal="center" vertical="center" readingOrder="2"/>
    </xf>
    <xf numFmtId="0" fontId="24" fillId="0" borderId="17" xfId="0" applyFont="1" applyBorder="1" applyAlignment="1">
      <alignment horizontal="center" vertical="center" readingOrder="2"/>
    </xf>
    <xf numFmtId="170" fontId="19" fillId="9" borderId="18" xfId="0" applyNumberFormat="1" applyFont="1" applyFill="1" applyBorder="1" applyAlignment="1">
      <alignment horizontal="center" vertical="center" readingOrder="2"/>
    </xf>
    <xf numFmtId="170" fontId="19" fillId="9" borderId="19" xfId="0" applyNumberFormat="1" applyFont="1" applyFill="1" applyBorder="1" applyAlignment="1">
      <alignment horizontal="center" vertical="center" readingOrder="2"/>
    </xf>
    <xf numFmtId="170" fontId="19" fillId="9" borderId="20" xfId="0" applyNumberFormat="1" applyFont="1" applyFill="1" applyBorder="1" applyAlignment="1">
      <alignment horizontal="center" vertical="center" readingOrder="2"/>
    </xf>
    <xf numFmtId="170" fontId="19" fillId="9" borderId="21" xfId="0" applyNumberFormat="1" applyFont="1" applyFill="1" applyBorder="1" applyAlignment="1">
      <alignment horizontal="center" vertical="center" readingOrder="2"/>
    </xf>
    <xf numFmtId="167" fontId="19" fillId="6" borderId="22" xfId="0" applyNumberFormat="1" applyFont="1" applyFill="1" applyBorder="1" applyAlignment="1">
      <alignment horizontal="center" vertical="center"/>
    </xf>
    <xf numFmtId="1" fontId="19" fillId="9" borderId="21" xfId="0" applyNumberFormat="1" applyFont="1" applyFill="1" applyBorder="1" applyAlignment="1">
      <alignment horizontal="center" vertical="center" readingOrder="2"/>
    </xf>
    <xf numFmtId="0" fontId="24" fillId="0" borderId="10" xfId="0" applyFont="1" applyBorder="1" applyAlignment="1">
      <alignment horizontal="center" vertical="center" readingOrder="2"/>
    </xf>
    <xf numFmtId="0" fontId="5" fillId="0" borderId="20" xfId="0" applyFont="1" applyBorder="1" applyAlignment="1">
      <alignment horizontal="center" vertical="center" readingOrder="2"/>
    </xf>
    <xf numFmtId="0" fontId="5" fillId="0" borderId="21" xfId="0" applyFont="1" applyBorder="1" applyAlignment="1">
      <alignment horizontal="center" vertical="center" readingOrder="2"/>
    </xf>
    <xf numFmtId="0" fontId="19" fillId="6" borderId="6" xfId="0" applyNumberFormat="1" applyFont="1" applyFill="1" applyBorder="1" applyAlignment="1">
      <alignment horizontal="center" vertical="center" shrinkToFit="1" readingOrder="2"/>
    </xf>
    <xf numFmtId="0" fontId="19" fillId="6" borderId="5" xfId="0" applyFont="1" applyFill="1" applyBorder="1" applyAlignment="1">
      <alignment vertical="center"/>
    </xf>
    <xf numFmtId="167" fontId="19" fillId="6" borderId="5" xfId="0" applyNumberFormat="1" applyFont="1" applyFill="1" applyBorder="1" applyAlignment="1">
      <alignment horizontal="center" vertical="center"/>
    </xf>
    <xf numFmtId="168" fontId="19" fillId="6" borderId="5" xfId="0" applyNumberFormat="1" applyFont="1" applyFill="1" applyBorder="1" applyAlignment="1">
      <alignment horizontal="center" vertical="center" shrinkToFit="1" readingOrder="2"/>
    </xf>
    <xf numFmtId="0" fontId="24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0" xfId="0" applyFont="1" applyBorder="1" applyAlignment="1">
      <alignment vertical="center" readingOrder="2"/>
    </xf>
    <xf numFmtId="0" fontId="7" fillId="3" borderId="26" xfId="0" applyFont="1" applyFill="1" applyBorder="1" applyAlignment="1">
      <alignment horizontal="center" vertical="center" readingOrder="2"/>
    </xf>
    <xf numFmtId="0" fontId="10" fillId="3" borderId="27" xfId="0" applyFont="1" applyFill="1" applyBorder="1" applyAlignment="1">
      <alignment horizontal="center" vertical="center" readingOrder="2"/>
    </xf>
    <xf numFmtId="0" fontId="10" fillId="0" borderId="0" xfId="0" applyFont="1" applyFill="1" applyBorder="1" applyAlignment="1">
      <alignment horizontal="center" vertical="center" readingOrder="2"/>
    </xf>
    <xf numFmtId="0" fontId="7" fillId="5" borderId="26" xfId="0" applyFont="1" applyFill="1" applyBorder="1" applyAlignment="1">
      <alignment horizontal="center" vertical="center" readingOrder="2"/>
    </xf>
    <xf numFmtId="0" fontId="7" fillId="8" borderId="27" xfId="0" applyFont="1" applyFill="1" applyBorder="1" applyAlignment="1">
      <alignment horizontal="center" vertical="center" readingOrder="2"/>
    </xf>
    <xf numFmtId="177" fontId="9" fillId="0" borderId="0" xfId="0" applyNumberFormat="1" applyFont="1" applyBorder="1" applyAlignment="1">
      <alignment horizontal="center" vertical="center" readingOrder="2"/>
    </xf>
    <xf numFmtId="14" fontId="9" fillId="0" borderId="0" xfId="0" quotePrefix="1" applyNumberFormat="1" applyFont="1" applyBorder="1" applyAlignment="1">
      <alignment horizontal="center" vertical="center" readingOrder="2"/>
    </xf>
    <xf numFmtId="173" fontId="35" fillId="0" borderId="0" xfId="0" applyNumberFormat="1" applyFont="1" applyFill="1" applyBorder="1" applyAlignment="1">
      <alignment horizontal="center" vertical="center" readingOrder="2"/>
    </xf>
    <xf numFmtId="174" fontId="35" fillId="0" borderId="0" xfId="0" applyNumberFormat="1" applyFont="1" applyFill="1" applyBorder="1" applyAlignment="1">
      <alignment horizontal="center" vertical="center" readingOrder="2"/>
    </xf>
    <xf numFmtId="0" fontId="28" fillId="0" borderId="0" xfId="0" applyFont="1" applyFill="1" applyBorder="1" applyAlignment="1">
      <alignment horizontal="right" readingOrder="2"/>
    </xf>
    <xf numFmtId="172" fontId="3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center" vertical="center" readingOrder="2"/>
    </xf>
    <xf numFmtId="1" fontId="14" fillId="0" borderId="0" xfId="0" applyNumberFormat="1" applyFont="1" applyFill="1" applyBorder="1" applyAlignment="1">
      <alignment horizontal="center" vertical="center" readingOrder="2"/>
    </xf>
    <xf numFmtId="1" fontId="13" fillId="0" borderId="0" xfId="0" applyNumberFormat="1" applyFont="1" applyFill="1" applyBorder="1" applyAlignment="1">
      <alignment horizontal="center" vertical="center" readingOrder="2"/>
    </xf>
    <xf numFmtId="2" fontId="13" fillId="0" borderId="0" xfId="0" applyNumberFormat="1" applyFont="1" applyFill="1" applyBorder="1" applyAlignment="1">
      <alignment horizontal="center" vertical="center" readingOrder="2"/>
    </xf>
    <xf numFmtId="176" fontId="13" fillId="0" borderId="0" xfId="0" applyNumberFormat="1" applyFont="1" applyFill="1" applyBorder="1" applyAlignment="1">
      <alignment horizontal="center" vertical="center" readingOrder="2"/>
    </xf>
  </cellXfs>
  <cellStyles count="12">
    <cellStyle name="20% - تمييز1 2" xfId="4"/>
    <cellStyle name="Comma 2" xfId="9"/>
    <cellStyle name="Comma 2 2" xfId="10"/>
    <cellStyle name="Normal" xfId="0" builtinId="0"/>
    <cellStyle name="Normal 2" xfId="2"/>
    <cellStyle name="Normal 4" xfId="11"/>
    <cellStyle name="Style 1" xfId="1"/>
    <cellStyle name="إخراج 2" xfId="3"/>
    <cellStyle name="جيد" xfId="7" builtinId="26"/>
    <cellStyle name="سيئ" xfId="8" builtinId="27"/>
    <cellStyle name="نمط 1" xfId="5"/>
    <cellStyle name="نمط 2" xfId="6"/>
  </cellStyles>
  <dxfs count="26">
    <dxf>
      <fill>
        <patternFill patternType="solid">
          <bgColor rgb="FFFF3333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3B3B"/>
        </patternFill>
      </fill>
    </dxf>
    <dxf>
      <fill>
        <patternFill>
          <bgColor rgb="FFFFC000"/>
        </patternFill>
      </fill>
    </dxf>
    <dxf>
      <fill>
        <patternFill>
          <bgColor rgb="FF53D2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CD45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3B3B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CFFCC"/>
      <color rgb="FFFFFF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nturki/Desktop/&#8235;&#1605;&#1578;&#1575;&#1576;&#1593;&#1577;%20&#1593;&#1605;&#1604;&#1575;&#1569;%20-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أساسية"/>
      <sheetName val="المقسطون"/>
      <sheetName val="الاقساط والاشهر"/>
      <sheetName val="نموذج"/>
      <sheetName val="data"/>
      <sheetName val="check List"/>
      <sheetName val="بداية العقد ونهايته بالهجري"/>
      <sheetName val="حركة تسديد عميل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/>
  <dimension ref="A1:S77"/>
  <sheetViews>
    <sheetView showGridLines="0" rightToLeft="1" tabSelected="1" zoomScale="80" zoomScaleNormal="80" workbookViewId="0">
      <pane ySplit="25" topLeftCell="A38" activePane="bottomLeft" state="frozen"/>
      <selection pane="bottomLeft" activeCell="D4" sqref="D4"/>
    </sheetView>
  </sheetViews>
  <sheetFormatPr defaultColWidth="9" defaultRowHeight="20.25" x14ac:dyDescent="0.2"/>
  <cols>
    <col min="1" max="1" width="4.5" style="1" customWidth="1"/>
    <col min="2" max="2" width="11.25" style="1" customWidth="1"/>
    <col min="3" max="3" width="21.875" style="2" customWidth="1"/>
    <col min="4" max="4" width="17.375" style="1" customWidth="1"/>
    <col min="5" max="5" width="14.75" style="1" customWidth="1"/>
    <col min="6" max="6" width="17.375" style="1" customWidth="1"/>
    <col min="7" max="7" width="12" style="1" customWidth="1"/>
    <col min="8" max="9" width="19.375" style="1" customWidth="1"/>
    <col min="10" max="10" width="15.375" style="1" customWidth="1"/>
    <col min="11" max="11" width="18.125" style="1" customWidth="1"/>
    <col min="12" max="12" width="19.375" style="1" customWidth="1"/>
    <col min="13" max="13" width="15.25" style="1" customWidth="1"/>
    <col min="14" max="14" width="16.5" style="1" customWidth="1"/>
    <col min="15" max="16" width="9" style="1"/>
    <col min="17" max="17" width="10.125" style="1" bestFit="1" customWidth="1"/>
    <col min="18" max="16384" width="9" style="1"/>
  </cols>
  <sheetData>
    <row r="1" spans="1:19" customFormat="1" ht="14.25" x14ac:dyDescent="0.2"/>
    <row r="2" spans="1:19" ht="21.75" customHeight="1" thickBot="1" x14ac:dyDescent="0.25">
      <c r="C2" s="1"/>
      <c r="J2" s="31" t="s">
        <v>20</v>
      </c>
      <c r="K2" s="34">
        <f ca="1">TODAY()</f>
        <v>44400</v>
      </c>
    </row>
    <row r="3" spans="1:19" ht="22.5" customHeight="1" thickBot="1" x14ac:dyDescent="0.9">
      <c r="A3" s="30"/>
      <c r="B3" s="44"/>
      <c r="C3" s="45" t="s">
        <v>24</v>
      </c>
      <c r="D3" s="32">
        <v>2500</v>
      </c>
      <c r="E3" s="33" t="s">
        <v>25</v>
      </c>
      <c r="F3" s="46">
        <f>VLOOKUP(D3,B26:K61,2,0)</f>
        <v>1</v>
      </c>
      <c r="G3" s="47"/>
      <c r="H3" s="48"/>
      <c r="J3" s="49"/>
      <c r="K3" s="3"/>
    </row>
    <row r="4" spans="1:19" ht="18.75" customHeight="1" x14ac:dyDescent="0.2">
      <c r="A4" s="50" t="s">
        <v>18</v>
      </c>
      <c r="B4" s="50"/>
      <c r="C4" s="50"/>
      <c r="D4" s="4"/>
      <c r="E4" s="27"/>
      <c r="I4" s="116"/>
      <c r="J4" s="116"/>
      <c r="L4" s="116"/>
      <c r="M4" s="116"/>
      <c r="N4" s="116"/>
      <c r="R4" s="51"/>
      <c r="S4" s="13"/>
    </row>
    <row r="5" spans="1:19" s="3" customFormat="1" ht="18" customHeight="1" x14ac:dyDescent="0.3">
      <c r="A5" s="50"/>
      <c r="B5" s="50"/>
      <c r="C5" s="50"/>
      <c r="E5" s="38" t="s">
        <v>28</v>
      </c>
      <c r="F5" s="52"/>
      <c r="G5" s="53"/>
      <c r="H5" s="1"/>
      <c r="I5" s="116"/>
      <c r="J5" s="116"/>
      <c r="L5" s="116"/>
      <c r="M5" s="116"/>
      <c r="N5" s="116"/>
      <c r="Q5" s="14"/>
      <c r="R5" s="14"/>
      <c r="S5" s="14"/>
    </row>
    <row r="6" spans="1:19" ht="18" customHeight="1" x14ac:dyDescent="0.2">
      <c r="B6" s="8"/>
      <c r="C6" s="29" t="s">
        <v>8</v>
      </c>
      <c r="D6" s="6">
        <f>VLOOKUP(D3,B26:K61,4,0)</f>
        <v>50000</v>
      </c>
      <c r="I6" s="118"/>
      <c r="J6" s="118"/>
      <c r="L6" s="117"/>
      <c r="M6" s="13"/>
      <c r="N6" s="13"/>
      <c r="Q6" s="13"/>
      <c r="R6" s="13"/>
      <c r="S6" s="13"/>
    </row>
    <row r="7" spans="1:19" ht="18" customHeight="1" x14ac:dyDescent="0.2">
      <c r="B7" s="4"/>
      <c r="C7" s="29" t="s">
        <v>10</v>
      </c>
      <c r="D7" s="6">
        <f>VLOOKUP(D3,B26:K61,5,0)</f>
        <v>70000</v>
      </c>
      <c r="E7" s="38" t="s">
        <v>21</v>
      </c>
      <c r="F7" s="52"/>
      <c r="G7" s="53"/>
      <c r="I7" s="119"/>
      <c r="J7" s="119"/>
      <c r="K7" s="55"/>
      <c r="L7" s="114"/>
      <c r="M7" s="13"/>
      <c r="N7" s="13"/>
      <c r="O7" s="13"/>
      <c r="P7" s="15"/>
      <c r="Q7" s="13"/>
      <c r="R7" s="13"/>
      <c r="S7" s="13"/>
    </row>
    <row r="8" spans="1:19" ht="18" customHeight="1" x14ac:dyDescent="0.2">
      <c r="B8" s="4"/>
      <c r="C8" s="29" t="s">
        <v>11</v>
      </c>
      <c r="D8" s="6">
        <v>0</v>
      </c>
      <c r="E8" s="7"/>
      <c r="F8" s="5"/>
      <c r="G8" s="4"/>
      <c r="H8" s="4"/>
      <c r="I8" s="118"/>
      <c r="J8" s="120"/>
      <c r="L8" s="115"/>
      <c r="M8" s="13"/>
      <c r="N8" s="13"/>
      <c r="O8" s="13"/>
      <c r="P8" s="15"/>
      <c r="Q8" s="13"/>
      <c r="R8" s="13"/>
      <c r="S8" s="13"/>
    </row>
    <row r="9" spans="1:19" ht="18" customHeight="1" x14ac:dyDescent="0.2">
      <c r="B9" s="4"/>
      <c r="C9" s="29" t="s">
        <v>12</v>
      </c>
      <c r="D9" s="6">
        <f>VLOOKUP(D3,B26:K61,6,0)</f>
        <v>2000</v>
      </c>
      <c r="E9" s="9"/>
      <c r="F9" s="28"/>
      <c r="G9" s="4"/>
      <c r="H9" s="4"/>
      <c r="I9" s="118"/>
      <c r="J9" s="120"/>
      <c r="M9" s="56"/>
      <c r="O9" s="13"/>
      <c r="P9" s="13"/>
      <c r="Q9" s="13"/>
    </row>
    <row r="10" spans="1:19" ht="18" customHeight="1" x14ac:dyDescent="0.2">
      <c r="B10" s="4"/>
      <c r="C10" s="29" t="s">
        <v>26</v>
      </c>
      <c r="D10" s="26">
        <f ca="1">IF($D$11&gt;$K$2,0,IF($D$12&lt;$K$2,$D$7,(SUM(DATEDIF($D$11,$K$2,"Y")*12)+(DATEDIF($D$11,$K$2,"ym"))+(IF(DATEDIF($D$11,$K$2,"md")&lt;&gt;0,1,0)))*D9))</f>
        <v>20000</v>
      </c>
      <c r="F10" s="118" t="s">
        <v>9</v>
      </c>
      <c r="G10" s="122">
        <f>(D7-D8)/D9</f>
        <v>35</v>
      </c>
      <c r="H10" s="4"/>
      <c r="I10" s="118"/>
      <c r="J10" s="121"/>
      <c r="K10" s="35"/>
      <c r="M10" s="57"/>
      <c r="N10" s="54"/>
      <c r="O10" s="13"/>
      <c r="P10" s="13"/>
      <c r="Q10" s="13"/>
    </row>
    <row r="11" spans="1:19" ht="18" customHeight="1" x14ac:dyDescent="0.2">
      <c r="B11" s="4"/>
      <c r="C11" s="29" t="s">
        <v>15</v>
      </c>
      <c r="D11" s="34">
        <f>VLOOKUP(D3,B26:K61,7,0)</f>
        <v>44099</v>
      </c>
      <c r="F11" s="118" t="s">
        <v>29</v>
      </c>
      <c r="G11" s="122">
        <f>D7-D6</f>
        <v>20000</v>
      </c>
      <c r="H11" s="4"/>
      <c r="J11" s="58"/>
      <c r="K11" s="57"/>
      <c r="M11" s="57"/>
      <c r="N11" s="54"/>
      <c r="O11" s="13"/>
      <c r="P11" s="13"/>
      <c r="Q11" s="13"/>
    </row>
    <row r="12" spans="1:19" ht="18" customHeight="1" x14ac:dyDescent="0.2">
      <c r="B12" s="4"/>
      <c r="C12" s="29" t="s">
        <v>23</v>
      </c>
      <c r="D12" s="36">
        <f>VLOOKUP(D3,B26:K61,8,0)</f>
        <v>45103</v>
      </c>
      <c r="E12" s="7"/>
      <c r="F12" s="118" t="s">
        <v>30</v>
      </c>
      <c r="G12" s="122">
        <f>G11/G10</f>
        <v>571.42857142857144</v>
      </c>
      <c r="I12" s="59" t="s">
        <v>33</v>
      </c>
      <c r="J12" s="59"/>
      <c r="P12" s="13"/>
      <c r="Q12" s="13"/>
    </row>
    <row r="13" spans="1:19" ht="18" customHeight="1" x14ac:dyDescent="0.2">
      <c r="B13" s="4"/>
      <c r="C13" s="29" t="s">
        <v>31</v>
      </c>
      <c r="D13" s="39">
        <f ca="1">(D10/D9)</f>
        <v>10</v>
      </c>
      <c r="E13" s="7"/>
      <c r="F13" s="118" t="s">
        <v>13</v>
      </c>
      <c r="G13" s="123">
        <f>(G11/(D6-D8))*100</f>
        <v>40</v>
      </c>
      <c r="I13" s="59"/>
      <c r="J13" s="59"/>
      <c r="P13" s="13"/>
      <c r="Q13" s="13"/>
    </row>
    <row r="14" spans="1:19" ht="18" customHeight="1" x14ac:dyDescent="0.2">
      <c r="C14" s="29" t="s">
        <v>32</v>
      </c>
      <c r="D14" s="40">
        <f ca="1">D16/D9</f>
        <v>25</v>
      </c>
      <c r="E14" s="7"/>
      <c r="F14" s="118" t="s">
        <v>14</v>
      </c>
      <c r="G14" s="123">
        <f>(G13/G10)*12</f>
        <v>13.714285714285714</v>
      </c>
      <c r="I14" s="60" t="s">
        <v>24</v>
      </c>
      <c r="J14" s="61" t="s">
        <v>34</v>
      </c>
      <c r="K14" s="61"/>
      <c r="L14" s="60" t="s">
        <v>35</v>
      </c>
      <c r="M14" s="60" t="s">
        <v>36</v>
      </c>
      <c r="N14" s="60" t="s">
        <v>3</v>
      </c>
      <c r="P14" s="13"/>
      <c r="Q14" s="13"/>
    </row>
    <row r="15" spans="1:19" ht="18" customHeight="1" x14ac:dyDescent="0.25">
      <c r="B15" s="4"/>
      <c r="C15" s="1"/>
      <c r="E15" s="12"/>
      <c r="F15" s="118" t="s">
        <v>37</v>
      </c>
      <c r="G15" s="124">
        <f>G13/G10</f>
        <v>1.1428571428571428</v>
      </c>
      <c r="I15" s="62">
        <f>D3</f>
        <v>2500</v>
      </c>
      <c r="J15" s="63">
        <f>F3</f>
        <v>1</v>
      </c>
      <c r="K15" s="63"/>
      <c r="L15" s="64">
        <f>G10</f>
        <v>35</v>
      </c>
      <c r="M15" s="65">
        <f>D11</f>
        <v>44099</v>
      </c>
      <c r="N15" s="66">
        <f>D12</f>
        <v>45103</v>
      </c>
      <c r="P15" s="13"/>
      <c r="Q15" s="13"/>
    </row>
    <row r="16" spans="1:19" ht="18" customHeight="1" x14ac:dyDescent="0.25">
      <c r="B16" s="4"/>
      <c r="C16" s="29" t="s">
        <v>27</v>
      </c>
      <c r="D16" s="37">
        <f ca="1">D7-D10</f>
        <v>50000</v>
      </c>
      <c r="I16" s="67" t="s">
        <v>38</v>
      </c>
      <c r="J16" s="67"/>
      <c r="K16" s="67"/>
      <c r="L16" s="67"/>
      <c r="M16" s="68">
        <v>43770</v>
      </c>
      <c r="N16" s="69">
        <f>EDATE(M16,L15)</f>
        <v>44835</v>
      </c>
      <c r="P16" s="13"/>
      <c r="Q16" s="13"/>
    </row>
    <row r="17" spans="2:17" ht="18" customHeight="1" x14ac:dyDescent="0.3">
      <c r="C17" s="29" t="s">
        <v>16</v>
      </c>
      <c r="D17" s="10">
        <f ca="1">((D16*G14%)*(D14/12))/(1+((G14%)*(D14/12)))</f>
        <v>11111.111111111111</v>
      </c>
      <c r="F17" s="43"/>
      <c r="G17" s="43"/>
      <c r="I17" s="70" t="s">
        <v>31</v>
      </c>
      <c r="J17" s="71">
        <f ca="1">IF(DATEDIF(M15,NOW(),"m")+1&gt;L15,L15,DATEDIF(M15,NOW(),"m")+1)</f>
        <v>10</v>
      </c>
      <c r="K17" s="70" t="s">
        <v>39</v>
      </c>
      <c r="L17" s="72">
        <f ca="1">(J17*D9)</f>
        <v>20000</v>
      </c>
      <c r="M17" s="73" t="s">
        <v>40</v>
      </c>
      <c r="N17" s="73"/>
      <c r="P17" s="13"/>
      <c r="Q17" s="13"/>
    </row>
    <row r="18" spans="2:17" ht="18" customHeight="1" x14ac:dyDescent="0.3">
      <c r="C18" s="29" t="s">
        <v>17</v>
      </c>
      <c r="D18" s="11">
        <f ca="1">D16-D17</f>
        <v>38888.888888888891</v>
      </c>
      <c r="F18" s="42"/>
      <c r="I18" s="70" t="s">
        <v>32</v>
      </c>
      <c r="J18" s="71">
        <f ca="1">L15-J17</f>
        <v>25</v>
      </c>
      <c r="K18" s="70" t="s">
        <v>41</v>
      </c>
      <c r="L18" s="72">
        <f ca="1">(J18*D9)</f>
        <v>50000</v>
      </c>
      <c r="M18" s="74" t="str">
        <f ca="1">IFERROR(IF(M49,"سداد مبكر",IF(TODAY()=N15,"العقد انتهى اليوم",IF(TODAY()&gt;N15,"العقـد منتهى",IF(TODAY()&lt;M15,"لم يتم تداولة","العقـد سارى")))),"")</f>
        <v>العقـد سارى</v>
      </c>
      <c r="N18" s="75"/>
      <c r="O18" s="13"/>
      <c r="P18" s="13"/>
      <c r="Q18" s="13"/>
    </row>
    <row r="19" spans="2:17" ht="18" hidden="1" customHeight="1" x14ac:dyDescent="0.2">
      <c r="O19" s="13"/>
      <c r="P19" s="13"/>
      <c r="Q19" s="13"/>
    </row>
    <row r="20" spans="2:17" ht="18" hidden="1" customHeight="1" x14ac:dyDescent="0.2">
      <c r="O20" s="13"/>
      <c r="P20" s="13"/>
      <c r="Q20" s="13"/>
    </row>
    <row r="21" spans="2:17" ht="18" hidden="1" customHeight="1" x14ac:dyDescent="0.2">
      <c r="O21" s="13"/>
      <c r="P21" s="13"/>
      <c r="Q21" s="13"/>
    </row>
    <row r="22" spans="2:17" ht="18" hidden="1" customHeight="1" thickBot="1" x14ac:dyDescent="0.25">
      <c r="O22" s="13"/>
      <c r="P22" s="13"/>
      <c r="Q22" s="13"/>
    </row>
    <row r="23" spans="2:17" ht="18" customHeight="1" x14ac:dyDescent="0.2">
      <c r="C23" s="76" t="s">
        <v>42</v>
      </c>
      <c r="D23" s="77"/>
      <c r="E23" s="77"/>
      <c r="F23" s="77"/>
      <c r="M23" s="78"/>
      <c r="N23" s="78"/>
      <c r="O23" s="13"/>
      <c r="P23" s="13"/>
      <c r="Q23" s="13"/>
    </row>
    <row r="24" spans="2:17" ht="21" thickBot="1" x14ac:dyDescent="0.25">
      <c r="O24" s="13"/>
      <c r="P24" s="13"/>
      <c r="Q24" s="13"/>
    </row>
    <row r="25" spans="2:17" ht="18" customHeight="1" thickBot="1" x14ac:dyDescent="0.25">
      <c r="B25" s="79" t="s">
        <v>0</v>
      </c>
      <c r="C25" s="80" t="s">
        <v>1</v>
      </c>
      <c r="D25" s="80" t="s">
        <v>4</v>
      </c>
      <c r="E25" s="80" t="s">
        <v>8</v>
      </c>
      <c r="F25" s="80" t="s">
        <v>5</v>
      </c>
      <c r="G25" s="80" t="s">
        <v>2</v>
      </c>
      <c r="H25" s="80" t="s">
        <v>6</v>
      </c>
      <c r="I25" s="80" t="s">
        <v>3</v>
      </c>
      <c r="J25" s="80" t="s">
        <v>19</v>
      </c>
      <c r="K25" s="80" t="s">
        <v>7</v>
      </c>
      <c r="L25" s="81" t="s">
        <v>22</v>
      </c>
      <c r="M25" s="82" t="s">
        <v>43</v>
      </c>
      <c r="N25" s="83" t="s">
        <v>44</v>
      </c>
      <c r="O25" s="13"/>
      <c r="P25" s="13"/>
      <c r="Q25" s="13"/>
    </row>
    <row r="26" spans="2:17" ht="18" customHeight="1" thickBot="1" x14ac:dyDescent="0.25">
      <c r="B26" s="84">
        <v>100</v>
      </c>
      <c r="C26" s="85">
        <v>1</v>
      </c>
      <c r="D26" s="23">
        <v>0</v>
      </c>
      <c r="E26" s="86">
        <v>0</v>
      </c>
      <c r="F26" s="86">
        <v>0</v>
      </c>
      <c r="G26" s="86">
        <v>1160</v>
      </c>
      <c r="H26" s="87">
        <v>39746</v>
      </c>
      <c r="I26" s="88">
        <f t="shared" ref="I26:I49" si="0">MID(TEXT(H26,"b2dd.mm.yyyy"),1,2)-MID(TEXT(H26+ROUND((D26-1)*354.367056/12,0),"b2dd.mm.yyyy"),1,2)+H26+ROUND((D26-1)*354.367056/12,0)</f>
        <v>39716</v>
      </c>
      <c r="J26" s="86">
        <f t="shared" ref="J26:J50" si="1">SUM(E26*(D26%+5%))</f>
        <v>0</v>
      </c>
      <c r="K26" s="86">
        <v>0</v>
      </c>
      <c r="L26" s="89" t="str">
        <f ca="1">IFERROR(IF(M26,"سداد مبكر",IF(TODAY()=I26,"العقد انتهى اليوم",IF(TODAY()&gt;I26,"العقـد منتهى",IF(TODAY()&lt;H26,"لم يتم تداولة","العقـد سارى")))),"")</f>
        <v>العقـد منتهى</v>
      </c>
      <c r="M26" s="90"/>
      <c r="N26" s="91"/>
    </row>
    <row r="27" spans="2:17" ht="18" customHeight="1" thickBot="1" x14ac:dyDescent="0.25">
      <c r="B27" s="16">
        <v>200</v>
      </c>
      <c r="C27" s="85">
        <v>1</v>
      </c>
      <c r="D27" s="23">
        <v>0</v>
      </c>
      <c r="E27" s="86">
        <v>0</v>
      </c>
      <c r="F27" s="86">
        <v>0</v>
      </c>
      <c r="G27" s="17">
        <v>1087</v>
      </c>
      <c r="H27" s="18">
        <v>39834</v>
      </c>
      <c r="I27" s="24">
        <f t="shared" si="0"/>
        <v>39805</v>
      </c>
      <c r="J27" s="17">
        <f t="shared" si="1"/>
        <v>0</v>
      </c>
      <c r="K27" s="17">
        <v>0</v>
      </c>
      <c r="L27" s="89" t="str">
        <f t="shared" ref="L27:L50" ca="1" si="2">IFERROR(IF(M27,"سداد مبكر",IF(TODAY()=I27,"العقد انتهى اليوم",IF(TODAY()&gt;I27,"العقـد منتهى",IF(TODAY()&lt;H27,"لم يتم تداولة","العقـد سارى")))),"")</f>
        <v>العقـد منتهى</v>
      </c>
      <c r="M27" s="92"/>
      <c r="N27" s="93"/>
    </row>
    <row r="28" spans="2:17" ht="18" customHeight="1" thickBot="1" x14ac:dyDescent="0.25">
      <c r="B28" s="16">
        <v>300</v>
      </c>
      <c r="C28" s="85">
        <v>1</v>
      </c>
      <c r="D28" s="23">
        <v>0</v>
      </c>
      <c r="E28" s="86">
        <v>0</v>
      </c>
      <c r="F28" s="86">
        <v>0</v>
      </c>
      <c r="G28" s="17">
        <v>1160</v>
      </c>
      <c r="H28" s="18">
        <v>40247</v>
      </c>
      <c r="I28" s="24">
        <f t="shared" si="0"/>
        <v>40218</v>
      </c>
      <c r="J28" s="17">
        <f t="shared" si="1"/>
        <v>0</v>
      </c>
      <c r="K28" s="17">
        <v>0</v>
      </c>
      <c r="L28" s="89" t="str">
        <f t="shared" ca="1" si="2"/>
        <v>العقـد منتهى</v>
      </c>
      <c r="M28" s="92"/>
      <c r="N28" s="93"/>
    </row>
    <row r="29" spans="2:17" ht="18" customHeight="1" thickBot="1" x14ac:dyDescent="0.25">
      <c r="B29" s="16">
        <v>400</v>
      </c>
      <c r="C29" s="85">
        <v>1</v>
      </c>
      <c r="D29" s="23">
        <v>0</v>
      </c>
      <c r="E29" s="86">
        <v>0</v>
      </c>
      <c r="F29" s="86">
        <v>0</v>
      </c>
      <c r="G29" s="17">
        <v>979</v>
      </c>
      <c r="H29" s="18">
        <v>40336</v>
      </c>
      <c r="I29" s="24">
        <f t="shared" si="0"/>
        <v>40306</v>
      </c>
      <c r="J29" s="17">
        <f t="shared" si="1"/>
        <v>0</v>
      </c>
      <c r="K29" s="17">
        <v>0</v>
      </c>
      <c r="L29" s="89" t="str">
        <f t="shared" ca="1" si="2"/>
        <v>العقـد منتهى</v>
      </c>
      <c r="M29" s="92"/>
      <c r="N29" s="93"/>
    </row>
    <row r="30" spans="2:17" ht="18" customHeight="1" thickBot="1" x14ac:dyDescent="0.25">
      <c r="B30" s="16">
        <v>500</v>
      </c>
      <c r="C30" s="85">
        <v>1</v>
      </c>
      <c r="D30" s="23">
        <v>0</v>
      </c>
      <c r="E30" s="86">
        <v>0</v>
      </c>
      <c r="F30" s="86">
        <v>0</v>
      </c>
      <c r="G30" s="17">
        <v>1088</v>
      </c>
      <c r="H30" s="18">
        <v>40483</v>
      </c>
      <c r="I30" s="24">
        <f t="shared" si="0"/>
        <v>40454</v>
      </c>
      <c r="J30" s="17">
        <f t="shared" si="1"/>
        <v>0</v>
      </c>
      <c r="K30" s="17">
        <v>0</v>
      </c>
      <c r="L30" s="89" t="str">
        <f t="shared" ca="1" si="2"/>
        <v>العقـد منتهى</v>
      </c>
      <c r="M30" s="92"/>
      <c r="N30" s="93"/>
    </row>
    <row r="31" spans="2:17" ht="18" customHeight="1" thickBot="1" x14ac:dyDescent="0.25">
      <c r="B31" s="16">
        <v>600</v>
      </c>
      <c r="C31" s="85">
        <v>1</v>
      </c>
      <c r="D31" s="23">
        <v>0</v>
      </c>
      <c r="E31" s="86">
        <v>0</v>
      </c>
      <c r="F31" s="86">
        <v>0</v>
      </c>
      <c r="G31" s="17">
        <v>5507</v>
      </c>
      <c r="H31" s="18">
        <v>40543</v>
      </c>
      <c r="I31" s="24">
        <f t="shared" si="0"/>
        <v>40513</v>
      </c>
      <c r="J31" s="17">
        <f t="shared" si="1"/>
        <v>0</v>
      </c>
      <c r="K31" s="17">
        <v>0</v>
      </c>
      <c r="L31" s="89" t="str">
        <f t="shared" ca="1" si="2"/>
        <v>العقـد منتهى</v>
      </c>
      <c r="M31" s="92"/>
      <c r="N31" s="93"/>
    </row>
    <row r="32" spans="2:17" ht="18" customHeight="1" thickBot="1" x14ac:dyDescent="0.25">
      <c r="B32" s="16">
        <v>700</v>
      </c>
      <c r="C32" s="85">
        <v>1</v>
      </c>
      <c r="D32" s="23">
        <v>0</v>
      </c>
      <c r="E32" s="86">
        <v>0</v>
      </c>
      <c r="F32" s="86">
        <v>0</v>
      </c>
      <c r="G32" s="17">
        <v>2118</v>
      </c>
      <c r="H32" s="18">
        <v>40573</v>
      </c>
      <c r="I32" s="24">
        <f t="shared" si="0"/>
        <v>40543</v>
      </c>
      <c r="J32" s="17">
        <f t="shared" si="1"/>
        <v>0</v>
      </c>
      <c r="K32" s="17">
        <v>0</v>
      </c>
      <c r="L32" s="89" t="str">
        <f t="shared" ca="1" si="2"/>
        <v>العقـد منتهى</v>
      </c>
      <c r="M32" s="92"/>
      <c r="N32" s="93"/>
    </row>
    <row r="33" spans="2:14" ht="18" customHeight="1" thickBot="1" x14ac:dyDescent="0.25">
      <c r="B33" s="16">
        <v>800</v>
      </c>
      <c r="C33" s="85">
        <v>1</v>
      </c>
      <c r="D33" s="23">
        <v>0</v>
      </c>
      <c r="E33" s="86">
        <v>0</v>
      </c>
      <c r="F33" s="86">
        <v>0</v>
      </c>
      <c r="G33" s="17">
        <v>2504</v>
      </c>
      <c r="H33" s="18">
        <v>40750</v>
      </c>
      <c r="I33" s="24">
        <f t="shared" si="0"/>
        <v>40720</v>
      </c>
      <c r="J33" s="17">
        <f t="shared" si="1"/>
        <v>0</v>
      </c>
      <c r="K33" s="17">
        <v>0</v>
      </c>
      <c r="L33" s="89" t="str">
        <f t="shared" ca="1" si="2"/>
        <v>العقـد منتهى</v>
      </c>
      <c r="M33" s="92"/>
      <c r="N33" s="93"/>
    </row>
    <row r="34" spans="2:14" ht="18" customHeight="1" thickBot="1" x14ac:dyDescent="0.25">
      <c r="B34" s="16">
        <v>900</v>
      </c>
      <c r="C34" s="85">
        <v>1</v>
      </c>
      <c r="D34" s="23">
        <v>0</v>
      </c>
      <c r="E34" s="86">
        <v>0</v>
      </c>
      <c r="F34" s="86">
        <v>0</v>
      </c>
      <c r="G34" s="17">
        <v>1450</v>
      </c>
      <c r="H34" s="18">
        <v>40750</v>
      </c>
      <c r="I34" s="24">
        <f t="shared" si="0"/>
        <v>40720</v>
      </c>
      <c r="J34" s="17">
        <f t="shared" si="1"/>
        <v>0</v>
      </c>
      <c r="K34" s="17">
        <v>0</v>
      </c>
      <c r="L34" s="89" t="str">
        <f t="shared" ca="1" si="2"/>
        <v>العقـد منتهى</v>
      </c>
      <c r="M34" s="92"/>
      <c r="N34" s="93"/>
    </row>
    <row r="35" spans="2:14" ht="18" customHeight="1" thickBot="1" x14ac:dyDescent="0.25">
      <c r="B35" s="16">
        <v>1000</v>
      </c>
      <c r="C35" s="85">
        <v>1</v>
      </c>
      <c r="D35" s="23">
        <v>0</v>
      </c>
      <c r="E35" s="86">
        <v>0</v>
      </c>
      <c r="F35" s="86">
        <v>0</v>
      </c>
      <c r="G35" s="17">
        <v>1450</v>
      </c>
      <c r="H35" s="18">
        <v>40750</v>
      </c>
      <c r="I35" s="24">
        <f t="shared" si="0"/>
        <v>40720</v>
      </c>
      <c r="J35" s="17">
        <f t="shared" si="1"/>
        <v>0</v>
      </c>
      <c r="K35" s="17">
        <v>0</v>
      </c>
      <c r="L35" s="89" t="str">
        <f t="shared" ca="1" si="2"/>
        <v>العقـد منتهى</v>
      </c>
      <c r="M35" s="92"/>
      <c r="N35" s="93"/>
    </row>
    <row r="36" spans="2:14" ht="18" customHeight="1" thickBot="1" x14ac:dyDescent="0.25">
      <c r="B36" s="16">
        <v>1100</v>
      </c>
      <c r="C36" s="85">
        <v>1</v>
      </c>
      <c r="D36" s="23">
        <v>0</v>
      </c>
      <c r="E36" s="86">
        <v>0</v>
      </c>
      <c r="F36" s="86">
        <v>0</v>
      </c>
      <c r="G36" s="17">
        <v>1450</v>
      </c>
      <c r="H36" s="18">
        <v>40779</v>
      </c>
      <c r="I36" s="24">
        <f t="shared" si="0"/>
        <v>40750</v>
      </c>
      <c r="J36" s="17">
        <f t="shared" si="1"/>
        <v>0</v>
      </c>
      <c r="K36" s="17">
        <v>0</v>
      </c>
      <c r="L36" s="89" t="str">
        <f t="shared" ca="1" si="2"/>
        <v>العقـد منتهى</v>
      </c>
      <c r="M36" s="92"/>
      <c r="N36" s="93"/>
    </row>
    <row r="37" spans="2:14" ht="18" customHeight="1" thickBot="1" x14ac:dyDescent="0.25">
      <c r="B37" s="16">
        <v>1200</v>
      </c>
      <c r="C37" s="85">
        <v>1</v>
      </c>
      <c r="D37" s="23">
        <v>0</v>
      </c>
      <c r="E37" s="86">
        <v>0</v>
      </c>
      <c r="F37" s="86">
        <v>0</v>
      </c>
      <c r="G37" s="17">
        <v>1450</v>
      </c>
      <c r="H37" s="18">
        <v>40779</v>
      </c>
      <c r="I37" s="24">
        <f t="shared" si="0"/>
        <v>40750</v>
      </c>
      <c r="J37" s="17">
        <f t="shared" si="1"/>
        <v>0</v>
      </c>
      <c r="K37" s="17">
        <v>0</v>
      </c>
      <c r="L37" s="89" t="str">
        <f t="shared" ca="1" si="2"/>
        <v>العقـد منتهى</v>
      </c>
      <c r="M37" s="92"/>
      <c r="N37" s="93"/>
    </row>
    <row r="38" spans="2:14" ht="18" customHeight="1" thickBot="1" x14ac:dyDescent="0.25">
      <c r="B38" s="16">
        <v>1300</v>
      </c>
      <c r="C38" s="85">
        <v>1</v>
      </c>
      <c r="D38" s="23">
        <v>0</v>
      </c>
      <c r="E38" s="86">
        <v>0</v>
      </c>
      <c r="F38" s="86">
        <v>0</v>
      </c>
      <c r="G38" s="17">
        <v>1921</v>
      </c>
      <c r="H38" s="18">
        <v>40868</v>
      </c>
      <c r="I38" s="24">
        <f t="shared" si="0"/>
        <v>40838</v>
      </c>
      <c r="J38" s="17">
        <f t="shared" si="1"/>
        <v>0</v>
      </c>
      <c r="K38" s="17">
        <v>0</v>
      </c>
      <c r="L38" s="89" t="str">
        <f t="shared" ca="1" si="2"/>
        <v>العقـد منتهى</v>
      </c>
      <c r="M38" s="92"/>
      <c r="N38" s="93"/>
    </row>
    <row r="39" spans="2:14" ht="18" customHeight="1" thickBot="1" x14ac:dyDescent="0.25">
      <c r="B39" s="16">
        <v>1400</v>
      </c>
      <c r="C39" s="85">
        <v>1</v>
      </c>
      <c r="D39" s="23">
        <v>0</v>
      </c>
      <c r="E39" s="86">
        <v>0</v>
      </c>
      <c r="F39" s="86">
        <v>0</v>
      </c>
      <c r="G39" s="17">
        <v>1559</v>
      </c>
      <c r="H39" s="18">
        <v>40956</v>
      </c>
      <c r="I39" s="24">
        <f t="shared" si="0"/>
        <v>40927</v>
      </c>
      <c r="J39" s="17">
        <f t="shared" si="1"/>
        <v>0</v>
      </c>
      <c r="K39" s="17">
        <v>0</v>
      </c>
      <c r="L39" s="89" t="str">
        <f t="shared" ca="1" si="2"/>
        <v>العقـد منتهى</v>
      </c>
      <c r="M39" s="92"/>
      <c r="N39" s="93"/>
    </row>
    <row r="40" spans="2:14" ht="18" customHeight="1" thickBot="1" x14ac:dyDescent="0.25">
      <c r="B40" s="16">
        <v>1500</v>
      </c>
      <c r="C40" s="85">
        <v>1</v>
      </c>
      <c r="D40" s="23">
        <v>0</v>
      </c>
      <c r="E40" s="86">
        <v>0</v>
      </c>
      <c r="F40" s="86">
        <v>0</v>
      </c>
      <c r="G40" s="17">
        <v>1523</v>
      </c>
      <c r="H40" s="18">
        <v>40986</v>
      </c>
      <c r="I40" s="24">
        <f t="shared" si="0"/>
        <v>40956</v>
      </c>
      <c r="J40" s="17">
        <f t="shared" si="1"/>
        <v>0</v>
      </c>
      <c r="K40" s="17">
        <v>0</v>
      </c>
      <c r="L40" s="89" t="str">
        <f t="shared" ca="1" si="2"/>
        <v>العقـد منتهى</v>
      </c>
      <c r="M40" s="92"/>
      <c r="N40" s="93"/>
    </row>
    <row r="41" spans="2:14" ht="18" customHeight="1" thickBot="1" x14ac:dyDescent="0.25">
      <c r="B41" s="19">
        <v>1600</v>
      </c>
      <c r="C41" s="85">
        <v>1</v>
      </c>
      <c r="D41" s="23">
        <v>0</v>
      </c>
      <c r="E41" s="86">
        <v>0</v>
      </c>
      <c r="F41" s="86">
        <v>0</v>
      </c>
      <c r="G41" s="20">
        <v>1269</v>
      </c>
      <c r="H41" s="21">
        <v>41813</v>
      </c>
      <c r="I41" s="24">
        <f t="shared" si="0"/>
        <v>41783</v>
      </c>
      <c r="J41" s="20">
        <f t="shared" si="1"/>
        <v>0</v>
      </c>
      <c r="K41" s="20">
        <v>0</v>
      </c>
      <c r="L41" s="89" t="str">
        <f t="shared" ca="1" si="2"/>
        <v>العقـد منتهى</v>
      </c>
      <c r="M41" s="92"/>
      <c r="N41" s="93"/>
    </row>
    <row r="42" spans="2:14" ht="18" customHeight="1" thickBot="1" x14ac:dyDescent="0.25">
      <c r="B42" s="19">
        <v>1700</v>
      </c>
      <c r="C42" s="85">
        <v>1</v>
      </c>
      <c r="D42" s="23">
        <v>0</v>
      </c>
      <c r="E42" s="86">
        <v>0</v>
      </c>
      <c r="F42" s="86">
        <v>0</v>
      </c>
      <c r="G42" s="20">
        <v>1269</v>
      </c>
      <c r="H42" s="21">
        <v>41931</v>
      </c>
      <c r="I42" s="24">
        <f t="shared" si="0"/>
        <v>41901</v>
      </c>
      <c r="J42" s="20">
        <f t="shared" si="1"/>
        <v>0</v>
      </c>
      <c r="K42" s="20">
        <v>0</v>
      </c>
      <c r="L42" s="89" t="str">
        <f t="shared" ca="1" si="2"/>
        <v>العقـد منتهى</v>
      </c>
      <c r="M42" s="92"/>
      <c r="N42" s="93"/>
    </row>
    <row r="43" spans="2:14" ht="21" thickBot="1" x14ac:dyDescent="0.25">
      <c r="B43" s="19">
        <v>1800</v>
      </c>
      <c r="C43" s="85">
        <v>1</v>
      </c>
      <c r="D43" s="23">
        <v>0</v>
      </c>
      <c r="E43" s="86">
        <v>0</v>
      </c>
      <c r="F43" s="86">
        <v>0</v>
      </c>
      <c r="G43" s="23" t="e">
        <f t="shared" ref="G43:G50" si="3">F43/D43</f>
        <v>#DIV/0!</v>
      </c>
      <c r="H43" s="21">
        <v>42019</v>
      </c>
      <c r="I43" s="24">
        <f t="shared" si="0"/>
        <v>41990</v>
      </c>
      <c r="J43" s="23">
        <f t="shared" si="1"/>
        <v>0</v>
      </c>
      <c r="K43" s="23">
        <v>0</v>
      </c>
      <c r="L43" s="89" t="str">
        <f t="shared" ca="1" si="2"/>
        <v>العقـد منتهى</v>
      </c>
      <c r="M43" s="92"/>
      <c r="N43" s="93"/>
    </row>
    <row r="44" spans="2:14" ht="21" thickBot="1" x14ac:dyDescent="0.25">
      <c r="B44" s="19">
        <v>1900</v>
      </c>
      <c r="C44" s="85">
        <v>1</v>
      </c>
      <c r="D44" s="23">
        <v>0</v>
      </c>
      <c r="E44" s="86">
        <v>0</v>
      </c>
      <c r="F44" s="86">
        <v>0</v>
      </c>
      <c r="G44" s="23" t="e">
        <f t="shared" si="3"/>
        <v>#DIV/0!</v>
      </c>
      <c r="H44" s="24">
        <v>42137</v>
      </c>
      <c r="I44" s="24">
        <f t="shared" si="0"/>
        <v>42108</v>
      </c>
      <c r="J44" s="23">
        <f t="shared" si="1"/>
        <v>0</v>
      </c>
      <c r="K44" s="23">
        <v>0</v>
      </c>
      <c r="L44" s="89" t="str">
        <f t="shared" ca="1" si="2"/>
        <v>العقـد منتهى</v>
      </c>
      <c r="M44" s="92"/>
      <c r="N44" s="93"/>
    </row>
    <row r="45" spans="2:14" ht="21" thickBot="1" x14ac:dyDescent="0.25">
      <c r="B45" s="19">
        <v>2000</v>
      </c>
      <c r="C45" s="85">
        <v>1</v>
      </c>
      <c r="D45" s="23">
        <v>0</v>
      </c>
      <c r="E45" s="86">
        <v>0</v>
      </c>
      <c r="F45" s="86">
        <v>0</v>
      </c>
      <c r="G45" s="23" t="e">
        <f t="shared" si="3"/>
        <v>#DIV/0!</v>
      </c>
      <c r="H45" s="24">
        <v>42196</v>
      </c>
      <c r="I45" s="24">
        <f t="shared" si="0"/>
        <v>42167</v>
      </c>
      <c r="J45" s="23">
        <f t="shared" si="1"/>
        <v>0</v>
      </c>
      <c r="K45" s="23">
        <v>0</v>
      </c>
      <c r="L45" s="89" t="str">
        <f t="shared" ca="1" si="2"/>
        <v>العقـد منتهى</v>
      </c>
      <c r="M45" s="92"/>
      <c r="N45" s="93"/>
    </row>
    <row r="46" spans="2:14" ht="21" thickBot="1" x14ac:dyDescent="0.25">
      <c r="B46" s="19">
        <v>2100</v>
      </c>
      <c r="C46" s="85">
        <v>1</v>
      </c>
      <c r="D46" s="23">
        <v>0</v>
      </c>
      <c r="E46" s="86">
        <v>0</v>
      </c>
      <c r="F46" s="86">
        <v>0</v>
      </c>
      <c r="G46" s="23" t="e">
        <f t="shared" si="3"/>
        <v>#DIV/0!</v>
      </c>
      <c r="H46" s="41">
        <v>42787</v>
      </c>
      <c r="I46" s="24">
        <f t="shared" si="0"/>
        <v>42758</v>
      </c>
      <c r="J46" s="23">
        <f t="shared" si="1"/>
        <v>0</v>
      </c>
      <c r="K46" s="23">
        <v>0</v>
      </c>
      <c r="L46" s="89" t="str">
        <f t="shared" ca="1" si="2"/>
        <v>العقـد منتهى</v>
      </c>
      <c r="M46" s="92"/>
      <c r="N46" s="93"/>
    </row>
    <row r="47" spans="2:14" ht="21" thickBot="1" x14ac:dyDescent="0.25">
      <c r="B47" s="19">
        <v>2200</v>
      </c>
      <c r="C47" s="85">
        <v>1</v>
      </c>
      <c r="D47" s="94">
        <v>40</v>
      </c>
      <c r="E47" s="23">
        <v>40000</v>
      </c>
      <c r="F47" s="23">
        <f>E47+J47</f>
        <v>58000</v>
      </c>
      <c r="G47" s="23">
        <f t="shared" si="3"/>
        <v>1450</v>
      </c>
      <c r="H47" s="24">
        <v>43112</v>
      </c>
      <c r="I47" s="24">
        <f t="shared" si="0"/>
        <v>44263</v>
      </c>
      <c r="J47" s="23">
        <f t="shared" si="1"/>
        <v>18000</v>
      </c>
      <c r="K47" s="23">
        <f>G47</f>
        <v>1450</v>
      </c>
      <c r="L47" s="89" t="str">
        <f t="shared" ca="1" si="2"/>
        <v>العقـد منتهى</v>
      </c>
      <c r="M47" s="92"/>
      <c r="N47" s="93"/>
    </row>
    <row r="48" spans="2:14" ht="21.75" customHeight="1" thickBot="1" x14ac:dyDescent="0.25">
      <c r="B48" s="19">
        <v>2300</v>
      </c>
      <c r="C48" s="85">
        <v>1</v>
      </c>
      <c r="D48" s="23">
        <v>35</v>
      </c>
      <c r="E48" s="23">
        <v>50000</v>
      </c>
      <c r="F48" s="23">
        <f>E48+J48</f>
        <v>70000</v>
      </c>
      <c r="G48" s="23">
        <f t="shared" si="3"/>
        <v>2000</v>
      </c>
      <c r="H48" s="24">
        <v>43200</v>
      </c>
      <c r="I48" s="24">
        <f t="shared" si="0"/>
        <v>44204</v>
      </c>
      <c r="J48" s="23">
        <f t="shared" si="1"/>
        <v>20000</v>
      </c>
      <c r="K48" s="23">
        <v>0</v>
      </c>
      <c r="L48" s="89" t="str">
        <f t="shared" ca="1" si="2"/>
        <v>سداد مبكر</v>
      </c>
      <c r="M48" s="92">
        <v>43503</v>
      </c>
      <c r="N48" s="95">
        <v>39889</v>
      </c>
    </row>
    <row r="49" spans="2:14" ht="21" thickBot="1" x14ac:dyDescent="0.25">
      <c r="B49" s="19">
        <v>2400</v>
      </c>
      <c r="C49" s="85">
        <v>1</v>
      </c>
      <c r="D49" s="23">
        <v>35</v>
      </c>
      <c r="E49" s="23">
        <v>50000</v>
      </c>
      <c r="F49" s="23">
        <f>E49+J49</f>
        <v>70000</v>
      </c>
      <c r="G49" s="23">
        <f t="shared" si="3"/>
        <v>2000</v>
      </c>
      <c r="H49" s="24">
        <v>43770</v>
      </c>
      <c r="I49" s="24">
        <f t="shared" si="0"/>
        <v>44774</v>
      </c>
      <c r="J49" s="23">
        <f t="shared" si="1"/>
        <v>20000</v>
      </c>
      <c r="K49" s="23">
        <f>G49</f>
        <v>2000</v>
      </c>
      <c r="L49" s="89" t="str">
        <f t="shared" ca="1" si="2"/>
        <v>العقـد سارى</v>
      </c>
      <c r="M49" s="92"/>
      <c r="N49" s="95"/>
    </row>
    <row r="50" spans="2:14" x14ac:dyDescent="0.2">
      <c r="B50" s="19">
        <v>2500</v>
      </c>
      <c r="C50" s="85">
        <v>1</v>
      </c>
      <c r="D50" s="23">
        <v>35</v>
      </c>
      <c r="E50" s="23">
        <v>50000</v>
      </c>
      <c r="F50" s="23">
        <f>E50+J50</f>
        <v>70000</v>
      </c>
      <c r="G50" s="23">
        <f t="shared" si="3"/>
        <v>2000</v>
      </c>
      <c r="H50" s="24">
        <v>44099</v>
      </c>
      <c r="I50" s="24">
        <f>MID(TEXT(H50,"b2dd.mm.yyyy"),1,2)-MID(TEXT(H50+ROUND((D50-1)*354.367056/12,0),"b2dd.mm.yyyy"),1,2)+H50+ROUND((D50-1)*354.367056/12,0)</f>
        <v>45103</v>
      </c>
      <c r="J50" s="23">
        <f t="shared" si="1"/>
        <v>20000</v>
      </c>
      <c r="K50" s="23">
        <f>G50</f>
        <v>2000</v>
      </c>
      <c r="L50" s="89" t="str">
        <f t="shared" ca="1" si="2"/>
        <v>العقـد سارى</v>
      </c>
      <c r="M50" s="92"/>
      <c r="N50" s="95"/>
    </row>
    <row r="51" spans="2:14" x14ac:dyDescent="0.2">
      <c r="B51" s="19"/>
      <c r="C51" s="22"/>
      <c r="D51" s="23"/>
      <c r="E51" s="23"/>
      <c r="F51" s="23"/>
      <c r="G51" s="23">
        <f t="shared" ref="G51:G61" si="4">F51/40</f>
        <v>0</v>
      </c>
      <c r="H51" s="25"/>
      <c r="I51" s="25"/>
      <c r="J51" s="23"/>
      <c r="K51" s="23"/>
      <c r="L51" s="96"/>
      <c r="M51" s="97"/>
      <c r="N51" s="98"/>
    </row>
    <row r="52" spans="2:14" ht="19.5" customHeight="1" x14ac:dyDescent="0.2">
      <c r="B52" s="19"/>
      <c r="C52" s="22"/>
      <c r="D52" s="23"/>
      <c r="E52" s="23"/>
      <c r="F52" s="23"/>
      <c r="G52" s="23">
        <f t="shared" si="4"/>
        <v>0</v>
      </c>
      <c r="H52" s="25"/>
      <c r="I52" s="25"/>
      <c r="J52" s="23"/>
      <c r="K52" s="23"/>
      <c r="L52" s="96"/>
      <c r="M52" s="97"/>
      <c r="N52" s="98"/>
    </row>
    <row r="53" spans="2:14" x14ac:dyDescent="0.2">
      <c r="B53" s="19"/>
      <c r="C53" s="22"/>
      <c r="D53" s="23"/>
      <c r="E53" s="23"/>
      <c r="F53" s="23"/>
      <c r="G53" s="23">
        <f t="shared" si="4"/>
        <v>0</v>
      </c>
      <c r="H53" s="25"/>
      <c r="I53" s="25"/>
      <c r="J53" s="23"/>
      <c r="K53" s="23"/>
      <c r="L53" s="96"/>
      <c r="M53" s="97"/>
      <c r="N53" s="98"/>
    </row>
    <row r="54" spans="2:14" x14ac:dyDescent="0.2">
      <c r="B54" s="19"/>
      <c r="C54" s="22"/>
      <c r="D54" s="23"/>
      <c r="E54" s="23"/>
      <c r="F54" s="23"/>
      <c r="G54" s="23">
        <f t="shared" si="4"/>
        <v>0</v>
      </c>
      <c r="H54" s="25"/>
      <c r="I54" s="25"/>
      <c r="J54" s="23"/>
      <c r="K54" s="23"/>
      <c r="L54" s="96"/>
      <c r="M54" s="97"/>
      <c r="N54" s="98"/>
    </row>
    <row r="55" spans="2:14" x14ac:dyDescent="0.2">
      <c r="B55" s="19"/>
      <c r="C55" s="22"/>
      <c r="D55" s="23"/>
      <c r="E55" s="23"/>
      <c r="F55" s="23"/>
      <c r="G55" s="23">
        <f t="shared" si="4"/>
        <v>0</v>
      </c>
      <c r="H55" s="25"/>
      <c r="I55" s="25"/>
      <c r="J55" s="23"/>
      <c r="K55" s="23"/>
      <c r="L55" s="96"/>
      <c r="M55" s="97"/>
      <c r="N55" s="98"/>
    </row>
    <row r="56" spans="2:14" x14ac:dyDescent="0.2">
      <c r="B56" s="19"/>
      <c r="C56" s="22"/>
      <c r="D56" s="23"/>
      <c r="E56" s="23"/>
      <c r="F56" s="23"/>
      <c r="G56" s="23">
        <f t="shared" si="4"/>
        <v>0</v>
      </c>
      <c r="H56" s="25"/>
      <c r="I56" s="25"/>
      <c r="J56" s="23"/>
      <c r="K56" s="23"/>
      <c r="L56" s="96"/>
      <c r="M56" s="97"/>
      <c r="N56" s="98"/>
    </row>
    <row r="57" spans="2:14" x14ac:dyDescent="0.2">
      <c r="B57" s="19"/>
      <c r="C57" s="22"/>
      <c r="D57" s="23"/>
      <c r="E57" s="23"/>
      <c r="F57" s="23"/>
      <c r="G57" s="23">
        <f t="shared" si="4"/>
        <v>0</v>
      </c>
      <c r="H57" s="25"/>
      <c r="I57" s="25"/>
      <c r="J57" s="23"/>
      <c r="K57" s="23"/>
      <c r="L57" s="96"/>
      <c r="M57" s="97"/>
      <c r="N57" s="98"/>
    </row>
    <row r="58" spans="2:14" x14ac:dyDescent="0.2">
      <c r="B58" s="19"/>
      <c r="C58" s="22"/>
      <c r="D58" s="23"/>
      <c r="E58" s="23"/>
      <c r="F58" s="23"/>
      <c r="G58" s="23">
        <f t="shared" si="4"/>
        <v>0</v>
      </c>
      <c r="H58" s="25"/>
      <c r="I58" s="25"/>
      <c r="J58" s="23"/>
      <c r="K58" s="23"/>
      <c r="L58" s="96"/>
      <c r="M58" s="97"/>
      <c r="N58" s="98"/>
    </row>
    <row r="59" spans="2:14" x14ac:dyDescent="0.2">
      <c r="B59" s="19"/>
      <c r="C59" s="22"/>
      <c r="D59" s="23"/>
      <c r="E59" s="23"/>
      <c r="F59" s="23"/>
      <c r="G59" s="23">
        <f t="shared" si="4"/>
        <v>0</v>
      </c>
      <c r="H59" s="25"/>
      <c r="I59" s="25"/>
      <c r="J59" s="23"/>
      <c r="K59" s="23"/>
      <c r="L59" s="96"/>
      <c r="M59" s="97"/>
      <c r="N59" s="98"/>
    </row>
    <row r="60" spans="2:14" x14ac:dyDescent="0.2">
      <c r="B60" s="19"/>
      <c r="C60" s="22"/>
      <c r="D60" s="23"/>
      <c r="E60" s="23"/>
      <c r="F60" s="23"/>
      <c r="G60" s="23">
        <f t="shared" si="4"/>
        <v>0</v>
      </c>
      <c r="H60" s="25"/>
      <c r="I60" s="25"/>
      <c r="J60" s="23"/>
      <c r="K60" s="23"/>
      <c r="L60" s="96"/>
      <c r="M60" s="97"/>
      <c r="N60" s="98"/>
    </row>
    <row r="61" spans="2:14" ht="21" thickBot="1" x14ac:dyDescent="0.25">
      <c r="B61" s="99"/>
      <c r="C61" s="100"/>
      <c r="D61" s="101"/>
      <c r="E61" s="101"/>
      <c r="F61" s="101"/>
      <c r="G61" s="101">
        <f t="shared" si="4"/>
        <v>0</v>
      </c>
      <c r="H61" s="102"/>
      <c r="I61" s="102"/>
      <c r="J61" s="101"/>
      <c r="K61" s="101"/>
      <c r="L61" s="103"/>
      <c r="M61" s="104"/>
      <c r="N61" s="105"/>
    </row>
    <row r="62" spans="2:14" ht="21" thickBot="1" x14ac:dyDescent="0.25">
      <c r="B62" s="54"/>
      <c r="C62" s="106"/>
      <c r="D62" s="54"/>
      <c r="E62" s="107">
        <f>SUM(E26:E61)</f>
        <v>190000</v>
      </c>
      <c r="F62" s="108">
        <f>SUM(F26:F61)</f>
        <v>268000</v>
      </c>
      <c r="G62" s="109"/>
      <c r="H62" s="54"/>
      <c r="I62" s="54"/>
      <c r="J62" s="110">
        <f>SUM(J26:J61)</f>
        <v>78000</v>
      </c>
      <c r="K62" s="111">
        <f>SUM(K26:K61)</f>
        <v>5450</v>
      </c>
      <c r="L62" s="54"/>
      <c r="M62" s="54"/>
      <c r="N62" s="54"/>
    </row>
    <row r="64" spans="2:14" x14ac:dyDescent="0.2">
      <c r="K64" s="42"/>
      <c r="M64" s="112"/>
      <c r="N64" s="113"/>
    </row>
    <row r="71" spans="3:11" x14ac:dyDescent="0.2">
      <c r="K71" s="4"/>
    </row>
    <row r="72" spans="3:11" x14ac:dyDescent="0.2">
      <c r="K72" s="4"/>
    </row>
    <row r="73" spans="3:11" x14ac:dyDescent="0.2">
      <c r="C73" s="1"/>
      <c r="K73" s="4"/>
    </row>
    <row r="74" spans="3:11" x14ac:dyDescent="0.2">
      <c r="C74" s="1"/>
    </row>
    <row r="75" spans="3:11" x14ac:dyDescent="0.2">
      <c r="C75" s="1"/>
    </row>
    <row r="76" spans="3:11" x14ac:dyDescent="0.2">
      <c r="C76" s="1"/>
    </row>
    <row r="77" spans="3:11" x14ac:dyDescent="0.2">
      <c r="C77" s="1"/>
    </row>
  </sheetData>
  <mergeCells count="15">
    <mergeCell ref="M18:N18"/>
    <mergeCell ref="C23:F23"/>
    <mergeCell ref="M23:N23"/>
    <mergeCell ref="I12:J13"/>
    <mergeCell ref="J14:K14"/>
    <mergeCell ref="J15:K15"/>
    <mergeCell ref="I16:L16"/>
    <mergeCell ref="F17:G17"/>
    <mergeCell ref="M17:N17"/>
    <mergeCell ref="F3:H3"/>
    <mergeCell ref="A4:C5"/>
    <mergeCell ref="I4:J5"/>
    <mergeCell ref="L4:N5"/>
    <mergeCell ref="F5:G5"/>
    <mergeCell ref="F7:G7"/>
  </mergeCells>
  <conditionalFormatting sqref="L26:L61">
    <cfRule type="expression" dxfId="25" priority="6">
      <formula>$M$23</formula>
    </cfRule>
    <cfRule type="expression" dxfId="24" priority="11">
      <formula>M26</formula>
    </cfRule>
    <cfRule type="expression" dxfId="23" priority="14">
      <formula>AND(H26&lt;&gt;"",TODAY()&lt;H26)</formula>
    </cfRule>
    <cfRule type="expression" dxfId="22" priority="15">
      <formula>AND(H26&lt;&gt;"",H26=TODAY())</formula>
    </cfRule>
    <cfRule type="expression" dxfId="21" priority="16">
      <formula>AND(I26&lt;&gt;"",I26&gt;TODAY())</formula>
    </cfRule>
    <cfRule type="expression" dxfId="20" priority="17">
      <formula>AND(I26&lt;&gt;"",I26&lt;TODAY())</formula>
    </cfRule>
  </conditionalFormatting>
  <conditionalFormatting sqref="M26:N32">
    <cfRule type="expression" priority="12">
      <formula>$I1048572=$K$2</formula>
    </cfRule>
    <cfRule type="expression" dxfId="19" priority="13">
      <formula>AND($I1048572&lt;&gt;"",$I1048572&lt;$K$2)</formula>
    </cfRule>
  </conditionalFormatting>
  <conditionalFormatting sqref="B26:K61">
    <cfRule type="expression" priority="18">
      <formula>$I26=$K$2</formula>
    </cfRule>
    <cfRule type="expression" dxfId="4" priority="19">
      <formula>AND($I26&lt;&gt;"",$I26&lt;$K$2)</formula>
    </cfRule>
  </conditionalFormatting>
  <conditionalFormatting sqref="M48:N48">
    <cfRule type="expression" priority="20">
      <formula>#REF!=$K$2</formula>
    </cfRule>
    <cfRule type="expression" dxfId="18" priority="21">
      <formula>AND(#REF!&lt;&gt;"",#REF!&lt;$K$2)</formula>
    </cfRule>
  </conditionalFormatting>
  <conditionalFormatting sqref="M45:N45 M36:N36">
    <cfRule type="expression" priority="22">
      <formula>#REF!=$K$2</formula>
    </cfRule>
    <cfRule type="expression" dxfId="17" priority="23">
      <formula>AND(#REF!&lt;&gt;"",#REF!&lt;$K$2)</formula>
    </cfRule>
  </conditionalFormatting>
  <conditionalFormatting sqref="M26:N61">
    <cfRule type="expression" dxfId="16" priority="10">
      <formula>M26</formula>
    </cfRule>
  </conditionalFormatting>
  <conditionalFormatting sqref="M33:N35">
    <cfRule type="expression" priority="24">
      <formula>#REF!=$K$2</formula>
    </cfRule>
    <cfRule type="expression" dxfId="15" priority="25">
      <formula>AND(#REF!&lt;&gt;"",#REF!&lt;$K$2)</formula>
    </cfRule>
  </conditionalFormatting>
  <conditionalFormatting sqref="M46:N46">
    <cfRule type="expression" priority="26">
      <formula>$K65=$K$2</formula>
    </cfRule>
    <cfRule type="expression" dxfId="14" priority="27">
      <formula>AND($K65&lt;&gt;"",$K65&lt;$K$2)</formula>
    </cfRule>
  </conditionalFormatting>
  <conditionalFormatting sqref="M49:N50">
    <cfRule type="expression" priority="28">
      <formula>#REF!=$K$2</formula>
    </cfRule>
    <cfRule type="expression" dxfId="13" priority="29">
      <formula>AND(#REF!&lt;&gt;"",#REF!&lt;$K$2)</formula>
    </cfRule>
  </conditionalFormatting>
  <conditionalFormatting sqref="M37:N37">
    <cfRule type="expression" priority="30">
      <formula>#REF!=$K$2</formula>
    </cfRule>
    <cfRule type="expression" dxfId="12" priority="31">
      <formula>AND(#REF!&lt;&gt;"",#REF!&lt;$K$2)</formula>
    </cfRule>
  </conditionalFormatting>
  <conditionalFormatting sqref="M38:N38 M40:N44">
    <cfRule type="expression" priority="32">
      <formula>$I4=$K$2</formula>
    </cfRule>
    <cfRule type="expression" dxfId="11" priority="33">
      <formula>AND($I4&lt;&gt;"",$I4&lt;$K$2)</formula>
    </cfRule>
  </conditionalFormatting>
  <conditionalFormatting sqref="M39:N39">
    <cfRule type="expression" priority="34">
      <formula>#REF!=$K$2</formula>
    </cfRule>
    <cfRule type="expression" dxfId="10" priority="35">
      <formula>AND(#REF!&lt;&gt;"",#REF!&lt;$K$2)</formula>
    </cfRule>
  </conditionalFormatting>
  <conditionalFormatting sqref="M47:N47">
    <cfRule type="expression" priority="36">
      <formula>$L14=$K$2</formula>
    </cfRule>
    <cfRule type="expression" dxfId="9" priority="37">
      <formula>AND($L14&lt;&gt;"",$L14&lt;$K$2)</formula>
    </cfRule>
  </conditionalFormatting>
  <conditionalFormatting sqref="B26:N61">
    <cfRule type="expression" dxfId="3" priority="2" stopIfTrue="1">
      <formula>$M$26</formula>
    </cfRule>
    <cfRule type="expression" dxfId="2" priority="7">
      <formula>$M$26</formula>
    </cfRule>
    <cfRule type="expression" dxfId="1" priority="8">
      <formula>"M26"</formula>
    </cfRule>
    <cfRule type="expression" dxfId="0" priority="9">
      <formula>$M$26</formula>
    </cfRule>
  </conditionalFormatting>
  <conditionalFormatting sqref="M18">
    <cfRule type="expression" dxfId="7" priority="1" stopIfTrue="1">
      <formula>$M$18</formula>
    </cfRule>
    <cfRule type="expression" dxfId="8" priority="5" stopIfTrue="1">
      <formula>AND(I26&lt;&gt;"",I26&lt;TODAY())</formula>
    </cfRule>
  </conditionalFormatting>
  <conditionalFormatting sqref="D4">
    <cfRule type="expression" dxfId="6" priority="4">
      <formula>AND(I26&lt;&gt;"",I26&gt;TODAY())</formula>
    </cfRule>
  </conditionalFormatting>
  <conditionalFormatting sqref="M18">
    <cfRule type="expression" dxfId="5" priority="3" stopIfTrue="1">
      <formula>AND(N15&lt;&gt;"",N15&gt;TODAY())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المقسطون (2)</vt:lpstr>
      <vt:lpstr>'المقسطون (2)'!رقم_الملف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sft</dc:creator>
  <cp:lastModifiedBy>sft binsft</cp:lastModifiedBy>
  <cp:lastPrinted>2017-10-30T21:33:40Z</cp:lastPrinted>
  <dcterms:created xsi:type="dcterms:W3CDTF">2006-09-13T11:26:54Z</dcterms:created>
  <dcterms:modified xsi:type="dcterms:W3CDTF">2021-07-23T01:46:32Z</dcterms:modified>
</cp:coreProperties>
</file>