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C0FC94E5-3140-4822-B274-EA2CB4CA0BF6}" xr6:coauthVersionLast="47" xr6:coauthVersionMax="47" xr10:uidLastSave="{00000000-0000-0000-0000-000000000000}"/>
  <bookViews>
    <workbookView xWindow="-120" yWindow="-120" windowWidth="20730" windowHeight="11160" tabRatio="506" activeTab="1" xr2:uid="{00000000-000D-0000-FFFF-FFFF00000000}"/>
  </bookViews>
  <sheets>
    <sheet name="data" sheetId="6" r:id="rId1"/>
    <sheet name="Sheet1" sheetId="9" r:id="rId2"/>
  </sheets>
  <definedNames>
    <definedName name="_xlnm._FilterDatabase" localSheetId="0" hidden="1">data!$A$1:$AD$61</definedName>
    <definedName name="_xlnm.Print_Area" localSheetId="0">data!$A$1:$AD$61</definedName>
    <definedName name="_xlnm.Print_Area" localSheetId="1">Sheet1!$C$1:$V$40</definedName>
    <definedName name="_xlnm.Print_Titles" localSheetId="0">data!$1:$1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2" i="9" l="1" a="1"/>
  <c r="M32" i="9" s="1"/>
  <c r="M22" i="9" a="1"/>
  <c r="M22" i="9" s="1"/>
  <c r="M12" i="9" a="1"/>
  <c r="M12" i="9" s="1"/>
  <c r="M2" i="9" a="1"/>
  <c r="M2" i="9" s="1"/>
  <c r="R18" i="9" l="1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C8" i="9"/>
  <c r="B8" i="9"/>
  <c r="A8" i="9"/>
  <c r="C5" i="9"/>
  <c r="C4" i="9"/>
  <c r="C3" i="9"/>
  <c r="C2" i="9"/>
  <c r="N18" i="9"/>
  <c r="C12" i="9"/>
  <c r="L18" i="9"/>
  <c r="C13" i="9"/>
  <c r="K18" i="9"/>
  <c r="M18" i="9"/>
  <c r="C18" i="9"/>
  <c r="S18" i="9"/>
  <c r="D18" i="9"/>
  <c r="T18" i="9"/>
  <c r="E18" i="9"/>
  <c r="U18" i="9"/>
  <c r="F18" i="9"/>
  <c r="G28" i="9"/>
  <c r="C15" i="9"/>
  <c r="H18" i="9"/>
  <c r="P18" i="9"/>
  <c r="C14" i="9"/>
  <c r="G18" i="9"/>
  <c r="O18" i="9"/>
  <c r="A18" i="9"/>
  <c r="I18" i="9"/>
  <c r="Q18" i="9"/>
  <c r="B18" i="9"/>
  <c r="J18" i="9"/>
  <c r="K38" i="9"/>
  <c r="Q38" i="9" l="1"/>
  <c r="C32" i="9"/>
  <c r="L28" i="9"/>
  <c r="C34" i="9"/>
  <c r="S38" i="9"/>
  <c r="I28" i="9"/>
  <c r="U38" i="9"/>
  <c r="H38" i="9"/>
  <c r="J38" i="9"/>
  <c r="D28" i="9"/>
  <c r="C28" i="9"/>
  <c r="N28" i="9"/>
  <c r="E38" i="9"/>
  <c r="F38" i="9"/>
  <c r="O38" i="9"/>
  <c r="A38" i="9"/>
  <c r="T38" i="9"/>
  <c r="C38" i="9"/>
  <c r="O28" i="9"/>
  <c r="F28" i="9"/>
  <c r="M28" i="9"/>
  <c r="A28" i="9"/>
  <c r="P28" i="9"/>
  <c r="S28" i="9"/>
  <c r="L38" i="9"/>
  <c r="M38" i="9"/>
  <c r="C33" i="9"/>
  <c r="N38" i="9"/>
  <c r="G38" i="9"/>
  <c r="C35" i="9"/>
  <c r="P38" i="9"/>
  <c r="I38" i="9"/>
  <c r="D38" i="9"/>
  <c r="B38" i="9"/>
  <c r="R38" i="9"/>
  <c r="T28" i="9"/>
  <c r="H28" i="9"/>
  <c r="E28" i="9"/>
  <c r="K28" i="9"/>
  <c r="C22" i="9"/>
  <c r="C23" i="9"/>
  <c r="R28" i="9"/>
  <c r="C25" i="9"/>
  <c r="Q28" i="9"/>
  <c r="B28" i="9"/>
  <c r="J28" i="9"/>
  <c r="C24" i="9"/>
  <c r="U28" i="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<sst xmlns="http://schemas.openxmlformats.org/spreadsheetml/2006/main" count="389" uniqueCount="137">
  <si>
    <t>م</t>
  </si>
  <si>
    <t>كود الموظف</t>
  </si>
  <si>
    <t>إسم الموظف</t>
  </si>
  <si>
    <t>صافي أيام العمل</t>
  </si>
  <si>
    <t>الوظيفه</t>
  </si>
  <si>
    <t>إجمالي السلف</t>
  </si>
  <si>
    <t>إضافي متغير</t>
  </si>
  <si>
    <t>مكافات</t>
  </si>
  <si>
    <t>إكراميه</t>
  </si>
  <si>
    <t>بدل مواصلات</t>
  </si>
  <si>
    <t>بدل إجازه(أيام)</t>
  </si>
  <si>
    <t>إجمالي الأيام الإضافي</t>
  </si>
  <si>
    <t>إجمالي الساعات الإضافي</t>
  </si>
  <si>
    <t>نوع العمل</t>
  </si>
  <si>
    <t>موقع الراتب</t>
  </si>
  <si>
    <t>القيمه</t>
  </si>
  <si>
    <t>قيمة الساعه</t>
  </si>
  <si>
    <t>إجمالي الإستحقاق</t>
  </si>
  <si>
    <t xml:space="preserve">إجمالي الإستقطاعات </t>
  </si>
  <si>
    <t>الراتب الصافي</t>
  </si>
  <si>
    <t>الراتب الشهري</t>
  </si>
  <si>
    <t>بدل طبيعة عمل</t>
  </si>
  <si>
    <t>بدل إعاشه</t>
  </si>
  <si>
    <t>تسويات</t>
  </si>
  <si>
    <t xml:space="preserve">إستقطاعات </t>
  </si>
  <si>
    <t>الشركه</t>
  </si>
  <si>
    <t>نقدي/بنك</t>
  </si>
  <si>
    <t>غير منتظم</t>
  </si>
  <si>
    <t>منتظم</t>
  </si>
  <si>
    <t>عامل خدمات مسانده</t>
  </si>
  <si>
    <t>محاسب موقع</t>
  </si>
  <si>
    <t>سائق سياره نقل</t>
  </si>
  <si>
    <t>أخصائي إداري</t>
  </si>
  <si>
    <t>مساعد أمين مخزن</t>
  </si>
  <si>
    <t>سائق سيارة خدمة موقع</t>
  </si>
  <si>
    <t>أمين مخزن</t>
  </si>
  <si>
    <t>حارس موقع</t>
  </si>
  <si>
    <t>طباخ</t>
  </si>
  <si>
    <t>كاتب إداري</t>
  </si>
  <si>
    <t>مساعد مساح</t>
  </si>
  <si>
    <t>خباز</t>
  </si>
  <si>
    <t>عامل خلاطة أسفلت</t>
  </si>
  <si>
    <t>مساح</t>
  </si>
  <si>
    <t>تباع لودر</t>
  </si>
  <si>
    <t>مساعد طباخ</t>
  </si>
  <si>
    <t>تباع جريدر</t>
  </si>
  <si>
    <t>سائق لودر</t>
  </si>
  <si>
    <t>مهندس مكتب فنى</t>
  </si>
  <si>
    <t>مهندس تنفيذ</t>
  </si>
  <si>
    <t>مهندس معمل</t>
  </si>
  <si>
    <t>مساعد فني معمل</t>
  </si>
  <si>
    <t>حداد خلاطة أسفلت</t>
  </si>
  <si>
    <t>فني معمل</t>
  </si>
  <si>
    <t>مدير ضبط الجوده</t>
  </si>
  <si>
    <t>مهندس ميكانيكا خلاطة أسفلت</t>
  </si>
  <si>
    <t>مهندس كهرباء خلاطة الاسفلت</t>
  </si>
  <si>
    <t>مشغل خلاطة أسفلت</t>
  </si>
  <si>
    <t>سائق هراس تراب</t>
  </si>
  <si>
    <t>ميكانيكي معدات أول</t>
  </si>
  <si>
    <t>ميكانيكي خلاطة أسفلت</t>
  </si>
  <si>
    <t>سائق  سيارة الاتونير</t>
  </si>
  <si>
    <t>سائق سيارة خرسانه جاهزه</t>
  </si>
  <si>
    <t>عامل خلاطة الخرسانة</t>
  </si>
  <si>
    <t>نقدي</t>
  </si>
  <si>
    <t>بنك</t>
  </si>
  <si>
    <t>مشغل خلاطة خرسانه جاهزه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</si>
  <si>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</si>
  <si>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</si>
  <si>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</si>
  <si>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</si>
  <si>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</si>
  <si>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</si>
  <si>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</si>
  <si>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</si>
  <si>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</si>
  <si>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</si>
  <si>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</si>
  <si>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</si>
  <si>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</si>
  <si>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</si>
  <si>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</si>
  <si>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</si>
  <si>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</si>
  <si>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</si>
  <si>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</si>
  <si>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</si>
  <si>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</si>
  <si>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</si>
  <si>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</si>
  <si>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</si>
  <si>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</si>
  <si>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</si>
  <si>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</si>
  <si>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</si>
  <si>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</si>
  <si>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</si>
  <si>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</si>
  <si>
    <t>محمد 32</t>
  </si>
  <si>
    <t>محمد 33</t>
  </si>
  <si>
    <t>محمد 34</t>
  </si>
  <si>
    <t>محمد 35</t>
  </si>
  <si>
    <t>محمد 36</t>
  </si>
  <si>
    <t>محمد 37</t>
  </si>
  <si>
    <t>محمد 38</t>
  </si>
  <si>
    <t>محمد 39</t>
  </si>
  <si>
    <t>محمد 40</t>
  </si>
  <si>
    <t>محمد 41</t>
  </si>
  <si>
    <t>محمد 42</t>
  </si>
  <si>
    <t>محمد 43</t>
  </si>
  <si>
    <t>محمد 44</t>
  </si>
  <si>
    <t>محمد 45</t>
  </si>
  <si>
    <t>محمد 46</t>
  </si>
  <si>
    <t>محمد 47</t>
  </si>
  <si>
    <t>محمد 48</t>
  </si>
  <si>
    <t>محمد 49</t>
  </si>
  <si>
    <t>محمد 50</t>
  </si>
  <si>
    <t>محمد 51</t>
  </si>
  <si>
    <t>محمد 52</t>
  </si>
  <si>
    <t>محمد 53</t>
  </si>
  <si>
    <t>محمد 54</t>
  </si>
  <si>
    <t>محمد 55</t>
  </si>
  <si>
    <t>محمد 56</t>
  </si>
  <si>
    <t>محمد 57</t>
  </si>
  <si>
    <t>محمد 58</t>
  </si>
  <si>
    <t>محمد 59</t>
  </si>
  <si>
    <t>محمد 60</t>
  </si>
  <si>
    <t>الراتب الأساسي</t>
  </si>
  <si>
    <t>أيام العمل</t>
  </si>
  <si>
    <t>قيمتها</t>
  </si>
  <si>
    <t>ساعات الإضافي</t>
  </si>
  <si>
    <t>قيمة الساعة</t>
  </si>
  <si>
    <t xml:space="preserve">إجمالي الساعات </t>
  </si>
  <si>
    <t>أيام الإضافي</t>
  </si>
  <si>
    <t xml:space="preserve">إجمالي الأيام </t>
  </si>
  <si>
    <t>التوقيع</t>
  </si>
  <si>
    <t>الفئة</t>
  </si>
  <si>
    <t>الصفحة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</si>
</sst>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\ &quot;ج.م.‏&quot;"/>
  </numFmts>
  <fonts count="10" x14ac:knownFonts="1">
    <font>
      <sz val="11"/>
      <color theme="1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8"/>
      <name val="Arial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" fillId="0" borderId="0"/>
  </cellStyleXfs>
  <cellXfs count="42">
    <xf numFmtId="0" fontId="0" fillId="0" borderId="0" xfId="0"/>
    <xf numFmtId="0" fontId="5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wrapText="1"/>
    </xf>
    <xf numFmtId="164" fontId="5" fillId="3" borderId="0" xfId="2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2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0" xfId="2" applyNumberFormat="1" applyFont="1" applyFill="1" applyBorder="1" applyAlignment="1">
      <alignment horizontal="center" wrapText="1"/>
    </xf>
    <xf numFmtId="164" fontId="5" fillId="3" borderId="1" xfId="2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5" fontId="5" fillId="3" borderId="1" xfId="2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/>
    </xf>
    <xf numFmtId="164" fontId="5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165" fontId="7" fillId="0" borderId="1" xfId="0" applyNumberFormat="1" applyFont="1" applyBorder="1" applyAlignment="1">
      <alignment horizontal="center" vertical="center" shrinkToFit="1"/>
    </xf>
    <xf numFmtId="0" fontId="7" fillId="4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6" fontId="9" fillId="0" borderId="5" xfId="0" applyNumberFormat="1" applyFont="1" applyBorder="1" applyAlignment="1">
      <alignment horizontal="left" vertical="center" shrinkToFit="1" readingOrder="2"/>
    </xf>
    <xf numFmtId="166" fontId="9" fillId="0" borderId="3" xfId="0" applyNumberFormat="1" applyFont="1" applyBorder="1" applyAlignment="1">
      <alignment horizontal="left" vertical="center" shrinkToFit="1" readingOrder="2"/>
    </xf>
    <xf numFmtId="166" fontId="9" fillId="0" borderId="6" xfId="0" applyNumberFormat="1" applyFont="1" applyBorder="1" applyAlignment="1">
      <alignment horizontal="left" vertical="center" shrinkToFit="1" readingOrder="2"/>
    </xf>
    <xf numFmtId="0" fontId="7" fillId="5" borderId="1" xfId="0" applyFont="1" applyFill="1" applyBorder="1" applyAlignment="1">
      <alignment horizontal="center" vertical="center"/>
    </xf>
  </cellXfs>
  <cellStyles count="5">
    <cellStyle name="Comma" xfId="2" builtinId="3"/>
    <cellStyle name="Normal" xfId="0" builtinId="0"/>
    <cellStyle name="Normal 3" xfId="1" xr:uid="{00000000-0005-0000-0000-000002000000}"/>
    <cellStyle name="Normal 3 2" xfId="4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2"/>
  <sheetViews>
    <sheetView showGridLines="0" showZeros="0" rightToLeft="1" view="pageBreakPreview" zoomScale="85" zoomScaleNormal="85" zoomScaleSheetLayoutView="85" workbookViewId="0">
      <pane xSplit="5" ySplit="1" topLeftCell="U53" activePane="bottomRight" state="frozen"/>
      <selection pane="topRight" activeCell="G1" sqref="G1"/>
      <selection pane="bottomLeft" activeCell="A2" sqref="A2"/>
      <selection pane="bottomRight" activeCell="AD5" sqref="AD5"/>
    </sheetView>
  </sheetViews>
  <sheetFormatPr defaultColWidth="9" defaultRowHeight="30" customHeight="1" x14ac:dyDescent="0.25"/>
  <cols>
    <col min="1" max="1" width="6.75" style="1" customWidth="1"/>
    <col min="2" max="2" width="9.75" style="4" customWidth="1"/>
    <col min="3" max="3" width="22" style="5" customWidth="1"/>
    <col min="4" max="4" width="10.75" style="5" customWidth="1"/>
    <col min="5" max="5" width="20.5" style="5" customWidth="1"/>
    <col min="6" max="6" width="12.375" style="5" customWidth="1"/>
    <col min="7" max="7" width="16.5" style="5" bestFit="1" customWidth="1"/>
    <col min="8" max="8" width="11.25" style="6" customWidth="1"/>
    <col min="9" max="9" width="10.125" style="6" bestFit="1" customWidth="1"/>
    <col min="10" max="10" width="11.375" style="16" customWidth="1"/>
    <col min="11" max="11" width="8.375" style="7" customWidth="1"/>
    <col min="12" max="12" width="9.5" style="5" bestFit="1" customWidth="1"/>
    <col min="13" max="14" width="10.875" style="5" customWidth="1"/>
    <col min="15" max="15" width="10.5" style="5" customWidth="1"/>
    <col min="16" max="18" width="10.625" style="5" customWidth="1"/>
    <col min="19" max="19" width="9.875" style="5" customWidth="1"/>
    <col min="20" max="20" width="8" style="5" customWidth="1"/>
    <col min="21" max="24" width="9.75" style="5" customWidth="1"/>
    <col min="25" max="25" width="9" style="5" customWidth="1"/>
    <col min="26" max="26" width="10.625" style="3" customWidth="1"/>
    <col min="27" max="27" width="11.875" style="3" customWidth="1"/>
    <col min="28" max="28" width="11.5" style="3" customWidth="1"/>
    <col min="29" max="29" width="19.125" style="3" customWidth="1"/>
    <col min="30" max="16384" width="9" style="3"/>
  </cols>
  <sheetData>
    <row r="1" spans="1:32" s="14" customFormat="1" ht="58.5" customHeight="1" x14ac:dyDescent="0.2">
      <c r="A1" s="8" t="s">
        <v>0</v>
      </c>
      <c r="B1" s="9" t="s">
        <v>1</v>
      </c>
      <c r="C1" s="9" t="s">
        <v>2</v>
      </c>
      <c r="D1" s="9" t="s">
        <v>13</v>
      </c>
      <c r="E1" s="9" t="s">
        <v>4</v>
      </c>
      <c r="F1" s="9" t="s">
        <v>20</v>
      </c>
      <c r="G1" s="9" t="s">
        <v>14</v>
      </c>
      <c r="H1" s="9" t="s">
        <v>3</v>
      </c>
      <c r="I1" s="10" t="s">
        <v>15</v>
      </c>
      <c r="J1" s="11" t="s">
        <v>12</v>
      </c>
      <c r="K1" s="10" t="s">
        <v>16</v>
      </c>
      <c r="L1" s="10" t="s">
        <v>15</v>
      </c>
      <c r="M1" s="11" t="s">
        <v>6</v>
      </c>
      <c r="N1" s="11" t="s">
        <v>7</v>
      </c>
      <c r="O1" s="9" t="s">
        <v>8</v>
      </c>
      <c r="P1" s="9" t="s">
        <v>9</v>
      </c>
      <c r="Q1" s="9" t="s">
        <v>21</v>
      </c>
      <c r="R1" s="9" t="s">
        <v>22</v>
      </c>
      <c r="S1" s="9" t="s">
        <v>10</v>
      </c>
      <c r="T1" s="10" t="s">
        <v>15</v>
      </c>
      <c r="U1" s="9" t="s">
        <v>11</v>
      </c>
      <c r="V1" s="10" t="s">
        <v>15</v>
      </c>
      <c r="W1" s="9" t="s">
        <v>23</v>
      </c>
      <c r="X1" s="9" t="s">
        <v>24</v>
      </c>
      <c r="Y1" s="9" t="s">
        <v>5</v>
      </c>
      <c r="Z1" s="9" t="s">
        <v>17</v>
      </c>
      <c r="AA1" s="9" t="s">
        <v>18</v>
      </c>
      <c r="AB1" s="9" t="s">
        <v>19</v>
      </c>
      <c r="AC1" s="9" t="s">
        <v>25</v>
      </c>
      <c r="AD1" s="9" t="s">
        <v>26</v>
      </c>
    </row>
    <row r="2" spans="1:32" s="1" customFormat="1" ht="24.95" customHeight="1" x14ac:dyDescent="0.2">
      <c r="A2" s="2">
        <v>1</v>
      </c>
      <c r="B2" s="12">
        <v>7904</v>
      </c>
      <c r="C2" s="12" t="s">
        <v>66</v>
      </c>
      <c r="D2" s="12" t="s">
        <v>28</v>
      </c>
      <c r="E2" s="12" t="s">
        <v>53</v>
      </c>
      <c r="F2" s="13">
        <v>14000</v>
      </c>
      <c r="G2" s="12"/>
      <c r="H2" s="12">
        <v>30</v>
      </c>
      <c r="I2" s="13">
        <v>14000</v>
      </c>
      <c r="J2" s="15">
        <v>0</v>
      </c>
      <c r="K2" s="13"/>
      <c r="L2" s="13">
        <v>0</v>
      </c>
      <c r="M2" s="13">
        <v>0</v>
      </c>
      <c r="N2" s="13">
        <v>0</v>
      </c>
      <c r="O2" s="13">
        <v>0</v>
      </c>
      <c r="P2" s="13">
        <v>150</v>
      </c>
      <c r="Q2" s="13">
        <v>0</v>
      </c>
      <c r="R2" s="13">
        <v>0</v>
      </c>
      <c r="S2" s="13">
        <v>0</v>
      </c>
      <c r="T2" s="13">
        <v>0</v>
      </c>
      <c r="U2" s="12">
        <v>0</v>
      </c>
      <c r="V2" s="13">
        <v>0</v>
      </c>
      <c r="W2" s="13"/>
      <c r="X2" s="13">
        <v>0</v>
      </c>
      <c r="Y2" s="13">
        <v>0</v>
      </c>
      <c r="Z2" s="17">
        <v>14150</v>
      </c>
      <c r="AA2" s="18">
        <v>0</v>
      </c>
      <c r="AB2" s="19">
        <v>14150</v>
      </c>
      <c r="AC2" s="23"/>
      <c r="AD2" s="2" t="s">
        <v>63</v>
      </c>
      <c r="AF2" s="20"/>
    </row>
    <row r="3" spans="1:32" ht="24.95" customHeight="1" x14ac:dyDescent="0.25">
      <c r="A3" s="2">
        <v>2</v>
      </c>
      <c r="B3" s="12">
        <v>7908</v>
      </c>
      <c r="C3" s="12" t="s">
        <v>67</v>
      </c>
      <c r="D3" s="12" t="s">
        <v>28</v>
      </c>
      <c r="E3" s="12" t="s">
        <v>54</v>
      </c>
      <c r="F3" s="13">
        <v>12000</v>
      </c>
      <c r="G3" s="12"/>
      <c r="H3" s="12">
        <v>30</v>
      </c>
      <c r="I3" s="13">
        <v>12000</v>
      </c>
      <c r="J3" s="15">
        <v>0</v>
      </c>
      <c r="K3" s="13"/>
      <c r="L3" s="13">
        <v>0</v>
      </c>
      <c r="M3" s="13">
        <v>0</v>
      </c>
      <c r="N3" s="13">
        <v>0</v>
      </c>
      <c r="O3" s="13">
        <v>0</v>
      </c>
      <c r="P3" s="13">
        <v>150</v>
      </c>
      <c r="Q3" s="13">
        <v>0</v>
      </c>
      <c r="R3" s="13">
        <v>0</v>
      </c>
      <c r="S3" s="13">
        <v>0</v>
      </c>
      <c r="T3" s="13">
        <v>0</v>
      </c>
      <c r="U3" s="12">
        <v>0</v>
      </c>
      <c r="V3" s="13">
        <v>0</v>
      </c>
      <c r="W3" s="13"/>
      <c r="X3" s="13">
        <v>0</v>
      </c>
      <c r="Y3" s="13">
        <v>1000</v>
      </c>
      <c r="Z3" s="17">
        <v>12150</v>
      </c>
      <c r="AA3" s="18">
        <v>1000</v>
      </c>
      <c r="AB3" s="19">
        <v>11150</v>
      </c>
      <c r="AC3" s="2"/>
      <c r="AD3" s="2" t="s">
        <v>64</v>
      </c>
      <c r="AE3" s="1"/>
      <c r="AF3" s="20"/>
    </row>
    <row r="4" spans="1:32" ht="24.95" customHeight="1" x14ac:dyDescent="0.25">
      <c r="A4" s="2">
        <v>3</v>
      </c>
      <c r="B4" s="12">
        <v>7602</v>
      </c>
      <c r="C4" s="12" t="s">
        <v>68</v>
      </c>
      <c r="D4" s="12" t="s">
        <v>28</v>
      </c>
      <c r="E4" s="12" t="s">
        <v>48</v>
      </c>
      <c r="F4" s="13">
        <v>10000</v>
      </c>
      <c r="G4" s="12"/>
      <c r="H4" s="12">
        <v>30</v>
      </c>
      <c r="I4" s="13">
        <v>10000</v>
      </c>
      <c r="J4" s="15">
        <v>0</v>
      </c>
      <c r="K4" s="13"/>
      <c r="L4" s="13">
        <v>0</v>
      </c>
      <c r="M4" s="13">
        <v>0</v>
      </c>
      <c r="N4" s="13">
        <v>0</v>
      </c>
      <c r="O4" s="13">
        <v>0</v>
      </c>
      <c r="P4" s="13">
        <v>150</v>
      </c>
      <c r="Q4" s="13">
        <v>0</v>
      </c>
      <c r="R4" s="13">
        <v>0</v>
      </c>
      <c r="S4" s="13">
        <v>0</v>
      </c>
      <c r="T4" s="13">
        <v>0</v>
      </c>
      <c r="U4" s="12">
        <v>0</v>
      </c>
      <c r="V4" s="13">
        <v>0</v>
      </c>
      <c r="W4" s="13"/>
      <c r="X4" s="13">
        <v>0</v>
      </c>
      <c r="Y4" s="13">
        <v>0</v>
      </c>
      <c r="Z4" s="17">
        <v>10150</v>
      </c>
      <c r="AA4" s="18">
        <v>0</v>
      </c>
      <c r="AB4" s="19">
        <v>10150</v>
      </c>
      <c r="AC4" s="2"/>
      <c r="AD4" s="2" t="s">
        <v>64</v>
      </c>
      <c r="AE4" s="1"/>
      <c r="AF4" s="20"/>
    </row>
    <row r="5" spans="1:32" ht="24.95" customHeight="1" x14ac:dyDescent="0.25">
      <c r="A5" s="2">
        <v>4</v>
      </c>
      <c r="B5" s="12">
        <v>7604</v>
      </c>
      <c r="C5" s="12" t="s">
        <v>69</v>
      </c>
      <c r="D5" s="12" t="s">
        <v>28</v>
      </c>
      <c r="E5" s="12" t="s">
        <v>30</v>
      </c>
      <c r="F5" s="13">
        <v>6450</v>
      </c>
      <c r="G5" s="12"/>
      <c r="H5" s="12">
        <v>30</v>
      </c>
      <c r="I5" s="13">
        <v>6450</v>
      </c>
      <c r="J5" s="15">
        <v>0</v>
      </c>
      <c r="K5" s="13"/>
      <c r="L5" s="13">
        <v>0</v>
      </c>
      <c r="M5" s="13">
        <v>0</v>
      </c>
      <c r="N5" s="13">
        <v>0</v>
      </c>
      <c r="O5" s="13">
        <v>0</v>
      </c>
      <c r="P5" s="13">
        <v>150</v>
      </c>
      <c r="Q5" s="13">
        <v>0</v>
      </c>
      <c r="R5" s="13">
        <v>0</v>
      </c>
      <c r="S5" s="13">
        <v>0</v>
      </c>
      <c r="T5" s="13">
        <v>0</v>
      </c>
      <c r="U5" s="12">
        <v>0</v>
      </c>
      <c r="V5" s="13">
        <v>0</v>
      </c>
      <c r="W5" s="13"/>
      <c r="X5" s="13">
        <v>0</v>
      </c>
      <c r="Y5" s="13">
        <v>2500</v>
      </c>
      <c r="Z5" s="17">
        <v>6600</v>
      </c>
      <c r="AA5" s="18">
        <v>2500</v>
      </c>
      <c r="AB5" s="19">
        <v>4100</v>
      </c>
      <c r="AC5" s="2"/>
      <c r="AD5" s="2" t="s">
        <v>64</v>
      </c>
      <c r="AE5" s="1"/>
      <c r="AF5" s="20"/>
    </row>
    <row r="6" spans="1:32" ht="24.95" customHeight="1" x14ac:dyDescent="0.25">
      <c r="A6" s="2">
        <v>5</v>
      </c>
      <c r="B6" s="12">
        <v>1372</v>
      </c>
      <c r="C6" s="12" t="s">
        <v>70</v>
      </c>
      <c r="D6" s="12" t="s">
        <v>28</v>
      </c>
      <c r="E6" s="12" t="s">
        <v>30</v>
      </c>
      <c r="F6" s="13">
        <v>5250</v>
      </c>
      <c r="G6" s="12"/>
      <c r="H6" s="12">
        <v>30</v>
      </c>
      <c r="I6" s="13">
        <v>5250</v>
      </c>
      <c r="J6" s="15">
        <v>0</v>
      </c>
      <c r="K6" s="13"/>
      <c r="L6" s="13">
        <v>0</v>
      </c>
      <c r="M6" s="13">
        <v>0</v>
      </c>
      <c r="N6" s="13">
        <v>0</v>
      </c>
      <c r="O6" s="13">
        <v>0</v>
      </c>
      <c r="P6" s="13">
        <v>150</v>
      </c>
      <c r="Q6" s="13">
        <v>0</v>
      </c>
      <c r="R6" s="13">
        <v>0</v>
      </c>
      <c r="S6" s="13">
        <v>0</v>
      </c>
      <c r="T6" s="13">
        <v>0</v>
      </c>
      <c r="U6" s="12">
        <v>0</v>
      </c>
      <c r="V6" s="13">
        <v>0</v>
      </c>
      <c r="W6" s="13"/>
      <c r="X6" s="13">
        <v>0</v>
      </c>
      <c r="Y6" s="13">
        <v>0</v>
      </c>
      <c r="Z6" s="17">
        <v>5400</v>
      </c>
      <c r="AA6" s="18">
        <v>0</v>
      </c>
      <c r="AB6" s="19">
        <v>5400</v>
      </c>
      <c r="AC6" s="2"/>
      <c r="AD6" s="2" t="s">
        <v>64</v>
      </c>
      <c r="AE6" s="1"/>
      <c r="AF6" s="20"/>
    </row>
    <row r="7" spans="1:32" ht="24.95" customHeight="1" x14ac:dyDescent="0.25">
      <c r="A7" s="2">
        <v>6</v>
      </c>
      <c r="B7" s="12">
        <v>7607</v>
      </c>
      <c r="C7" s="12" t="s">
        <v>71</v>
      </c>
      <c r="D7" s="12" t="s">
        <v>28</v>
      </c>
      <c r="E7" s="12" t="s">
        <v>32</v>
      </c>
      <c r="F7" s="13">
        <v>4840</v>
      </c>
      <c r="G7" s="12"/>
      <c r="H7" s="12">
        <v>24</v>
      </c>
      <c r="I7" s="13">
        <v>3872</v>
      </c>
      <c r="J7" s="15">
        <v>0</v>
      </c>
      <c r="K7" s="13"/>
      <c r="L7" s="13">
        <v>0</v>
      </c>
      <c r="M7" s="13">
        <v>0</v>
      </c>
      <c r="N7" s="13">
        <v>0</v>
      </c>
      <c r="O7" s="13">
        <v>0</v>
      </c>
      <c r="P7" s="13">
        <v>150</v>
      </c>
      <c r="Q7" s="13">
        <v>0</v>
      </c>
      <c r="R7" s="13">
        <v>0</v>
      </c>
      <c r="S7" s="13">
        <v>0</v>
      </c>
      <c r="T7" s="13">
        <v>0</v>
      </c>
      <c r="U7" s="12">
        <v>0</v>
      </c>
      <c r="V7" s="13">
        <v>0</v>
      </c>
      <c r="W7" s="13"/>
      <c r="X7" s="13">
        <v>0</v>
      </c>
      <c r="Y7" s="13">
        <v>0</v>
      </c>
      <c r="Z7" s="17">
        <v>4022</v>
      </c>
      <c r="AA7" s="18">
        <v>0</v>
      </c>
      <c r="AB7" s="19">
        <v>4022</v>
      </c>
      <c r="AC7" s="2"/>
      <c r="AD7" s="2" t="s">
        <v>64</v>
      </c>
      <c r="AE7" s="1"/>
      <c r="AF7" s="20"/>
    </row>
    <row r="8" spans="1:32" ht="24.95" customHeight="1" x14ac:dyDescent="0.25">
      <c r="A8" s="2">
        <v>7</v>
      </c>
      <c r="B8" s="12">
        <v>1043</v>
      </c>
      <c r="C8" s="12" t="s">
        <v>72</v>
      </c>
      <c r="D8" s="12" t="s">
        <v>28</v>
      </c>
      <c r="E8" s="12" t="s">
        <v>35</v>
      </c>
      <c r="F8" s="13">
        <v>4300</v>
      </c>
      <c r="G8" s="12"/>
      <c r="H8" s="12">
        <v>24</v>
      </c>
      <c r="I8" s="13">
        <v>3440</v>
      </c>
      <c r="J8" s="15">
        <v>0</v>
      </c>
      <c r="K8" s="13"/>
      <c r="L8" s="13">
        <v>0</v>
      </c>
      <c r="M8" s="13">
        <v>0</v>
      </c>
      <c r="N8" s="13">
        <v>0</v>
      </c>
      <c r="O8" s="13">
        <v>0</v>
      </c>
      <c r="P8" s="13">
        <v>150</v>
      </c>
      <c r="Q8" s="13">
        <v>0</v>
      </c>
      <c r="R8" s="13">
        <v>0</v>
      </c>
      <c r="S8" s="13">
        <v>0</v>
      </c>
      <c r="T8" s="13">
        <v>0</v>
      </c>
      <c r="U8" s="12">
        <v>0</v>
      </c>
      <c r="V8" s="13">
        <v>0</v>
      </c>
      <c r="W8" s="13"/>
      <c r="X8" s="13">
        <v>0</v>
      </c>
      <c r="Y8" s="13">
        <v>500</v>
      </c>
      <c r="Z8" s="17">
        <v>3590</v>
      </c>
      <c r="AA8" s="18">
        <v>500</v>
      </c>
      <c r="AB8" s="19">
        <v>3090</v>
      </c>
      <c r="AC8" s="2"/>
      <c r="AD8" s="2" t="s">
        <v>64</v>
      </c>
      <c r="AE8" s="1"/>
      <c r="AF8" s="20"/>
    </row>
    <row r="9" spans="1:32" ht="24.95" customHeight="1" x14ac:dyDescent="0.25">
      <c r="A9" s="2">
        <v>8</v>
      </c>
      <c r="B9" s="12">
        <v>7657</v>
      </c>
      <c r="C9" s="12" t="s">
        <v>73</v>
      </c>
      <c r="D9" s="12" t="s">
        <v>27</v>
      </c>
      <c r="E9" s="12" t="s">
        <v>38</v>
      </c>
      <c r="F9" s="13">
        <v>3010</v>
      </c>
      <c r="G9" s="12"/>
      <c r="H9" s="12">
        <v>21</v>
      </c>
      <c r="I9" s="13">
        <v>2107</v>
      </c>
      <c r="J9" s="15">
        <v>13</v>
      </c>
      <c r="K9" s="13">
        <v>10</v>
      </c>
      <c r="L9" s="13">
        <v>130</v>
      </c>
      <c r="M9" s="13">
        <v>0</v>
      </c>
      <c r="N9" s="13">
        <v>0</v>
      </c>
      <c r="O9" s="13">
        <v>0</v>
      </c>
      <c r="P9" s="13">
        <v>150</v>
      </c>
      <c r="Q9" s="13">
        <v>0</v>
      </c>
      <c r="R9" s="13">
        <v>0</v>
      </c>
      <c r="S9" s="13">
        <v>0</v>
      </c>
      <c r="T9" s="13">
        <v>0</v>
      </c>
      <c r="U9" s="12">
        <v>3</v>
      </c>
      <c r="V9" s="13">
        <v>301</v>
      </c>
      <c r="W9" s="13"/>
      <c r="X9" s="13">
        <v>0</v>
      </c>
      <c r="Y9" s="13">
        <v>0</v>
      </c>
      <c r="Z9" s="17">
        <v>2688</v>
      </c>
      <c r="AA9" s="18">
        <v>0</v>
      </c>
      <c r="AB9" s="19">
        <v>2688</v>
      </c>
      <c r="AC9" s="2"/>
      <c r="AD9" s="2" t="s">
        <v>64</v>
      </c>
      <c r="AE9" s="1"/>
      <c r="AF9" s="20"/>
    </row>
    <row r="10" spans="1:32" ht="24.95" customHeight="1" x14ac:dyDescent="0.25">
      <c r="A10" s="2">
        <v>9</v>
      </c>
      <c r="B10" s="12">
        <v>7636</v>
      </c>
      <c r="C10" s="12" t="s">
        <v>74</v>
      </c>
      <c r="D10" s="12" t="s">
        <v>27</v>
      </c>
      <c r="E10" s="12" t="s">
        <v>38</v>
      </c>
      <c r="F10" s="13">
        <v>3010</v>
      </c>
      <c r="G10" s="12"/>
      <c r="H10" s="12">
        <v>31</v>
      </c>
      <c r="I10" s="13">
        <v>3110.333333333333</v>
      </c>
      <c r="J10" s="15">
        <v>8</v>
      </c>
      <c r="K10" s="13">
        <v>10</v>
      </c>
      <c r="L10" s="13">
        <v>80</v>
      </c>
      <c r="M10" s="13">
        <v>500</v>
      </c>
      <c r="N10" s="13">
        <v>0</v>
      </c>
      <c r="O10" s="13">
        <v>0</v>
      </c>
      <c r="P10" s="13">
        <v>150</v>
      </c>
      <c r="Q10" s="13">
        <v>0</v>
      </c>
      <c r="R10" s="13">
        <v>0</v>
      </c>
      <c r="S10" s="13">
        <v>0</v>
      </c>
      <c r="T10" s="13">
        <v>0</v>
      </c>
      <c r="U10" s="12">
        <v>0</v>
      </c>
      <c r="V10" s="13">
        <v>0</v>
      </c>
      <c r="W10" s="13"/>
      <c r="X10" s="13">
        <v>0</v>
      </c>
      <c r="Y10" s="13">
        <v>1000</v>
      </c>
      <c r="Z10" s="17">
        <v>3840.333333333333</v>
      </c>
      <c r="AA10" s="18">
        <v>1000</v>
      </c>
      <c r="AB10" s="19">
        <v>2840</v>
      </c>
      <c r="AC10" s="2"/>
      <c r="AD10" s="2" t="s">
        <v>64</v>
      </c>
      <c r="AE10" s="1"/>
      <c r="AF10" s="20"/>
    </row>
    <row r="11" spans="1:32" ht="24.95" customHeight="1" x14ac:dyDescent="0.25">
      <c r="A11" s="2">
        <v>10</v>
      </c>
      <c r="B11" s="12">
        <v>7637</v>
      </c>
      <c r="C11" s="12" t="s">
        <v>75</v>
      </c>
      <c r="D11" s="12" t="s">
        <v>27</v>
      </c>
      <c r="E11" s="12" t="s">
        <v>38</v>
      </c>
      <c r="F11" s="13">
        <v>3230</v>
      </c>
      <c r="G11" s="12"/>
      <c r="H11" s="12">
        <v>28</v>
      </c>
      <c r="I11" s="13">
        <v>3014.666666666667</v>
      </c>
      <c r="J11" s="15">
        <v>16</v>
      </c>
      <c r="K11" s="13">
        <v>10</v>
      </c>
      <c r="L11" s="13">
        <v>160</v>
      </c>
      <c r="M11" s="13">
        <v>0</v>
      </c>
      <c r="N11" s="13">
        <v>0</v>
      </c>
      <c r="O11" s="13">
        <v>0</v>
      </c>
      <c r="P11" s="13">
        <v>150</v>
      </c>
      <c r="Q11" s="13">
        <v>0</v>
      </c>
      <c r="R11" s="13">
        <v>0</v>
      </c>
      <c r="S11" s="13">
        <v>0</v>
      </c>
      <c r="T11" s="13">
        <v>0</v>
      </c>
      <c r="U11" s="12">
        <v>2</v>
      </c>
      <c r="V11" s="13">
        <v>215.33333333333334</v>
      </c>
      <c r="W11" s="13"/>
      <c r="X11" s="13">
        <v>0</v>
      </c>
      <c r="Y11" s="13">
        <v>0</v>
      </c>
      <c r="Z11" s="17">
        <v>3540.0000000000005</v>
      </c>
      <c r="AA11" s="18">
        <v>0</v>
      </c>
      <c r="AB11" s="19">
        <v>3540</v>
      </c>
      <c r="AC11" s="2"/>
      <c r="AD11" s="2" t="s">
        <v>64</v>
      </c>
      <c r="AE11" s="1"/>
      <c r="AF11" s="20"/>
    </row>
    <row r="12" spans="1:32" ht="24.95" customHeight="1" x14ac:dyDescent="0.25">
      <c r="A12" s="2">
        <v>11</v>
      </c>
      <c r="B12" s="12">
        <v>7639</v>
      </c>
      <c r="C12" s="12" t="s">
        <v>76</v>
      </c>
      <c r="D12" s="12" t="s">
        <v>27</v>
      </c>
      <c r="E12" s="12" t="s">
        <v>37</v>
      </c>
      <c r="F12" s="13">
        <v>5920</v>
      </c>
      <c r="G12" s="12"/>
      <c r="H12" s="12">
        <v>30</v>
      </c>
      <c r="I12" s="13">
        <v>5920</v>
      </c>
      <c r="J12" s="15">
        <v>0</v>
      </c>
      <c r="K12" s="13"/>
      <c r="L12" s="13">
        <v>0</v>
      </c>
      <c r="M12" s="13">
        <v>0</v>
      </c>
      <c r="N12" s="13">
        <v>0</v>
      </c>
      <c r="O12" s="13">
        <v>0</v>
      </c>
      <c r="P12" s="13">
        <v>150</v>
      </c>
      <c r="Q12" s="13">
        <v>0</v>
      </c>
      <c r="R12" s="13">
        <v>0</v>
      </c>
      <c r="S12" s="13">
        <v>0</v>
      </c>
      <c r="T12" s="13">
        <v>0</v>
      </c>
      <c r="U12" s="12">
        <v>0</v>
      </c>
      <c r="V12" s="13">
        <v>0</v>
      </c>
      <c r="W12" s="13"/>
      <c r="X12" s="13">
        <v>0</v>
      </c>
      <c r="Y12" s="13">
        <v>0</v>
      </c>
      <c r="Z12" s="17">
        <v>6070</v>
      </c>
      <c r="AA12" s="18">
        <v>0</v>
      </c>
      <c r="AB12" s="19">
        <v>6070</v>
      </c>
      <c r="AC12" s="2"/>
      <c r="AD12" s="2" t="s">
        <v>64</v>
      </c>
      <c r="AE12" s="1"/>
      <c r="AF12" s="20"/>
    </row>
    <row r="13" spans="1:32" ht="24.95" customHeight="1" x14ac:dyDescent="0.25">
      <c r="A13" s="2">
        <v>12</v>
      </c>
      <c r="B13" s="12">
        <v>7640</v>
      </c>
      <c r="C13" s="12" t="s">
        <v>77</v>
      </c>
      <c r="D13" s="12" t="s">
        <v>27</v>
      </c>
      <c r="E13" s="12" t="s">
        <v>44</v>
      </c>
      <c r="F13" s="13">
        <v>3770</v>
      </c>
      <c r="G13" s="12"/>
      <c r="H13" s="12">
        <v>30</v>
      </c>
      <c r="I13" s="13">
        <v>3770</v>
      </c>
      <c r="J13" s="15">
        <v>0</v>
      </c>
      <c r="K13" s="13"/>
      <c r="L13" s="13">
        <v>0</v>
      </c>
      <c r="M13" s="13">
        <v>0</v>
      </c>
      <c r="N13" s="13">
        <v>0</v>
      </c>
      <c r="O13" s="13">
        <v>0</v>
      </c>
      <c r="P13" s="13">
        <v>150</v>
      </c>
      <c r="Q13" s="13">
        <v>0</v>
      </c>
      <c r="R13" s="13">
        <v>0</v>
      </c>
      <c r="S13" s="13">
        <v>0</v>
      </c>
      <c r="T13" s="13">
        <v>0</v>
      </c>
      <c r="U13" s="12">
        <v>0</v>
      </c>
      <c r="V13" s="13">
        <v>0</v>
      </c>
      <c r="W13" s="13"/>
      <c r="X13" s="13">
        <v>0</v>
      </c>
      <c r="Y13" s="13">
        <v>0</v>
      </c>
      <c r="Z13" s="17">
        <v>3920</v>
      </c>
      <c r="AA13" s="18">
        <v>0</v>
      </c>
      <c r="AB13" s="19">
        <v>3920</v>
      </c>
      <c r="AC13" s="2"/>
      <c r="AD13" s="2" t="s">
        <v>64</v>
      </c>
      <c r="AE13" s="1"/>
      <c r="AF13" s="20"/>
    </row>
    <row r="14" spans="1:32" ht="24.95" customHeight="1" x14ac:dyDescent="0.25">
      <c r="A14" s="2">
        <v>13</v>
      </c>
      <c r="B14" s="12">
        <v>1376</v>
      </c>
      <c r="C14" s="12" t="s">
        <v>78</v>
      </c>
      <c r="D14" s="12" t="s">
        <v>27</v>
      </c>
      <c r="E14" s="12" t="s">
        <v>33</v>
      </c>
      <c r="F14" s="13">
        <v>3770</v>
      </c>
      <c r="G14" s="12"/>
      <c r="H14" s="12">
        <v>30</v>
      </c>
      <c r="I14" s="13">
        <v>3770</v>
      </c>
      <c r="J14" s="15">
        <v>0</v>
      </c>
      <c r="K14" s="13"/>
      <c r="L14" s="13">
        <v>0</v>
      </c>
      <c r="M14" s="13">
        <v>0</v>
      </c>
      <c r="N14" s="13">
        <v>0</v>
      </c>
      <c r="O14" s="13">
        <v>0</v>
      </c>
      <c r="P14" s="13">
        <v>150</v>
      </c>
      <c r="Q14" s="13">
        <v>0</v>
      </c>
      <c r="R14" s="13">
        <v>0</v>
      </c>
      <c r="S14" s="13">
        <v>0</v>
      </c>
      <c r="T14" s="13">
        <v>0</v>
      </c>
      <c r="U14" s="12">
        <v>0</v>
      </c>
      <c r="V14" s="13">
        <v>0</v>
      </c>
      <c r="W14" s="13"/>
      <c r="X14" s="13">
        <v>0</v>
      </c>
      <c r="Y14" s="13">
        <v>0</v>
      </c>
      <c r="Z14" s="17">
        <v>3920</v>
      </c>
      <c r="AA14" s="18">
        <v>0</v>
      </c>
      <c r="AB14" s="19">
        <v>3920</v>
      </c>
      <c r="AC14" s="2"/>
      <c r="AD14" s="2" t="s">
        <v>64</v>
      </c>
      <c r="AE14" s="1"/>
      <c r="AF14" s="20"/>
    </row>
    <row r="15" spans="1:32" ht="24.95" customHeight="1" x14ac:dyDescent="0.25">
      <c r="A15" s="2">
        <v>14</v>
      </c>
      <c r="B15" s="12">
        <v>7686</v>
      </c>
      <c r="C15" s="12" t="s">
        <v>79</v>
      </c>
      <c r="D15" s="12" t="s">
        <v>27</v>
      </c>
      <c r="E15" s="12" t="s">
        <v>29</v>
      </c>
      <c r="F15" s="13">
        <v>3440</v>
      </c>
      <c r="G15" s="12"/>
      <c r="H15" s="12">
        <v>30</v>
      </c>
      <c r="I15" s="13">
        <v>3440</v>
      </c>
      <c r="J15" s="15">
        <v>0</v>
      </c>
      <c r="K15" s="13"/>
      <c r="L15" s="13">
        <v>0</v>
      </c>
      <c r="M15" s="13">
        <v>0</v>
      </c>
      <c r="N15" s="13">
        <v>0</v>
      </c>
      <c r="O15" s="13">
        <v>0</v>
      </c>
      <c r="P15" s="13">
        <v>150</v>
      </c>
      <c r="Q15" s="13">
        <v>0</v>
      </c>
      <c r="R15" s="13">
        <v>0</v>
      </c>
      <c r="S15" s="13">
        <v>0</v>
      </c>
      <c r="T15" s="13">
        <v>0</v>
      </c>
      <c r="U15" s="12">
        <v>0</v>
      </c>
      <c r="V15" s="13">
        <v>0</v>
      </c>
      <c r="W15" s="13"/>
      <c r="X15" s="13">
        <v>0</v>
      </c>
      <c r="Y15" s="13">
        <v>0</v>
      </c>
      <c r="Z15" s="17">
        <v>3590</v>
      </c>
      <c r="AA15" s="18">
        <v>0</v>
      </c>
      <c r="AB15" s="19">
        <v>3590</v>
      </c>
      <c r="AC15" s="2"/>
      <c r="AD15" s="2" t="s">
        <v>64</v>
      </c>
      <c r="AE15" s="1"/>
      <c r="AF15" s="20"/>
    </row>
    <row r="16" spans="1:32" ht="24.95" customHeight="1" x14ac:dyDescent="0.25">
      <c r="A16" s="2">
        <v>15</v>
      </c>
      <c r="B16" s="12">
        <v>7644</v>
      </c>
      <c r="C16" s="12" t="s">
        <v>80</v>
      </c>
      <c r="D16" s="12" t="s">
        <v>27</v>
      </c>
      <c r="E16" s="12" t="s">
        <v>36</v>
      </c>
      <c r="F16" s="13">
        <v>3230</v>
      </c>
      <c r="G16" s="12"/>
      <c r="H16" s="12">
        <v>30</v>
      </c>
      <c r="I16" s="13">
        <v>3230</v>
      </c>
      <c r="J16" s="15">
        <v>0</v>
      </c>
      <c r="K16" s="13"/>
      <c r="L16" s="13">
        <v>0</v>
      </c>
      <c r="M16" s="13">
        <v>0</v>
      </c>
      <c r="N16" s="13">
        <v>0</v>
      </c>
      <c r="O16" s="13">
        <v>0</v>
      </c>
      <c r="P16" s="13">
        <v>150</v>
      </c>
      <c r="Q16" s="13">
        <v>0</v>
      </c>
      <c r="R16" s="13">
        <v>0</v>
      </c>
      <c r="S16" s="13">
        <v>0</v>
      </c>
      <c r="T16" s="13">
        <v>0</v>
      </c>
      <c r="U16" s="12">
        <v>0</v>
      </c>
      <c r="V16" s="13">
        <v>0</v>
      </c>
      <c r="W16" s="13"/>
      <c r="X16" s="13">
        <v>0</v>
      </c>
      <c r="Y16" s="13">
        <v>0</v>
      </c>
      <c r="Z16" s="17">
        <v>3380</v>
      </c>
      <c r="AA16" s="18">
        <v>0</v>
      </c>
      <c r="AB16" s="19">
        <v>3380</v>
      </c>
      <c r="AC16" s="2"/>
      <c r="AD16" s="2" t="s">
        <v>64</v>
      </c>
      <c r="AE16" s="1"/>
      <c r="AF16" s="20"/>
    </row>
    <row r="17" spans="1:32" ht="24.95" customHeight="1" x14ac:dyDescent="0.25">
      <c r="A17" s="2">
        <v>16</v>
      </c>
      <c r="B17" s="12">
        <v>7645</v>
      </c>
      <c r="C17" s="12" t="s">
        <v>81</v>
      </c>
      <c r="D17" s="12" t="s">
        <v>27</v>
      </c>
      <c r="E17" s="12" t="s">
        <v>36</v>
      </c>
      <c r="F17" s="13">
        <v>4300</v>
      </c>
      <c r="G17" s="12"/>
      <c r="H17" s="12">
        <v>30</v>
      </c>
      <c r="I17" s="13">
        <v>4300</v>
      </c>
      <c r="J17" s="15">
        <v>0</v>
      </c>
      <c r="K17" s="13"/>
      <c r="L17" s="13">
        <v>0</v>
      </c>
      <c r="M17" s="13">
        <v>0</v>
      </c>
      <c r="N17" s="13">
        <v>0</v>
      </c>
      <c r="O17" s="13">
        <v>0</v>
      </c>
      <c r="P17" s="13">
        <v>150</v>
      </c>
      <c r="Q17" s="13">
        <v>0</v>
      </c>
      <c r="R17" s="13">
        <v>0</v>
      </c>
      <c r="S17" s="13">
        <v>0</v>
      </c>
      <c r="T17" s="13">
        <v>0</v>
      </c>
      <c r="U17" s="12">
        <v>0</v>
      </c>
      <c r="V17" s="13">
        <v>0</v>
      </c>
      <c r="W17" s="13"/>
      <c r="X17" s="13">
        <v>0</v>
      </c>
      <c r="Y17" s="13">
        <v>0</v>
      </c>
      <c r="Z17" s="17">
        <v>4450</v>
      </c>
      <c r="AA17" s="18">
        <v>0</v>
      </c>
      <c r="AB17" s="19">
        <v>4450</v>
      </c>
      <c r="AC17" s="2"/>
      <c r="AD17" s="2" t="s">
        <v>64</v>
      </c>
      <c r="AE17" s="1"/>
      <c r="AF17" s="20"/>
    </row>
    <row r="18" spans="1:32" ht="24.95" customHeight="1" x14ac:dyDescent="0.25">
      <c r="A18" s="2">
        <v>17</v>
      </c>
      <c r="B18" s="12">
        <v>7646</v>
      </c>
      <c r="C18" s="12" t="s">
        <v>82</v>
      </c>
      <c r="D18" s="12" t="s">
        <v>27</v>
      </c>
      <c r="E18" s="12" t="s">
        <v>36</v>
      </c>
      <c r="F18" s="13">
        <v>3770</v>
      </c>
      <c r="G18" s="12"/>
      <c r="H18" s="12">
        <v>24</v>
      </c>
      <c r="I18" s="13">
        <v>3016</v>
      </c>
      <c r="J18" s="15">
        <v>0</v>
      </c>
      <c r="K18" s="13"/>
      <c r="L18" s="13">
        <v>0</v>
      </c>
      <c r="M18" s="13">
        <v>565.5</v>
      </c>
      <c r="N18" s="13">
        <v>0</v>
      </c>
      <c r="O18" s="13">
        <v>0</v>
      </c>
      <c r="P18" s="13">
        <v>150</v>
      </c>
      <c r="Q18" s="13">
        <v>0</v>
      </c>
      <c r="R18" s="13">
        <v>0</v>
      </c>
      <c r="S18" s="13">
        <v>0</v>
      </c>
      <c r="T18" s="13">
        <v>0</v>
      </c>
      <c r="U18" s="12">
        <v>4</v>
      </c>
      <c r="V18" s="13">
        <v>502.66666666666669</v>
      </c>
      <c r="W18" s="13"/>
      <c r="X18" s="13">
        <v>0</v>
      </c>
      <c r="Y18" s="13">
        <v>1000</v>
      </c>
      <c r="Z18" s="17">
        <v>4234.1666666666661</v>
      </c>
      <c r="AA18" s="18">
        <v>1000</v>
      </c>
      <c r="AB18" s="19">
        <v>3234</v>
      </c>
      <c r="AC18" s="23"/>
      <c r="AD18" s="2" t="s">
        <v>63</v>
      </c>
      <c r="AE18" s="1"/>
      <c r="AF18" s="20"/>
    </row>
    <row r="19" spans="1:32" ht="24.95" customHeight="1" x14ac:dyDescent="0.25">
      <c r="A19" s="2">
        <v>18</v>
      </c>
      <c r="B19" s="12">
        <v>7648</v>
      </c>
      <c r="C19" s="12" t="s">
        <v>83</v>
      </c>
      <c r="D19" s="12" t="s">
        <v>27</v>
      </c>
      <c r="E19" s="12" t="s">
        <v>36</v>
      </c>
      <c r="F19" s="13">
        <v>3230</v>
      </c>
      <c r="G19" s="12"/>
      <c r="H19" s="12">
        <v>30</v>
      </c>
      <c r="I19" s="13">
        <v>3230</v>
      </c>
      <c r="J19" s="15">
        <v>0</v>
      </c>
      <c r="K19" s="13"/>
      <c r="L19" s="13">
        <v>0</v>
      </c>
      <c r="M19" s="13">
        <v>0</v>
      </c>
      <c r="N19" s="13">
        <v>0</v>
      </c>
      <c r="O19" s="13">
        <v>0</v>
      </c>
      <c r="P19" s="13">
        <v>150</v>
      </c>
      <c r="Q19" s="13">
        <v>0</v>
      </c>
      <c r="R19" s="13">
        <v>0</v>
      </c>
      <c r="S19" s="13">
        <v>0</v>
      </c>
      <c r="T19" s="13">
        <v>0</v>
      </c>
      <c r="U19" s="12">
        <v>0</v>
      </c>
      <c r="V19" s="13">
        <v>0</v>
      </c>
      <c r="W19" s="13"/>
      <c r="X19" s="13">
        <v>0</v>
      </c>
      <c r="Y19" s="13">
        <v>1200</v>
      </c>
      <c r="Z19" s="17">
        <v>3380</v>
      </c>
      <c r="AA19" s="18">
        <v>1200</v>
      </c>
      <c r="AB19" s="19">
        <v>2180</v>
      </c>
      <c r="AC19" s="2"/>
      <c r="AD19" s="2" t="s">
        <v>64</v>
      </c>
      <c r="AE19" s="1"/>
      <c r="AF19" s="20"/>
    </row>
    <row r="20" spans="1:32" ht="24.95" customHeight="1" x14ac:dyDescent="0.25">
      <c r="A20" s="2">
        <v>19</v>
      </c>
      <c r="B20" s="12">
        <v>7652</v>
      </c>
      <c r="C20" s="12" t="s">
        <v>84</v>
      </c>
      <c r="D20" s="12" t="s">
        <v>27</v>
      </c>
      <c r="E20" s="12" t="s">
        <v>34</v>
      </c>
      <c r="F20" s="13">
        <v>4300</v>
      </c>
      <c r="G20" s="12"/>
      <c r="H20" s="12">
        <v>30</v>
      </c>
      <c r="I20" s="13">
        <v>4300</v>
      </c>
      <c r="J20" s="15">
        <v>0</v>
      </c>
      <c r="K20" s="13"/>
      <c r="L20" s="13">
        <v>0</v>
      </c>
      <c r="M20" s="13">
        <v>0</v>
      </c>
      <c r="N20" s="13">
        <v>0</v>
      </c>
      <c r="O20" s="13">
        <v>400</v>
      </c>
      <c r="P20" s="13">
        <v>150</v>
      </c>
      <c r="Q20" s="13">
        <v>0</v>
      </c>
      <c r="R20" s="13">
        <v>0</v>
      </c>
      <c r="S20" s="13">
        <v>0</v>
      </c>
      <c r="T20" s="13">
        <v>0</v>
      </c>
      <c r="U20" s="12">
        <v>0</v>
      </c>
      <c r="V20" s="13">
        <v>0</v>
      </c>
      <c r="W20" s="13"/>
      <c r="X20" s="13">
        <v>0</v>
      </c>
      <c r="Y20" s="13">
        <v>0</v>
      </c>
      <c r="Z20" s="17">
        <v>4850</v>
      </c>
      <c r="AA20" s="18">
        <v>0</v>
      </c>
      <c r="AB20" s="19">
        <v>4850</v>
      </c>
      <c r="AC20" s="2"/>
      <c r="AD20" s="2" t="s">
        <v>63</v>
      </c>
      <c r="AE20" s="1"/>
      <c r="AF20" s="20"/>
    </row>
    <row r="21" spans="1:32" ht="30" customHeight="1" x14ac:dyDescent="0.25">
      <c r="A21" s="2">
        <v>20</v>
      </c>
      <c r="B21" s="12">
        <v>7959</v>
      </c>
      <c r="C21" s="12" t="s">
        <v>85</v>
      </c>
      <c r="D21" s="12" t="s">
        <v>27</v>
      </c>
      <c r="E21" s="12" t="s">
        <v>41</v>
      </c>
      <c r="F21" s="13">
        <v>3550</v>
      </c>
      <c r="G21" s="12"/>
      <c r="H21" s="12">
        <v>31</v>
      </c>
      <c r="I21" s="13">
        <v>3668.333333333333</v>
      </c>
      <c r="J21" s="15">
        <v>84</v>
      </c>
      <c r="K21" s="13">
        <v>11.833333333333332</v>
      </c>
      <c r="L21" s="13">
        <v>993.99999999999989</v>
      </c>
      <c r="M21" s="13">
        <v>0</v>
      </c>
      <c r="N21" s="13">
        <v>0</v>
      </c>
      <c r="O21" s="13">
        <v>0</v>
      </c>
      <c r="P21" s="13">
        <v>150</v>
      </c>
      <c r="Q21" s="13">
        <v>0</v>
      </c>
      <c r="R21" s="13">
        <v>0</v>
      </c>
      <c r="S21" s="13">
        <v>0</v>
      </c>
      <c r="T21" s="13">
        <v>0</v>
      </c>
      <c r="U21" s="12">
        <v>5</v>
      </c>
      <c r="V21" s="13">
        <v>591.66666666666663</v>
      </c>
      <c r="W21" s="13"/>
      <c r="X21" s="13">
        <v>0</v>
      </c>
      <c r="Y21" s="13">
        <v>0</v>
      </c>
      <c r="Z21" s="17">
        <v>5404</v>
      </c>
      <c r="AA21" s="18">
        <v>0</v>
      </c>
      <c r="AB21" s="19">
        <v>5404</v>
      </c>
      <c r="AC21" s="2"/>
      <c r="AD21" s="2" t="s">
        <v>63</v>
      </c>
      <c r="AE21" s="1"/>
      <c r="AF21" s="20"/>
    </row>
    <row r="22" spans="1:32" ht="30" customHeight="1" x14ac:dyDescent="0.25">
      <c r="A22" s="2">
        <v>21</v>
      </c>
      <c r="B22" s="12">
        <v>7960</v>
      </c>
      <c r="C22" s="12" t="s">
        <v>86</v>
      </c>
      <c r="D22" s="12" t="s">
        <v>27</v>
      </c>
      <c r="E22" s="12" t="s">
        <v>41</v>
      </c>
      <c r="F22" s="13">
        <v>3225</v>
      </c>
      <c r="G22" s="12"/>
      <c r="H22" s="12">
        <v>31</v>
      </c>
      <c r="I22" s="13">
        <v>3332.5</v>
      </c>
      <c r="J22" s="15">
        <v>84</v>
      </c>
      <c r="K22" s="13">
        <v>10.75</v>
      </c>
      <c r="L22" s="13">
        <v>903</v>
      </c>
      <c r="M22" s="13">
        <v>0</v>
      </c>
      <c r="N22" s="13">
        <v>0</v>
      </c>
      <c r="O22" s="13">
        <v>0</v>
      </c>
      <c r="P22" s="13">
        <v>150</v>
      </c>
      <c r="Q22" s="13">
        <v>0</v>
      </c>
      <c r="R22" s="13">
        <v>0</v>
      </c>
      <c r="S22" s="13">
        <v>0</v>
      </c>
      <c r="T22" s="13">
        <v>0</v>
      </c>
      <c r="U22" s="12">
        <v>5</v>
      </c>
      <c r="V22" s="13">
        <v>537.5</v>
      </c>
      <c r="W22" s="13"/>
      <c r="X22" s="13">
        <v>0</v>
      </c>
      <c r="Y22" s="13">
        <v>0</v>
      </c>
      <c r="Z22" s="17">
        <v>4923</v>
      </c>
      <c r="AA22" s="18">
        <v>0</v>
      </c>
      <c r="AB22" s="19">
        <v>4923</v>
      </c>
      <c r="AC22" s="2"/>
      <c r="AD22" s="2" t="s">
        <v>64</v>
      </c>
      <c r="AE22" s="1"/>
      <c r="AF22" s="20"/>
    </row>
    <row r="23" spans="1:32" ht="30" customHeight="1" x14ac:dyDescent="0.25">
      <c r="A23" s="2">
        <v>22</v>
      </c>
      <c r="B23" s="12">
        <v>7690</v>
      </c>
      <c r="C23" s="12" t="s">
        <v>87</v>
      </c>
      <c r="D23" s="12" t="s">
        <v>27</v>
      </c>
      <c r="E23" s="12" t="s">
        <v>51</v>
      </c>
      <c r="F23" s="13">
        <v>6450</v>
      </c>
      <c r="G23" s="12"/>
      <c r="H23" s="12">
        <v>22</v>
      </c>
      <c r="I23" s="13">
        <v>4730</v>
      </c>
      <c r="J23" s="15">
        <v>39.5</v>
      </c>
      <c r="K23" s="13">
        <v>21.5</v>
      </c>
      <c r="L23" s="13">
        <v>849.25</v>
      </c>
      <c r="M23" s="13">
        <v>0</v>
      </c>
      <c r="N23" s="13">
        <v>0</v>
      </c>
      <c r="O23" s="13">
        <v>0</v>
      </c>
      <c r="P23" s="13">
        <v>150</v>
      </c>
      <c r="Q23" s="13">
        <v>0</v>
      </c>
      <c r="R23" s="13">
        <v>0</v>
      </c>
      <c r="S23" s="13">
        <v>0</v>
      </c>
      <c r="T23" s="13">
        <v>0</v>
      </c>
      <c r="U23" s="12">
        <v>4</v>
      </c>
      <c r="V23" s="13">
        <v>860</v>
      </c>
      <c r="W23" s="13"/>
      <c r="X23" s="13">
        <v>0</v>
      </c>
      <c r="Y23" s="13">
        <v>0</v>
      </c>
      <c r="Z23" s="17">
        <v>6589.25</v>
      </c>
      <c r="AA23" s="18">
        <v>0</v>
      </c>
      <c r="AB23" s="19">
        <v>6589</v>
      </c>
      <c r="AC23" s="2"/>
      <c r="AD23" s="2" t="s">
        <v>63</v>
      </c>
      <c r="AE23" s="1"/>
      <c r="AF23" s="20"/>
    </row>
    <row r="24" spans="1:32" ht="30" customHeight="1" x14ac:dyDescent="0.25">
      <c r="A24" s="2">
        <v>23</v>
      </c>
      <c r="B24" s="12">
        <v>7980</v>
      </c>
      <c r="C24" s="12" t="s">
        <v>88</v>
      </c>
      <c r="D24" s="12" t="s">
        <v>27</v>
      </c>
      <c r="E24" s="12" t="s">
        <v>41</v>
      </c>
      <c r="F24" s="13">
        <v>3770</v>
      </c>
      <c r="G24" s="12"/>
      <c r="H24" s="12">
        <v>28</v>
      </c>
      <c r="I24" s="13">
        <v>3518.666666666667</v>
      </c>
      <c r="J24" s="15">
        <v>16</v>
      </c>
      <c r="K24" s="13">
        <v>12.566666666666666</v>
      </c>
      <c r="L24" s="13">
        <v>201.06666666666666</v>
      </c>
      <c r="M24" s="13">
        <v>500</v>
      </c>
      <c r="N24" s="13">
        <v>0</v>
      </c>
      <c r="O24" s="13">
        <v>0</v>
      </c>
      <c r="P24" s="13">
        <v>150</v>
      </c>
      <c r="Q24" s="13">
        <v>0</v>
      </c>
      <c r="R24" s="13"/>
      <c r="S24" s="13">
        <v>0</v>
      </c>
      <c r="T24" s="13">
        <v>0</v>
      </c>
      <c r="U24" s="12">
        <v>4</v>
      </c>
      <c r="V24" s="13">
        <v>502.66666666666669</v>
      </c>
      <c r="W24" s="13"/>
      <c r="X24" s="13">
        <v>0</v>
      </c>
      <c r="Y24" s="13">
        <v>0</v>
      </c>
      <c r="Z24" s="17">
        <v>4872.4000000000005</v>
      </c>
      <c r="AA24" s="18">
        <v>0</v>
      </c>
      <c r="AB24" s="19">
        <v>4872</v>
      </c>
      <c r="AC24" s="2"/>
      <c r="AD24" s="2" t="s">
        <v>63</v>
      </c>
      <c r="AE24" s="1"/>
      <c r="AF24" s="20"/>
    </row>
    <row r="25" spans="1:32" ht="30" customHeight="1" x14ac:dyDescent="0.25">
      <c r="A25" s="2">
        <v>24</v>
      </c>
      <c r="B25" s="12">
        <v>7661</v>
      </c>
      <c r="C25" s="12" t="s">
        <v>89</v>
      </c>
      <c r="D25" s="12" t="s">
        <v>27</v>
      </c>
      <c r="E25" s="12" t="s">
        <v>46</v>
      </c>
      <c r="F25" s="13">
        <v>6450</v>
      </c>
      <c r="G25" s="12"/>
      <c r="H25" s="12">
        <v>24</v>
      </c>
      <c r="I25" s="13">
        <v>5160</v>
      </c>
      <c r="J25" s="15">
        <v>76</v>
      </c>
      <c r="K25" s="13">
        <v>20</v>
      </c>
      <c r="L25" s="13">
        <v>1520</v>
      </c>
      <c r="M25" s="13">
        <v>0</v>
      </c>
      <c r="N25" s="13">
        <v>0</v>
      </c>
      <c r="O25" s="13">
        <v>1000</v>
      </c>
      <c r="P25" s="13">
        <v>150</v>
      </c>
      <c r="Q25" s="13">
        <v>0</v>
      </c>
      <c r="R25" s="13"/>
      <c r="S25" s="13">
        <v>0</v>
      </c>
      <c r="T25" s="13">
        <v>0</v>
      </c>
      <c r="U25" s="12">
        <v>3</v>
      </c>
      <c r="V25" s="13">
        <v>645</v>
      </c>
      <c r="W25" s="13"/>
      <c r="X25" s="13">
        <v>0</v>
      </c>
      <c r="Y25" s="13">
        <v>2000</v>
      </c>
      <c r="Z25" s="17">
        <v>8475</v>
      </c>
      <c r="AA25" s="18">
        <v>2000</v>
      </c>
      <c r="AB25" s="19">
        <v>6475</v>
      </c>
      <c r="AC25" s="2"/>
      <c r="AD25" s="2" t="s">
        <v>64</v>
      </c>
      <c r="AE25" s="1"/>
      <c r="AF25" s="20"/>
    </row>
    <row r="26" spans="1:32" ht="30" customHeight="1" x14ac:dyDescent="0.25">
      <c r="A26" s="2">
        <v>25</v>
      </c>
      <c r="B26" s="12">
        <v>7984</v>
      </c>
      <c r="C26" s="12" t="s">
        <v>90</v>
      </c>
      <c r="D26" s="12" t="s">
        <v>27</v>
      </c>
      <c r="E26" s="12" t="s">
        <v>59</v>
      </c>
      <c r="F26" s="13">
        <v>5920</v>
      </c>
      <c r="G26" s="12"/>
      <c r="H26" s="12">
        <v>30</v>
      </c>
      <c r="I26" s="13">
        <v>5920</v>
      </c>
      <c r="J26" s="15">
        <v>81</v>
      </c>
      <c r="K26" s="13">
        <v>19.733333333333334</v>
      </c>
      <c r="L26" s="13">
        <v>1598.4</v>
      </c>
      <c r="M26" s="13">
        <v>0</v>
      </c>
      <c r="N26" s="13">
        <v>0</v>
      </c>
      <c r="O26" s="13">
        <v>0</v>
      </c>
      <c r="P26" s="13">
        <v>150</v>
      </c>
      <c r="Q26" s="13">
        <v>0</v>
      </c>
      <c r="R26" s="13"/>
      <c r="S26" s="13">
        <v>0</v>
      </c>
      <c r="T26" s="13">
        <v>0</v>
      </c>
      <c r="U26" s="12">
        <v>4</v>
      </c>
      <c r="V26" s="13">
        <v>789.33333333333337</v>
      </c>
      <c r="W26" s="13"/>
      <c r="X26" s="13">
        <v>0</v>
      </c>
      <c r="Y26" s="13">
        <v>0</v>
      </c>
      <c r="Z26" s="17">
        <v>8457.7333333333336</v>
      </c>
      <c r="AA26" s="18">
        <v>0</v>
      </c>
      <c r="AB26" s="19">
        <v>8458</v>
      </c>
      <c r="AC26" s="2"/>
      <c r="AD26" s="2" t="s">
        <v>63</v>
      </c>
      <c r="AE26" s="1"/>
      <c r="AF26" s="20"/>
    </row>
    <row r="27" spans="1:32" ht="30" customHeight="1" x14ac:dyDescent="0.25">
      <c r="A27" s="2">
        <v>26</v>
      </c>
      <c r="B27" s="12">
        <v>7986</v>
      </c>
      <c r="C27" s="12" t="s">
        <v>91</v>
      </c>
      <c r="D27" s="12" t="s">
        <v>27</v>
      </c>
      <c r="E27" s="12" t="s">
        <v>56</v>
      </c>
      <c r="F27" s="13">
        <v>6000</v>
      </c>
      <c r="G27" s="12"/>
      <c r="H27" s="12">
        <v>30</v>
      </c>
      <c r="I27" s="13">
        <v>6000</v>
      </c>
      <c r="J27" s="15">
        <v>4</v>
      </c>
      <c r="K27" s="13">
        <v>20</v>
      </c>
      <c r="L27" s="13">
        <v>80</v>
      </c>
      <c r="M27" s="13">
        <v>1000</v>
      </c>
      <c r="N27" s="13">
        <v>0</v>
      </c>
      <c r="O27" s="13">
        <v>0</v>
      </c>
      <c r="P27" s="13">
        <v>150</v>
      </c>
      <c r="Q27" s="13">
        <v>0</v>
      </c>
      <c r="R27" s="13"/>
      <c r="S27" s="13">
        <v>0</v>
      </c>
      <c r="T27" s="13">
        <v>0</v>
      </c>
      <c r="U27" s="12">
        <v>3</v>
      </c>
      <c r="V27" s="13">
        <v>600</v>
      </c>
      <c r="W27" s="13"/>
      <c r="X27" s="13">
        <v>0</v>
      </c>
      <c r="Y27" s="13">
        <v>0</v>
      </c>
      <c r="Z27" s="17">
        <v>7830</v>
      </c>
      <c r="AA27" s="18">
        <v>0</v>
      </c>
      <c r="AB27" s="19">
        <v>7830</v>
      </c>
      <c r="AC27" s="2"/>
      <c r="AD27" s="2" t="s">
        <v>64</v>
      </c>
      <c r="AE27" s="1"/>
      <c r="AF27" s="20"/>
    </row>
    <row r="28" spans="1:32" ht="30" customHeight="1" x14ac:dyDescent="0.25">
      <c r="A28" s="2">
        <v>27</v>
      </c>
      <c r="B28" s="12">
        <v>7630</v>
      </c>
      <c r="C28" s="12" t="s">
        <v>92</v>
      </c>
      <c r="D28" s="12" t="s">
        <v>27</v>
      </c>
      <c r="E28" s="12" t="s">
        <v>38</v>
      </c>
      <c r="F28" s="13">
        <v>3770</v>
      </c>
      <c r="G28" s="12"/>
      <c r="H28" s="12">
        <v>22</v>
      </c>
      <c r="I28" s="13">
        <v>2764.666666666667</v>
      </c>
      <c r="J28" s="15">
        <v>16</v>
      </c>
      <c r="K28" s="13">
        <v>10</v>
      </c>
      <c r="L28" s="13">
        <v>160</v>
      </c>
      <c r="M28" s="13">
        <v>0</v>
      </c>
      <c r="N28" s="13">
        <v>0</v>
      </c>
      <c r="O28" s="13">
        <v>0</v>
      </c>
      <c r="P28" s="13">
        <v>150</v>
      </c>
      <c r="Q28" s="13">
        <v>0</v>
      </c>
      <c r="R28" s="13"/>
      <c r="S28" s="13">
        <v>0</v>
      </c>
      <c r="T28" s="13">
        <v>0</v>
      </c>
      <c r="U28" s="12">
        <v>2</v>
      </c>
      <c r="V28" s="13">
        <v>251.33333333333334</v>
      </c>
      <c r="W28" s="13"/>
      <c r="X28" s="13">
        <v>0</v>
      </c>
      <c r="Y28" s="13">
        <v>0</v>
      </c>
      <c r="Z28" s="17">
        <v>3326.0000000000005</v>
      </c>
      <c r="AA28" s="18">
        <v>0</v>
      </c>
      <c r="AB28" s="19">
        <v>3326</v>
      </c>
      <c r="AC28" s="2"/>
      <c r="AD28" s="2" t="s">
        <v>64</v>
      </c>
      <c r="AE28" s="1"/>
      <c r="AF28" s="20"/>
    </row>
    <row r="29" spans="1:32" ht="30" customHeight="1" x14ac:dyDescent="0.25">
      <c r="A29" s="2">
        <v>28</v>
      </c>
      <c r="B29" s="12">
        <v>7990</v>
      </c>
      <c r="C29" s="12" t="s">
        <v>93</v>
      </c>
      <c r="D29" s="12" t="s">
        <v>27</v>
      </c>
      <c r="E29" s="12" t="s">
        <v>31</v>
      </c>
      <c r="F29" s="13">
        <v>5000</v>
      </c>
      <c r="G29" s="12"/>
      <c r="H29" s="12">
        <v>27</v>
      </c>
      <c r="I29" s="13">
        <v>4500</v>
      </c>
      <c r="J29" s="15">
        <v>24</v>
      </c>
      <c r="K29" s="13">
        <v>16.666666666666664</v>
      </c>
      <c r="L29" s="13">
        <v>399.99999999999994</v>
      </c>
      <c r="M29" s="13">
        <v>1000</v>
      </c>
      <c r="N29" s="13">
        <v>0</v>
      </c>
      <c r="O29" s="13">
        <v>0</v>
      </c>
      <c r="P29" s="13">
        <v>150</v>
      </c>
      <c r="Q29" s="13">
        <v>0</v>
      </c>
      <c r="R29" s="13"/>
      <c r="S29" s="13">
        <v>0</v>
      </c>
      <c r="T29" s="13">
        <v>0</v>
      </c>
      <c r="U29" s="12">
        <v>1</v>
      </c>
      <c r="V29" s="13">
        <v>166.66666666666666</v>
      </c>
      <c r="W29" s="13"/>
      <c r="X29" s="13">
        <v>0</v>
      </c>
      <c r="Y29" s="13">
        <v>0</v>
      </c>
      <c r="Z29" s="17">
        <v>6216.666666666667</v>
      </c>
      <c r="AA29" s="18">
        <v>0</v>
      </c>
      <c r="AB29" s="19">
        <v>6217</v>
      </c>
      <c r="AC29" s="2"/>
      <c r="AD29" s="2" t="s">
        <v>64</v>
      </c>
      <c r="AE29" s="1"/>
      <c r="AF29" s="20"/>
    </row>
    <row r="30" spans="1:32" ht="30" customHeight="1" x14ac:dyDescent="0.25">
      <c r="A30" s="2">
        <v>29</v>
      </c>
      <c r="B30" s="12">
        <v>7702</v>
      </c>
      <c r="C30" s="12" t="s">
        <v>94</v>
      </c>
      <c r="D30" s="12" t="s">
        <v>27</v>
      </c>
      <c r="E30" s="12" t="s">
        <v>41</v>
      </c>
      <c r="F30" s="13">
        <v>4090</v>
      </c>
      <c r="G30" s="12"/>
      <c r="H30" s="12">
        <v>15</v>
      </c>
      <c r="I30" s="13">
        <v>2045.0000000000002</v>
      </c>
      <c r="J30" s="15">
        <v>32</v>
      </c>
      <c r="K30" s="13">
        <v>13.633333333333335</v>
      </c>
      <c r="L30" s="13">
        <v>436.26666666666671</v>
      </c>
      <c r="M30" s="13">
        <v>0</v>
      </c>
      <c r="N30" s="13">
        <v>0</v>
      </c>
      <c r="O30" s="13">
        <v>0</v>
      </c>
      <c r="P30" s="13">
        <v>150</v>
      </c>
      <c r="Q30" s="13">
        <v>0</v>
      </c>
      <c r="R30" s="13"/>
      <c r="S30" s="13">
        <v>0</v>
      </c>
      <c r="T30" s="13">
        <v>0</v>
      </c>
      <c r="U30" s="12">
        <v>2</v>
      </c>
      <c r="V30" s="13">
        <v>272.66666666666669</v>
      </c>
      <c r="W30" s="13"/>
      <c r="X30" s="13">
        <v>0</v>
      </c>
      <c r="Y30" s="13">
        <v>0</v>
      </c>
      <c r="Z30" s="17">
        <v>2903.9333333333334</v>
      </c>
      <c r="AA30" s="18">
        <v>0</v>
      </c>
      <c r="AB30" s="19">
        <v>2904</v>
      </c>
      <c r="AC30" s="2"/>
      <c r="AD30" s="2" t="s">
        <v>64</v>
      </c>
      <c r="AE30" s="1"/>
      <c r="AF30" s="20"/>
    </row>
    <row r="31" spans="1:32" ht="30" customHeight="1" x14ac:dyDescent="0.25">
      <c r="A31" s="2">
        <v>30</v>
      </c>
      <c r="B31" s="12">
        <v>7722</v>
      </c>
      <c r="C31" s="12" t="s">
        <v>95</v>
      </c>
      <c r="D31" s="12" t="s">
        <v>27</v>
      </c>
      <c r="E31" s="12" t="s">
        <v>65</v>
      </c>
      <c r="F31" s="13">
        <v>4000</v>
      </c>
      <c r="G31" s="12"/>
      <c r="H31" s="12">
        <v>30</v>
      </c>
      <c r="I31" s="13">
        <v>4000.0000000000005</v>
      </c>
      <c r="J31" s="15">
        <v>4</v>
      </c>
      <c r="K31" s="13">
        <v>13.333333333333334</v>
      </c>
      <c r="L31" s="13">
        <v>53.333333333333336</v>
      </c>
      <c r="M31" s="13">
        <v>0</v>
      </c>
      <c r="N31" s="13">
        <v>0</v>
      </c>
      <c r="O31" s="13">
        <v>0</v>
      </c>
      <c r="P31" s="13">
        <v>150</v>
      </c>
      <c r="Q31" s="13">
        <v>0</v>
      </c>
      <c r="R31" s="13"/>
      <c r="S31" s="13">
        <v>0</v>
      </c>
      <c r="T31" s="13">
        <v>0</v>
      </c>
      <c r="U31" s="12">
        <v>1</v>
      </c>
      <c r="V31" s="13">
        <v>133.33333333333334</v>
      </c>
      <c r="W31" s="13"/>
      <c r="X31" s="13">
        <v>0</v>
      </c>
      <c r="Y31" s="13">
        <v>500</v>
      </c>
      <c r="Z31" s="17">
        <v>4336.666666666667</v>
      </c>
      <c r="AA31" s="18">
        <v>500</v>
      </c>
      <c r="AB31" s="19">
        <v>3837</v>
      </c>
      <c r="AC31" s="2"/>
      <c r="AD31" s="2" t="s">
        <v>64</v>
      </c>
      <c r="AE31" s="1"/>
      <c r="AF31" s="20"/>
    </row>
    <row r="32" spans="1:32" ht="30" customHeight="1" x14ac:dyDescent="0.25">
      <c r="A32" s="2">
        <v>31</v>
      </c>
      <c r="B32" s="12">
        <v>7674</v>
      </c>
      <c r="C32" s="12" t="s">
        <v>96</v>
      </c>
      <c r="D32" s="12" t="s">
        <v>27</v>
      </c>
      <c r="E32" s="12" t="s">
        <v>45</v>
      </c>
      <c r="F32" s="13">
        <v>3010</v>
      </c>
      <c r="G32" s="12"/>
      <c r="H32" s="12">
        <v>31</v>
      </c>
      <c r="I32" s="13">
        <v>3110.333333333333</v>
      </c>
      <c r="J32" s="15">
        <v>48</v>
      </c>
      <c r="K32" s="13">
        <v>10</v>
      </c>
      <c r="L32" s="13">
        <v>480</v>
      </c>
      <c r="M32" s="13">
        <v>0</v>
      </c>
      <c r="N32" s="13">
        <v>0</v>
      </c>
      <c r="O32" s="13">
        <v>0</v>
      </c>
      <c r="P32" s="13">
        <v>150</v>
      </c>
      <c r="Q32" s="13">
        <v>0</v>
      </c>
      <c r="R32" s="13"/>
      <c r="S32" s="13">
        <v>0</v>
      </c>
      <c r="T32" s="13">
        <v>0</v>
      </c>
      <c r="U32" s="12">
        <v>4</v>
      </c>
      <c r="V32" s="13">
        <v>401.33333333333331</v>
      </c>
      <c r="W32" s="13"/>
      <c r="X32" s="13">
        <v>0</v>
      </c>
      <c r="Y32" s="13">
        <v>0</v>
      </c>
      <c r="Z32" s="17">
        <v>4141.6666666666661</v>
      </c>
      <c r="AA32" s="18">
        <v>0</v>
      </c>
      <c r="AB32" s="19">
        <v>4142</v>
      </c>
      <c r="AC32" s="2"/>
      <c r="AD32" s="2" t="s">
        <v>64</v>
      </c>
      <c r="AE32" s="1"/>
      <c r="AF32" s="20"/>
    </row>
    <row r="33" spans="1:32" ht="30" customHeight="1" x14ac:dyDescent="0.25">
      <c r="A33" s="2">
        <v>32</v>
      </c>
      <c r="B33" s="12">
        <v>7680</v>
      </c>
      <c r="C33" s="12" t="s">
        <v>97</v>
      </c>
      <c r="D33" s="12" t="s">
        <v>27</v>
      </c>
      <c r="E33" s="12" t="s">
        <v>39</v>
      </c>
      <c r="F33" s="13">
        <v>3010</v>
      </c>
      <c r="G33" s="12"/>
      <c r="H33" s="12">
        <v>30</v>
      </c>
      <c r="I33" s="13">
        <v>3010</v>
      </c>
      <c r="J33" s="15">
        <v>2</v>
      </c>
      <c r="K33" s="13">
        <v>10</v>
      </c>
      <c r="L33" s="13">
        <v>20</v>
      </c>
      <c r="M33" s="13">
        <v>0</v>
      </c>
      <c r="N33" s="13">
        <v>0</v>
      </c>
      <c r="O33" s="13">
        <v>0</v>
      </c>
      <c r="P33" s="13">
        <v>150</v>
      </c>
      <c r="Q33" s="13">
        <v>0</v>
      </c>
      <c r="R33" s="13"/>
      <c r="S33" s="13">
        <v>0</v>
      </c>
      <c r="T33" s="13">
        <v>0</v>
      </c>
      <c r="U33" s="12">
        <v>0</v>
      </c>
      <c r="V33" s="13">
        <v>0</v>
      </c>
      <c r="W33" s="13"/>
      <c r="X33" s="13">
        <v>0</v>
      </c>
      <c r="Y33" s="13">
        <v>300</v>
      </c>
      <c r="Z33" s="17">
        <v>3180</v>
      </c>
      <c r="AA33" s="18">
        <v>300</v>
      </c>
      <c r="AB33" s="19">
        <v>2880</v>
      </c>
      <c r="AC33" s="2"/>
      <c r="AD33" s="2" t="s">
        <v>64</v>
      </c>
      <c r="AE33" s="1"/>
      <c r="AF33" s="20"/>
    </row>
    <row r="34" spans="1:32" ht="30" customHeight="1" x14ac:dyDescent="0.25">
      <c r="A34" s="2">
        <v>33</v>
      </c>
      <c r="B34" s="12">
        <v>7724</v>
      </c>
      <c r="C34" s="12" t="s">
        <v>98</v>
      </c>
      <c r="D34" s="12" t="s">
        <v>28</v>
      </c>
      <c r="E34" s="12" t="s">
        <v>42</v>
      </c>
      <c r="F34" s="13">
        <v>6450</v>
      </c>
      <c r="G34" s="12"/>
      <c r="H34" s="12">
        <v>31</v>
      </c>
      <c r="I34" s="13">
        <v>6665</v>
      </c>
      <c r="J34" s="15">
        <v>0</v>
      </c>
      <c r="K34" s="13"/>
      <c r="L34" s="13">
        <v>0</v>
      </c>
      <c r="M34" s="13">
        <v>0</v>
      </c>
      <c r="N34" s="13">
        <v>0</v>
      </c>
      <c r="O34" s="13">
        <v>0</v>
      </c>
      <c r="P34" s="13">
        <v>150</v>
      </c>
      <c r="Q34" s="13">
        <v>0</v>
      </c>
      <c r="R34" s="13"/>
      <c r="S34" s="13">
        <v>0</v>
      </c>
      <c r="T34" s="13">
        <v>0</v>
      </c>
      <c r="U34" s="12">
        <v>0</v>
      </c>
      <c r="V34" s="13">
        <v>0</v>
      </c>
      <c r="W34" s="13"/>
      <c r="X34" s="13">
        <v>0</v>
      </c>
      <c r="Y34" s="13">
        <v>700</v>
      </c>
      <c r="Z34" s="17">
        <v>6815</v>
      </c>
      <c r="AA34" s="18">
        <v>700</v>
      </c>
      <c r="AB34" s="19">
        <v>6115</v>
      </c>
      <c r="AC34" s="2"/>
      <c r="AD34" s="2" t="s">
        <v>64</v>
      </c>
      <c r="AE34" s="1"/>
      <c r="AF34" s="20"/>
    </row>
    <row r="35" spans="1:32" ht="30" customHeight="1" x14ac:dyDescent="0.25">
      <c r="A35" s="2">
        <v>34</v>
      </c>
      <c r="B35" s="12">
        <v>7727</v>
      </c>
      <c r="C35" s="12" t="s">
        <v>99</v>
      </c>
      <c r="D35" s="12" t="s">
        <v>27</v>
      </c>
      <c r="E35" s="12" t="s">
        <v>31</v>
      </c>
      <c r="F35" s="13">
        <v>5000</v>
      </c>
      <c r="G35" s="12"/>
      <c r="H35" s="12">
        <v>27</v>
      </c>
      <c r="I35" s="13">
        <v>4500</v>
      </c>
      <c r="J35" s="15">
        <v>24</v>
      </c>
      <c r="K35" s="13">
        <v>16.666666666666664</v>
      </c>
      <c r="L35" s="13">
        <v>399.99999999999994</v>
      </c>
      <c r="M35" s="13">
        <v>1000</v>
      </c>
      <c r="N35" s="13">
        <v>0</v>
      </c>
      <c r="O35" s="13">
        <v>0</v>
      </c>
      <c r="P35" s="13">
        <v>150</v>
      </c>
      <c r="Q35" s="13">
        <v>0</v>
      </c>
      <c r="R35" s="13"/>
      <c r="S35" s="13">
        <v>0</v>
      </c>
      <c r="T35" s="13">
        <v>0</v>
      </c>
      <c r="U35" s="12">
        <v>3</v>
      </c>
      <c r="V35" s="13">
        <v>500</v>
      </c>
      <c r="W35" s="13"/>
      <c r="X35" s="13">
        <v>0</v>
      </c>
      <c r="Y35" s="13">
        <v>0</v>
      </c>
      <c r="Z35" s="17">
        <v>6550</v>
      </c>
      <c r="AA35" s="18">
        <v>0</v>
      </c>
      <c r="AB35" s="19">
        <v>6550</v>
      </c>
      <c r="AC35" s="2"/>
      <c r="AD35" s="2" t="s">
        <v>64</v>
      </c>
      <c r="AE35" s="1"/>
      <c r="AF35" s="20"/>
    </row>
    <row r="36" spans="1:32" ht="30" customHeight="1" x14ac:dyDescent="0.25">
      <c r="A36" s="2">
        <v>35</v>
      </c>
      <c r="B36" s="12">
        <v>1006</v>
      </c>
      <c r="C36" s="12" t="s">
        <v>100</v>
      </c>
      <c r="D36" s="12" t="s">
        <v>28</v>
      </c>
      <c r="E36" s="12" t="s">
        <v>35</v>
      </c>
      <c r="F36" s="13">
        <v>4500</v>
      </c>
      <c r="G36" s="12"/>
      <c r="H36" s="12">
        <v>30</v>
      </c>
      <c r="I36" s="13">
        <v>4500</v>
      </c>
      <c r="J36" s="15">
        <v>0</v>
      </c>
      <c r="K36" s="13"/>
      <c r="L36" s="13">
        <v>0</v>
      </c>
      <c r="M36" s="13">
        <v>0</v>
      </c>
      <c r="N36" s="13">
        <v>0</v>
      </c>
      <c r="O36" s="13">
        <v>0</v>
      </c>
      <c r="P36" s="13">
        <v>150</v>
      </c>
      <c r="Q36" s="13">
        <v>0</v>
      </c>
      <c r="R36" s="13"/>
      <c r="S36" s="13">
        <v>0</v>
      </c>
      <c r="T36" s="13">
        <v>0</v>
      </c>
      <c r="U36" s="12">
        <v>0</v>
      </c>
      <c r="V36" s="13">
        <v>0</v>
      </c>
      <c r="W36" s="13"/>
      <c r="X36" s="13">
        <v>0</v>
      </c>
      <c r="Y36" s="13">
        <v>500</v>
      </c>
      <c r="Z36" s="17">
        <v>4650</v>
      </c>
      <c r="AA36" s="18">
        <v>500</v>
      </c>
      <c r="AB36" s="19">
        <v>4150</v>
      </c>
      <c r="AC36" s="2"/>
      <c r="AD36" s="2" t="s">
        <v>64</v>
      </c>
      <c r="AE36" s="1"/>
      <c r="AF36" s="20"/>
    </row>
    <row r="37" spans="1:32" ht="30" customHeight="1" x14ac:dyDescent="0.25">
      <c r="A37" s="2">
        <v>36</v>
      </c>
      <c r="B37" s="12">
        <v>7679</v>
      </c>
      <c r="C37" s="12" t="s">
        <v>101</v>
      </c>
      <c r="D37" s="12" t="s">
        <v>28</v>
      </c>
      <c r="E37" s="12" t="s">
        <v>47</v>
      </c>
      <c r="F37" s="13">
        <v>10500</v>
      </c>
      <c r="G37" s="12"/>
      <c r="H37" s="12">
        <v>30</v>
      </c>
      <c r="I37" s="13">
        <v>10500</v>
      </c>
      <c r="J37" s="15">
        <v>0</v>
      </c>
      <c r="K37" s="13"/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/>
      <c r="S37" s="13">
        <v>0</v>
      </c>
      <c r="T37" s="13">
        <v>0</v>
      </c>
      <c r="U37" s="12">
        <v>0</v>
      </c>
      <c r="V37" s="13">
        <v>0</v>
      </c>
      <c r="W37" s="13"/>
      <c r="X37" s="13">
        <v>0</v>
      </c>
      <c r="Y37" s="13">
        <v>0</v>
      </c>
      <c r="Z37" s="17">
        <v>10500</v>
      </c>
      <c r="AA37" s="18">
        <v>0</v>
      </c>
      <c r="AB37" s="19">
        <v>10500</v>
      </c>
      <c r="AC37" s="2"/>
      <c r="AD37" s="2" t="s">
        <v>64</v>
      </c>
      <c r="AE37" s="1"/>
      <c r="AF37" s="20"/>
    </row>
    <row r="38" spans="1:32" ht="30" customHeight="1" x14ac:dyDescent="0.25">
      <c r="A38" s="2">
        <v>37</v>
      </c>
      <c r="B38" s="12">
        <v>10916</v>
      </c>
      <c r="C38" s="12" t="s">
        <v>102</v>
      </c>
      <c r="D38" s="12" t="s">
        <v>27</v>
      </c>
      <c r="E38" s="12" t="s">
        <v>46</v>
      </c>
      <c r="F38" s="13">
        <v>4000</v>
      </c>
      <c r="G38" s="12"/>
      <c r="H38" s="12">
        <v>31</v>
      </c>
      <c r="I38" s="13">
        <v>4133.3333333333339</v>
      </c>
      <c r="J38" s="15">
        <v>11</v>
      </c>
      <c r="K38" s="13">
        <v>20</v>
      </c>
      <c r="L38" s="13">
        <v>220</v>
      </c>
      <c r="M38" s="13">
        <v>0</v>
      </c>
      <c r="N38" s="13">
        <v>0</v>
      </c>
      <c r="O38" s="13">
        <v>1150</v>
      </c>
      <c r="P38" s="13">
        <v>150</v>
      </c>
      <c r="Q38" s="13">
        <v>0</v>
      </c>
      <c r="R38" s="13"/>
      <c r="S38" s="13">
        <v>0</v>
      </c>
      <c r="T38" s="13">
        <v>0</v>
      </c>
      <c r="U38" s="12">
        <v>3</v>
      </c>
      <c r="V38" s="13">
        <v>400</v>
      </c>
      <c r="W38" s="13"/>
      <c r="X38" s="13">
        <v>0</v>
      </c>
      <c r="Y38" s="13">
        <v>0</v>
      </c>
      <c r="Z38" s="17">
        <v>6053.3333333333339</v>
      </c>
      <c r="AA38" s="18">
        <v>0</v>
      </c>
      <c r="AB38" s="19">
        <v>6053</v>
      </c>
      <c r="AC38" s="2"/>
      <c r="AD38" s="2" t="s">
        <v>64</v>
      </c>
      <c r="AE38" s="1"/>
      <c r="AF38" s="20"/>
    </row>
    <row r="39" spans="1:32" ht="30" customHeight="1" x14ac:dyDescent="0.25">
      <c r="A39" s="2">
        <v>38</v>
      </c>
      <c r="B39" s="12">
        <v>7733</v>
      </c>
      <c r="C39" s="12" t="s">
        <v>103</v>
      </c>
      <c r="D39" s="12" t="s">
        <v>27</v>
      </c>
      <c r="E39" s="12" t="s">
        <v>50</v>
      </c>
      <c r="F39" s="13">
        <v>3500</v>
      </c>
      <c r="G39" s="12"/>
      <c r="H39" s="12">
        <v>31</v>
      </c>
      <c r="I39" s="13">
        <v>3616.666666666667</v>
      </c>
      <c r="J39" s="15">
        <v>0</v>
      </c>
      <c r="K39" s="13"/>
      <c r="L39" s="13">
        <v>0</v>
      </c>
      <c r="M39" s="13">
        <v>0</v>
      </c>
      <c r="N39" s="13">
        <v>0</v>
      </c>
      <c r="O39" s="13">
        <v>300</v>
      </c>
      <c r="P39" s="13">
        <v>150</v>
      </c>
      <c r="Q39" s="13">
        <v>0</v>
      </c>
      <c r="R39" s="13"/>
      <c r="S39" s="13">
        <v>0</v>
      </c>
      <c r="T39" s="13">
        <v>0</v>
      </c>
      <c r="U39" s="12">
        <v>0</v>
      </c>
      <c r="V39" s="13">
        <v>0</v>
      </c>
      <c r="W39" s="13"/>
      <c r="X39" s="13">
        <v>0</v>
      </c>
      <c r="Y39" s="13">
        <v>0</v>
      </c>
      <c r="Z39" s="17">
        <v>4066.666666666667</v>
      </c>
      <c r="AA39" s="18">
        <v>0</v>
      </c>
      <c r="AB39" s="19">
        <v>4067</v>
      </c>
      <c r="AC39" s="2"/>
      <c r="AD39" s="2" t="s">
        <v>64</v>
      </c>
      <c r="AE39" s="1"/>
      <c r="AF39" s="20"/>
    </row>
    <row r="40" spans="1:32" ht="30" customHeight="1" x14ac:dyDescent="0.25">
      <c r="A40" s="2">
        <v>39</v>
      </c>
      <c r="B40" s="12">
        <v>7937</v>
      </c>
      <c r="C40" s="12" t="s">
        <v>104</v>
      </c>
      <c r="D40" s="12" t="s">
        <v>27</v>
      </c>
      <c r="E40" s="12" t="s">
        <v>60</v>
      </c>
      <c r="F40" s="13">
        <v>4300</v>
      </c>
      <c r="G40" s="12"/>
      <c r="H40" s="12">
        <v>23</v>
      </c>
      <c r="I40" s="13">
        <v>3296.666666666667</v>
      </c>
      <c r="J40" s="15">
        <v>0</v>
      </c>
      <c r="K40" s="13"/>
      <c r="L40" s="13">
        <v>0</v>
      </c>
      <c r="M40" s="13">
        <v>0</v>
      </c>
      <c r="N40" s="13">
        <v>0</v>
      </c>
      <c r="O40" s="13">
        <v>0</v>
      </c>
      <c r="P40" s="13">
        <v>150</v>
      </c>
      <c r="Q40" s="13">
        <v>0</v>
      </c>
      <c r="R40" s="13"/>
      <c r="S40" s="13">
        <v>0</v>
      </c>
      <c r="T40" s="13">
        <v>0</v>
      </c>
      <c r="U40" s="12">
        <v>0</v>
      </c>
      <c r="V40" s="13">
        <v>0</v>
      </c>
      <c r="W40" s="13"/>
      <c r="X40" s="13">
        <v>0</v>
      </c>
      <c r="Y40" s="13">
        <v>0</v>
      </c>
      <c r="Z40" s="17">
        <v>3446.666666666667</v>
      </c>
      <c r="AA40" s="18">
        <v>0</v>
      </c>
      <c r="AB40" s="19">
        <v>3447</v>
      </c>
      <c r="AC40" s="2"/>
      <c r="AD40" s="2" t="s">
        <v>64</v>
      </c>
      <c r="AE40" s="1"/>
      <c r="AF40" s="20"/>
    </row>
    <row r="41" spans="1:32" ht="30" customHeight="1" x14ac:dyDescent="0.25">
      <c r="A41" s="2">
        <v>40</v>
      </c>
      <c r="B41" s="12">
        <v>7714</v>
      </c>
      <c r="C41" s="12" t="s">
        <v>105</v>
      </c>
      <c r="D41" s="12" t="s">
        <v>27</v>
      </c>
      <c r="E41" s="12" t="s">
        <v>56</v>
      </c>
      <c r="F41" s="13">
        <v>6000</v>
      </c>
      <c r="G41" s="12"/>
      <c r="H41" s="12">
        <v>30</v>
      </c>
      <c r="I41" s="13">
        <v>6000</v>
      </c>
      <c r="J41" s="15">
        <v>78.5</v>
      </c>
      <c r="K41" s="13">
        <v>20</v>
      </c>
      <c r="L41" s="13">
        <v>1570</v>
      </c>
      <c r="M41" s="13">
        <v>0</v>
      </c>
      <c r="N41" s="13">
        <v>0</v>
      </c>
      <c r="O41" s="13">
        <v>0</v>
      </c>
      <c r="P41" s="13">
        <v>150</v>
      </c>
      <c r="Q41" s="13">
        <v>0</v>
      </c>
      <c r="R41" s="13"/>
      <c r="S41" s="13">
        <v>0</v>
      </c>
      <c r="T41" s="13">
        <v>0</v>
      </c>
      <c r="U41" s="12">
        <v>5</v>
      </c>
      <c r="V41" s="13">
        <v>1000</v>
      </c>
      <c r="W41" s="13"/>
      <c r="X41" s="13">
        <v>0</v>
      </c>
      <c r="Y41" s="13">
        <v>0</v>
      </c>
      <c r="Z41" s="17">
        <v>8720</v>
      </c>
      <c r="AA41" s="18">
        <v>0</v>
      </c>
      <c r="AB41" s="19">
        <v>8720</v>
      </c>
      <c r="AC41" s="2"/>
      <c r="AD41" s="2" t="s">
        <v>64</v>
      </c>
      <c r="AE41" s="1"/>
      <c r="AF41" s="20"/>
    </row>
    <row r="42" spans="1:32" ht="30" customHeight="1" x14ac:dyDescent="0.25">
      <c r="A42" s="2">
        <v>41</v>
      </c>
      <c r="B42" s="12">
        <v>7605</v>
      </c>
      <c r="C42" s="12" t="s">
        <v>106</v>
      </c>
      <c r="D42" s="12" t="s">
        <v>28</v>
      </c>
      <c r="E42" s="12" t="s">
        <v>30</v>
      </c>
      <c r="F42" s="13">
        <v>4840</v>
      </c>
      <c r="G42" s="12"/>
      <c r="H42" s="12">
        <v>0</v>
      </c>
      <c r="I42" s="13">
        <v>0</v>
      </c>
      <c r="J42" s="15">
        <v>0</v>
      </c>
      <c r="K42" s="13"/>
      <c r="L42" s="13">
        <v>0</v>
      </c>
      <c r="M42" s="13">
        <v>1855.3333333333335</v>
      </c>
      <c r="N42" s="13">
        <v>0</v>
      </c>
      <c r="O42" s="13">
        <v>0</v>
      </c>
      <c r="P42" s="13">
        <v>0</v>
      </c>
      <c r="Q42" s="13">
        <v>0</v>
      </c>
      <c r="R42" s="13"/>
      <c r="S42" s="13">
        <v>0</v>
      </c>
      <c r="T42" s="13">
        <v>0</v>
      </c>
      <c r="U42" s="12">
        <v>0</v>
      </c>
      <c r="V42" s="13">
        <v>0</v>
      </c>
      <c r="W42" s="13"/>
      <c r="X42" s="13">
        <v>0</v>
      </c>
      <c r="Y42" s="13">
        <v>0</v>
      </c>
      <c r="Z42" s="17">
        <v>1855.3333333333335</v>
      </c>
      <c r="AA42" s="18">
        <v>0</v>
      </c>
      <c r="AB42" s="19">
        <v>1855</v>
      </c>
      <c r="AC42" s="2"/>
      <c r="AD42" s="2" t="s">
        <v>64</v>
      </c>
      <c r="AE42" s="1"/>
      <c r="AF42" s="20"/>
    </row>
    <row r="43" spans="1:32" ht="30" customHeight="1" x14ac:dyDescent="0.25">
      <c r="A43" s="2">
        <v>42</v>
      </c>
      <c r="B43" s="12">
        <v>7736</v>
      </c>
      <c r="C43" s="12" t="s">
        <v>107</v>
      </c>
      <c r="D43" s="12" t="s">
        <v>27</v>
      </c>
      <c r="E43" s="12" t="s">
        <v>43</v>
      </c>
      <c r="F43" s="13">
        <v>2000</v>
      </c>
      <c r="G43" s="12"/>
      <c r="H43" s="12">
        <v>31</v>
      </c>
      <c r="I43" s="13">
        <v>2066.666666666667</v>
      </c>
      <c r="J43" s="15">
        <v>47</v>
      </c>
      <c r="K43" s="13">
        <v>15</v>
      </c>
      <c r="L43" s="13">
        <v>705</v>
      </c>
      <c r="M43" s="13">
        <v>0</v>
      </c>
      <c r="N43" s="13">
        <v>0</v>
      </c>
      <c r="O43" s="13">
        <v>0</v>
      </c>
      <c r="P43" s="13">
        <v>150</v>
      </c>
      <c r="Q43" s="13">
        <v>0</v>
      </c>
      <c r="R43" s="13"/>
      <c r="S43" s="13">
        <v>0</v>
      </c>
      <c r="T43" s="13">
        <v>0</v>
      </c>
      <c r="U43" s="12">
        <v>2</v>
      </c>
      <c r="V43" s="13">
        <v>133.33333333333334</v>
      </c>
      <c r="W43" s="13"/>
      <c r="X43" s="13">
        <v>0</v>
      </c>
      <c r="Y43" s="13">
        <v>200</v>
      </c>
      <c r="Z43" s="17">
        <v>3055.0000000000005</v>
      </c>
      <c r="AA43" s="18">
        <v>200</v>
      </c>
      <c r="AB43" s="19">
        <v>2855</v>
      </c>
      <c r="AC43" s="2"/>
      <c r="AD43" s="2" t="s">
        <v>64</v>
      </c>
      <c r="AE43" s="1"/>
      <c r="AF43" s="20"/>
    </row>
    <row r="44" spans="1:32" ht="30" customHeight="1" x14ac:dyDescent="0.25">
      <c r="A44" s="2">
        <v>43</v>
      </c>
      <c r="B44" s="12">
        <v>7739</v>
      </c>
      <c r="C44" s="12" t="s">
        <v>108</v>
      </c>
      <c r="D44" s="12" t="s">
        <v>27</v>
      </c>
      <c r="E44" s="12" t="s">
        <v>40</v>
      </c>
      <c r="F44" s="13">
        <v>5500</v>
      </c>
      <c r="G44" s="12"/>
      <c r="H44" s="12">
        <v>30</v>
      </c>
      <c r="I44" s="13">
        <v>5500</v>
      </c>
      <c r="J44" s="15">
        <v>0</v>
      </c>
      <c r="K44" s="13"/>
      <c r="L44" s="13">
        <v>0</v>
      </c>
      <c r="M44" s="13">
        <v>0</v>
      </c>
      <c r="N44" s="13">
        <v>0</v>
      </c>
      <c r="O44" s="13">
        <v>0</v>
      </c>
      <c r="P44" s="13">
        <v>150</v>
      </c>
      <c r="Q44" s="13">
        <v>0</v>
      </c>
      <c r="R44" s="13"/>
      <c r="S44" s="13">
        <v>0</v>
      </c>
      <c r="T44" s="13">
        <v>0</v>
      </c>
      <c r="U44" s="12">
        <v>0</v>
      </c>
      <c r="V44" s="13">
        <v>0</v>
      </c>
      <c r="W44" s="13"/>
      <c r="X44" s="13">
        <v>0</v>
      </c>
      <c r="Y44" s="13">
        <v>0</v>
      </c>
      <c r="Z44" s="17">
        <v>5650</v>
      </c>
      <c r="AA44" s="18">
        <v>0</v>
      </c>
      <c r="AB44" s="19">
        <v>5650</v>
      </c>
      <c r="AC44" s="2"/>
      <c r="AD44" s="2" t="s">
        <v>64</v>
      </c>
      <c r="AE44" s="1"/>
      <c r="AF44" s="20"/>
    </row>
    <row r="45" spans="1:32" ht="30" customHeight="1" x14ac:dyDescent="0.25">
      <c r="A45" s="2">
        <v>44</v>
      </c>
      <c r="B45" s="12">
        <v>7741</v>
      </c>
      <c r="C45" s="12" t="s">
        <v>109</v>
      </c>
      <c r="D45" s="12" t="s">
        <v>27</v>
      </c>
      <c r="E45" s="12" t="s">
        <v>61</v>
      </c>
      <c r="F45" s="13">
        <v>5000</v>
      </c>
      <c r="G45" s="12"/>
      <c r="H45" s="12">
        <v>26</v>
      </c>
      <c r="I45" s="13">
        <v>4333.333333333333</v>
      </c>
      <c r="J45" s="15">
        <v>9</v>
      </c>
      <c r="K45" s="13">
        <v>16.666666666666664</v>
      </c>
      <c r="L45" s="13">
        <v>149.99999999999997</v>
      </c>
      <c r="M45" s="13">
        <v>1000</v>
      </c>
      <c r="N45" s="13">
        <v>0</v>
      </c>
      <c r="O45" s="13">
        <v>0</v>
      </c>
      <c r="P45" s="13">
        <v>150</v>
      </c>
      <c r="Q45" s="13">
        <v>0</v>
      </c>
      <c r="R45" s="13"/>
      <c r="S45" s="13">
        <v>0</v>
      </c>
      <c r="T45" s="13">
        <v>0</v>
      </c>
      <c r="U45" s="12">
        <v>2</v>
      </c>
      <c r="V45" s="13">
        <v>333.33333333333331</v>
      </c>
      <c r="W45" s="13"/>
      <c r="X45" s="13">
        <v>0</v>
      </c>
      <c r="Y45" s="13">
        <v>0</v>
      </c>
      <c r="Z45" s="17">
        <v>5966.6666666666661</v>
      </c>
      <c r="AA45" s="18">
        <v>0</v>
      </c>
      <c r="AB45" s="19">
        <v>5967</v>
      </c>
      <c r="AC45" s="2"/>
      <c r="AD45" s="2" t="s">
        <v>64</v>
      </c>
      <c r="AE45" s="1"/>
      <c r="AF45" s="20"/>
    </row>
    <row r="46" spans="1:32" ht="30" customHeight="1" x14ac:dyDescent="0.25">
      <c r="A46" s="2">
        <v>45</v>
      </c>
      <c r="B46" s="12">
        <v>7909</v>
      </c>
      <c r="C46" s="12" t="s">
        <v>110</v>
      </c>
      <c r="D46" s="12" t="s">
        <v>28</v>
      </c>
      <c r="E46" s="12" t="s">
        <v>55</v>
      </c>
      <c r="F46" s="13">
        <v>10000</v>
      </c>
      <c r="G46" s="12"/>
      <c r="H46" s="12">
        <v>30</v>
      </c>
      <c r="I46" s="13">
        <v>10000</v>
      </c>
      <c r="J46" s="15">
        <v>0</v>
      </c>
      <c r="K46" s="13"/>
      <c r="L46" s="13">
        <v>0</v>
      </c>
      <c r="M46" s="13">
        <v>0</v>
      </c>
      <c r="N46" s="13">
        <v>0</v>
      </c>
      <c r="O46" s="13">
        <v>0</v>
      </c>
      <c r="P46" s="13">
        <v>150</v>
      </c>
      <c r="Q46" s="13">
        <v>0</v>
      </c>
      <c r="R46" s="13"/>
      <c r="S46" s="13">
        <v>0</v>
      </c>
      <c r="T46" s="13">
        <v>0</v>
      </c>
      <c r="U46" s="12">
        <v>0</v>
      </c>
      <c r="V46" s="13">
        <v>0</v>
      </c>
      <c r="W46" s="13"/>
      <c r="X46" s="13">
        <v>0</v>
      </c>
      <c r="Y46" s="13">
        <v>0</v>
      </c>
      <c r="Z46" s="17">
        <v>10150</v>
      </c>
      <c r="AA46" s="18">
        <v>0</v>
      </c>
      <c r="AB46" s="19">
        <v>10150</v>
      </c>
      <c r="AC46" s="2"/>
      <c r="AD46" s="2" t="s">
        <v>64</v>
      </c>
      <c r="AE46" s="1"/>
      <c r="AF46" s="20"/>
    </row>
    <row r="47" spans="1:32" ht="30" customHeight="1" x14ac:dyDescent="0.25">
      <c r="A47" s="2">
        <v>46</v>
      </c>
      <c r="B47" s="12">
        <v>7651</v>
      </c>
      <c r="C47" s="12" t="s">
        <v>111</v>
      </c>
      <c r="D47" s="12" t="s">
        <v>27</v>
      </c>
      <c r="E47" s="12" t="s">
        <v>34</v>
      </c>
      <c r="F47" s="13">
        <v>5060</v>
      </c>
      <c r="G47" s="12"/>
      <c r="H47" s="12">
        <v>31</v>
      </c>
      <c r="I47" s="13">
        <v>5228.6666666666661</v>
      </c>
      <c r="J47" s="15">
        <v>0</v>
      </c>
      <c r="K47" s="13"/>
      <c r="L47" s="13">
        <v>0</v>
      </c>
      <c r="M47" s="13">
        <v>0</v>
      </c>
      <c r="N47" s="13">
        <v>0</v>
      </c>
      <c r="O47" s="13">
        <v>500</v>
      </c>
      <c r="P47" s="13">
        <v>150</v>
      </c>
      <c r="Q47" s="13">
        <v>0</v>
      </c>
      <c r="R47" s="13"/>
      <c r="S47" s="13">
        <v>0</v>
      </c>
      <c r="T47" s="13">
        <v>0</v>
      </c>
      <c r="U47" s="12">
        <v>0</v>
      </c>
      <c r="V47" s="13">
        <v>0</v>
      </c>
      <c r="W47" s="13"/>
      <c r="X47" s="13">
        <v>0</v>
      </c>
      <c r="Y47" s="13">
        <v>0</v>
      </c>
      <c r="Z47" s="17">
        <v>5878.6666666666661</v>
      </c>
      <c r="AA47" s="18">
        <v>0</v>
      </c>
      <c r="AB47" s="19">
        <v>5879</v>
      </c>
      <c r="AC47" s="2"/>
      <c r="AD47" s="2" t="s">
        <v>64</v>
      </c>
      <c r="AE47" s="1"/>
      <c r="AF47" s="20"/>
    </row>
    <row r="48" spans="1:32" ht="30" customHeight="1" x14ac:dyDescent="0.25">
      <c r="A48" s="2">
        <v>47</v>
      </c>
      <c r="B48" s="12">
        <v>7760</v>
      </c>
      <c r="C48" s="12" t="s">
        <v>112</v>
      </c>
      <c r="D48" s="12" t="s">
        <v>27</v>
      </c>
      <c r="E48" s="12" t="s">
        <v>62</v>
      </c>
      <c r="F48" s="13">
        <v>3500</v>
      </c>
      <c r="G48" s="12"/>
      <c r="H48" s="12">
        <v>27</v>
      </c>
      <c r="I48" s="13">
        <v>3150</v>
      </c>
      <c r="J48" s="15">
        <v>6</v>
      </c>
      <c r="K48" s="13">
        <v>11.666666666666668</v>
      </c>
      <c r="L48" s="13">
        <v>70</v>
      </c>
      <c r="M48" s="13">
        <v>0</v>
      </c>
      <c r="N48" s="13">
        <v>0</v>
      </c>
      <c r="O48" s="13">
        <v>0</v>
      </c>
      <c r="P48" s="13">
        <v>150</v>
      </c>
      <c r="Q48" s="13">
        <v>0</v>
      </c>
      <c r="R48" s="13"/>
      <c r="S48" s="13">
        <v>0</v>
      </c>
      <c r="T48" s="13">
        <v>0</v>
      </c>
      <c r="U48" s="12">
        <v>1</v>
      </c>
      <c r="V48" s="13">
        <v>116.66666666666667</v>
      </c>
      <c r="W48" s="13"/>
      <c r="X48" s="13">
        <v>0</v>
      </c>
      <c r="Y48" s="13">
        <v>1375</v>
      </c>
      <c r="Z48" s="17">
        <v>3486.6666666666665</v>
      </c>
      <c r="AA48" s="18">
        <v>1375</v>
      </c>
      <c r="AB48" s="19">
        <v>2112</v>
      </c>
      <c r="AC48" s="2"/>
      <c r="AD48" s="2" t="s">
        <v>64</v>
      </c>
      <c r="AE48" s="1"/>
      <c r="AF48" s="20"/>
    </row>
    <row r="49" spans="1:32" ht="30" customHeight="1" x14ac:dyDescent="0.25">
      <c r="A49" s="2">
        <v>48</v>
      </c>
      <c r="B49" s="12">
        <v>7751</v>
      </c>
      <c r="C49" s="12" t="s">
        <v>113</v>
      </c>
      <c r="D49" s="12" t="s">
        <v>27</v>
      </c>
      <c r="E49" s="12" t="s">
        <v>49</v>
      </c>
      <c r="F49" s="13">
        <v>5000</v>
      </c>
      <c r="G49" s="12"/>
      <c r="H49" s="12">
        <v>30</v>
      </c>
      <c r="I49" s="13">
        <v>5000</v>
      </c>
      <c r="J49" s="15">
        <v>0</v>
      </c>
      <c r="K49" s="13"/>
      <c r="L49" s="13">
        <v>0</v>
      </c>
      <c r="M49" s="13">
        <v>0</v>
      </c>
      <c r="N49" s="13">
        <v>0</v>
      </c>
      <c r="O49" s="13">
        <v>500</v>
      </c>
      <c r="P49" s="13">
        <v>150</v>
      </c>
      <c r="Q49" s="13">
        <v>0</v>
      </c>
      <c r="R49" s="13"/>
      <c r="S49" s="13">
        <v>0</v>
      </c>
      <c r="T49" s="13">
        <v>0</v>
      </c>
      <c r="U49" s="12">
        <v>0</v>
      </c>
      <c r="V49" s="13">
        <v>0</v>
      </c>
      <c r="W49" s="13"/>
      <c r="X49" s="13">
        <v>0</v>
      </c>
      <c r="Y49" s="13">
        <v>0</v>
      </c>
      <c r="Z49" s="17">
        <v>5650</v>
      </c>
      <c r="AA49" s="18">
        <v>0</v>
      </c>
      <c r="AB49" s="19">
        <v>5650</v>
      </c>
      <c r="AC49" s="2"/>
      <c r="AD49" s="2" t="s">
        <v>63</v>
      </c>
      <c r="AE49" s="1"/>
      <c r="AF49" s="20"/>
    </row>
    <row r="50" spans="1:32" ht="30" customHeight="1" x14ac:dyDescent="0.25">
      <c r="A50" s="2">
        <v>49</v>
      </c>
      <c r="B50" s="12">
        <v>7771</v>
      </c>
      <c r="C50" s="12" t="s">
        <v>114</v>
      </c>
      <c r="D50" s="12" t="s">
        <v>27</v>
      </c>
      <c r="E50" s="12" t="s">
        <v>61</v>
      </c>
      <c r="F50" s="13">
        <v>5000</v>
      </c>
      <c r="G50" s="12"/>
      <c r="H50" s="12">
        <v>25</v>
      </c>
      <c r="I50" s="13">
        <v>4166.6666666666661</v>
      </c>
      <c r="J50" s="15">
        <v>13</v>
      </c>
      <c r="K50" s="13">
        <v>16.666666666666664</v>
      </c>
      <c r="L50" s="13">
        <v>216.66666666666663</v>
      </c>
      <c r="M50" s="13">
        <v>1000</v>
      </c>
      <c r="N50" s="13">
        <v>0</v>
      </c>
      <c r="O50" s="13">
        <v>0</v>
      </c>
      <c r="P50" s="13">
        <v>150</v>
      </c>
      <c r="Q50" s="13">
        <v>0</v>
      </c>
      <c r="R50" s="13"/>
      <c r="S50" s="13">
        <v>0</v>
      </c>
      <c r="T50" s="13">
        <v>0</v>
      </c>
      <c r="U50" s="12">
        <v>3</v>
      </c>
      <c r="V50" s="13">
        <v>500</v>
      </c>
      <c r="W50" s="13"/>
      <c r="X50" s="13">
        <v>0</v>
      </c>
      <c r="Y50" s="13">
        <v>0</v>
      </c>
      <c r="Z50" s="17">
        <v>6033.333333333333</v>
      </c>
      <c r="AA50" s="18">
        <v>0</v>
      </c>
      <c r="AB50" s="19">
        <v>6033</v>
      </c>
      <c r="AC50" s="2"/>
      <c r="AD50" s="2" t="s">
        <v>63</v>
      </c>
      <c r="AE50" s="1"/>
      <c r="AF50" s="20"/>
    </row>
    <row r="51" spans="1:32" ht="30" customHeight="1" x14ac:dyDescent="0.25">
      <c r="A51" s="2">
        <v>50</v>
      </c>
      <c r="B51" s="12">
        <v>7773</v>
      </c>
      <c r="C51" s="12" t="s">
        <v>115</v>
      </c>
      <c r="D51" s="12" t="s">
        <v>27</v>
      </c>
      <c r="E51" s="12" t="s">
        <v>61</v>
      </c>
      <c r="F51" s="13">
        <v>5000</v>
      </c>
      <c r="G51" s="12"/>
      <c r="H51" s="12">
        <v>29</v>
      </c>
      <c r="I51" s="13">
        <v>4833.333333333333</v>
      </c>
      <c r="J51" s="15">
        <v>18</v>
      </c>
      <c r="K51" s="13">
        <v>16.666666666666664</v>
      </c>
      <c r="L51" s="13">
        <v>299.99999999999994</v>
      </c>
      <c r="M51" s="13">
        <v>1000</v>
      </c>
      <c r="N51" s="13">
        <v>0</v>
      </c>
      <c r="O51" s="13">
        <v>0</v>
      </c>
      <c r="P51" s="13">
        <v>150</v>
      </c>
      <c r="Q51" s="13">
        <v>0</v>
      </c>
      <c r="R51" s="13"/>
      <c r="S51" s="13">
        <v>0</v>
      </c>
      <c r="T51" s="13">
        <v>0</v>
      </c>
      <c r="U51" s="12">
        <v>3</v>
      </c>
      <c r="V51" s="13">
        <v>500</v>
      </c>
      <c r="W51" s="13"/>
      <c r="X51" s="13">
        <v>0</v>
      </c>
      <c r="Y51" s="13">
        <v>0</v>
      </c>
      <c r="Z51" s="17">
        <v>6783.333333333333</v>
      </c>
      <c r="AA51" s="18">
        <v>0</v>
      </c>
      <c r="AB51" s="19">
        <v>6783</v>
      </c>
      <c r="AC51" s="2"/>
      <c r="AD51" s="2" t="s">
        <v>63</v>
      </c>
      <c r="AE51" s="1"/>
      <c r="AF51" s="20"/>
    </row>
    <row r="52" spans="1:32" ht="30" customHeight="1" x14ac:dyDescent="0.25">
      <c r="A52" s="2">
        <v>51</v>
      </c>
      <c r="B52" s="12">
        <v>7772</v>
      </c>
      <c r="C52" s="12" t="s">
        <v>116</v>
      </c>
      <c r="D52" s="12" t="s">
        <v>28</v>
      </c>
      <c r="E52" s="12" t="s">
        <v>49</v>
      </c>
      <c r="F52" s="13">
        <v>6000</v>
      </c>
      <c r="G52" s="12"/>
      <c r="H52" s="12">
        <v>30</v>
      </c>
      <c r="I52" s="13">
        <v>6000</v>
      </c>
      <c r="J52" s="15">
        <v>0</v>
      </c>
      <c r="K52" s="13"/>
      <c r="L52" s="13">
        <v>0</v>
      </c>
      <c r="M52" s="13">
        <v>0</v>
      </c>
      <c r="N52" s="13">
        <v>0</v>
      </c>
      <c r="O52" s="13">
        <v>1000</v>
      </c>
      <c r="P52" s="13">
        <v>150</v>
      </c>
      <c r="Q52" s="13">
        <v>0</v>
      </c>
      <c r="R52" s="13"/>
      <c r="S52" s="13">
        <v>0</v>
      </c>
      <c r="T52" s="13">
        <v>0</v>
      </c>
      <c r="U52" s="12">
        <v>0</v>
      </c>
      <c r="V52" s="13">
        <v>0</v>
      </c>
      <c r="W52" s="13"/>
      <c r="X52" s="13">
        <v>0</v>
      </c>
      <c r="Y52" s="13">
        <v>0</v>
      </c>
      <c r="Z52" s="17">
        <v>7150</v>
      </c>
      <c r="AA52" s="18">
        <v>0</v>
      </c>
      <c r="AB52" s="19">
        <v>7150</v>
      </c>
      <c r="AC52" s="2"/>
      <c r="AD52" s="2" t="s">
        <v>63</v>
      </c>
      <c r="AE52" s="1"/>
      <c r="AF52" s="20"/>
    </row>
    <row r="53" spans="1:32" ht="30" customHeight="1" x14ac:dyDescent="0.25">
      <c r="A53" s="2">
        <v>52</v>
      </c>
      <c r="B53" s="12">
        <v>7681</v>
      </c>
      <c r="C53" s="12" t="s">
        <v>117</v>
      </c>
      <c r="D53" s="12" t="s">
        <v>27</v>
      </c>
      <c r="E53" s="12" t="s">
        <v>38</v>
      </c>
      <c r="F53" s="13">
        <v>3230</v>
      </c>
      <c r="G53" s="12"/>
      <c r="H53" s="12">
        <v>29</v>
      </c>
      <c r="I53" s="13">
        <v>3122.3333333333335</v>
      </c>
      <c r="J53" s="15">
        <v>46</v>
      </c>
      <c r="K53" s="13">
        <v>10</v>
      </c>
      <c r="L53" s="13">
        <v>460</v>
      </c>
      <c r="M53" s="13">
        <v>0</v>
      </c>
      <c r="N53" s="13">
        <v>0</v>
      </c>
      <c r="O53" s="13">
        <v>0</v>
      </c>
      <c r="P53" s="13">
        <v>150</v>
      </c>
      <c r="Q53" s="13">
        <v>0</v>
      </c>
      <c r="R53" s="13"/>
      <c r="S53" s="13">
        <v>0</v>
      </c>
      <c r="T53" s="13">
        <v>0</v>
      </c>
      <c r="U53" s="12">
        <v>4</v>
      </c>
      <c r="V53" s="13">
        <v>430.66666666666669</v>
      </c>
      <c r="W53" s="13"/>
      <c r="X53" s="13">
        <v>0</v>
      </c>
      <c r="Y53" s="13">
        <v>0</v>
      </c>
      <c r="Z53" s="17">
        <v>4163</v>
      </c>
      <c r="AA53" s="18">
        <v>0</v>
      </c>
      <c r="AB53" s="19">
        <v>4163</v>
      </c>
      <c r="AC53" s="2"/>
      <c r="AD53" s="2" t="s">
        <v>64</v>
      </c>
      <c r="AE53" s="1"/>
      <c r="AF53" s="20"/>
    </row>
    <row r="54" spans="1:32" ht="30" customHeight="1" x14ac:dyDescent="0.25">
      <c r="A54" s="2">
        <v>53</v>
      </c>
      <c r="B54" s="12">
        <v>7750</v>
      </c>
      <c r="C54" s="12" t="s">
        <v>118</v>
      </c>
      <c r="D54" s="12" t="s">
        <v>28</v>
      </c>
      <c r="E54" s="12" t="s">
        <v>42</v>
      </c>
      <c r="F54" s="13">
        <v>7000</v>
      </c>
      <c r="G54" s="12"/>
      <c r="H54" s="12">
        <v>26</v>
      </c>
      <c r="I54" s="13">
        <v>6066.666666666667</v>
      </c>
      <c r="J54" s="15">
        <v>0</v>
      </c>
      <c r="K54" s="13"/>
      <c r="L54" s="13">
        <v>0</v>
      </c>
      <c r="M54" s="13">
        <v>0</v>
      </c>
      <c r="N54" s="13">
        <v>0</v>
      </c>
      <c r="O54" s="13">
        <v>0</v>
      </c>
      <c r="P54" s="13">
        <v>150</v>
      </c>
      <c r="Q54" s="13">
        <v>0</v>
      </c>
      <c r="R54" s="13"/>
      <c r="S54" s="13">
        <v>0</v>
      </c>
      <c r="T54" s="13">
        <v>0</v>
      </c>
      <c r="U54" s="12">
        <v>0</v>
      </c>
      <c r="V54" s="13">
        <v>0</v>
      </c>
      <c r="W54" s="13"/>
      <c r="X54" s="13">
        <v>0</v>
      </c>
      <c r="Y54" s="13">
        <v>1000</v>
      </c>
      <c r="Z54" s="17">
        <v>6216.666666666667</v>
      </c>
      <c r="AA54" s="18">
        <v>1000</v>
      </c>
      <c r="AB54" s="19">
        <v>5217</v>
      </c>
      <c r="AC54" s="2"/>
      <c r="AD54" s="2" t="s">
        <v>64</v>
      </c>
      <c r="AE54" s="1"/>
      <c r="AF54" s="20"/>
    </row>
    <row r="55" spans="1:32" ht="30" customHeight="1" x14ac:dyDescent="0.25">
      <c r="A55" s="2">
        <v>54</v>
      </c>
      <c r="B55" s="12">
        <v>8206</v>
      </c>
      <c r="C55" s="12" t="s">
        <v>119</v>
      </c>
      <c r="D55" s="12" t="s">
        <v>27</v>
      </c>
      <c r="E55" s="12" t="s">
        <v>37</v>
      </c>
      <c r="F55" s="13">
        <v>5052</v>
      </c>
      <c r="G55" s="12"/>
      <c r="H55" s="12">
        <v>18</v>
      </c>
      <c r="I55" s="13">
        <v>3031.2000000000003</v>
      </c>
      <c r="J55" s="15">
        <v>0</v>
      </c>
      <c r="K55" s="13"/>
      <c r="L55" s="13">
        <v>0</v>
      </c>
      <c r="M55" s="13">
        <v>0</v>
      </c>
      <c r="N55" s="13">
        <v>0</v>
      </c>
      <c r="O55" s="13">
        <v>0</v>
      </c>
      <c r="P55" s="13">
        <v>150</v>
      </c>
      <c r="Q55" s="13">
        <v>0</v>
      </c>
      <c r="R55" s="13"/>
      <c r="S55" s="13">
        <v>0</v>
      </c>
      <c r="T55" s="13">
        <v>0</v>
      </c>
      <c r="U55" s="12">
        <v>0</v>
      </c>
      <c r="V55" s="13">
        <v>0</v>
      </c>
      <c r="W55" s="13"/>
      <c r="X55" s="13">
        <v>0</v>
      </c>
      <c r="Y55" s="13">
        <v>2000</v>
      </c>
      <c r="Z55" s="17">
        <v>3181.2000000000003</v>
      </c>
      <c r="AA55" s="18">
        <v>2000</v>
      </c>
      <c r="AB55" s="19">
        <v>1181</v>
      </c>
      <c r="AC55" s="2"/>
      <c r="AD55" s="2" t="s">
        <v>64</v>
      </c>
      <c r="AE55" s="1"/>
      <c r="AF55" s="20"/>
    </row>
    <row r="56" spans="1:32" ht="30" customHeight="1" x14ac:dyDescent="0.25">
      <c r="A56" s="2">
        <v>55</v>
      </c>
      <c r="B56" s="12">
        <v>7775</v>
      </c>
      <c r="C56" s="12" t="s">
        <v>120</v>
      </c>
      <c r="D56" s="12" t="s">
        <v>27</v>
      </c>
      <c r="E56" s="12" t="s">
        <v>52</v>
      </c>
      <c r="F56" s="13">
        <v>4500</v>
      </c>
      <c r="G56" s="12"/>
      <c r="H56" s="12">
        <v>22</v>
      </c>
      <c r="I56" s="13">
        <v>3300</v>
      </c>
      <c r="J56" s="15">
        <v>0</v>
      </c>
      <c r="K56" s="13"/>
      <c r="L56" s="13">
        <v>0</v>
      </c>
      <c r="M56" s="13">
        <v>0</v>
      </c>
      <c r="N56" s="13">
        <v>0</v>
      </c>
      <c r="O56" s="13">
        <v>300</v>
      </c>
      <c r="P56" s="13">
        <v>150</v>
      </c>
      <c r="Q56" s="13">
        <v>0</v>
      </c>
      <c r="R56" s="13"/>
      <c r="S56" s="13">
        <v>0</v>
      </c>
      <c r="T56" s="13">
        <v>0</v>
      </c>
      <c r="U56" s="12">
        <v>0</v>
      </c>
      <c r="V56" s="13">
        <v>0</v>
      </c>
      <c r="W56" s="13"/>
      <c r="X56" s="13">
        <v>0</v>
      </c>
      <c r="Y56" s="13">
        <v>0</v>
      </c>
      <c r="Z56" s="17">
        <v>3750</v>
      </c>
      <c r="AA56" s="18">
        <v>0</v>
      </c>
      <c r="AB56" s="19">
        <v>3750</v>
      </c>
      <c r="AC56" s="2"/>
      <c r="AD56" s="2" t="s">
        <v>63</v>
      </c>
      <c r="AE56" s="1"/>
      <c r="AF56" s="20"/>
    </row>
    <row r="57" spans="1:32" ht="30" customHeight="1" x14ac:dyDescent="0.25">
      <c r="A57" s="2">
        <v>56</v>
      </c>
      <c r="B57" s="12">
        <v>7654</v>
      </c>
      <c r="C57" s="12" t="s">
        <v>121</v>
      </c>
      <c r="D57" s="12" t="s">
        <v>27</v>
      </c>
      <c r="E57" s="12" t="s">
        <v>57</v>
      </c>
      <c r="F57" s="13">
        <v>4500</v>
      </c>
      <c r="G57" s="12"/>
      <c r="H57" s="12">
        <v>21</v>
      </c>
      <c r="I57" s="13">
        <v>3150</v>
      </c>
      <c r="J57" s="15">
        <v>7</v>
      </c>
      <c r="K57" s="13">
        <v>15</v>
      </c>
      <c r="L57" s="13">
        <v>105</v>
      </c>
      <c r="M57" s="13">
        <v>0</v>
      </c>
      <c r="N57" s="13">
        <v>0</v>
      </c>
      <c r="O57" s="13">
        <v>0</v>
      </c>
      <c r="P57" s="13">
        <v>150</v>
      </c>
      <c r="Q57" s="13">
        <v>0</v>
      </c>
      <c r="R57" s="13"/>
      <c r="S57" s="13">
        <v>0</v>
      </c>
      <c r="T57" s="13">
        <v>0</v>
      </c>
      <c r="U57" s="12">
        <v>1</v>
      </c>
      <c r="V57" s="13">
        <v>150</v>
      </c>
      <c r="W57" s="13"/>
      <c r="X57" s="13">
        <v>0</v>
      </c>
      <c r="Y57" s="13">
        <v>1000</v>
      </c>
      <c r="Z57" s="17">
        <v>3555</v>
      </c>
      <c r="AA57" s="18">
        <v>1000</v>
      </c>
      <c r="AB57" s="19">
        <v>2555</v>
      </c>
      <c r="AC57" s="2"/>
      <c r="AD57" s="2" t="s">
        <v>64</v>
      </c>
      <c r="AE57" s="1"/>
      <c r="AF57" s="20"/>
    </row>
    <row r="58" spans="1:32" ht="30" customHeight="1" x14ac:dyDescent="0.25">
      <c r="A58" s="2">
        <v>57</v>
      </c>
      <c r="B58" s="12">
        <v>7720</v>
      </c>
      <c r="C58" s="12" t="s">
        <v>122</v>
      </c>
      <c r="D58" s="12" t="s">
        <v>27</v>
      </c>
      <c r="E58" s="12" t="s">
        <v>39</v>
      </c>
      <c r="F58" s="22">
        <v>2800</v>
      </c>
      <c r="G58" s="12"/>
      <c r="H58" s="12">
        <v>22</v>
      </c>
      <c r="I58" s="13">
        <v>2053.333333333333</v>
      </c>
      <c r="J58" s="15">
        <v>4</v>
      </c>
      <c r="K58" s="13">
        <v>10</v>
      </c>
      <c r="L58" s="13">
        <v>40</v>
      </c>
      <c r="M58" s="13">
        <v>0</v>
      </c>
      <c r="N58" s="13">
        <v>0</v>
      </c>
      <c r="O58" s="13">
        <v>0</v>
      </c>
      <c r="P58" s="13">
        <v>150</v>
      </c>
      <c r="Q58" s="13">
        <v>0</v>
      </c>
      <c r="R58" s="13"/>
      <c r="S58" s="13">
        <v>0</v>
      </c>
      <c r="T58" s="13">
        <v>0</v>
      </c>
      <c r="U58" s="12">
        <v>0</v>
      </c>
      <c r="V58" s="13">
        <v>0</v>
      </c>
      <c r="W58" s="13"/>
      <c r="X58" s="13">
        <v>0</v>
      </c>
      <c r="Y58" s="13">
        <v>0</v>
      </c>
      <c r="Z58" s="17">
        <v>2243.333333333333</v>
      </c>
      <c r="AA58" s="18">
        <v>0</v>
      </c>
      <c r="AB58" s="21">
        <v>2243</v>
      </c>
      <c r="AC58" s="2"/>
      <c r="AD58" s="2" t="s">
        <v>63</v>
      </c>
      <c r="AE58" s="1"/>
      <c r="AF58" s="20"/>
    </row>
    <row r="59" spans="1:32" ht="30" customHeight="1" x14ac:dyDescent="0.25">
      <c r="A59" s="2">
        <v>58</v>
      </c>
      <c r="B59" s="12">
        <v>7642</v>
      </c>
      <c r="C59" s="12" t="s">
        <v>123</v>
      </c>
      <c r="D59" s="12" t="s">
        <v>27</v>
      </c>
      <c r="E59" s="12" t="s">
        <v>50</v>
      </c>
      <c r="F59" s="13">
        <v>3500</v>
      </c>
      <c r="G59" s="12"/>
      <c r="H59" s="12">
        <v>16</v>
      </c>
      <c r="I59" s="13">
        <v>1866.6666666666667</v>
      </c>
      <c r="J59" s="15">
        <v>0</v>
      </c>
      <c r="K59" s="13"/>
      <c r="L59" s="13">
        <v>0</v>
      </c>
      <c r="M59" s="13">
        <v>0</v>
      </c>
      <c r="N59" s="13">
        <v>0</v>
      </c>
      <c r="O59" s="13">
        <v>300</v>
      </c>
      <c r="P59" s="13">
        <v>150</v>
      </c>
      <c r="Q59" s="13">
        <v>0</v>
      </c>
      <c r="R59" s="13"/>
      <c r="S59" s="13">
        <v>0</v>
      </c>
      <c r="T59" s="13">
        <v>0</v>
      </c>
      <c r="U59" s="12">
        <v>0</v>
      </c>
      <c r="V59" s="13">
        <v>0</v>
      </c>
      <c r="W59" s="13"/>
      <c r="X59" s="13">
        <v>0</v>
      </c>
      <c r="Y59" s="13">
        <v>600</v>
      </c>
      <c r="Z59" s="17">
        <v>2316.666666666667</v>
      </c>
      <c r="AA59" s="18">
        <v>600</v>
      </c>
      <c r="AB59" s="19">
        <v>1717</v>
      </c>
      <c r="AC59" s="2"/>
      <c r="AD59" s="2" t="s">
        <v>64</v>
      </c>
      <c r="AE59" s="1"/>
      <c r="AF59" s="20"/>
    </row>
    <row r="60" spans="1:32" ht="30" customHeight="1" x14ac:dyDescent="0.25">
      <c r="A60" s="2">
        <v>59</v>
      </c>
      <c r="B60" s="12">
        <v>7947</v>
      </c>
      <c r="C60" s="12" t="s">
        <v>124</v>
      </c>
      <c r="D60" s="12" t="s">
        <v>27</v>
      </c>
      <c r="E60" s="12" t="s">
        <v>58</v>
      </c>
      <c r="F60" s="13">
        <v>7530</v>
      </c>
      <c r="G60" s="12"/>
      <c r="H60" s="12">
        <v>30</v>
      </c>
      <c r="I60" s="13">
        <v>7530</v>
      </c>
      <c r="J60" s="15">
        <v>0</v>
      </c>
      <c r="K60" s="13"/>
      <c r="L60" s="13">
        <v>0</v>
      </c>
      <c r="M60" s="13">
        <v>0</v>
      </c>
      <c r="N60" s="13">
        <v>0</v>
      </c>
      <c r="O60" s="13">
        <v>0</v>
      </c>
      <c r="P60" s="13">
        <v>150</v>
      </c>
      <c r="Q60" s="13">
        <v>0</v>
      </c>
      <c r="R60" s="13"/>
      <c r="S60" s="13">
        <v>0</v>
      </c>
      <c r="T60" s="13">
        <v>0</v>
      </c>
      <c r="U60" s="12">
        <v>0</v>
      </c>
      <c r="V60" s="13">
        <v>0</v>
      </c>
      <c r="W60" s="13"/>
      <c r="X60" s="13">
        <v>0</v>
      </c>
      <c r="Y60" s="13">
        <v>0</v>
      </c>
      <c r="Z60" s="17">
        <v>7680</v>
      </c>
      <c r="AA60" s="18">
        <v>0</v>
      </c>
      <c r="AB60" s="19">
        <v>7680</v>
      </c>
      <c r="AC60" s="2"/>
      <c r="AD60" s="2" t="s">
        <v>63</v>
      </c>
      <c r="AE60" s="1"/>
      <c r="AF60" s="20"/>
    </row>
    <row r="61" spans="1:32" ht="30" customHeight="1" x14ac:dyDescent="0.25">
      <c r="A61" s="2">
        <v>60</v>
      </c>
      <c r="B61" s="12">
        <v>7777</v>
      </c>
      <c r="C61" s="12" t="s">
        <v>125</v>
      </c>
      <c r="D61" s="12" t="s">
        <v>27</v>
      </c>
      <c r="E61" s="12" t="s">
        <v>46</v>
      </c>
      <c r="F61" s="13">
        <v>5000</v>
      </c>
      <c r="G61" s="12"/>
      <c r="H61" s="12">
        <v>14</v>
      </c>
      <c r="I61" s="13">
        <v>2333.333333333333</v>
      </c>
      <c r="J61" s="15">
        <v>1</v>
      </c>
      <c r="K61" s="13">
        <v>20</v>
      </c>
      <c r="L61" s="13">
        <v>20</v>
      </c>
      <c r="M61" s="13">
        <v>0</v>
      </c>
      <c r="N61" s="13">
        <v>0</v>
      </c>
      <c r="O61" s="13">
        <v>400</v>
      </c>
      <c r="P61" s="13">
        <v>150</v>
      </c>
      <c r="Q61" s="13">
        <v>0</v>
      </c>
      <c r="R61" s="13"/>
      <c r="S61" s="13">
        <v>0</v>
      </c>
      <c r="T61" s="13">
        <v>0</v>
      </c>
      <c r="U61" s="12">
        <v>1</v>
      </c>
      <c r="V61" s="13">
        <v>166.66666666666666</v>
      </c>
      <c r="W61" s="13"/>
      <c r="X61" s="13">
        <v>0</v>
      </c>
      <c r="Y61" s="13">
        <v>0</v>
      </c>
      <c r="Z61" s="17">
        <v>3069.9999999999995</v>
      </c>
      <c r="AA61" s="18">
        <v>0</v>
      </c>
      <c r="AB61" s="19">
        <v>3070</v>
      </c>
      <c r="AC61" s="2"/>
      <c r="AD61" s="2" t="s">
        <v>63</v>
      </c>
      <c r="AE61" s="1"/>
      <c r="AF61" s="20"/>
    </row>
    <row r="62" spans="1:32" ht="30" customHeight="1" x14ac:dyDescent="0.25">
      <c r="C62" s="1"/>
      <c r="D62" s="4"/>
      <c r="E62" s="1"/>
      <c r="F62" s="4"/>
      <c r="G62" s="1"/>
      <c r="H62" s="4"/>
      <c r="I62" s="1"/>
      <c r="J62" s="4"/>
      <c r="K62" s="1"/>
      <c r="L62" s="4"/>
      <c r="M62" s="1"/>
      <c r="N62" s="4"/>
      <c r="O62" s="1"/>
      <c r="P62" s="4"/>
      <c r="Q62" s="1"/>
      <c r="R62" s="4"/>
      <c r="S62" s="1"/>
      <c r="T62" s="4"/>
      <c r="U62" s="1"/>
      <c r="V62" s="4"/>
      <c r="W62" s="1"/>
      <c r="X62" s="4"/>
      <c r="Y62" s="1"/>
      <c r="Z62" s="4"/>
      <c r="AA62" s="1"/>
      <c r="AB62" s="4"/>
      <c r="AC62" s="1"/>
      <c r="AD62" s="4"/>
    </row>
  </sheetData>
  <autoFilter ref="A1:AD61" xr:uid="{00000000-0009-0000-0000-000002000000}"/>
  <phoneticPr fontId="6" type="noConversion"/>
  <printOptions horizontalCentered="1"/>
  <pageMargins left="0.25" right="0.25" top="0.75" bottom="0.75" header="0.3" footer="0.3"/>
  <pageSetup paperSize="9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2221-1257-4957-BBB9-4D77C6BCDC04}">
  <sheetPr>
    <pageSetUpPr fitToPage="1"/>
  </sheetPr>
  <dimension ref="A1:X40"/>
  <sheetViews>
    <sheetView rightToLeft="1" tabSelected="1" topLeftCell="F1" workbookViewId="0">
      <selection activeCell="W2" sqref="W2"/>
    </sheetView>
  </sheetViews>
  <sheetFormatPr defaultColWidth="9" defaultRowHeight="15.75" x14ac:dyDescent="0.2"/>
  <cols>
    <col min="1" max="1" width="6.875" style="24" customWidth="1"/>
    <col min="2" max="2" width="8" style="24" customWidth="1"/>
    <col min="3" max="3" width="5.625" style="24" customWidth="1"/>
    <col min="4" max="5" width="7" style="24" customWidth="1"/>
    <col min="6" max="13" width="7.25" style="24" customWidth="1"/>
    <col min="14" max="14" width="5.625" style="24" customWidth="1"/>
    <col min="15" max="15" width="7.875" style="24" customWidth="1"/>
    <col min="16" max="16" width="6.375" style="24" customWidth="1"/>
    <col min="17" max="17" width="6.75" style="24" customWidth="1"/>
    <col min="18" max="18" width="7.125" style="24" customWidth="1"/>
    <col min="19" max="20" width="8.25" style="24" customWidth="1"/>
    <col min="21" max="21" width="8.625" style="24" customWidth="1"/>
    <col min="22" max="22" width="14.875" style="24" customWidth="1"/>
    <col min="23" max="16384" width="9" style="24"/>
  </cols>
  <sheetData>
    <row r="1" spans="1:24" ht="20.25" customHeight="1" x14ac:dyDescent="0.2">
      <c r="W1" s="41" t="s">
        <v>135</v>
      </c>
      <c r="X1" s="41" t="s">
        <v>136</v>
      </c>
    </row>
    <row r="2" spans="1:24" ht="18.95" customHeight="1" x14ac:dyDescent="0.2">
      <c r="A2" s="33" t="s">
        <v>1</v>
      </c>
      <c r="B2" s="33"/>
      <c r="C2" s="33">
        <f>IFERROR(VLOOKUP($M2,data!$A:$AD,2,0),"")</f>
        <v>7904</v>
      </c>
      <c r="D2" s="33"/>
      <c r="M2" s="29" cm="1">
        <f t="array" ref="M2">IFERROR(INDEX(data!$A$2:$A$100,SMALL(IF((data!$AD$2:$AD$100=W$2),ROW($1:$99),""),(X$2-1)*4+1)),"")</f>
        <v>1</v>
      </c>
      <c r="W2" s="32" t="s">
        <v>63</v>
      </c>
      <c r="X2" s="32">
        <v>1</v>
      </c>
    </row>
    <row r="3" spans="1:24" ht="18.95" customHeight="1" x14ac:dyDescent="0.2">
      <c r="A3" s="34" t="s">
        <v>2</v>
      </c>
      <c r="B3" s="34"/>
      <c r="C3" s="34" t="str">
        <f>IFERROR(VLOOKUP($M2,data!$A:$AD,3,0),"")</f>
        <v>محمد 1</v>
      </c>
      <c r="D3" s="34"/>
      <c r="E3" s="34"/>
      <c r="F3" s="34"/>
      <c r="G3" s="34"/>
    </row>
    <row r="4" spans="1:24" ht="18.95" customHeight="1" x14ac:dyDescent="0.2">
      <c r="A4" s="34" t="s">
        <v>4</v>
      </c>
      <c r="B4" s="34"/>
      <c r="C4" s="34" t="str">
        <f>IFERROR(VLOOKUP($M2,data!$A:$AD,5,0),"")</f>
        <v>مدير ضبط الجوده</v>
      </c>
      <c r="D4" s="34"/>
      <c r="E4" s="34"/>
      <c r="F4" s="34"/>
      <c r="G4" s="34"/>
    </row>
    <row r="5" spans="1:24" ht="18.95" customHeight="1" x14ac:dyDescent="0.2">
      <c r="A5" s="35" t="s">
        <v>126</v>
      </c>
      <c r="B5" s="35"/>
      <c r="C5" s="38">
        <f>IFERROR(VLOOKUP($M2,data!$A:$AD,6,0),"")</f>
        <v>14000</v>
      </c>
      <c r="D5" s="39"/>
      <c r="E5" s="40"/>
    </row>
    <row r="6" spans="1:24" ht="21" customHeight="1" x14ac:dyDescent="0.2">
      <c r="A6" s="36" t="s">
        <v>127</v>
      </c>
      <c r="B6" s="36"/>
      <c r="C6" s="36" t="s">
        <v>129</v>
      </c>
      <c r="D6" s="36"/>
      <c r="E6" s="36"/>
      <c r="F6" s="37" t="s">
        <v>6</v>
      </c>
      <c r="G6" s="37" t="s">
        <v>7</v>
      </c>
      <c r="H6" s="37" t="s">
        <v>8</v>
      </c>
      <c r="I6" s="37" t="s">
        <v>9</v>
      </c>
      <c r="J6" s="37" t="s">
        <v>21</v>
      </c>
      <c r="K6" s="37" t="s">
        <v>22</v>
      </c>
      <c r="L6" s="37" t="s">
        <v>10</v>
      </c>
      <c r="M6" s="37" t="s">
        <v>128</v>
      </c>
      <c r="N6" s="36" t="s">
        <v>132</v>
      </c>
      <c r="O6" s="36"/>
      <c r="P6" s="37" t="s">
        <v>23</v>
      </c>
      <c r="Q6" s="37" t="s">
        <v>24</v>
      </c>
      <c r="R6" s="37" t="s">
        <v>5</v>
      </c>
      <c r="S6" s="37" t="s">
        <v>17</v>
      </c>
      <c r="T6" s="37" t="s">
        <v>18</v>
      </c>
      <c r="U6" s="37" t="s">
        <v>19</v>
      </c>
      <c r="V6" s="37" t="s">
        <v>134</v>
      </c>
    </row>
    <row r="7" spans="1:24" s="25" customFormat="1" ht="27" customHeight="1" x14ac:dyDescent="0.2">
      <c r="A7" s="31" t="s">
        <v>3</v>
      </c>
      <c r="B7" s="31" t="s">
        <v>128</v>
      </c>
      <c r="C7" s="31" t="s">
        <v>131</v>
      </c>
      <c r="D7" s="31" t="s">
        <v>130</v>
      </c>
      <c r="E7" s="31" t="s">
        <v>128</v>
      </c>
      <c r="F7" s="37"/>
      <c r="G7" s="37"/>
      <c r="H7" s="37"/>
      <c r="I7" s="37"/>
      <c r="J7" s="37"/>
      <c r="K7" s="37"/>
      <c r="L7" s="37"/>
      <c r="M7" s="37"/>
      <c r="N7" s="31" t="s">
        <v>133</v>
      </c>
      <c r="O7" s="31" t="s">
        <v>128</v>
      </c>
      <c r="P7" s="37"/>
      <c r="Q7" s="37"/>
      <c r="R7" s="37"/>
      <c r="S7" s="37"/>
      <c r="T7" s="37"/>
      <c r="U7" s="37"/>
      <c r="V7" s="37"/>
    </row>
    <row r="8" spans="1:24" s="27" customFormat="1" ht="24.95" customHeight="1" x14ac:dyDescent="0.2">
      <c r="A8" s="28">
        <f>IFERROR(VLOOKUP($M2,data!$A:$AD,8,0),"")</f>
        <v>30</v>
      </c>
      <c r="B8" s="28">
        <f>IFERROR(VLOOKUP($M2,data!$A:$AD,9,0),"")</f>
        <v>14000</v>
      </c>
      <c r="C8" s="28">
        <f>IFERROR(VLOOKUP($M2,data!$A:$AD,10,0),"")</f>
        <v>0</v>
      </c>
      <c r="D8" s="28">
        <f>IFERROR(VLOOKUP($M2,data!$A:$AD,11,0),"")</f>
        <v>0</v>
      </c>
      <c r="E8" s="28">
        <f>IFERROR(VLOOKUP($M2,data!$A:$AD,12,0),"")</f>
        <v>0</v>
      </c>
      <c r="F8" s="28">
        <f>IFERROR(VLOOKUP($M2,data!$A:$AD,13,0),"")</f>
        <v>0</v>
      </c>
      <c r="G8" s="28">
        <f>IFERROR(VLOOKUP($M2,data!$A:$AD,14,0),"")</f>
        <v>0</v>
      </c>
      <c r="H8" s="28">
        <f>IFERROR(VLOOKUP($M2,data!$A:$AD,15,0),"")</f>
        <v>0</v>
      </c>
      <c r="I8" s="28">
        <f>IFERROR(VLOOKUP($M2,data!$A:$AD,16,0),"")</f>
        <v>150</v>
      </c>
      <c r="J8" s="28">
        <f>IFERROR(VLOOKUP($M2,data!$A:$AD,17,0),"")</f>
        <v>0</v>
      </c>
      <c r="K8" s="28">
        <f>IFERROR(VLOOKUP($M2,data!$A:$AD,18,0),"")</f>
        <v>0</v>
      </c>
      <c r="L8" s="28">
        <f>IFERROR(VLOOKUP($M2,data!$A:$AD,19,0),"")</f>
        <v>0</v>
      </c>
      <c r="M8" s="28">
        <f>IFERROR(VLOOKUP($M2,data!$A:$AD,20,0),"")</f>
        <v>0</v>
      </c>
      <c r="N8" s="28">
        <f>IFERROR(VLOOKUP($M2,data!$A:$AD,21,0),"")</f>
        <v>0</v>
      </c>
      <c r="O8" s="28">
        <f>IFERROR(VLOOKUP($M2,data!$A:$AD,22,0),"")</f>
        <v>0</v>
      </c>
      <c r="P8" s="28">
        <f>IFERROR(VLOOKUP($M2,data!$A:$AD,23,0),"")</f>
        <v>0</v>
      </c>
      <c r="Q8" s="28">
        <f>IFERROR(VLOOKUP($M2,data!$A:$AD,24,0),"")</f>
        <v>0</v>
      </c>
      <c r="R8" s="28">
        <f>IFERROR(VLOOKUP($M2,data!$A:$AD,25,0),"")</f>
        <v>0</v>
      </c>
      <c r="S8" s="28">
        <f>IFERROR(VLOOKUP($M2,data!$A:$AD,26,0),"")</f>
        <v>14150</v>
      </c>
      <c r="T8" s="28">
        <f>IFERROR(VLOOKUP($M2,data!$A:$AD,27,0),"")</f>
        <v>0</v>
      </c>
      <c r="U8" s="28">
        <f>IFERROR(VLOOKUP($M2,data!$A:$AD,28,0),"")</f>
        <v>14150</v>
      </c>
      <c r="V8" s="26"/>
    </row>
    <row r="9" spans="1:24" ht="17.100000000000001" customHeight="1" x14ac:dyDescent="0.2"/>
    <row r="10" spans="1:24" ht="17.100000000000001" customHeight="1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4" ht="5.0999999999999996" customHeight="1" x14ac:dyDescent="0.2"/>
    <row r="12" spans="1:24" ht="18.95" customHeight="1" x14ac:dyDescent="0.2">
      <c r="A12" s="33" t="s">
        <v>1</v>
      </c>
      <c r="B12" s="33"/>
      <c r="C12" s="33">
        <f>IFERROR(VLOOKUP($M12,data!$A:$AD,2,0),"")</f>
        <v>7646</v>
      </c>
      <c r="D12" s="33"/>
      <c r="M12" s="29" cm="1">
        <f t="array" ref="M12">IFERROR(INDEX(data!$A$2:$A$100,SMALL(IF((data!$AD$2:$AD$100=W$2),ROW($1:$99),""),(X$2-1)*4+2)),"")</f>
        <v>17</v>
      </c>
    </row>
    <row r="13" spans="1:24" ht="18.95" customHeight="1" x14ac:dyDescent="0.2">
      <c r="A13" s="34" t="s">
        <v>2</v>
      </c>
      <c r="B13" s="34"/>
      <c r="C13" s="34" t="str">
        <f>IFERROR(VLOOKUP($M12,data!$A:$AD,3,0),"")</f>
        <v>محمد 17</v>
      </c>
      <c r="D13" s="34"/>
      <c r="E13" s="34"/>
      <c r="F13" s="34"/>
      <c r="G13" s="34"/>
    </row>
    <row r="14" spans="1:24" ht="18.95" customHeight="1" x14ac:dyDescent="0.2">
      <c r="A14" s="34" t="s">
        <v>4</v>
      </c>
      <c r="B14" s="34"/>
      <c r="C14" s="34" t="str">
        <f>IFERROR(VLOOKUP($M12,data!$A:$AD,5,0),"")</f>
        <v>حارس موقع</v>
      </c>
      <c r="D14" s="34"/>
      <c r="E14" s="34"/>
      <c r="F14" s="34"/>
      <c r="G14" s="34"/>
    </row>
    <row r="15" spans="1:24" ht="18.95" customHeight="1" x14ac:dyDescent="0.2">
      <c r="A15" s="35" t="s">
        <v>126</v>
      </c>
      <c r="B15" s="35"/>
      <c r="C15" s="38">
        <f>IFERROR(VLOOKUP($M12,data!$A:$AD,6,0),"")</f>
        <v>3770</v>
      </c>
      <c r="D15" s="39"/>
      <c r="E15" s="40"/>
    </row>
    <row r="16" spans="1:24" ht="21" customHeight="1" x14ac:dyDescent="0.2">
      <c r="A16" s="36" t="s">
        <v>127</v>
      </c>
      <c r="B16" s="36"/>
      <c r="C16" s="36" t="s">
        <v>129</v>
      </c>
      <c r="D16" s="36"/>
      <c r="E16" s="36"/>
      <c r="F16" s="37" t="s">
        <v>6</v>
      </c>
      <c r="G16" s="37" t="s">
        <v>7</v>
      </c>
      <c r="H16" s="37" t="s">
        <v>8</v>
      </c>
      <c r="I16" s="37" t="s">
        <v>9</v>
      </c>
      <c r="J16" s="37" t="s">
        <v>21</v>
      </c>
      <c r="K16" s="37" t="s">
        <v>22</v>
      </c>
      <c r="L16" s="37" t="s">
        <v>10</v>
      </c>
      <c r="M16" s="37" t="s">
        <v>128</v>
      </c>
      <c r="N16" s="36" t="s">
        <v>132</v>
      </c>
      <c r="O16" s="36"/>
      <c r="P16" s="37" t="s">
        <v>23</v>
      </c>
      <c r="Q16" s="37" t="s">
        <v>24</v>
      </c>
      <c r="R16" s="37" t="s">
        <v>5</v>
      </c>
      <c r="S16" s="37" t="s">
        <v>17</v>
      </c>
      <c r="T16" s="37" t="s">
        <v>18</v>
      </c>
      <c r="U16" s="37" t="s">
        <v>19</v>
      </c>
      <c r="V16" s="37" t="s">
        <v>134</v>
      </c>
    </row>
    <row r="17" spans="1:22" s="25" customFormat="1" ht="27" customHeight="1" x14ac:dyDescent="0.2">
      <c r="A17" s="31" t="s">
        <v>3</v>
      </c>
      <c r="B17" s="31" t="s">
        <v>128</v>
      </c>
      <c r="C17" s="31" t="s">
        <v>131</v>
      </c>
      <c r="D17" s="31" t="s">
        <v>130</v>
      </c>
      <c r="E17" s="31" t="s">
        <v>128</v>
      </c>
      <c r="F17" s="37"/>
      <c r="G17" s="37"/>
      <c r="H17" s="37"/>
      <c r="I17" s="37"/>
      <c r="J17" s="37"/>
      <c r="K17" s="37"/>
      <c r="L17" s="37"/>
      <c r="M17" s="37"/>
      <c r="N17" s="31" t="s">
        <v>133</v>
      </c>
      <c r="O17" s="31" t="s">
        <v>128</v>
      </c>
      <c r="P17" s="37"/>
      <c r="Q17" s="37"/>
      <c r="R17" s="37"/>
      <c r="S17" s="37"/>
      <c r="T17" s="37"/>
      <c r="U17" s="37"/>
      <c r="V17" s="37"/>
    </row>
    <row r="18" spans="1:22" s="27" customFormat="1" ht="20.100000000000001" customHeight="1" x14ac:dyDescent="0.2">
      <c r="A18" s="28">
        <f>IFERROR(VLOOKUP($M12,data!$A:$AD,8,0),"")</f>
        <v>24</v>
      </c>
      <c r="B18" s="28">
        <f>IFERROR(VLOOKUP($M12,data!$A:$AD,9,0),"")</f>
        <v>3016</v>
      </c>
      <c r="C18" s="28">
        <f>IFERROR(VLOOKUP($M12,data!$A:$AD,10,0),"")</f>
        <v>0</v>
      </c>
      <c r="D18" s="28">
        <f>IFERROR(VLOOKUP($M12,data!$A:$AD,11,0),"")</f>
        <v>0</v>
      </c>
      <c r="E18" s="28">
        <f>IFERROR(VLOOKUP($M12,data!$A:$AD,12,0),"")</f>
        <v>0</v>
      </c>
      <c r="F18" s="28">
        <f>IFERROR(VLOOKUP($M12,data!$A:$AD,13,0),"")</f>
        <v>565.5</v>
      </c>
      <c r="G18" s="28">
        <f>IFERROR(VLOOKUP($M12,data!$A:$AD,14,0),"")</f>
        <v>0</v>
      </c>
      <c r="H18" s="28">
        <f>IFERROR(VLOOKUP($M12,data!$A:$AD,15,0),"")</f>
        <v>0</v>
      </c>
      <c r="I18" s="28">
        <f>IFERROR(VLOOKUP($M12,data!$A:$AD,16,0),"")</f>
        <v>150</v>
      </c>
      <c r="J18" s="28">
        <f>IFERROR(VLOOKUP($M12,data!$A:$AD,17,0),"")</f>
        <v>0</v>
      </c>
      <c r="K18" s="28">
        <f>IFERROR(VLOOKUP($M12,data!$A:$AD,18,0),"")</f>
        <v>0</v>
      </c>
      <c r="L18" s="28">
        <f>IFERROR(VLOOKUP($M12,data!$A:$AD,19,0),"")</f>
        <v>0</v>
      </c>
      <c r="M18" s="28">
        <f>IFERROR(VLOOKUP($M12,data!$A:$AD,20,0),"")</f>
        <v>0</v>
      </c>
      <c r="N18" s="28">
        <f>IFERROR(VLOOKUP($M12,data!$A:$AD,21,0),"")</f>
        <v>4</v>
      </c>
      <c r="O18" s="28">
        <f>IFERROR(VLOOKUP($M12,data!$A:$AD,22,0),"")</f>
        <v>502.66666666666669</v>
      </c>
      <c r="P18" s="28">
        <f>IFERROR(VLOOKUP($M12,data!$A:$AD,23,0),"")</f>
        <v>0</v>
      </c>
      <c r="Q18" s="28">
        <f>IFERROR(VLOOKUP($M12,data!$A:$AD,24,0),"")</f>
        <v>0</v>
      </c>
      <c r="R18" s="28">
        <f>IFERROR(VLOOKUP($M12,data!$A:$AD,25,0),"")</f>
        <v>1000</v>
      </c>
      <c r="S18" s="28">
        <f>IFERROR(VLOOKUP($M12,data!$A:$AD,26,0),"")</f>
        <v>4234.1666666666661</v>
      </c>
      <c r="T18" s="28">
        <f>IFERROR(VLOOKUP($M12,data!$A:$AD,27,0),"")</f>
        <v>1000</v>
      </c>
      <c r="U18" s="28">
        <f>IFERROR(VLOOKUP($M12,data!$A:$AD,28,0),"")</f>
        <v>3234</v>
      </c>
      <c r="V18" s="26"/>
    </row>
    <row r="19" spans="1:22" ht="17.100000000000001" customHeight="1" x14ac:dyDescent="0.2"/>
    <row r="20" spans="1:22" ht="17.100000000000001" customHeight="1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ht="5.0999999999999996" customHeight="1" x14ac:dyDescent="0.2"/>
    <row r="22" spans="1:22" ht="18.95" customHeight="1" x14ac:dyDescent="0.2">
      <c r="A22" s="33" t="s">
        <v>1</v>
      </c>
      <c r="B22" s="33"/>
      <c r="C22" s="33">
        <f>IFERROR(VLOOKUP($M22,data!$A:$AD,2,0),"")</f>
        <v>7652</v>
      </c>
      <c r="D22" s="33"/>
      <c r="M22" s="29" cm="1">
        <f t="array" ref="M22">IFERROR(INDEX(data!$A$2:$A$100,SMALL(IF((data!$AD$2:$AD$100=W$2),ROW($1:$99),""),(X$2-1)*4+3)),"")</f>
        <v>19</v>
      </c>
    </row>
    <row r="23" spans="1:22" ht="18.95" customHeight="1" x14ac:dyDescent="0.2">
      <c r="A23" s="34" t="s">
        <v>2</v>
      </c>
      <c r="B23" s="34"/>
      <c r="C23" s="34" t="str">
        <f>IFERROR(VLOOKUP($M22,data!$A:$AD,3,0),"")</f>
        <v>محمد 19</v>
      </c>
      <c r="D23" s="34"/>
      <c r="E23" s="34"/>
      <c r="F23" s="34"/>
      <c r="G23" s="34"/>
    </row>
    <row r="24" spans="1:22" ht="18.95" customHeight="1" x14ac:dyDescent="0.2">
      <c r="A24" s="34" t="s">
        <v>4</v>
      </c>
      <c r="B24" s="34"/>
      <c r="C24" s="34" t="str">
        <f>IFERROR(VLOOKUP($M22,data!$A:$AD,5,0),"")</f>
        <v>سائق سيارة خدمة موقع</v>
      </c>
      <c r="D24" s="34"/>
      <c r="E24" s="34"/>
      <c r="F24" s="34"/>
      <c r="G24" s="34"/>
    </row>
    <row r="25" spans="1:22" ht="18.95" customHeight="1" x14ac:dyDescent="0.2">
      <c r="A25" s="35" t="s">
        <v>126</v>
      </c>
      <c r="B25" s="35"/>
      <c r="C25" s="38">
        <f>IFERROR(VLOOKUP($M22,data!$A:$AD,6,0),"")</f>
        <v>4300</v>
      </c>
      <c r="D25" s="39"/>
      <c r="E25" s="40"/>
    </row>
    <row r="26" spans="1:22" ht="21" customHeight="1" x14ac:dyDescent="0.2">
      <c r="A26" s="36" t="s">
        <v>127</v>
      </c>
      <c r="B26" s="36"/>
      <c r="C26" s="36" t="s">
        <v>129</v>
      </c>
      <c r="D26" s="36"/>
      <c r="E26" s="36"/>
      <c r="F26" s="37" t="s">
        <v>6</v>
      </c>
      <c r="G26" s="37" t="s">
        <v>7</v>
      </c>
      <c r="H26" s="37" t="s">
        <v>8</v>
      </c>
      <c r="I26" s="37" t="s">
        <v>9</v>
      </c>
      <c r="J26" s="37" t="s">
        <v>21</v>
      </c>
      <c r="K26" s="37" t="s">
        <v>22</v>
      </c>
      <c r="L26" s="37" t="s">
        <v>10</v>
      </c>
      <c r="M26" s="37" t="s">
        <v>128</v>
      </c>
      <c r="N26" s="36" t="s">
        <v>132</v>
      </c>
      <c r="O26" s="36"/>
      <c r="P26" s="37" t="s">
        <v>23</v>
      </c>
      <c r="Q26" s="37" t="s">
        <v>24</v>
      </c>
      <c r="R26" s="37" t="s">
        <v>5</v>
      </c>
      <c r="S26" s="37" t="s">
        <v>17</v>
      </c>
      <c r="T26" s="37" t="s">
        <v>18</v>
      </c>
      <c r="U26" s="37" t="s">
        <v>19</v>
      </c>
      <c r="V26" s="37" t="s">
        <v>134</v>
      </c>
    </row>
    <row r="27" spans="1:22" s="25" customFormat="1" ht="27" customHeight="1" x14ac:dyDescent="0.2">
      <c r="A27" s="31" t="s">
        <v>3</v>
      </c>
      <c r="B27" s="31" t="s">
        <v>128</v>
      </c>
      <c r="C27" s="31" t="s">
        <v>131</v>
      </c>
      <c r="D27" s="31" t="s">
        <v>130</v>
      </c>
      <c r="E27" s="31" t="s">
        <v>128</v>
      </c>
      <c r="F27" s="37"/>
      <c r="G27" s="37"/>
      <c r="H27" s="37"/>
      <c r="I27" s="37"/>
      <c r="J27" s="37"/>
      <c r="K27" s="37"/>
      <c r="L27" s="37"/>
      <c r="M27" s="37"/>
      <c r="N27" s="31" t="s">
        <v>133</v>
      </c>
      <c r="O27" s="31" t="s">
        <v>128</v>
      </c>
      <c r="P27" s="37"/>
      <c r="Q27" s="37"/>
      <c r="R27" s="37"/>
      <c r="S27" s="37"/>
      <c r="T27" s="37"/>
      <c r="U27" s="37"/>
      <c r="V27" s="37"/>
    </row>
    <row r="28" spans="1:22" s="27" customFormat="1" ht="20.100000000000001" customHeight="1" x14ac:dyDescent="0.2">
      <c r="A28" s="28">
        <f>IFERROR(VLOOKUP($M22,data!$A:$AD,8,0),"")</f>
        <v>30</v>
      </c>
      <c r="B28" s="28">
        <f>IFERROR(VLOOKUP($M22,data!$A:$AD,9,0),"")</f>
        <v>4300</v>
      </c>
      <c r="C28" s="28">
        <f>IFERROR(VLOOKUP($M22,data!$A:$AD,10,0),"")</f>
        <v>0</v>
      </c>
      <c r="D28" s="28">
        <f>IFERROR(VLOOKUP($M22,data!$A:$AD,11,0),"")</f>
        <v>0</v>
      </c>
      <c r="E28" s="28">
        <f>IFERROR(VLOOKUP($M22,data!$A:$AD,12,0),"")</f>
        <v>0</v>
      </c>
      <c r="F28" s="28">
        <f>IFERROR(VLOOKUP($M22,data!$A:$AD,13,0),"")</f>
        <v>0</v>
      </c>
      <c r="G28" s="28">
        <f>IFERROR(VLOOKUP($M22,data!$A:$AD,14,0),"")</f>
        <v>0</v>
      </c>
      <c r="H28" s="28">
        <f>IFERROR(VLOOKUP($M22,data!$A:$AD,15,0),"")</f>
        <v>400</v>
      </c>
      <c r="I28" s="28">
        <f>IFERROR(VLOOKUP($M22,data!$A:$AD,16,0),"")</f>
        <v>150</v>
      </c>
      <c r="J28" s="28">
        <f>IFERROR(VLOOKUP($M22,data!$A:$AD,17,0),"")</f>
        <v>0</v>
      </c>
      <c r="K28" s="28">
        <f>IFERROR(VLOOKUP($M22,data!$A:$AD,18,0),"")</f>
        <v>0</v>
      </c>
      <c r="L28" s="28">
        <f>IFERROR(VLOOKUP($M22,data!$A:$AD,19,0),"")</f>
        <v>0</v>
      </c>
      <c r="M28" s="28">
        <f>IFERROR(VLOOKUP($M22,data!$A:$AD,20,0),"")</f>
        <v>0</v>
      </c>
      <c r="N28" s="28">
        <f>IFERROR(VLOOKUP($M22,data!$A:$AD,21,0),"")</f>
        <v>0</v>
      </c>
      <c r="O28" s="28">
        <f>IFERROR(VLOOKUP($M22,data!$A:$AD,22,0),"")</f>
        <v>0</v>
      </c>
      <c r="P28" s="28">
        <f>IFERROR(VLOOKUP($M22,data!$A:$AD,23,0),"")</f>
        <v>0</v>
      </c>
      <c r="Q28" s="28">
        <f>IFERROR(VLOOKUP($M22,data!$A:$AD,24,0),"")</f>
        <v>0</v>
      </c>
      <c r="R28" s="28">
        <f>IFERROR(VLOOKUP($M22,data!$A:$AD,25,0),"")</f>
        <v>0</v>
      </c>
      <c r="S28" s="28">
        <f>IFERROR(VLOOKUP($M22,data!$A:$AD,26,0),"")</f>
        <v>4850</v>
      </c>
      <c r="T28" s="28">
        <f>IFERROR(VLOOKUP($M22,data!$A:$AD,27,0),"")</f>
        <v>0</v>
      </c>
      <c r="U28" s="28">
        <f>IFERROR(VLOOKUP($M22,data!$A:$AD,28,0),"")</f>
        <v>4850</v>
      </c>
      <c r="V28" s="26"/>
    </row>
    <row r="29" spans="1:22" ht="17.100000000000001" customHeight="1" x14ac:dyDescent="0.2"/>
    <row r="30" spans="1:22" ht="17.100000000000001" customHeight="1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 ht="5.0999999999999996" customHeight="1" x14ac:dyDescent="0.2"/>
    <row r="32" spans="1:22" ht="18.95" customHeight="1" x14ac:dyDescent="0.2">
      <c r="A32" s="33" t="s">
        <v>1</v>
      </c>
      <c r="B32" s="33"/>
      <c r="C32" s="33">
        <f>IFERROR(VLOOKUP($M32,data!$A:$AD,2,0),"")</f>
        <v>7959</v>
      </c>
      <c r="D32" s="33"/>
      <c r="M32" s="29" cm="1">
        <f t="array" ref="M32">IFERROR(INDEX(data!$A$2:$A$100,SMALL(IF((data!$AD$2:$AD$100=W$2),ROW($1:$99),""),(X$2-1)*4+4)),"")</f>
        <v>20</v>
      </c>
    </row>
    <row r="33" spans="1:22" ht="18.95" customHeight="1" x14ac:dyDescent="0.2">
      <c r="A33" s="34" t="s">
        <v>2</v>
      </c>
      <c r="B33" s="34"/>
      <c r="C33" s="34" t="str">
        <f>IFERROR(VLOOKUP($M32,data!$A:$AD,3,0),"")</f>
        <v>محمد 20</v>
      </c>
      <c r="D33" s="34"/>
      <c r="E33" s="34"/>
      <c r="F33" s="34"/>
      <c r="G33" s="34"/>
    </row>
    <row r="34" spans="1:22" ht="18.95" customHeight="1" x14ac:dyDescent="0.2">
      <c r="A34" s="34" t="s">
        <v>4</v>
      </c>
      <c r="B34" s="34"/>
      <c r="C34" s="34" t="str">
        <f>IFERROR(VLOOKUP($M32,data!$A:$AD,5,0),"")</f>
        <v>عامل خلاطة أسفلت</v>
      </c>
      <c r="D34" s="34"/>
      <c r="E34" s="34"/>
      <c r="F34" s="34"/>
      <c r="G34" s="34"/>
    </row>
    <row r="35" spans="1:22" ht="18.95" customHeight="1" x14ac:dyDescent="0.2">
      <c r="A35" s="35" t="s">
        <v>126</v>
      </c>
      <c r="B35" s="35"/>
      <c r="C35" s="38">
        <f>IFERROR(VLOOKUP($M32,data!$A:$AD,6,0),"")</f>
        <v>3550</v>
      </c>
      <c r="D35" s="39"/>
      <c r="E35" s="40"/>
    </row>
    <row r="36" spans="1:22" ht="21" customHeight="1" x14ac:dyDescent="0.2">
      <c r="A36" s="36" t="s">
        <v>127</v>
      </c>
      <c r="B36" s="36"/>
      <c r="C36" s="36" t="s">
        <v>129</v>
      </c>
      <c r="D36" s="36"/>
      <c r="E36" s="36"/>
      <c r="F36" s="37" t="s">
        <v>6</v>
      </c>
      <c r="G36" s="37" t="s">
        <v>7</v>
      </c>
      <c r="H36" s="37" t="s">
        <v>8</v>
      </c>
      <c r="I36" s="37" t="s">
        <v>9</v>
      </c>
      <c r="J36" s="37" t="s">
        <v>21</v>
      </c>
      <c r="K36" s="37" t="s">
        <v>22</v>
      </c>
      <c r="L36" s="37" t="s">
        <v>10</v>
      </c>
      <c r="M36" s="37" t="s">
        <v>128</v>
      </c>
      <c r="N36" s="36" t="s">
        <v>132</v>
      </c>
      <c r="O36" s="36"/>
      <c r="P36" s="37" t="s">
        <v>23</v>
      </c>
      <c r="Q36" s="37" t="s">
        <v>24</v>
      </c>
      <c r="R36" s="37" t="s">
        <v>5</v>
      </c>
      <c r="S36" s="37" t="s">
        <v>17</v>
      </c>
      <c r="T36" s="37" t="s">
        <v>18</v>
      </c>
      <c r="U36" s="37" t="s">
        <v>19</v>
      </c>
      <c r="V36" s="37" t="s">
        <v>134</v>
      </c>
    </row>
    <row r="37" spans="1:22" s="25" customFormat="1" ht="27" customHeight="1" x14ac:dyDescent="0.2">
      <c r="A37" s="31" t="s">
        <v>3</v>
      </c>
      <c r="B37" s="31" t="s">
        <v>128</v>
      </c>
      <c r="C37" s="31" t="s">
        <v>131</v>
      </c>
      <c r="D37" s="31" t="s">
        <v>130</v>
      </c>
      <c r="E37" s="31" t="s">
        <v>128</v>
      </c>
      <c r="F37" s="37"/>
      <c r="G37" s="37"/>
      <c r="H37" s="37"/>
      <c r="I37" s="37"/>
      <c r="J37" s="37"/>
      <c r="K37" s="37"/>
      <c r="L37" s="37"/>
      <c r="M37" s="37"/>
      <c r="N37" s="31" t="s">
        <v>133</v>
      </c>
      <c r="O37" s="31" t="s">
        <v>128</v>
      </c>
      <c r="P37" s="37"/>
      <c r="Q37" s="37"/>
      <c r="R37" s="37"/>
      <c r="S37" s="37"/>
      <c r="T37" s="37"/>
      <c r="U37" s="37"/>
      <c r="V37" s="37"/>
    </row>
    <row r="38" spans="1:22" s="27" customFormat="1" ht="20.100000000000001" customHeight="1" x14ac:dyDescent="0.2">
      <c r="A38" s="28">
        <f>IFERROR(VLOOKUP($M32,data!$A:$AD,8,0),"")</f>
        <v>31</v>
      </c>
      <c r="B38" s="28">
        <f>IFERROR(VLOOKUP($M32,data!$A:$AD,9,0),"")</f>
        <v>3668.333333333333</v>
      </c>
      <c r="C38" s="28">
        <f>IFERROR(VLOOKUP($M32,data!$A:$AD,10,0),"")</f>
        <v>84</v>
      </c>
      <c r="D38" s="28">
        <f>IFERROR(VLOOKUP($M32,data!$A:$AD,11,0),"")</f>
        <v>11.833333333333332</v>
      </c>
      <c r="E38" s="28">
        <f>IFERROR(VLOOKUP($M32,data!$A:$AD,12,0),"")</f>
        <v>993.99999999999989</v>
      </c>
      <c r="F38" s="28">
        <f>IFERROR(VLOOKUP($M32,data!$A:$AD,13,0),"")</f>
        <v>0</v>
      </c>
      <c r="G38" s="28">
        <f>IFERROR(VLOOKUP($M32,data!$A:$AD,14,0),"")</f>
        <v>0</v>
      </c>
      <c r="H38" s="28">
        <f>IFERROR(VLOOKUP($M32,data!$A:$AD,15,0),"")</f>
        <v>0</v>
      </c>
      <c r="I38" s="28">
        <f>IFERROR(VLOOKUP($M32,data!$A:$AD,16,0),"")</f>
        <v>150</v>
      </c>
      <c r="J38" s="28">
        <f>IFERROR(VLOOKUP($M32,data!$A:$AD,17,0),"")</f>
        <v>0</v>
      </c>
      <c r="K38" s="28">
        <f>IFERROR(VLOOKUP($M32,data!$A:$AD,18,0),"")</f>
        <v>0</v>
      </c>
      <c r="L38" s="28">
        <f>IFERROR(VLOOKUP($M32,data!$A:$AD,19,0),"")</f>
        <v>0</v>
      </c>
      <c r="M38" s="28">
        <f>IFERROR(VLOOKUP($M32,data!$A:$AD,20,0),"")</f>
        <v>0</v>
      </c>
      <c r="N38" s="28">
        <f>IFERROR(VLOOKUP($M32,data!$A:$AD,21,0),"")</f>
        <v>5</v>
      </c>
      <c r="O38" s="28">
        <f>IFERROR(VLOOKUP($M32,data!$A:$AD,22,0),"")</f>
        <v>591.66666666666663</v>
      </c>
      <c r="P38" s="28">
        <f>IFERROR(VLOOKUP($M32,data!$A:$AD,23,0),"")</f>
        <v>0</v>
      </c>
      <c r="Q38" s="28">
        <f>IFERROR(VLOOKUP($M32,data!$A:$AD,24,0),"")</f>
        <v>0</v>
      </c>
      <c r="R38" s="28">
        <f>IFERROR(VLOOKUP($M32,data!$A:$AD,25,0),"")</f>
        <v>0</v>
      </c>
      <c r="S38" s="28">
        <f>IFERROR(VLOOKUP($M32,data!$A:$AD,26,0),"")</f>
        <v>5404</v>
      </c>
      <c r="T38" s="28">
        <f>IFERROR(VLOOKUP($M32,data!$A:$AD,27,0),"")</f>
        <v>0</v>
      </c>
      <c r="U38" s="28">
        <f>IFERROR(VLOOKUP($M32,data!$A:$AD,28,0),"")</f>
        <v>5404</v>
      </c>
      <c r="V38" s="26"/>
    </row>
    <row r="39" spans="1:22" ht="17.100000000000001" customHeight="1" x14ac:dyDescent="0.2"/>
    <row r="40" spans="1:22" ht="17.100000000000001" customHeight="1" x14ac:dyDescent="0.2"/>
  </sheetData>
  <mergeCells count="104">
    <mergeCell ref="V36:V37"/>
    <mergeCell ref="N36:O36"/>
    <mergeCell ref="P36:P37"/>
    <mergeCell ref="Q36:Q37"/>
    <mergeCell ref="R36:R37"/>
    <mergeCell ref="S36:S37"/>
    <mergeCell ref="T36:T37"/>
    <mergeCell ref="H36:H37"/>
    <mergeCell ref="I36:I37"/>
    <mergeCell ref="J36:J37"/>
    <mergeCell ref="K36:K37"/>
    <mergeCell ref="L36:L37"/>
    <mergeCell ref="M36:M37"/>
    <mergeCell ref="A34:B34"/>
    <mergeCell ref="C34:G34"/>
    <mergeCell ref="A35:B35"/>
    <mergeCell ref="C35:E35"/>
    <mergeCell ref="A36:B36"/>
    <mergeCell ref="C36:E36"/>
    <mergeCell ref="F36:F37"/>
    <mergeCell ref="G36:G37"/>
    <mergeCell ref="U26:U27"/>
    <mergeCell ref="U36:U37"/>
    <mergeCell ref="V26:V27"/>
    <mergeCell ref="A32:B32"/>
    <mergeCell ref="C32:D32"/>
    <mergeCell ref="A33:B33"/>
    <mergeCell ref="C33:G33"/>
    <mergeCell ref="N26:O26"/>
    <mergeCell ref="P26:P27"/>
    <mergeCell ref="Q26:Q27"/>
    <mergeCell ref="R26:R27"/>
    <mergeCell ref="S26:S27"/>
    <mergeCell ref="T26:T27"/>
    <mergeCell ref="H26:H27"/>
    <mergeCell ref="I26:I27"/>
    <mergeCell ref="J26:J27"/>
    <mergeCell ref="K26:K27"/>
    <mergeCell ref="L26:L27"/>
    <mergeCell ref="M26:M27"/>
    <mergeCell ref="A24:B24"/>
    <mergeCell ref="C24:G24"/>
    <mergeCell ref="A25:B25"/>
    <mergeCell ref="C25:E25"/>
    <mergeCell ref="A26:B26"/>
    <mergeCell ref="C26:E26"/>
    <mergeCell ref="F26:F27"/>
    <mergeCell ref="G26:G27"/>
    <mergeCell ref="U16:U17"/>
    <mergeCell ref="V16:V17"/>
    <mergeCell ref="A22:B22"/>
    <mergeCell ref="C22:D22"/>
    <mergeCell ref="A23:B23"/>
    <mergeCell ref="C23:G23"/>
    <mergeCell ref="N16:O16"/>
    <mergeCell ref="P16:P17"/>
    <mergeCell ref="Q16:Q17"/>
    <mergeCell ref="R16:R17"/>
    <mergeCell ref="S16:S17"/>
    <mergeCell ref="T16:T17"/>
    <mergeCell ref="H16:H17"/>
    <mergeCell ref="I16:I17"/>
    <mergeCell ref="J16:J17"/>
    <mergeCell ref="K16:K17"/>
    <mergeCell ref="L16:L17"/>
    <mergeCell ref="M16:M17"/>
    <mergeCell ref="L6:L7"/>
    <mergeCell ref="M6:M7"/>
    <mergeCell ref="A15:B15"/>
    <mergeCell ref="C15:E15"/>
    <mergeCell ref="A16:B16"/>
    <mergeCell ref="C16:E16"/>
    <mergeCell ref="F16:F17"/>
    <mergeCell ref="G16:G17"/>
    <mergeCell ref="A12:B12"/>
    <mergeCell ref="C12:D12"/>
    <mergeCell ref="A13:B13"/>
    <mergeCell ref="C13:G13"/>
    <mergeCell ref="A14:B14"/>
    <mergeCell ref="C14:G14"/>
    <mergeCell ref="A2:B2"/>
    <mergeCell ref="A3:B3"/>
    <mergeCell ref="A4:B4"/>
    <mergeCell ref="A5:B5"/>
    <mergeCell ref="A6:B6"/>
    <mergeCell ref="C6:E6"/>
    <mergeCell ref="V6:V7"/>
    <mergeCell ref="C5:E5"/>
    <mergeCell ref="C2:D2"/>
    <mergeCell ref="C3:G3"/>
    <mergeCell ref="C4:G4"/>
    <mergeCell ref="P6:P7"/>
    <mergeCell ref="Q6:Q7"/>
    <mergeCell ref="R6:R7"/>
    <mergeCell ref="S6:S7"/>
    <mergeCell ref="T6:T7"/>
    <mergeCell ref="U6:U7"/>
    <mergeCell ref="N6:O6"/>
    <mergeCell ref="F6:F7"/>
    <mergeCell ref="G6:G7"/>
    <mergeCell ref="H6:H7"/>
    <mergeCell ref="I6:I7"/>
    <mergeCell ref="J6:J7"/>
    <mergeCell ref="K6:K7"/>
  </mergeCells>
  <printOptions horizontalCentered="1"/>
  <pageMargins left="3.937007874015748E-2" right="3.937007874015748E-2" top="0" bottom="0" header="0" footer="0"/>
  <pageSetup paperSize="9" scale="8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53D0C8-547B-4752-8076-7446A7C81A17}">
          <x14:formula1>
            <xm:f>data!$AD$2:$AD$3</xm:f>
          </x14:formula1>
          <xm:sqref>W2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data</vt:lpstr>
      <vt:lpstr>Sheet1</vt:lpstr>
      <vt:lpstr>data!Print_Area</vt:lpstr>
      <vt:lpstr>Sheet1!Print_Area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Mot7da</dc:creator>
  <cp:lastModifiedBy>محمد صالح</cp:lastModifiedBy>
  <cp:lastPrinted>2021-10-10T15:49:29Z</cp:lastPrinted>
  <dcterms:created xsi:type="dcterms:W3CDTF">2020-10-06T19:23:42Z</dcterms:created>
  <dcterms:modified xsi:type="dcterms:W3CDTF">2021-10-10T15:49:51Z</dcterms:modified>
</cp:coreProperties>
</file>