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Sheet1" sheetId="1" r:id="rId1"/>
  </sheets>
  <definedNames>
    <definedName name="_xlnm.Print_Area" localSheetId="0">Sheet1!$A$1:$AA$82</definedName>
  </definedNames>
  <calcPr calcId="144525"/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4" i="1"/>
  <c r="AA82" i="1"/>
  <c r="Z82" i="1"/>
  <c r="Y82" i="1"/>
  <c r="X82" i="1"/>
  <c r="V82" i="1"/>
  <c r="U82" i="1"/>
  <c r="T82" i="1"/>
  <c r="S82" i="1"/>
  <c r="R82" i="1"/>
  <c r="Q82" i="1"/>
  <c r="P82" i="1"/>
  <c r="K82" i="1"/>
  <c r="I82" i="1"/>
  <c r="C82" i="1"/>
  <c r="G81" i="1"/>
  <c r="J80" i="1"/>
  <c r="G80" i="1"/>
  <c r="J79" i="1"/>
  <c r="G79" i="1"/>
  <c r="J78" i="1"/>
  <c r="D78" i="1"/>
  <c r="G78" i="1" s="1"/>
  <c r="J77" i="1"/>
  <c r="G77" i="1"/>
  <c r="J76" i="1"/>
  <c r="D76" i="1"/>
  <c r="G76" i="1" s="1"/>
  <c r="J75" i="1"/>
  <c r="D75" i="1"/>
  <c r="G75" i="1" s="1"/>
  <c r="J74" i="1"/>
  <c r="G74" i="1"/>
  <c r="J73" i="1"/>
  <c r="G73" i="1"/>
  <c r="J72" i="1"/>
  <c r="G72" i="1"/>
  <c r="J71" i="1"/>
  <c r="G71" i="1"/>
  <c r="J70" i="1"/>
  <c r="G70" i="1"/>
  <c r="J69" i="1"/>
  <c r="D69" i="1"/>
  <c r="G69" i="1" s="1"/>
  <c r="J68" i="1"/>
  <c r="D68" i="1"/>
  <c r="G68" i="1" s="1"/>
  <c r="J67" i="1"/>
  <c r="D67" i="1"/>
  <c r="G67" i="1" s="1"/>
  <c r="J66" i="1"/>
  <c r="G66" i="1"/>
  <c r="J65" i="1"/>
  <c r="G65" i="1"/>
  <c r="J64" i="1"/>
  <c r="G64" i="1"/>
  <c r="J63" i="1"/>
  <c r="G63" i="1"/>
  <c r="J62" i="1"/>
  <c r="G62" i="1"/>
  <c r="J61" i="1"/>
  <c r="G61" i="1"/>
  <c r="J60" i="1"/>
  <c r="G60" i="1"/>
  <c r="J59" i="1"/>
  <c r="G59" i="1"/>
  <c r="J58" i="1"/>
  <c r="G58" i="1"/>
  <c r="J57" i="1"/>
  <c r="G57" i="1"/>
  <c r="J56" i="1"/>
  <c r="G56" i="1"/>
  <c r="J55" i="1"/>
  <c r="G55" i="1"/>
  <c r="J54" i="1"/>
  <c r="G54" i="1"/>
  <c r="J53" i="1"/>
  <c r="G53" i="1"/>
  <c r="J52" i="1"/>
  <c r="G52" i="1"/>
  <c r="J51" i="1"/>
  <c r="G51" i="1"/>
  <c r="J50" i="1"/>
  <c r="G50" i="1"/>
  <c r="J49" i="1"/>
  <c r="G49" i="1"/>
  <c r="J48" i="1"/>
  <c r="G48" i="1"/>
  <c r="J47" i="1"/>
  <c r="G47" i="1"/>
  <c r="J46" i="1"/>
  <c r="G46" i="1"/>
  <c r="J45" i="1"/>
  <c r="D45" i="1"/>
  <c r="G45" i="1" s="1"/>
  <c r="J44" i="1"/>
  <c r="D44" i="1"/>
  <c r="G44" i="1" s="1"/>
  <c r="J43" i="1"/>
  <c r="G43" i="1"/>
  <c r="J42" i="1"/>
  <c r="D42" i="1"/>
  <c r="G42" i="1" s="1"/>
  <c r="J41" i="1"/>
  <c r="G41" i="1"/>
  <c r="D40" i="1"/>
  <c r="G40" i="1" s="1"/>
  <c r="J39" i="1"/>
  <c r="G39" i="1"/>
  <c r="J38" i="1"/>
  <c r="G38" i="1"/>
  <c r="J37" i="1"/>
  <c r="G37" i="1"/>
  <c r="J36" i="1"/>
  <c r="G36" i="1"/>
  <c r="J35" i="1"/>
  <c r="D35" i="1"/>
  <c r="G35" i="1" s="1"/>
  <c r="J34" i="1"/>
  <c r="L34" i="1" s="1"/>
  <c r="N34" i="1" s="1"/>
  <c r="G34" i="1"/>
  <c r="J33" i="1"/>
  <c r="D33" i="1"/>
  <c r="G33" i="1" s="1"/>
  <c r="J32" i="1"/>
  <c r="G32" i="1"/>
  <c r="J31" i="1"/>
  <c r="G31" i="1"/>
  <c r="J30" i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D23" i="1"/>
  <c r="G23" i="1" s="1"/>
  <c r="J22" i="1"/>
  <c r="G22" i="1"/>
  <c r="J21" i="1"/>
  <c r="D21" i="1"/>
  <c r="G21" i="1" s="1"/>
  <c r="J20" i="1"/>
  <c r="D20" i="1"/>
  <c r="G20" i="1" s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J12" i="1"/>
  <c r="G12" i="1"/>
  <c r="J11" i="1"/>
  <c r="G11" i="1"/>
  <c r="J10" i="1"/>
  <c r="G10" i="1"/>
  <c r="J9" i="1"/>
  <c r="G9" i="1"/>
  <c r="H8" i="1"/>
  <c r="G8" i="1"/>
  <c r="H7" i="1"/>
  <c r="G7" i="1"/>
  <c r="H6" i="1"/>
  <c r="G6" i="1"/>
  <c r="J5" i="1"/>
  <c r="D5" i="1"/>
  <c r="H5" i="1" s="1"/>
  <c r="D4" i="1"/>
  <c r="H4" i="1" s="1"/>
  <c r="L12" i="1" l="1"/>
  <c r="L56" i="1"/>
  <c r="L13" i="1"/>
  <c r="N13" i="1" s="1"/>
  <c r="L42" i="1"/>
  <c r="N42" i="1" s="1"/>
  <c r="L52" i="1"/>
  <c r="L29" i="1"/>
  <c r="L31" i="1"/>
  <c r="N31" i="1" s="1"/>
  <c r="L48" i="1"/>
  <c r="L14" i="1"/>
  <c r="N14" i="1" s="1"/>
  <c r="L15" i="1"/>
  <c r="L16" i="1"/>
  <c r="L17" i="1"/>
  <c r="N17" i="1" s="1"/>
  <c r="L37" i="1"/>
  <c r="N37" i="1" s="1"/>
  <c r="L57" i="1"/>
  <c r="L59" i="1"/>
  <c r="N59" i="1" s="1"/>
  <c r="L60" i="1"/>
  <c r="L61" i="1"/>
  <c r="N61" i="1" s="1"/>
  <c r="L62" i="1"/>
  <c r="L63" i="1"/>
  <c r="N63" i="1" s="1"/>
  <c r="L64" i="1"/>
  <c r="N64" i="1" s="1"/>
  <c r="L65" i="1"/>
  <c r="N65" i="1" s="1"/>
  <c r="L66" i="1"/>
  <c r="L67" i="1"/>
  <c r="L68" i="1"/>
  <c r="N68" i="1" s="1"/>
  <c r="L69" i="1"/>
  <c r="N69" i="1" s="1"/>
  <c r="L71" i="1"/>
  <c r="N71" i="1" s="1"/>
  <c r="L72" i="1"/>
  <c r="L75" i="1"/>
  <c r="L77" i="1"/>
  <c r="N77" i="1" s="1"/>
  <c r="L78" i="1"/>
  <c r="L80" i="1"/>
  <c r="N80" i="1" s="1"/>
  <c r="J7" i="1"/>
  <c r="L7" i="1" s="1"/>
  <c r="N7" i="1" s="1"/>
  <c r="L25" i="1"/>
  <c r="N25" i="1" s="1"/>
  <c r="L9" i="1"/>
  <c r="N9" i="1" s="1"/>
  <c r="L11" i="1"/>
  <c r="N11" i="1" s="1"/>
  <c r="L24" i="1"/>
  <c r="N24" i="1" s="1"/>
  <c r="L32" i="1"/>
  <c r="N32" i="1" s="1"/>
  <c r="L38" i="1"/>
  <c r="L53" i="1"/>
  <c r="L55" i="1"/>
  <c r="L18" i="1"/>
  <c r="N18" i="1" s="1"/>
  <c r="L19" i="1"/>
  <c r="N19" i="1" s="1"/>
  <c r="L26" i="1"/>
  <c r="N26" i="1" s="1"/>
  <c r="L28" i="1"/>
  <c r="N28" i="1" s="1"/>
  <c r="L43" i="1"/>
  <c r="N43" i="1" s="1"/>
  <c r="L47" i="1"/>
  <c r="N47" i="1" s="1"/>
  <c r="L73" i="1"/>
  <c r="L10" i="1"/>
  <c r="L22" i="1"/>
  <c r="N22" i="1" s="1"/>
  <c r="L23" i="1"/>
  <c r="L30" i="1"/>
  <c r="L36" i="1"/>
  <c r="N36" i="1" s="1"/>
  <c r="L49" i="1"/>
  <c r="N49" i="1" s="1"/>
  <c r="L51" i="1"/>
  <c r="N51" i="1" s="1"/>
  <c r="N15" i="1"/>
  <c r="L20" i="1"/>
  <c r="N12" i="1"/>
  <c r="N57" i="1"/>
  <c r="N60" i="1"/>
  <c r="N62" i="1"/>
  <c r="N66" i="1"/>
  <c r="N78" i="1"/>
  <c r="J4" i="1"/>
  <c r="J6" i="1"/>
  <c r="L6" i="1" s="1"/>
  <c r="J8" i="1"/>
  <c r="L8" i="1" s="1"/>
  <c r="N29" i="1"/>
  <c r="L44" i="1"/>
  <c r="L45" i="1"/>
  <c r="N73" i="1"/>
  <c r="H82" i="1"/>
  <c r="D82" i="1"/>
  <c r="G5" i="1"/>
  <c r="L5" i="1" s="1"/>
  <c r="L21" i="1"/>
  <c r="L27" i="1"/>
  <c r="N30" i="1"/>
  <c r="L35" i="1"/>
  <c r="G4" i="1"/>
  <c r="L33" i="1"/>
  <c r="L39" i="1"/>
  <c r="L41" i="1"/>
  <c r="N53" i="1"/>
  <c r="N55" i="1"/>
  <c r="L46" i="1"/>
  <c r="N48" i="1"/>
  <c r="L50" i="1"/>
  <c r="N52" i="1"/>
  <c r="L54" i="1"/>
  <c r="N56" i="1"/>
  <c r="L58" i="1"/>
  <c r="L70" i="1"/>
  <c r="N72" i="1"/>
  <c r="L74" i="1"/>
  <c r="N75" i="1"/>
  <c r="L76" i="1"/>
  <c r="L79" i="1"/>
  <c r="J40" i="1"/>
  <c r="L40" i="1" s="1"/>
  <c r="L81" i="1"/>
  <c r="N10" i="1" l="1"/>
  <c r="N67" i="1"/>
  <c r="N38" i="1"/>
  <c r="N23" i="1"/>
  <c r="N16" i="1"/>
  <c r="N5" i="1"/>
  <c r="N58" i="1"/>
  <c r="N50" i="1"/>
  <c r="G82" i="1"/>
  <c r="N45" i="1"/>
  <c r="N6" i="1"/>
  <c r="N40" i="1"/>
  <c r="N74" i="1"/>
  <c r="N41" i="1"/>
  <c r="N44" i="1"/>
  <c r="J82" i="1"/>
  <c r="L4" i="1"/>
  <c r="N79" i="1"/>
  <c r="N54" i="1"/>
  <c r="N46" i="1"/>
  <c r="N33" i="1"/>
  <c r="N35" i="1"/>
  <c r="N21" i="1"/>
  <c r="N20" i="1"/>
  <c r="N76" i="1"/>
  <c r="N70" i="1"/>
  <c r="N39" i="1"/>
  <c r="M82" i="1"/>
  <c r="N27" i="1"/>
  <c r="N8" i="1"/>
  <c r="L82" i="1" l="1"/>
  <c r="N4" i="1"/>
  <c r="N82" i="1" s="1"/>
</calcChain>
</file>

<file path=xl/sharedStrings.xml><?xml version="1.0" encoding="utf-8"?>
<sst xmlns="http://schemas.openxmlformats.org/spreadsheetml/2006/main" count="91" uniqueCount="91">
  <si>
    <t>م</t>
  </si>
  <si>
    <t>20/12/2009</t>
  </si>
  <si>
    <t>15/12/2009</t>
  </si>
  <si>
    <t>1-30/11/2011</t>
  </si>
  <si>
    <t>26-30/4/2012</t>
  </si>
  <si>
    <t>7-10/7/2013</t>
  </si>
  <si>
    <t>6-23/2/2014</t>
  </si>
  <si>
    <t>23-24/6/2014</t>
  </si>
  <si>
    <t>1-24/2/2015</t>
  </si>
  <si>
    <t>9-27/3/2015</t>
  </si>
  <si>
    <t>15-30-4-2015</t>
  </si>
  <si>
    <t>5-6/5/2015</t>
  </si>
  <si>
    <t>24-27/5/2015</t>
  </si>
  <si>
    <t>القيمة</t>
  </si>
  <si>
    <t>بند 1</t>
  </si>
  <si>
    <t>بند 2</t>
  </si>
  <si>
    <t>بند 3</t>
  </si>
  <si>
    <t>بند 4</t>
  </si>
  <si>
    <t>بند 5</t>
  </si>
  <si>
    <t>بند 6</t>
  </si>
  <si>
    <t>بند 7</t>
  </si>
  <si>
    <t>بند 8</t>
  </si>
  <si>
    <t>بند 9</t>
  </si>
  <si>
    <t>بند 10</t>
  </si>
  <si>
    <t>بند 11</t>
  </si>
  <si>
    <t>بند 12</t>
  </si>
  <si>
    <t>بند 13</t>
  </si>
  <si>
    <t>بند 14</t>
  </si>
  <si>
    <t>بند 15</t>
  </si>
  <si>
    <t>بند 16</t>
  </si>
  <si>
    <t>بند 17</t>
  </si>
  <si>
    <t>بند 18</t>
  </si>
  <si>
    <t>بند 19</t>
  </si>
  <si>
    <t>بند 20</t>
  </si>
  <si>
    <t>بند 21</t>
  </si>
  <si>
    <t>بند 22</t>
  </si>
  <si>
    <t>بند 23</t>
  </si>
  <si>
    <t>بند 24</t>
  </si>
  <si>
    <t>بند 25</t>
  </si>
  <si>
    <t>بند 26</t>
  </si>
  <si>
    <t>بند 27</t>
  </si>
  <si>
    <t>بند 28</t>
  </si>
  <si>
    <t>بند 29</t>
  </si>
  <si>
    <t>بند 30</t>
  </si>
  <si>
    <t>بند 31</t>
  </si>
  <si>
    <t>بند 32</t>
  </si>
  <si>
    <t>بند 33</t>
  </si>
  <si>
    <t>بند 34</t>
  </si>
  <si>
    <t>بند 35</t>
  </si>
  <si>
    <t>بند 36</t>
  </si>
  <si>
    <t>بند 37</t>
  </si>
  <si>
    <t>بند 38</t>
  </si>
  <si>
    <t>بند 39</t>
  </si>
  <si>
    <t>بند 40</t>
  </si>
  <si>
    <t>بند 41</t>
  </si>
  <si>
    <t>بند 42</t>
  </si>
  <si>
    <t>بند 43</t>
  </si>
  <si>
    <t>بند 44</t>
  </si>
  <si>
    <t>بند 45</t>
  </si>
  <si>
    <t>بند 46</t>
  </si>
  <si>
    <t>بند 47</t>
  </si>
  <si>
    <t>بند 48</t>
  </si>
  <si>
    <t>بند 49</t>
  </si>
  <si>
    <t>بند 50</t>
  </si>
  <si>
    <t>بند 51</t>
  </si>
  <si>
    <t>بند 52</t>
  </si>
  <si>
    <t>بند 53</t>
  </si>
  <si>
    <t>بند 54</t>
  </si>
  <si>
    <t>بند 55</t>
  </si>
  <si>
    <t>بند 56</t>
  </si>
  <si>
    <t>بند 57</t>
  </si>
  <si>
    <t>بند 58</t>
  </si>
  <si>
    <t>بند 59</t>
  </si>
  <si>
    <t>بند 60</t>
  </si>
  <si>
    <t>بند 61</t>
  </si>
  <si>
    <t>بند 62</t>
  </si>
  <si>
    <t>بند 63</t>
  </si>
  <si>
    <t>بند 64</t>
  </si>
  <si>
    <t>بند 65</t>
  </si>
  <si>
    <t>بند 66</t>
  </si>
  <si>
    <t>بند 67</t>
  </si>
  <si>
    <t>بند 68</t>
  </si>
  <si>
    <t>بند 69</t>
  </si>
  <si>
    <t>بند 70</t>
  </si>
  <si>
    <t>بند 71</t>
  </si>
  <si>
    <t>بند 72</t>
  </si>
  <si>
    <t>بند 73</t>
  </si>
  <si>
    <t>بند 74</t>
  </si>
  <si>
    <t>بند 75</t>
  </si>
  <si>
    <t>بند 76</t>
  </si>
  <si>
    <t>بند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</si>
</sst>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ج_._م_._‏_-;\-* #,##0.00\ _ج_._م_._‏_-;_-* &quot;-&quot;??\ _ج_._م_._‏_-;_-@_-"/>
    <numFmt numFmtId="164" formatCode="m/d/yyyy;@"/>
    <numFmt numFmtId="165" formatCode="B1mmm\-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abic Transparent"/>
      <charset val="178"/>
    </font>
    <font>
      <b/>
      <sz val="26"/>
      <name val="Arabic Transparent"/>
      <charset val="178"/>
    </font>
    <font>
      <b/>
      <sz val="11"/>
      <name val="Arabic Transparent"/>
      <charset val="178"/>
    </font>
    <font>
      <b/>
      <sz val="11"/>
      <color indexed="10"/>
      <name val="Arabic Transparent"/>
      <charset val="178"/>
    </font>
    <font>
      <b/>
      <sz val="14"/>
      <name val="Arabic Transparent"/>
      <charset val="178"/>
    </font>
    <font>
      <b/>
      <sz val="12"/>
      <color rgb="FFFF0000"/>
      <name val="Arabic Transparent"/>
      <charset val="17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0" fontId="3" fillId="2" borderId="0" xfId="0" applyNumberFormat="1" applyFont="1" applyFill="1"/>
    <xf numFmtId="2" fontId="2" fillId="2" borderId="0" xfId="0" applyNumberFormat="1" applyFont="1" applyFill="1"/>
    <xf numFmtId="14" fontId="2" fillId="2" borderId="0" xfId="0" applyNumberFormat="1" applyFont="1" applyFill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/>
    </xf>
    <xf numFmtId="43" fontId="4" fillId="2" borderId="3" xfId="1" applyFont="1" applyFill="1" applyBorder="1" applyAlignment="1">
      <alignment horizontal="center" vertical="center"/>
    </xf>
    <xf numFmtId="14" fontId="2" fillId="4" borderId="3" xfId="1" applyNumberFormat="1" applyFont="1" applyFill="1" applyBorder="1" applyAlignment="1">
      <alignment horizontal="center" vertical="center"/>
    </xf>
    <xf numFmtId="43" fontId="4" fillId="2" borderId="3" xfId="1" applyFont="1" applyFill="1" applyBorder="1" applyAlignment="1">
      <alignment horizontal="right" vertical="center"/>
    </xf>
    <xf numFmtId="43" fontId="4" fillId="5" borderId="3" xfId="1" applyFont="1" applyFill="1" applyBorder="1" applyAlignment="1">
      <alignment horizontal="center" vertical="center"/>
    </xf>
    <xf numFmtId="43" fontId="5" fillId="2" borderId="3" xfId="1" applyFont="1" applyFill="1" applyBorder="1" applyAlignment="1">
      <alignment horizontal="center" vertical="center"/>
    </xf>
    <xf numFmtId="43" fontId="5" fillId="6" borderId="3" xfId="1" applyFont="1" applyFill="1" applyBorder="1" applyAlignment="1">
      <alignment horizontal="center" vertical="center"/>
    </xf>
    <xf numFmtId="10" fontId="4" fillId="2" borderId="3" xfId="2" applyNumberFormat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0" fontId="2" fillId="2" borderId="3" xfId="1" applyNumberFormat="1" applyFont="1" applyFill="1" applyBorder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43" fontId="2" fillId="2" borderId="3" xfId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vertical="center"/>
    </xf>
    <xf numFmtId="43" fontId="6" fillId="2" borderId="3" xfId="1" applyFont="1" applyFill="1" applyBorder="1" applyAlignment="1">
      <alignment horizontal="center" vertical="center"/>
    </xf>
    <xf numFmtId="43" fontId="7" fillId="2" borderId="3" xfId="1" applyFont="1" applyFill="1" applyBorder="1" applyAlignment="1">
      <alignment horizontal="center" vertical="center"/>
    </xf>
    <xf numFmtId="9" fontId="4" fillId="2" borderId="3" xfId="2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/>
    </xf>
    <xf numFmtId="43" fontId="2" fillId="3" borderId="0" xfId="1" applyFont="1" applyFill="1" applyAlignment="1">
      <alignment horizontal="center" vertical="center"/>
    </xf>
    <xf numFmtId="0" fontId="2" fillId="2" borderId="0" xfId="1" applyNumberFormat="1" applyFont="1" applyFill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43" fontId="2" fillId="2" borderId="0" xfId="1" applyFont="1" applyFill="1" applyAlignment="1">
      <alignment horizontal="right" vertical="center"/>
    </xf>
    <xf numFmtId="0" fontId="0" fillId="4" borderId="0" xfId="0" applyFill="1"/>
    <xf numFmtId="43" fontId="2" fillId="4" borderId="0" xfId="1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97"/>
  <sheetViews>
    <sheetView rightToLeft="1" tabSelected="1" view="pageBreakPreview" topLeftCell="D1" zoomScale="60" zoomScaleNormal="60" workbookViewId="0">
      <pane ySplit="3" topLeftCell="A4" activePane="bottomLeft" state="frozen"/>
      <selection activeCell="M1" sqref="M1"/>
      <selection pane="bottomLeft" activeCell="K100" sqref="K100"/>
    </sheetView>
  </sheetViews>
  <sheetFormatPr defaultRowHeight="15.75" outlineLevelRow="1" outlineLevelCol="1" x14ac:dyDescent="0.25"/>
  <cols>
    <col min="1" max="1" width="9.140625" style="36"/>
    <col min="2" max="2" width="16.28515625" style="37" bestFit="1" customWidth="1"/>
    <col min="3" max="3" width="32.5703125" style="38" bestFit="1" customWidth="1"/>
    <col min="4" max="4" width="21.5703125" style="25" customWidth="1"/>
    <col min="5" max="5" width="23.42578125" style="25" customWidth="1"/>
    <col min="6" max="6" width="21.7109375" style="25" customWidth="1" outlineLevel="1"/>
    <col min="7" max="7" width="21.5703125" style="25" bestFit="1" customWidth="1"/>
    <col min="8" max="8" width="21.5703125" style="25" hidden="1" customWidth="1"/>
    <col min="9" max="9" width="9.85546875" style="25" bestFit="1" customWidth="1"/>
    <col min="10" max="10" width="22.28515625" style="25" customWidth="1"/>
    <col min="11" max="11" width="18.7109375" style="25" bestFit="1" customWidth="1"/>
    <col min="12" max="12" width="18.42578125" style="25" bestFit="1" customWidth="1"/>
    <col min="13" max="13" width="20.85546875" style="25" bestFit="1" customWidth="1"/>
    <col min="14" max="14" width="18.42578125" style="25" bestFit="1" customWidth="1"/>
    <col min="15" max="16" width="17.7109375" style="25" customWidth="1"/>
    <col min="17" max="21" width="16.140625" style="25" bestFit="1" customWidth="1"/>
    <col min="22" max="22" width="15.85546875" style="25" customWidth="1"/>
    <col min="23" max="27" width="16.140625" style="25" bestFit="1" customWidth="1"/>
    <col min="28" max="16384" width="9.140625" style="25"/>
  </cols>
  <sheetData>
    <row r="1" spans="1:27" s="2" customFormat="1" x14ac:dyDescent="0.25">
      <c r="A1" s="1"/>
      <c r="B1" s="3"/>
    </row>
    <row r="2" spans="1:27" s="2" customFormat="1" ht="34.5" thickBot="1" x14ac:dyDescent="0.55000000000000004">
      <c r="A2" s="4"/>
      <c r="B2" s="3"/>
      <c r="L2" s="5"/>
      <c r="M2" s="6"/>
      <c r="N2" s="6"/>
    </row>
    <row r="3" spans="1:27" s="11" customFormat="1" ht="48.75" customHeight="1" thickTop="1" thickBot="1" x14ac:dyDescent="0.3">
      <c r="A3" s="7" t="s">
        <v>0</v>
      </c>
      <c r="B3" s="9"/>
      <c r="C3" s="8"/>
      <c r="D3" s="8"/>
      <c r="E3" s="8"/>
      <c r="F3" s="8"/>
      <c r="G3" s="8"/>
      <c r="H3" s="8"/>
      <c r="I3" s="8"/>
      <c r="J3" s="8"/>
      <c r="K3" s="8"/>
      <c r="L3" s="8" t="s">
        <v>13</v>
      </c>
      <c r="M3" s="8"/>
      <c r="N3" s="8"/>
      <c r="O3" s="8"/>
      <c r="P3" s="10">
        <v>44197</v>
      </c>
      <c r="Q3" s="10">
        <v>44255</v>
      </c>
      <c r="R3" s="10">
        <v>44256</v>
      </c>
      <c r="S3" s="10">
        <v>44287</v>
      </c>
      <c r="T3" s="10">
        <v>44317</v>
      </c>
      <c r="U3" s="10">
        <v>44348</v>
      </c>
      <c r="V3" s="10">
        <v>44378</v>
      </c>
      <c r="W3" s="10">
        <v>44410</v>
      </c>
      <c r="X3" s="10">
        <v>44440</v>
      </c>
      <c r="Y3" s="10">
        <v>44470</v>
      </c>
      <c r="Z3" s="10">
        <v>44501</v>
      </c>
      <c r="AA3" s="10">
        <v>44531</v>
      </c>
    </row>
    <row r="4" spans="1:27" s="23" customFormat="1" ht="24.95" customHeight="1" thickTop="1" thickBot="1" x14ac:dyDescent="0.3">
      <c r="A4" s="12">
        <v>1</v>
      </c>
      <c r="B4" s="14">
        <v>39356</v>
      </c>
      <c r="C4" s="15" t="s">
        <v>14</v>
      </c>
      <c r="D4" s="16">
        <f>2856061.695</f>
        <v>2856061.6949999998</v>
      </c>
      <c r="E4" s="13"/>
      <c r="F4" s="13"/>
      <c r="G4" s="17">
        <f>D4-F4+E4</f>
        <v>2856061.6949999998</v>
      </c>
      <c r="H4" s="18">
        <f>D4-F4+E4-714015.42</f>
        <v>2142046.2749999999</v>
      </c>
      <c r="I4" s="19">
        <v>8.5714282650056761E-2</v>
      </c>
      <c r="J4" s="13">
        <f>SUM(O4:HX4)</f>
        <v>0</v>
      </c>
      <c r="K4" s="20">
        <v>1</v>
      </c>
      <c r="L4" s="21">
        <f>IF(J4&gt;G4,0,IF((G4-J4)&lt;(G4*I4*K4/12),G4-J4,G4*I4*K4/12))</f>
        <v>20400.439949269185</v>
      </c>
      <c r="M4" s="13">
        <f>SUM(+O4)</f>
        <v>0</v>
      </c>
      <c r="N4" s="13">
        <f>L4</f>
        <v>20400.439949269185</v>
      </c>
      <c r="O4" s="22">
        <v>0</v>
      </c>
      <c r="P4" s="39"/>
      <c r="Q4" s="39"/>
    </row>
    <row r="5" spans="1:27" s="23" customFormat="1" ht="24.95" customHeight="1" thickTop="1" thickBot="1" x14ac:dyDescent="0.3">
      <c r="A5" s="12">
        <v>2</v>
      </c>
      <c r="B5" s="14">
        <v>39356</v>
      </c>
      <c r="C5" s="15" t="s">
        <v>15</v>
      </c>
      <c r="D5" s="13">
        <f>2856061.695</f>
        <v>2856061.6949999998</v>
      </c>
      <c r="E5" s="13"/>
      <c r="F5" s="13"/>
      <c r="G5" s="17">
        <f>D5-F5+E5</f>
        <v>2856061.6949999998</v>
      </c>
      <c r="H5" s="18">
        <f>D5-F5+E5-714015.42</f>
        <v>2142046.2749999999</v>
      </c>
      <c r="I5" s="19">
        <v>8.5714282650056761E-2</v>
      </c>
      <c r="J5" s="13">
        <f>SUM(O5:HX5)</f>
        <v>0</v>
      </c>
      <c r="K5" s="20">
        <v>1</v>
      </c>
      <c r="L5" s="13">
        <f t="shared" ref="L5:L75" si="0">IF(J5&gt;G5,0,IF((G5-J5)&lt;(G5*I5*K5/12),G5-J5,G5*I5*K5/12))</f>
        <v>20400.439949269185</v>
      </c>
      <c r="M5" s="13">
        <f t="shared" ref="M5:M68" si="1">SUM(+O5)</f>
        <v>0</v>
      </c>
      <c r="N5" s="13">
        <f t="shared" ref="N5:N59" si="2">L5</f>
        <v>20400.439949269185</v>
      </c>
      <c r="O5" s="22">
        <v>0</v>
      </c>
      <c r="P5" s="39"/>
      <c r="Q5" s="39"/>
    </row>
    <row r="6" spans="1:27" s="23" customFormat="1" ht="24.95" customHeight="1" thickTop="1" thickBot="1" x14ac:dyDescent="0.3">
      <c r="A6" s="12">
        <v>3</v>
      </c>
      <c r="B6" s="14">
        <v>39813</v>
      </c>
      <c r="C6" s="15" t="s">
        <v>16</v>
      </c>
      <c r="D6" s="13">
        <v>2796100.2666666666</v>
      </c>
      <c r="F6" s="13"/>
      <c r="G6" s="13">
        <f>D6-F6+E6</f>
        <v>2796100.2666666666</v>
      </c>
      <c r="H6" s="18">
        <f>D6-F6+E6</f>
        <v>2796100.2666666666</v>
      </c>
      <c r="I6" s="19">
        <v>0.1</v>
      </c>
      <c r="J6" s="13">
        <f>SUM(O6:HX6)</f>
        <v>0</v>
      </c>
      <c r="K6" s="20">
        <v>1</v>
      </c>
      <c r="L6" s="13">
        <f>IF(J6&gt;G6,0,IF((G6-J6)&lt;(G6*I6*K6/12),G6-J6,G6*I6*K6/12))</f>
        <v>23300.835555555557</v>
      </c>
      <c r="M6" s="13">
        <f t="shared" si="1"/>
        <v>0</v>
      </c>
      <c r="N6" s="13">
        <f t="shared" si="2"/>
        <v>23300.835555555557</v>
      </c>
      <c r="O6" s="22">
        <v>0</v>
      </c>
      <c r="P6" s="39"/>
      <c r="Q6" s="39"/>
    </row>
    <row r="7" spans="1:27" ht="24.95" customHeight="1" thickTop="1" thickBot="1" x14ac:dyDescent="0.3">
      <c r="A7" s="24">
        <v>4</v>
      </c>
      <c r="B7" s="14">
        <v>39813</v>
      </c>
      <c r="C7" s="15" t="s">
        <v>17</v>
      </c>
      <c r="D7" s="13">
        <v>2796100.2666666666</v>
      </c>
      <c r="F7" s="13"/>
      <c r="G7" s="13">
        <f>D7-F7+E7</f>
        <v>2796100.2666666666</v>
      </c>
      <c r="H7" s="18">
        <f>D7-F7+E7</f>
        <v>2796100.2666666666</v>
      </c>
      <c r="I7" s="19">
        <v>0.1</v>
      </c>
      <c r="J7" s="13">
        <f>SUM(O7:HX7)</f>
        <v>0</v>
      </c>
      <c r="K7" s="20">
        <v>1</v>
      </c>
      <c r="L7" s="13">
        <f t="shared" si="0"/>
        <v>23300.835555555557</v>
      </c>
      <c r="M7" s="13">
        <f t="shared" si="1"/>
        <v>0</v>
      </c>
      <c r="N7" s="13">
        <f t="shared" si="2"/>
        <v>23300.835555555557</v>
      </c>
      <c r="O7" s="22">
        <v>0</v>
      </c>
      <c r="P7" s="39"/>
      <c r="Q7" s="39"/>
    </row>
    <row r="8" spans="1:27" ht="17.25" outlineLevel="1" thickTop="1" thickBot="1" x14ac:dyDescent="0.3">
      <c r="A8" s="24">
        <v>5</v>
      </c>
      <c r="B8" s="14">
        <v>39813</v>
      </c>
      <c r="C8" s="15" t="s">
        <v>18</v>
      </c>
      <c r="D8" s="13">
        <v>2796100.2666666666</v>
      </c>
      <c r="F8" s="13"/>
      <c r="G8" s="13">
        <f>D8-F8+E8</f>
        <v>2796100.2666666666</v>
      </c>
      <c r="H8" s="18">
        <f>D8-F8+E8</f>
        <v>2796100.2666666666</v>
      </c>
      <c r="I8" s="19">
        <v>0.1</v>
      </c>
      <c r="J8" s="13">
        <f>SUM(O8:HX8)</f>
        <v>0</v>
      </c>
      <c r="K8" s="20">
        <v>1</v>
      </c>
      <c r="L8" s="13">
        <f t="shared" si="0"/>
        <v>23300.835555555557</v>
      </c>
      <c r="M8" s="13">
        <f t="shared" si="1"/>
        <v>0</v>
      </c>
      <c r="N8" s="13">
        <f t="shared" si="2"/>
        <v>23300.835555555557</v>
      </c>
      <c r="O8" s="22">
        <v>0</v>
      </c>
      <c r="P8" s="39"/>
      <c r="Q8" s="39"/>
    </row>
    <row r="9" spans="1:27" ht="17.25" outlineLevel="1" thickTop="1" thickBot="1" x14ac:dyDescent="0.3">
      <c r="A9" s="24">
        <v>6</v>
      </c>
      <c r="B9" s="14">
        <v>39824</v>
      </c>
      <c r="C9" s="15" t="s">
        <v>19</v>
      </c>
      <c r="D9" s="20">
        <v>1527.27</v>
      </c>
      <c r="E9" s="20"/>
      <c r="F9" s="20"/>
      <c r="G9" s="13">
        <f t="shared" ref="G9:G81" si="3">D9-F9+E9</f>
        <v>1527.27</v>
      </c>
      <c r="H9" s="13"/>
      <c r="I9" s="19">
        <v>0.1</v>
      </c>
      <c r="J9" s="13">
        <f>SUM(O9:HX9)</f>
        <v>0</v>
      </c>
      <c r="K9" s="20">
        <v>1</v>
      </c>
      <c r="L9" s="13">
        <f t="shared" si="0"/>
        <v>12.72725</v>
      </c>
      <c r="M9" s="13">
        <f t="shared" si="1"/>
        <v>0</v>
      </c>
      <c r="N9" s="13">
        <f t="shared" si="2"/>
        <v>12.72725</v>
      </c>
      <c r="O9" s="22">
        <v>0</v>
      </c>
      <c r="P9" s="39"/>
      <c r="Q9" s="39"/>
    </row>
    <row r="10" spans="1:27" ht="17.25" outlineLevel="1" thickTop="1" thickBot="1" x14ac:dyDescent="0.3">
      <c r="A10" s="24">
        <v>7</v>
      </c>
      <c r="B10" s="14">
        <v>39824</v>
      </c>
      <c r="C10" s="15" t="s">
        <v>20</v>
      </c>
      <c r="D10" s="20">
        <v>193.18</v>
      </c>
      <c r="E10" s="20"/>
      <c r="F10" s="20"/>
      <c r="G10" s="13">
        <f t="shared" si="3"/>
        <v>193.18</v>
      </c>
      <c r="H10" s="13"/>
      <c r="I10" s="19">
        <v>0.1</v>
      </c>
      <c r="J10" s="13">
        <f>SUM(O10:HX10)</f>
        <v>0</v>
      </c>
      <c r="K10" s="20">
        <v>1</v>
      </c>
      <c r="L10" s="13">
        <f t="shared" si="0"/>
        <v>1.6098333333333334</v>
      </c>
      <c r="M10" s="13">
        <f t="shared" si="1"/>
        <v>0</v>
      </c>
      <c r="N10" s="13">
        <f t="shared" si="2"/>
        <v>1.6098333333333334</v>
      </c>
      <c r="O10" s="22">
        <v>0</v>
      </c>
      <c r="P10" s="39"/>
      <c r="Q10" s="39"/>
    </row>
    <row r="11" spans="1:27" ht="17.25" outlineLevel="1" thickTop="1" thickBot="1" x14ac:dyDescent="0.3">
      <c r="A11" s="24">
        <v>8</v>
      </c>
      <c r="B11" s="14">
        <v>39824</v>
      </c>
      <c r="C11" s="15" t="s">
        <v>21</v>
      </c>
      <c r="D11" s="20">
        <v>186.15</v>
      </c>
      <c r="E11" s="20"/>
      <c r="F11" s="20"/>
      <c r="G11" s="13">
        <f t="shared" si="3"/>
        <v>186.15</v>
      </c>
      <c r="H11" s="13"/>
      <c r="I11" s="19">
        <v>0.1</v>
      </c>
      <c r="J11" s="13">
        <f>SUM(O11:HX11)</f>
        <v>0</v>
      </c>
      <c r="K11" s="20">
        <v>1</v>
      </c>
      <c r="L11" s="13">
        <f t="shared" si="0"/>
        <v>1.5512500000000002</v>
      </c>
      <c r="M11" s="13">
        <f t="shared" si="1"/>
        <v>0</v>
      </c>
      <c r="N11" s="13">
        <f t="shared" si="2"/>
        <v>1.5512500000000002</v>
      </c>
      <c r="O11" s="22">
        <v>0</v>
      </c>
      <c r="P11" s="39"/>
      <c r="Q11" s="39"/>
    </row>
    <row r="12" spans="1:27" ht="17.25" outlineLevel="1" thickTop="1" thickBot="1" x14ac:dyDescent="0.3">
      <c r="A12" s="24">
        <v>9</v>
      </c>
      <c r="B12" s="14">
        <v>39824</v>
      </c>
      <c r="C12" s="15" t="s">
        <v>22</v>
      </c>
      <c r="D12" s="20">
        <v>1520</v>
      </c>
      <c r="E12" s="20"/>
      <c r="F12" s="20"/>
      <c r="G12" s="13">
        <f t="shared" si="3"/>
        <v>1520</v>
      </c>
      <c r="H12" s="13"/>
      <c r="I12" s="19">
        <v>0.1</v>
      </c>
      <c r="J12" s="13">
        <f>SUM(O12:HX12)</f>
        <v>0</v>
      </c>
      <c r="K12" s="20">
        <v>1</v>
      </c>
      <c r="L12" s="13">
        <f t="shared" si="0"/>
        <v>12.666666666666666</v>
      </c>
      <c r="M12" s="13">
        <f t="shared" si="1"/>
        <v>0</v>
      </c>
      <c r="N12" s="13">
        <f t="shared" si="2"/>
        <v>12.666666666666666</v>
      </c>
      <c r="O12" s="22">
        <v>0</v>
      </c>
      <c r="P12" s="39"/>
      <c r="Q12" s="39"/>
    </row>
    <row r="13" spans="1:27" ht="17.25" outlineLevel="1" thickTop="1" thickBot="1" x14ac:dyDescent="0.3">
      <c r="A13" s="24">
        <f>A12+1</f>
        <v>10</v>
      </c>
      <c r="B13" s="14">
        <v>39824</v>
      </c>
      <c r="C13" s="15" t="s">
        <v>23</v>
      </c>
      <c r="D13" s="20">
        <v>289</v>
      </c>
      <c r="E13" s="20"/>
      <c r="F13" s="20"/>
      <c r="G13" s="13">
        <f t="shared" si="3"/>
        <v>289</v>
      </c>
      <c r="H13" s="13"/>
      <c r="I13" s="19">
        <v>0.1</v>
      </c>
      <c r="J13" s="13">
        <f>SUM(O13:HX13)</f>
        <v>0</v>
      </c>
      <c r="K13" s="20">
        <v>1</v>
      </c>
      <c r="L13" s="13">
        <f t="shared" si="0"/>
        <v>2.4083333333333337</v>
      </c>
      <c r="M13" s="13">
        <f t="shared" si="1"/>
        <v>0</v>
      </c>
      <c r="N13" s="13">
        <f t="shared" si="2"/>
        <v>2.4083333333333337</v>
      </c>
      <c r="O13" s="22">
        <v>0</v>
      </c>
      <c r="P13" s="39"/>
      <c r="Q13" s="39"/>
    </row>
    <row r="14" spans="1:27" ht="17.25" outlineLevel="1" thickTop="1" thickBot="1" x14ac:dyDescent="0.3">
      <c r="A14" s="24">
        <f t="shared" ref="A14:A77" si="4">A13+1</f>
        <v>11</v>
      </c>
      <c r="B14" s="14">
        <v>39824</v>
      </c>
      <c r="C14" s="15" t="s">
        <v>24</v>
      </c>
      <c r="D14" s="20">
        <v>150</v>
      </c>
      <c r="E14" s="20"/>
      <c r="F14" s="20"/>
      <c r="G14" s="13">
        <f t="shared" si="3"/>
        <v>150</v>
      </c>
      <c r="H14" s="13"/>
      <c r="I14" s="19">
        <v>0.1</v>
      </c>
      <c r="J14" s="13">
        <f>SUM(O14:HX14)</f>
        <v>0</v>
      </c>
      <c r="K14" s="20">
        <v>1</v>
      </c>
      <c r="L14" s="13">
        <f t="shared" si="0"/>
        <v>1.25</v>
      </c>
      <c r="M14" s="13">
        <f t="shared" si="1"/>
        <v>0</v>
      </c>
      <c r="N14" s="13">
        <f t="shared" si="2"/>
        <v>1.25</v>
      </c>
      <c r="O14" s="22">
        <v>0</v>
      </c>
      <c r="P14" s="39"/>
      <c r="Q14" s="39"/>
    </row>
    <row r="15" spans="1:27" ht="17.25" outlineLevel="1" thickTop="1" thickBot="1" x14ac:dyDescent="0.3">
      <c r="A15" s="24">
        <f t="shared" si="4"/>
        <v>12</v>
      </c>
      <c r="B15" s="14">
        <v>39824</v>
      </c>
      <c r="C15" s="15" t="s">
        <v>25</v>
      </c>
      <c r="D15" s="20">
        <v>1315</v>
      </c>
      <c r="E15" s="20"/>
      <c r="F15" s="20"/>
      <c r="G15" s="13">
        <f t="shared" si="3"/>
        <v>1315</v>
      </c>
      <c r="H15" s="13"/>
      <c r="I15" s="19">
        <v>0.1</v>
      </c>
      <c r="J15" s="13">
        <f>SUM(O15:HX15)</f>
        <v>0</v>
      </c>
      <c r="K15" s="20">
        <v>1</v>
      </c>
      <c r="L15" s="13">
        <f t="shared" si="0"/>
        <v>10.958333333333334</v>
      </c>
      <c r="M15" s="13">
        <f t="shared" si="1"/>
        <v>0</v>
      </c>
      <c r="N15" s="13">
        <f t="shared" si="2"/>
        <v>10.958333333333334</v>
      </c>
      <c r="O15" s="22">
        <v>0</v>
      </c>
      <c r="P15" s="39"/>
      <c r="Q15" s="39"/>
    </row>
    <row r="16" spans="1:27" ht="17.25" outlineLevel="1" thickTop="1" thickBot="1" x14ac:dyDescent="0.3">
      <c r="A16" s="24">
        <f t="shared" si="4"/>
        <v>13</v>
      </c>
      <c r="B16" s="14" t="s">
        <v>1</v>
      </c>
      <c r="C16" s="15" t="s">
        <v>26</v>
      </c>
      <c r="D16" s="20">
        <v>7231.94</v>
      </c>
      <c r="E16" s="20"/>
      <c r="F16" s="20"/>
      <c r="G16" s="13">
        <f t="shared" si="3"/>
        <v>7231.94</v>
      </c>
      <c r="H16" s="13"/>
      <c r="I16" s="19">
        <v>0.1</v>
      </c>
      <c r="J16" s="13">
        <f>SUM(O16:HX16)</f>
        <v>9.0949470177292824E-13</v>
      </c>
      <c r="K16" s="20">
        <v>1</v>
      </c>
      <c r="L16" s="13">
        <f t="shared" si="0"/>
        <v>60.266166666666663</v>
      </c>
      <c r="M16" s="13">
        <f t="shared" si="1"/>
        <v>9.0949470177292824E-13</v>
      </c>
      <c r="N16" s="13">
        <f t="shared" si="2"/>
        <v>60.266166666666663</v>
      </c>
      <c r="O16" s="22">
        <v>9.0949470177292824E-13</v>
      </c>
      <c r="P16" s="39"/>
      <c r="Q16" s="39"/>
    </row>
    <row r="17" spans="1:17" ht="17.25" thickTop="1" thickBot="1" x14ac:dyDescent="0.3">
      <c r="A17" s="24">
        <f t="shared" si="4"/>
        <v>14</v>
      </c>
      <c r="B17" s="14" t="s">
        <v>2</v>
      </c>
      <c r="C17" s="15" t="s">
        <v>27</v>
      </c>
      <c r="D17" s="20">
        <v>4982.58</v>
      </c>
      <c r="E17" s="20"/>
      <c r="F17" s="20"/>
      <c r="G17" s="13">
        <f t="shared" si="3"/>
        <v>4982.58</v>
      </c>
      <c r="H17" s="13"/>
      <c r="I17" s="19">
        <v>0.1</v>
      </c>
      <c r="J17" s="13">
        <f>SUM(O17:HX17)</f>
        <v>9.0949470177292824E-13</v>
      </c>
      <c r="K17" s="20">
        <v>1</v>
      </c>
      <c r="L17" s="13">
        <f t="shared" si="0"/>
        <v>41.521500000000003</v>
      </c>
      <c r="M17" s="13">
        <f t="shared" si="1"/>
        <v>9.0949470177292824E-13</v>
      </c>
      <c r="N17" s="13">
        <f t="shared" si="2"/>
        <v>41.521500000000003</v>
      </c>
      <c r="O17" s="22">
        <v>9.0949470177292824E-13</v>
      </c>
      <c r="P17" s="39"/>
      <c r="Q17" s="39"/>
    </row>
    <row r="18" spans="1:17" ht="17.25" thickTop="1" thickBot="1" x14ac:dyDescent="0.3">
      <c r="A18" s="24">
        <f t="shared" si="4"/>
        <v>15</v>
      </c>
      <c r="B18" s="14">
        <v>40558</v>
      </c>
      <c r="C18" s="15" t="s">
        <v>28</v>
      </c>
      <c r="D18" s="20">
        <v>252680.32000000001</v>
      </c>
      <c r="E18" s="20"/>
      <c r="F18" s="20"/>
      <c r="G18" s="13">
        <f t="shared" si="3"/>
        <v>252680.32000000001</v>
      </c>
      <c r="H18" s="13"/>
      <c r="I18" s="19">
        <v>0.33329999999999999</v>
      </c>
      <c r="J18" s="13">
        <f>SUM(O18:HX18)</f>
        <v>0</v>
      </c>
      <c r="K18" s="20">
        <v>1</v>
      </c>
      <c r="L18" s="13">
        <f t="shared" si="0"/>
        <v>7018.1958879999993</v>
      </c>
      <c r="M18" s="13">
        <f t="shared" si="1"/>
        <v>0</v>
      </c>
      <c r="N18" s="13">
        <f t="shared" si="2"/>
        <v>7018.1958879999993</v>
      </c>
      <c r="O18" s="22">
        <v>0</v>
      </c>
      <c r="P18" s="39"/>
      <c r="Q18" s="39"/>
    </row>
    <row r="19" spans="1:17" ht="17.25" thickTop="1" thickBot="1" x14ac:dyDescent="0.3">
      <c r="A19" s="24">
        <f t="shared" si="4"/>
        <v>16</v>
      </c>
      <c r="B19" s="14">
        <v>40582</v>
      </c>
      <c r="C19" s="15" t="s">
        <v>29</v>
      </c>
      <c r="D19" s="20">
        <v>6000</v>
      </c>
      <c r="E19" s="20"/>
      <c r="F19" s="20"/>
      <c r="G19" s="13">
        <f t="shared" si="3"/>
        <v>6000</v>
      </c>
      <c r="H19" s="13"/>
      <c r="I19" s="19">
        <v>0.33329999999999999</v>
      </c>
      <c r="J19" s="13">
        <f>SUM(O19:HX19)</f>
        <v>0</v>
      </c>
      <c r="K19" s="20">
        <v>1</v>
      </c>
      <c r="L19" s="13">
        <f t="shared" si="0"/>
        <v>166.65</v>
      </c>
      <c r="M19" s="13">
        <f t="shared" si="1"/>
        <v>0</v>
      </c>
      <c r="N19" s="13">
        <f t="shared" si="2"/>
        <v>166.65</v>
      </c>
      <c r="O19" s="22">
        <v>0</v>
      </c>
      <c r="P19" s="39"/>
      <c r="Q19" s="39"/>
    </row>
    <row r="20" spans="1:17" ht="17.25" thickTop="1" thickBot="1" x14ac:dyDescent="0.3">
      <c r="A20" s="24">
        <f t="shared" si="4"/>
        <v>17</v>
      </c>
      <c r="B20" s="14">
        <v>40622</v>
      </c>
      <c r="C20" s="15" t="s">
        <v>30</v>
      </c>
      <c r="D20" s="20">
        <f>355.59+208516.18+8534.17+2999.36+83982.03+171664.12+20+980</f>
        <v>477051.44999999995</v>
      </c>
      <c r="E20" s="20"/>
      <c r="F20" s="20"/>
      <c r="G20" s="13">
        <f t="shared" si="3"/>
        <v>477051.44999999995</v>
      </c>
      <c r="H20" s="13"/>
      <c r="I20" s="19">
        <v>0.33329999999999999</v>
      </c>
      <c r="J20" s="13">
        <f>SUM(O20:HX20)</f>
        <v>0</v>
      </c>
      <c r="K20" s="20">
        <v>1</v>
      </c>
      <c r="L20" s="13">
        <f t="shared" si="0"/>
        <v>13250.104023749998</v>
      </c>
      <c r="M20" s="13">
        <f t="shared" si="1"/>
        <v>0</v>
      </c>
      <c r="N20" s="13">
        <f t="shared" si="2"/>
        <v>13250.104023749998</v>
      </c>
      <c r="O20" s="22">
        <v>0</v>
      </c>
      <c r="P20" s="39"/>
      <c r="Q20" s="39"/>
    </row>
    <row r="21" spans="1:17" ht="17.25" thickTop="1" thickBot="1" x14ac:dyDescent="0.3">
      <c r="A21" s="24">
        <f t="shared" si="4"/>
        <v>18</v>
      </c>
      <c r="B21" s="14">
        <v>40637</v>
      </c>
      <c r="C21" s="15" t="s">
        <v>31</v>
      </c>
      <c r="D21" s="20">
        <f>60+2940</f>
        <v>3000</v>
      </c>
      <c r="E21" s="20"/>
      <c r="F21" s="20"/>
      <c r="G21" s="13">
        <f t="shared" si="3"/>
        <v>3000</v>
      </c>
      <c r="H21" s="13"/>
      <c r="I21" s="19">
        <v>0.33329999999999999</v>
      </c>
      <c r="J21" s="13">
        <f>SUM(O21:HX21)</f>
        <v>0</v>
      </c>
      <c r="K21" s="20">
        <v>1</v>
      </c>
      <c r="L21" s="13">
        <f t="shared" si="0"/>
        <v>83.325000000000003</v>
      </c>
      <c r="M21" s="13">
        <f t="shared" si="1"/>
        <v>0</v>
      </c>
      <c r="N21" s="13">
        <f t="shared" si="2"/>
        <v>83.325000000000003</v>
      </c>
      <c r="O21" s="22">
        <v>0</v>
      </c>
      <c r="P21" s="39"/>
      <c r="Q21" s="39"/>
    </row>
    <row r="22" spans="1:17" ht="17.25" thickTop="1" thickBot="1" x14ac:dyDescent="0.3">
      <c r="A22" s="24">
        <f t="shared" si="4"/>
        <v>19</v>
      </c>
      <c r="B22" s="14">
        <v>40646</v>
      </c>
      <c r="C22" s="15" t="s">
        <v>32</v>
      </c>
      <c r="D22" s="20">
        <v>5000</v>
      </c>
      <c r="E22" s="20"/>
      <c r="F22" s="20"/>
      <c r="G22" s="13">
        <f t="shared" si="3"/>
        <v>5000</v>
      </c>
      <c r="H22" s="13"/>
      <c r="I22" s="19">
        <v>0.33329999999999999</v>
      </c>
      <c r="J22" s="13">
        <f>SUM(O22:HX22)</f>
        <v>0</v>
      </c>
      <c r="K22" s="20">
        <v>1</v>
      </c>
      <c r="L22" s="13">
        <f t="shared" si="0"/>
        <v>138.875</v>
      </c>
      <c r="M22" s="13">
        <f t="shared" si="1"/>
        <v>0</v>
      </c>
      <c r="N22" s="13">
        <f t="shared" si="2"/>
        <v>138.875</v>
      </c>
      <c r="O22" s="22">
        <v>0</v>
      </c>
      <c r="P22" s="39"/>
      <c r="Q22" s="39"/>
    </row>
    <row r="23" spans="1:17" ht="17.25" thickTop="1" thickBot="1" x14ac:dyDescent="0.3">
      <c r="A23" s="24">
        <f t="shared" si="4"/>
        <v>20</v>
      </c>
      <c r="B23" s="14">
        <v>40659</v>
      </c>
      <c r="C23" s="15" t="s">
        <v>33</v>
      </c>
      <c r="D23" s="20">
        <f>968.06+2911.67+3555.9+59937.28+32450.42+10461.6+7822.99</f>
        <v>118107.92000000001</v>
      </c>
      <c r="E23" s="20"/>
      <c r="F23" s="20"/>
      <c r="G23" s="13">
        <f t="shared" si="3"/>
        <v>118107.92000000001</v>
      </c>
      <c r="H23" s="13"/>
      <c r="I23" s="19">
        <v>0.33329999999999999</v>
      </c>
      <c r="J23" s="13">
        <f>SUM(O23:HX23)</f>
        <v>0</v>
      </c>
      <c r="K23" s="20">
        <v>1</v>
      </c>
      <c r="L23" s="13">
        <f t="shared" si="0"/>
        <v>3280.447478</v>
      </c>
      <c r="M23" s="13">
        <f t="shared" si="1"/>
        <v>0</v>
      </c>
      <c r="N23" s="13">
        <f t="shared" si="2"/>
        <v>3280.447478</v>
      </c>
      <c r="O23" s="22">
        <v>0</v>
      </c>
      <c r="P23" s="39"/>
      <c r="Q23" s="39"/>
    </row>
    <row r="24" spans="1:17" ht="17.25" thickTop="1" thickBot="1" x14ac:dyDescent="0.3">
      <c r="A24" s="24">
        <f t="shared" si="4"/>
        <v>21</v>
      </c>
      <c r="B24" s="14">
        <v>40686</v>
      </c>
      <c r="C24" s="15" t="s">
        <v>34</v>
      </c>
      <c r="D24" s="20">
        <v>5000</v>
      </c>
      <c r="E24" s="20"/>
      <c r="F24" s="20"/>
      <c r="G24" s="13">
        <f t="shared" si="3"/>
        <v>5000</v>
      </c>
      <c r="H24" s="13"/>
      <c r="I24" s="19">
        <v>0.1</v>
      </c>
      <c r="J24" s="13">
        <f>SUM(O24:HX24)</f>
        <v>223.3333333333315</v>
      </c>
      <c r="K24" s="20">
        <v>1</v>
      </c>
      <c r="L24" s="13">
        <f t="shared" si="0"/>
        <v>41.666666666666664</v>
      </c>
      <c r="M24" s="13">
        <f t="shared" si="1"/>
        <v>223.3333333333315</v>
      </c>
      <c r="N24" s="13">
        <f t="shared" si="2"/>
        <v>41.666666666666664</v>
      </c>
      <c r="O24" s="22">
        <v>223.3333333333315</v>
      </c>
      <c r="P24" s="39"/>
      <c r="Q24" s="39"/>
    </row>
    <row r="25" spans="1:17" ht="17.25" thickTop="1" thickBot="1" x14ac:dyDescent="0.3">
      <c r="A25" s="24">
        <f t="shared" si="4"/>
        <v>22</v>
      </c>
      <c r="B25" s="14">
        <v>40748</v>
      </c>
      <c r="C25" s="15" t="s">
        <v>35</v>
      </c>
      <c r="D25" s="20">
        <v>1044461</v>
      </c>
      <c r="E25" s="20"/>
      <c r="F25" s="20"/>
      <c r="G25" s="13">
        <f t="shared" si="3"/>
        <v>1044461</v>
      </c>
      <c r="H25" s="13"/>
      <c r="I25" s="19">
        <v>0.33329999999999999</v>
      </c>
      <c r="J25" s="13">
        <f>SUM(O25:HX25)</f>
        <v>0</v>
      </c>
      <c r="K25" s="20">
        <v>1</v>
      </c>
      <c r="L25" s="13">
        <f>IF(J25&gt;G25,0,IF((G25-J25)&lt;(G25*I25*K25/12),G25-J25,G25*I25*K25/12))</f>
        <v>29009.904274999997</v>
      </c>
      <c r="M25" s="13">
        <f t="shared" si="1"/>
        <v>0</v>
      </c>
      <c r="N25" s="13">
        <f>L25</f>
        <v>29009.904274999997</v>
      </c>
      <c r="O25" s="22">
        <v>0</v>
      </c>
      <c r="P25" s="39"/>
      <c r="Q25" s="39"/>
    </row>
    <row r="26" spans="1:17" ht="17.25" thickTop="1" thickBot="1" x14ac:dyDescent="0.3">
      <c r="A26" s="24">
        <f t="shared" si="4"/>
        <v>23</v>
      </c>
      <c r="B26" s="14">
        <v>40835</v>
      </c>
      <c r="C26" s="15" t="s">
        <v>36</v>
      </c>
      <c r="D26" s="20">
        <v>34992</v>
      </c>
      <c r="E26" s="20"/>
      <c r="F26" s="20"/>
      <c r="G26" s="13">
        <f t="shared" si="3"/>
        <v>34992</v>
      </c>
      <c r="H26" s="13"/>
      <c r="I26" s="19">
        <v>0.33329999999999999</v>
      </c>
      <c r="J26" s="13">
        <f>SUM(O26:HX26)</f>
        <v>0</v>
      </c>
      <c r="K26" s="20">
        <v>1</v>
      </c>
      <c r="L26" s="13">
        <f t="shared" si="0"/>
        <v>971.90279999999996</v>
      </c>
      <c r="M26" s="13">
        <f t="shared" si="1"/>
        <v>0</v>
      </c>
      <c r="N26" s="13">
        <f t="shared" si="2"/>
        <v>971.90279999999996</v>
      </c>
      <c r="O26" s="22">
        <v>0</v>
      </c>
      <c r="P26" s="39"/>
      <c r="Q26" s="39"/>
    </row>
    <row r="27" spans="1:17" ht="17.25" thickTop="1" thickBot="1" x14ac:dyDescent="0.3">
      <c r="A27" s="24">
        <f t="shared" si="4"/>
        <v>24</v>
      </c>
      <c r="B27" s="14">
        <v>40843</v>
      </c>
      <c r="C27" s="15" t="s">
        <v>37</v>
      </c>
      <c r="D27" s="20">
        <v>22000</v>
      </c>
      <c r="E27" s="20"/>
      <c r="F27" s="20"/>
      <c r="G27" s="13">
        <f t="shared" si="3"/>
        <v>22000</v>
      </c>
      <c r="H27" s="13"/>
      <c r="I27" s="19">
        <v>0.33329999999999999</v>
      </c>
      <c r="J27" s="13">
        <f>SUM(O27:HX27)</f>
        <v>0</v>
      </c>
      <c r="K27" s="20">
        <v>1</v>
      </c>
      <c r="L27" s="13">
        <f t="shared" si="0"/>
        <v>611.04999999999995</v>
      </c>
      <c r="M27" s="13">
        <f t="shared" si="1"/>
        <v>0</v>
      </c>
      <c r="N27" s="13">
        <f t="shared" si="2"/>
        <v>611.04999999999995</v>
      </c>
      <c r="O27" s="22">
        <v>0</v>
      </c>
      <c r="P27" s="39"/>
      <c r="Q27" s="39"/>
    </row>
    <row r="28" spans="1:17" ht="17.25" thickTop="1" thickBot="1" x14ac:dyDescent="0.3">
      <c r="A28" s="24">
        <f t="shared" si="4"/>
        <v>25</v>
      </c>
      <c r="B28" s="14" t="s">
        <v>3</v>
      </c>
      <c r="C28" s="15" t="s">
        <v>38</v>
      </c>
      <c r="D28" s="20">
        <v>623564.32999999996</v>
      </c>
      <c r="E28" s="20"/>
      <c r="F28" s="20"/>
      <c r="G28" s="13">
        <f t="shared" si="3"/>
        <v>623564.32999999996</v>
      </c>
      <c r="H28" s="13"/>
      <c r="I28" s="19">
        <v>0.5</v>
      </c>
      <c r="J28" s="13">
        <f>SUM(O28:HX28)</f>
        <v>0</v>
      </c>
      <c r="K28" s="20">
        <v>1</v>
      </c>
      <c r="L28" s="13">
        <f t="shared" si="0"/>
        <v>25981.84708333333</v>
      </c>
      <c r="M28" s="13">
        <f t="shared" si="1"/>
        <v>0</v>
      </c>
      <c r="N28" s="13">
        <f t="shared" si="2"/>
        <v>25981.84708333333</v>
      </c>
      <c r="O28" s="22">
        <v>0</v>
      </c>
      <c r="P28" s="39"/>
      <c r="Q28" s="39"/>
    </row>
    <row r="29" spans="1:17" ht="17.25" thickTop="1" thickBot="1" x14ac:dyDescent="0.3">
      <c r="A29" s="24">
        <f t="shared" si="4"/>
        <v>26</v>
      </c>
      <c r="B29" s="14">
        <v>40968</v>
      </c>
      <c r="C29" s="15" t="s">
        <v>39</v>
      </c>
      <c r="D29" s="20">
        <v>286860.75</v>
      </c>
      <c r="E29" s="20"/>
      <c r="F29" s="20"/>
      <c r="G29" s="13">
        <f t="shared" si="3"/>
        <v>286860.75</v>
      </c>
      <c r="H29" s="13"/>
      <c r="I29" s="19">
        <v>0.1</v>
      </c>
      <c r="J29" s="13">
        <f>SUM(O29:HX29)</f>
        <v>28686.074999999993</v>
      </c>
      <c r="K29" s="20">
        <v>1</v>
      </c>
      <c r="L29" s="13">
        <f t="shared" si="0"/>
        <v>2390.5062499999999</v>
      </c>
      <c r="M29" s="13">
        <f t="shared" si="1"/>
        <v>28686.074999999993</v>
      </c>
      <c r="N29" s="13">
        <f t="shared" si="2"/>
        <v>2390.5062499999999</v>
      </c>
      <c r="O29" s="22">
        <v>28686.074999999993</v>
      </c>
      <c r="P29" s="39"/>
      <c r="Q29" s="39"/>
    </row>
    <row r="30" spans="1:17" ht="17.25" thickTop="1" thickBot="1" x14ac:dyDescent="0.3">
      <c r="A30" s="24">
        <f t="shared" si="4"/>
        <v>27</v>
      </c>
      <c r="B30" s="14" t="s">
        <v>4</v>
      </c>
      <c r="C30" s="15" t="s">
        <v>40</v>
      </c>
      <c r="D30" s="20">
        <v>548297.57999999996</v>
      </c>
      <c r="E30" s="20"/>
      <c r="F30" s="20"/>
      <c r="G30" s="13">
        <f t="shared" si="3"/>
        <v>548297.57999999996</v>
      </c>
      <c r="H30" s="13"/>
      <c r="I30" s="19">
        <v>0.5</v>
      </c>
      <c r="J30" s="13">
        <f>SUM(O30:HX30)</f>
        <v>0</v>
      </c>
      <c r="K30" s="20">
        <v>1</v>
      </c>
      <c r="L30" s="13">
        <f t="shared" si="0"/>
        <v>22845.732499999998</v>
      </c>
      <c r="M30" s="13">
        <f t="shared" si="1"/>
        <v>0</v>
      </c>
      <c r="N30" s="13">
        <f t="shared" si="2"/>
        <v>22845.732499999998</v>
      </c>
      <c r="O30" s="22">
        <v>0</v>
      </c>
      <c r="P30" s="39"/>
      <c r="Q30" s="39"/>
    </row>
    <row r="31" spans="1:17" ht="17.25" thickTop="1" thickBot="1" x14ac:dyDescent="0.3">
      <c r="A31" s="24">
        <f t="shared" si="4"/>
        <v>28</v>
      </c>
      <c r="B31" s="14">
        <v>41126</v>
      </c>
      <c r="C31" s="15" t="s">
        <v>41</v>
      </c>
      <c r="D31" s="20">
        <v>26000</v>
      </c>
      <c r="E31" s="20"/>
      <c r="F31" s="20"/>
      <c r="G31" s="13">
        <f t="shared" si="3"/>
        <v>26000</v>
      </c>
      <c r="H31" s="13"/>
      <c r="I31" s="19">
        <v>0.33329999999999999</v>
      </c>
      <c r="J31" s="13">
        <f>SUM(O31:HX31)</f>
        <v>0</v>
      </c>
      <c r="K31" s="20">
        <v>1</v>
      </c>
      <c r="L31" s="13">
        <f t="shared" si="0"/>
        <v>722.15</v>
      </c>
      <c r="M31" s="13">
        <f t="shared" si="1"/>
        <v>0</v>
      </c>
      <c r="N31" s="13">
        <f t="shared" si="2"/>
        <v>722.15</v>
      </c>
      <c r="O31" s="22">
        <v>0</v>
      </c>
      <c r="P31" s="39"/>
      <c r="Q31" s="39"/>
    </row>
    <row r="32" spans="1:17" ht="17.25" thickTop="1" thickBot="1" x14ac:dyDescent="0.3">
      <c r="A32" s="24">
        <f t="shared" si="4"/>
        <v>29</v>
      </c>
      <c r="B32" s="14">
        <v>41274</v>
      </c>
      <c r="C32" s="15" t="s">
        <v>42</v>
      </c>
      <c r="D32" s="20">
        <v>40569.410000000003</v>
      </c>
      <c r="E32" s="20"/>
      <c r="F32" s="20"/>
      <c r="G32" s="13">
        <f t="shared" si="3"/>
        <v>40569.410000000003</v>
      </c>
      <c r="H32" s="13"/>
      <c r="I32" s="19">
        <v>0.33329999999999999</v>
      </c>
      <c r="J32" s="13">
        <f>SUM(O32:HX32)</f>
        <v>0</v>
      </c>
      <c r="K32" s="20">
        <v>1</v>
      </c>
      <c r="L32" s="13">
        <f t="shared" si="0"/>
        <v>1126.8153627500001</v>
      </c>
      <c r="M32" s="13">
        <f t="shared" si="1"/>
        <v>0</v>
      </c>
      <c r="N32" s="13">
        <f t="shared" si="2"/>
        <v>1126.8153627500001</v>
      </c>
      <c r="O32" s="22">
        <v>0</v>
      </c>
      <c r="P32" s="39"/>
      <c r="Q32" s="39"/>
    </row>
    <row r="33" spans="1:17" ht="17.25" thickTop="1" thickBot="1" x14ac:dyDescent="0.3">
      <c r="A33" s="24">
        <f t="shared" si="4"/>
        <v>30</v>
      </c>
      <c r="B33" s="14" t="s">
        <v>5</v>
      </c>
      <c r="C33" s="15" t="s">
        <v>43</v>
      </c>
      <c r="D33" s="20">
        <f>18773740.37-17611404.1</f>
        <v>1162336.2699999996</v>
      </c>
      <c r="E33" s="20"/>
      <c r="F33" s="20"/>
      <c r="G33" s="13">
        <f t="shared" si="3"/>
        <v>1162336.2699999996</v>
      </c>
      <c r="H33" s="13"/>
      <c r="I33" s="19">
        <v>0.33329999999999999</v>
      </c>
      <c r="J33" s="13">
        <f>SUM(O33:HX33)</f>
        <v>0</v>
      </c>
      <c r="K33" s="20">
        <v>1</v>
      </c>
      <c r="L33" s="13">
        <f t="shared" si="0"/>
        <v>32283.889899249985</v>
      </c>
      <c r="M33" s="13">
        <f t="shared" si="1"/>
        <v>0</v>
      </c>
      <c r="N33" s="13">
        <f t="shared" si="2"/>
        <v>32283.889899249985</v>
      </c>
      <c r="O33" s="22">
        <v>0</v>
      </c>
      <c r="P33" s="39"/>
      <c r="Q33" s="39"/>
    </row>
    <row r="34" spans="1:17" ht="17.25" thickTop="1" thickBot="1" x14ac:dyDescent="0.3">
      <c r="A34" s="24">
        <f t="shared" si="4"/>
        <v>31</v>
      </c>
      <c r="B34" s="14">
        <v>41578</v>
      </c>
      <c r="C34" s="15" t="s">
        <v>44</v>
      </c>
      <c r="D34" s="20">
        <v>815895.06</v>
      </c>
      <c r="E34" s="20"/>
      <c r="F34" s="20"/>
      <c r="G34" s="13">
        <f t="shared" si="3"/>
        <v>815895.06</v>
      </c>
      <c r="H34" s="13"/>
      <c r="I34" s="19">
        <v>0.33329999999999999</v>
      </c>
      <c r="J34" s="13">
        <f>SUM(O34:HX34)</f>
        <v>0</v>
      </c>
      <c r="K34" s="20">
        <v>1</v>
      </c>
      <c r="L34" s="13">
        <f t="shared" si="0"/>
        <v>22661.485291499997</v>
      </c>
      <c r="M34" s="13">
        <f t="shared" si="1"/>
        <v>0</v>
      </c>
      <c r="N34" s="13">
        <f t="shared" si="2"/>
        <v>22661.485291499997</v>
      </c>
      <c r="O34" s="22">
        <v>0</v>
      </c>
      <c r="P34" s="39"/>
      <c r="Q34" s="39"/>
    </row>
    <row r="35" spans="1:17" ht="17.25" thickTop="1" thickBot="1" x14ac:dyDescent="0.3">
      <c r="A35" s="24">
        <f t="shared" si="4"/>
        <v>32</v>
      </c>
      <c r="B35" s="14">
        <v>41578</v>
      </c>
      <c r="C35" s="15" t="s">
        <v>45</v>
      </c>
      <c r="D35" s="20">
        <f>4258674.69-815895.06</f>
        <v>3442779.6300000004</v>
      </c>
      <c r="E35" s="20"/>
      <c r="F35" s="20"/>
      <c r="G35" s="13">
        <f t="shared" si="3"/>
        <v>3442779.6300000004</v>
      </c>
      <c r="H35" s="13"/>
      <c r="I35" s="19">
        <v>0.1</v>
      </c>
      <c r="J35" s="13">
        <f>SUM(O35:HX35)</f>
        <v>344277.96300000005</v>
      </c>
      <c r="K35" s="20">
        <v>1</v>
      </c>
      <c r="L35" s="13">
        <f t="shared" si="0"/>
        <v>28689.830250000003</v>
      </c>
      <c r="M35" s="13">
        <f t="shared" si="1"/>
        <v>344277.96300000005</v>
      </c>
      <c r="N35" s="13">
        <f t="shared" si="2"/>
        <v>28689.830250000003</v>
      </c>
      <c r="O35" s="22">
        <v>344277.96300000005</v>
      </c>
      <c r="P35" s="39"/>
      <c r="Q35" s="39"/>
    </row>
    <row r="36" spans="1:17" ht="17.25" thickTop="1" thickBot="1" x14ac:dyDescent="0.3">
      <c r="A36" s="24">
        <f t="shared" si="4"/>
        <v>33</v>
      </c>
      <c r="B36" s="14">
        <v>41667</v>
      </c>
      <c r="C36" s="15" t="s">
        <v>46</v>
      </c>
      <c r="D36" s="20">
        <v>20500</v>
      </c>
      <c r="E36" s="20"/>
      <c r="F36" s="20"/>
      <c r="G36" s="13">
        <f t="shared" si="3"/>
        <v>20500</v>
      </c>
      <c r="H36" s="13"/>
      <c r="I36" s="19">
        <v>0.1</v>
      </c>
      <c r="J36" s="13">
        <f>SUM(O36:HX36)</f>
        <v>2049.9999999999995</v>
      </c>
      <c r="K36" s="20">
        <v>1</v>
      </c>
      <c r="L36" s="13">
        <f t="shared" si="0"/>
        <v>170.83333333333334</v>
      </c>
      <c r="M36" s="13">
        <f t="shared" si="1"/>
        <v>2049.9999999999995</v>
      </c>
      <c r="N36" s="13">
        <f t="shared" si="2"/>
        <v>170.83333333333334</v>
      </c>
      <c r="O36" s="22">
        <v>2049.9999999999995</v>
      </c>
      <c r="P36" s="39"/>
      <c r="Q36" s="39"/>
    </row>
    <row r="37" spans="1:17" ht="17.25" thickTop="1" thickBot="1" x14ac:dyDescent="0.3">
      <c r="A37" s="24">
        <f t="shared" si="4"/>
        <v>34</v>
      </c>
      <c r="B37" s="14" t="s">
        <v>6</v>
      </c>
      <c r="C37" s="15" t="s">
        <v>47</v>
      </c>
      <c r="D37" s="20">
        <v>990871.53</v>
      </c>
      <c r="E37" s="20"/>
      <c r="F37" s="20"/>
      <c r="G37" s="13">
        <f t="shared" si="3"/>
        <v>990871.53</v>
      </c>
      <c r="H37" s="13"/>
      <c r="I37" s="19">
        <v>0.33329999999999999</v>
      </c>
      <c r="J37" s="13">
        <f>SUM(O37:HX37)</f>
        <v>0</v>
      </c>
      <c r="K37" s="20">
        <v>1</v>
      </c>
      <c r="L37" s="13">
        <f t="shared" si="0"/>
        <v>27521.456745749998</v>
      </c>
      <c r="M37" s="13">
        <f t="shared" si="1"/>
        <v>0</v>
      </c>
      <c r="N37" s="13">
        <f t="shared" si="2"/>
        <v>27521.456745749998</v>
      </c>
      <c r="O37" s="22">
        <v>0</v>
      </c>
      <c r="P37" s="39"/>
      <c r="Q37" s="39"/>
    </row>
    <row r="38" spans="1:17" ht="19.5" thickTop="1" thickBot="1" x14ac:dyDescent="0.3">
      <c r="A38" s="27">
        <f t="shared" si="4"/>
        <v>35</v>
      </c>
      <c r="B38" s="14">
        <v>41697</v>
      </c>
      <c r="C38" s="15" t="s">
        <v>48</v>
      </c>
      <c r="D38" s="28">
        <v>45446.02</v>
      </c>
      <c r="E38" s="28"/>
      <c r="F38" s="20"/>
      <c r="G38" s="13">
        <f t="shared" si="3"/>
        <v>45446.02</v>
      </c>
      <c r="H38" s="13"/>
      <c r="I38" s="19">
        <v>0.1</v>
      </c>
      <c r="J38" s="13">
        <f>SUM(O38:HX38)</f>
        <v>4544.6019999999999</v>
      </c>
      <c r="K38" s="20">
        <v>1</v>
      </c>
      <c r="L38" s="13">
        <f t="shared" si="0"/>
        <v>378.71683333333334</v>
      </c>
      <c r="M38" s="13">
        <f t="shared" si="1"/>
        <v>4544.6019999999999</v>
      </c>
      <c r="N38" s="13">
        <f t="shared" si="2"/>
        <v>378.71683333333334</v>
      </c>
      <c r="O38" s="22">
        <v>4544.6019999999999</v>
      </c>
      <c r="P38" s="39"/>
      <c r="Q38" s="39"/>
    </row>
    <row r="39" spans="1:17" ht="17.25" thickTop="1" thickBot="1" x14ac:dyDescent="0.3">
      <c r="A39" s="24">
        <f t="shared" si="4"/>
        <v>36</v>
      </c>
      <c r="B39" s="14" t="s">
        <v>7</v>
      </c>
      <c r="C39" s="15" t="s">
        <v>49</v>
      </c>
      <c r="D39" s="20">
        <v>641560.6400000006</v>
      </c>
      <c r="E39" s="20"/>
      <c r="F39" s="20"/>
      <c r="G39" s="13">
        <f t="shared" si="3"/>
        <v>641560.6400000006</v>
      </c>
      <c r="H39" s="13"/>
      <c r="I39" s="19">
        <v>0.33329999999999999</v>
      </c>
      <c r="J39" s="13">
        <f>SUM(O39:HX39)</f>
        <v>0</v>
      </c>
      <c r="K39" s="20">
        <v>1</v>
      </c>
      <c r="L39" s="13">
        <f t="shared" si="0"/>
        <v>17819.346776000017</v>
      </c>
      <c r="M39" s="13">
        <f t="shared" si="1"/>
        <v>0</v>
      </c>
      <c r="N39" s="13">
        <f t="shared" si="2"/>
        <v>17819.346776000017</v>
      </c>
      <c r="O39" s="22">
        <v>0</v>
      </c>
      <c r="P39" s="39"/>
      <c r="Q39" s="39"/>
    </row>
    <row r="40" spans="1:17" ht="17.25" thickTop="1" thickBot="1" x14ac:dyDescent="0.3">
      <c r="A40" s="24">
        <f t="shared" si="4"/>
        <v>37</v>
      </c>
      <c r="B40" s="14">
        <v>42053</v>
      </c>
      <c r="C40" s="15" t="s">
        <v>50</v>
      </c>
      <c r="D40" s="29">
        <f>130000-546.98</f>
        <v>129453.02</v>
      </c>
      <c r="E40" s="20"/>
      <c r="F40" s="20"/>
      <c r="G40" s="13">
        <f>D40-F40+E40</f>
        <v>129453.02</v>
      </c>
      <c r="H40" s="13"/>
      <c r="I40" s="19">
        <v>0.1</v>
      </c>
      <c r="J40" s="13">
        <f>SUM(O40:HX40)</f>
        <v>12945.301999999998</v>
      </c>
      <c r="K40" s="20">
        <v>1</v>
      </c>
      <c r="L40" s="13">
        <f>IF(J40&gt;G40,0,IF((G40-J40)&lt;(G40*I40*K40/12),G40-J40,G40*I40*K40/12))</f>
        <v>1078.7751666666668</v>
      </c>
      <c r="M40" s="13">
        <f t="shared" si="1"/>
        <v>12945.301999999998</v>
      </c>
      <c r="N40" s="13">
        <f t="shared" si="2"/>
        <v>1078.7751666666668</v>
      </c>
      <c r="O40" s="22">
        <v>12945.301999999998</v>
      </c>
      <c r="P40" s="40"/>
      <c r="Q40" s="40"/>
    </row>
    <row r="41" spans="1:17" ht="17.25" thickTop="1" thickBot="1" x14ac:dyDescent="0.3">
      <c r="A41" s="24">
        <f t="shared" si="4"/>
        <v>38</v>
      </c>
      <c r="B41" s="14" t="s">
        <v>8</v>
      </c>
      <c r="C41" s="15" t="s">
        <v>51</v>
      </c>
      <c r="D41" s="20">
        <v>28757.31</v>
      </c>
      <c r="E41" s="20"/>
      <c r="F41" s="20"/>
      <c r="G41" s="13">
        <f t="shared" si="3"/>
        <v>28757.31</v>
      </c>
      <c r="H41" s="13"/>
      <c r="I41" s="19">
        <v>0.33329999999999999</v>
      </c>
      <c r="J41" s="13">
        <f>SUM(O41:HX41)</f>
        <v>0</v>
      </c>
      <c r="K41" s="20">
        <v>1</v>
      </c>
      <c r="L41" s="13">
        <f t="shared" si="0"/>
        <v>798.73428524999997</v>
      </c>
      <c r="M41" s="13">
        <f t="shared" si="1"/>
        <v>0</v>
      </c>
      <c r="N41" s="13">
        <f t="shared" si="2"/>
        <v>798.73428524999997</v>
      </c>
      <c r="O41" s="22">
        <v>0</v>
      </c>
      <c r="P41" s="40"/>
      <c r="Q41" s="40"/>
    </row>
    <row r="42" spans="1:17" ht="17.25" thickTop="1" thickBot="1" x14ac:dyDescent="0.3">
      <c r="A42" s="24">
        <f t="shared" si="4"/>
        <v>39</v>
      </c>
      <c r="B42" s="14" t="s">
        <v>9</v>
      </c>
      <c r="C42" s="15" t="s">
        <v>52</v>
      </c>
      <c r="D42" s="20">
        <f>24975004.39-24889550.54</f>
        <v>85453.85000000149</v>
      </c>
      <c r="E42" s="20"/>
      <c r="F42" s="20"/>
      <c r="G42" s="13">
        <f t="shared" si="3"/>
        <v>85453.85000000149</v>
      </c>
      <c r="H42" s="13"/>
      <c r="I42" s="19">
        <v>0.1</v>
      </c>
      <c r="J42" s="13">
        <f>SUM(O42:HX42)</f>
        <v>8545.3850000001494</v>
      </c>
      <c r="K42" s="20">
        <v>1</v>
      </c>
      <c r="L42" s="13">
        <f t="shared" si="0"/>
        <v>712.11541666667915</v>
      </c>
      <c r="M42" s="13">
        <f t="shared" si="1"/>
        <v>8545.3850000001494</v>
      </c>
      <c r="N42" s="13">
        <f t="shared" si="2"/>
        <v>712.11541666667915</v>
      </c>
      <c r="O42" s="22">
        <v>8545.3850000001494</v>
      </c>
    </row>
    <row r="43" spans="1:17" ht="17.25" thickTop="1" thickBot="1" x14ac:dyDescent="0.3">
      <c r="A43" s="24">
        <f t="shared" si="4"/>
        <v>40</v>
      </c>
      <c r="B43" s="14" t="s">
        <v>10</v>
      </c>
      <c r="C43" s="15" t="s">
        <v>53</v>
      </c>
      <c r="D43" s="20">
        <v>886003.94</v>
      </c>
      <c r="E43" s="20"/>
      <c r="F43" s="20"/>
      <c r="G43" s="13">
        <f t="shared" si="3"/>
        <v>886003.94</v>
      </c>
      <c r="H43" s="13"/>
      <c r="I43" s="19">
        <v>0.33329999999999999</v>
      </c>
      <c r="J43" s="13">
        <f>SUM(O43:HX43)</f>
        <v>0</v>
      </c>
      <c r="K43" s="20">
        <v>1</v>
      </c>
      <c r="L43" s="13">
        <f t="shared" si="0"/>
        <v>24608.759433499999</v>
      </c>
      <c r="M43" s="13">
        <f t="shared" si="1"/>
        <v>0</v>
      </c>
      <c r="N43" s="13">
        <f t="shared" si="2"/>
        <v>24608.759433499999</v>
      </c>
      <c r="O43" s="22">
        <v>0</v>
      </c>
    </row>
    <row r="44" spans="1:17" ht="17.25" thickTop="1" thickBot="1" x14ac:dyDescent="0.3">
      <c r="A44" s="24">
        <f t="shared" si="4"/>
        <v>41</v>
      </c>
      <c r="B44" s="14" t="s">
        <v>11</v>
      </c>
      <c r="C44" s="15" t="s">
        <v>54</v>
      </c>
      <c r="D44" s="20">
        <f>26959297.8-25861008.33</f>
        <v>1098289.4700000025</v>
      </c>
      <c r="E44" s="20"/>
      <c r="F44" s="20"/>
      <c r="G44" s="13">
        <f t="shared" si="3"/>
        <v>1098289.4700000025</v>
      </c>
      <c r="H44" s="13"/>
      <c r="I44" s="19">
        <v>0.33329999999999999</v>
      </c>
      <c r="J44" s="13">
        <f>SUM(O44:HX44)</f>
        <v>0</v>
      </c>
      <c r="K44" s="20">
        <v>1</v>
      </c>
      <c r="L44" s="13">
        <f t="shared" si="0"/>
        <v>30504.990029250068</v>
      </c>
      <c r="M44" s="13">
        <f t="shared" si="1"/>
        <v>0</v>
      </c>
      <c r="N44" s="13">
        <f t="shared" si="2"/>
        <v>30504.990029250068</v>
      </c>
      <c r="O44" s="22">
        <v>0</v>
      </c>
    </row>
    <row r="45" spans="1:17" ht="17.25" thickTop="1" thickBot="1" x14ac:dyDescent="0.3">
      <c r="A45" s="24">
        <f t="shared" si="4"/>
        <v>42</v>
      </c>
      <c r="B45" s="14" t="s">
        <v>12</v>
      </c>
      <c r="C45" s="15" t="s">
        <v>55</v>
      </c>
      <c r="D45" s="20">
        <f>27761677.84-26959297.8</f>
        <v>802380.03999999911</v>
      </c>
      <c r="E45" s="20"/>
      <c r="F45" s="20"/>
      <c r="G45" s="13">
        <f t="shared" si="3"/>
        <v>802380.03999999911</v>
      </c>
      <c r="H45" s="13"/>
      <c r="I45" s="19">
        <v>0.33329999999999999</v>
      </c>
      <c r="J45" s="13">
        <f>SUM(O45:HX45)</f>
        <v>0</v>
      </c>
      <c r="K45" s="20">
        <v>1</v>
      </c>
      <c r="L45" s="13">
        <f t="shared" si="0"/>
        <v>22286.105610999974</v>
      </c>
      <c r="M45" s="13">
        <f t="shared" si="1"/>
        <v>0</v>
      </c>
      <c r="N45" s="13">
        <f t="shared" si="2"/>
        <v>22286.105610999974</v>
      </c>
      <c r="O45" s="22">
        <v>0</v>
      </c>
    </row>
    <row r="46" spans="1:17" ht="17.25" thickTop="1" thickBot="1" x14ac:dyDescent="0.3">
      <c r="A46" s="24">
        <f t="shared" si="4"/>
        <v>43</v>
      </c>
      <c r="B46" s="14">
        <v>42172</v>
      </c>
      <c r="C46" s="15" t="s">
        <v>56</v>
      </c>
      <c r="D46" s="20">
        <v>450111.7</v>
      </c>
      <c r="E46" s="20"/>
      <c r="F46" s="20"/>
      <c r="G46" s="13">
        <f t="shared" si="3"/>
        <v>450111.7</v>
      </c>
      <c r="H46" s="13"/>
      <c r="I46" s="19">
        <v>0.2</v>
      </c>
      <c r="J46" s="13">
        <f>SUM(O46:HX46)</f>
        <v>67516.754999999845</v>
      </c>
      <c r="K46" s="20">
        <v>1</v>
      </c>
      <c r="L46" s="13">
        <f t="shared" si="0"/>
        <v>7501.8616666666676</v>
      </c>
      <c r="M46" s="13">
        <f t="shared" si="1"/>
        <v>67516.754999999845</v>
      </c>
      <c r="N46" s="13">
        <f t="shared" si="2"/>
        <v>7501.8616666666676</v>
      </c>
      <c r="O46" s="22">
        <v>67516.754999999845</v>
      </c>
    </row>
    <row r="47" spans="1:17" ht="17.25" thickTop="1" thickBot="1" x14ac:dyDescent="0.3">
      <c r="A47" s="24">
        <f t="shared" si="4"/>
        <v>44</v>
      </c>
      <c r="B47" s="14">
        <v>42247</v>
      </c>
      <c r="C47" s="15" t="s">
        <v>57</v>
      </c>
      <c r="D47" s="20">
        <v>37496.639999999999</v>
      </c>
      <c r="E47" s="20"/>
      <c r="F47" s="20"/>
      <c r="G47" s="13">
        <f t="shared" si="3"/>
        <v>37496.639999999999</v>
      </c>
      <c r="H47" s="13"/>
      <c r="I47" s="30">
        <v>0.2</v>
      </c>
      <c r="J47" s="13">
        <f>SUM(O47:HX47)</f>
        <v>5936.9679999999735</v>
      </c>
      <c r="K47" s="20">
        <v>1</v>
      </c>
      <c r="L47" s="13">
        <f t="shared" si="0"/>
        <v>624.94400000000007</v>
      </c>
      <c r="M47" s="13">
        <f t="shared" si="1"/>
        <v>5936.9679999999735</v>
      </c>
      <c r="N47" s="13">
        <f t="shared" si="2"/>
        <v>624.94400000000007</v>
      </c>
      <c r="O47" s="22">
        <v>5936.9679999999735</v>
      </c>
    </row>
    <row r="48" spans="1:17" ht="17.25" thickTop="1" thickBot="1" x14ac:dyDescent="0.3">
      <c r="A48" s="24">
        <f t="shared" si="4"/>
        <v>45</v>
      </c>
      <c r="B48" s="14">
        <v>42254</v>
      </c>
      <c r="C48" s="15" t="s">
        <v>58</v>
      </c>
      <c r="D48" s="20">
        <v>5270</v>
      </c>
      <c r="E48" s="20"/>
      <c r="F48" s="20"/>
      <c r="G48" s="13">
        <f t="shared" si="3"/>
        <v>5270</v>
      </c>
      <c r="H48" s="13"/>
      <c r="I48" s="30">
        <v>0.5</v>
      </c>
      <c r="J48" s="13">
        <f>SUM(O48:HX48)</f>
        <v>0</v>
      </c>
      <c r="K48" s="20">
        <v>1</v>
      </c>
      <c r="L48" s="13">
        <f t="shared" si="0"/>
        <v>219.58333333333334</v>
      </c>
      <c r="M48" s="13">
        <f t="shared" si="1"/>
        <v>0</v>
      </c>
      <c r="N48" s="20">
        <f t="shared" si="2"/>
        <v>219.58333333333334</v>
      </c>
      <c r="O48" s="22">
        <v>0</v>
      </c>
    </row>
    <row r="49" spans="1:15" ht="17.25" thickTop="1" thickBot="1" x14ac:dyDescent="0.3">
      <c r="A49" s="24">
        <f t="shared" si="4"/>
        <v>46</v>
      </c>
      <c r="B49" s="14">
        <v>42257</v>
      </c>
      <c r="C49" s="15" t="s">
        <v>59</v>
      </c>
      <c r="D49" s="20">
        <v>12250</v>
      </c>
      <c r="E49" s="20"/>
      <c r="F49" s="20"/>
      <c r="G49" s="13">
        <f t="shared" si="3"/>
        <v>12250</v>
      </c>
      <c r="H49" s="13"/>
      <c r="I49" s="30">
        <v>0.1</v>
      </c>
      <c r="J49" s="13">
        <f>SUM(O49:HX49)</f>
        <v>1225</v>
      </c>
      <c r="K49" s="20">
        <v>1</v>
      </c>
      <c r="L49" s="13">
        <f t="shared" si="0"/>
        <v>102.08333333333333</v>
      </c>
      <c r="M49" s="13">
        <f t="shared" si="1"/>
        <v>1225</v>
      </c>
      <c r="N49" s="20">
        <f t="shared" si="2"/>
        <v>102.08333333333333</v>
      </c>
      <c r="O49" s="22">
        <v>1225</v>
      </c>
    </row>
    <row r="50" spans="1:15" ht="17.25" thickTop="1" thickBot="1" x14ac:dyDescent="0.3">
      <c r="A50" s="24">
        <f t="shared" si="4"/>
        <v>47</v>
      </c>
      <c r="B50" s="14">
        <v>42367</v>
      </c>
      <c r="C50" s="15" t="s">
        <v>60</v>
      </c>
      <c r="D50" s="29">
        <v>603042.69999999995</v>
      </c>
      <c r="E50" s="29"/>
      <c r="F50" s="20"/>
      <c r="G50" s="13">
        <f t="shared" si="3"/>
        <v>603042.69999999995</v>
      </c>
      <c r="H50" s="13"/>
      <c r="I50" s="30">
        <v>0.33</v>
      </c>
      <c r="J50" s="13">
        <f>SUM(O50:HX50)</f>
        <v>0</v>
      </c>
      <c r="K50" s="20">
        <v>1</v>
      </c>
      <c r="L50" s="13">
        <f t="shared" si="0"/>
        <v>16583.67425</v>
      </c>
      <c r="M50" s="13">
        <f t="shared" si="1"/>
        <v>0</v>
      </c>
      <c r="N50" s="20">
        <f t="shared" si="2"/>
        <v>16583.67425</v>
      </c>
      <c r="O50" s="22">
        <v>0</v>
      </c>
    </row>
    <row r="51" spans="1:15" ht="17.25" thickTop="1" thickBot="1" x14ac:dyDescent="0.3">
      <c r="A51" s="24">
        <f t="shared" si="4"/>
        <v>48</v>
      </c>
      <c r="B51" s="14">
        <v>42680</v>
      </c>
      <c r="C51" s="15" t="s">
        <v>61</v>
      </c>
      <c r="D51" s="20">
        <v>4000</v>
      </c>
      <c r="E51" s="20"/>
      <c r="F51" s="20"/>
      <c r="G51" s="13">
        <f t="shared" si="3"/>
        <v>4000</v>
      </c>
      <c r="H51" s="13"/>
      <c r="I51" s="30">
        <v>0.33</v>
      </c>
      <c r="J51" s="13">
        <f>SUM(O51:HX51)</f>
        <v>0</v>
      </c>
      <c r="K51" s="20">
        <v>1</v>
      </c>
      <c r="L51" s="13">
        <f t="shared" si="0"/>
        <v>110</v>
      </c>
      <c r="M51" s="13">
        <f t="shared" si="1"/>
        <v>0</v>
      </c>
      <c r="N51" s="20">
        <f t="shared" si="2"/>
        <v>110</v>
      </c>
      <c r="O51" s="22">
        <v>0</v>
      </c>
    </row>
    <row r="52" spans="1:15" ht="17.25" thickTop="1" thickBot="1" x14ac:dyDescent="0.3">
      <c r="A52" s="24">
        <f t="shared" si="4"/>
        <v>49</v>
      </c>
      <c r="B52" s="14">
        <v>42701</v>
      </c>
      <c r="C52" s="15" t="s">
        <v>62</v>
      </c>
      <c r="D52" s="20">
        <v>66605.899999999994</v>
      </c>
      <c r="E52" s="20"/>
      <c r="F52" s="20"/>
      <c r="G52" s="13">
        <f t="shared" si="3"/>
        <v>66605.899999999994</v>
      </c>
      <c r="H52" s="13"/>
      <c r="I52" s="30">
        <v>0.33</v>
      </c>
      <c r="J52" s="13">
        <f>SUM(O52:HX52)</f>
        <v>1.4551915228366852E-11</v>
      </c>
      <c r="K52" s="20">
        <v>1</v>
      </c>
      <c r="L52" s="13">
        <f t="shared" si="0"/>
        <v>1831.6622500000001</v>
      </c>
      <c r="M52" s="13">
        <f t="shared" si="1"/>
        <v>1.4551915228366852E-11</v>
      </c>
      <c r="N52" s="20">
        <f t="shared" si="2"/>
        <v>1831.6622500000001</v>
      </c>
      <c r="O52" s="22">
        <v>1.4551915228366852E-11</v>
      </c>
    </row>
    <row r="53" spans="1:15" ht="17.25" thickTop="1" thickBot="1" x14ac:dyDescent="0.3">
      <c r="A53" s="24">
        <f t="shared" si="4"/>
        <v>50</v>
      </c>
      <c r="B53" s="14">
        <v>42698</v>
      </c>
      <c r="C53" s="15" t="s">
        <v>63</v>
      </c>
      <c r="D53" s="20">
        <v>33255.43</v>
      </c>
      <c r="E53" s="20"/>
      <c r="F53" s="20"/>
      <c r="G53" s="13">
        <f t="shared" si="3"/>
        <v>33255.43</v>
      </c>
      <c r="H53" s="13"/>
      <c r="I53" s="30">
        <v>0.33</v>
      </c>
      <c r="J53" s="13">
        <f>SUM(O53:HX53)</f>
        <v>-1.4551915228366852E-11</v>
      </c>
      <c r="K53" s="20">
        <v>1</v>
      </c>
      <c r="L53" s="13">
        <f t="shared" si="0"/>
        <v>914.52432499999998</v>
      </c>
      <c r="M53" s="13">
        <f t="shared" si="1"/>
        <v>-1.4551915228366852E-11</v>
      </c>
      <c r="N53" s="20">
        <f t="shared" si="2"/>
        <v>914.52432499999998</v>
      </c>
      <c r="O53" s="22">
        <v>-1.4551915228366852E-11</v>
      </c>
    </row>
    <row r="54" spans="1:15" ht="17.25" thickTop="1" thickBot="1" x14ac:dyDescent="0.3">
      <c r="A54" s="24">
        <f t="shared" si="4"/>
        <v>51</v>
      </c>
      <c r="B54" s="14">
        <v>42701</v>
      </c>
      <c r="C54" s="15" t="s">
        <v>64</v>
      </c>
      <c r="D54" s="20">
        <v>38020.44</v>
      </c>
      <c r="E54" s="20"/>
      <c r="F54" s="20"/>
      <c r="G54" s="13">
        <f t="shared" si="3"/>
        <v>38020.44</v>
      </c>
      <c r="H54" s="13"/>
      <c r="I54" s="30">
        <v>0.33</v>
      </c>
      <c r="J54" s="13">
        <f>SUM(O54:HX54)</f>
        <v>7.2759576141834259E-12</v>
      </c>
      <c r="K54" s="20">
        <v>1</v>
      </c>
      <c r="L54" s="13">
        <f t="shared" si="0"/>
        <v>1045.5621000000001</v>
      </c>
      <c r="M54" s="13">
        <f t="shared" si="1"/>
        <v>7.2759576141834259E-12</v>
      </c>
      <c r="N54" s="20">
        <f t="shared" si="2"/>
        <v>1045.5621000000001</v>
      </c>
      <c r="O54" s="22">
        <v>7.2759576141834259E-12</v>
      </c>
    </row>
    <row r="55" spans="1:15" ht="17.25" thickTop="1" thickBot="1" x14ac:dyDescent="0.3">
      <c r="A55" s="24">
        <f t="shared" si="4"/>
        <v>52</v>
      </c>
      <c r="B55" s="14">
        <v>43091</v>
      </c>
      <c r="C55" s="15" t="s">
        <v>65</v>
      </c>
      <c r="D55" s="20">
        <v>33302.949999999997</v>
      </c>
      <c r="E55" s="20"/>
      <c r="F55" s="20"/>
      <c r="G55" s="13">
        <f t="shared" si="3"/>
        <v>33302.949999999997</v>
      </c>
      <c r="H55" s="13"/>
      <c r="I55" s="30">
        <v>0.33</v>
      </c>
      <c r="J55" s="13">
        <f>SUM(O55:HX55)</f>
        <v>0</v>
      </c>
      <c r="K55" s="20">
        <v>1</v>
      </c>
      <c r="L55" s="13">
        <f t="shared" si="0"/>
        <v>915.83112500000004</v>
      </c>
      <c r="M55" s="13">
        <f t="shared" si="1"/>
        <v>0</v>
      </c>
      <c r="N55" s="20">
        <f t="shared" si="2"/>
        <v>915.83112500000004</v>
      </c>
      <c r="O55" s="22">
        <v>0</v>
      </c>
    </row>
    <row r="56" spans="1:15" ht="17.25" thickTop="1" thickBot="1" x14ac:dyDescent="0.3">
      <c r="A56" s="24">
        <f t="shared" si="4"/>
        <v>53</v>
      </c>
      <c r="B56" s="14">
        <v>43091</v>
      </c>
      <c r="C56" s="15" t="s">
        <v>66</v>
      </c>
      <c r="D56" s="20">
        <v>6928.21</v>
      </c>
      <c r="E56" s="20"/>
      <c r="F56" s="20"/>
      <c r="G56" s="13">
        <f t="shared" si="3"/>
        <v>6928.21</v>
      </c>
      <c r="H56" s="13"/>
      <c r="I56" s="30">
        <v>0.33</v>
      </c>
      <c r="J56" s="13">
        <f>SUM(O56:HX56)</f>
        <v>9.0949470177292824E-13</v>
      </c>
      <c r="K56" s="20">
        <v>1</v>
      </c>
      <c r="L56" s="13">
        <f t="shared" si="0"/>
        <v>190.52577499999998</v>
      </c>
      <c r="M56" s="13">
        <f t="shared" si="1"/>
        <v>9.0949470177292824E-13</v>
      </c>
      <c r="N56" s="20">
        <f t="shared" si="2"/>
        <v>190.52577499999998</v>
      </c>
      <c r="O56" s="22">
        <v>9.0949470177292824E-13</v>
      </c>
    </row>
    <row r="57" spans="1:15" ht="17.25" thickTop="1" thickBot="1" x14ac:dyDescent="0.3">
      <c r="A57" s="24">
        <f t="shared" si="4"/>
        <v>54</v>
      </c>
      <c r="B57" s="14">
        <v>43091</v>
      </c>
      <c r="C57" s="15" t="s">
        <v>67</v>
      </c>
      <c r="D57" s="20">
        <v>19631.21</v>
      </c>
      <c r="E57" s="20"/>
      <c r="F57" s="20"/>
      <c r="G57" s="13">
        <f t="shared" si="3"/>
        <v>19631.21</v>
      </c>
      <c r="H57" s="13"/>
      <c r="I57" s="30">
        <v>0.33</v>
      </c>
      <c r="J57" s="13">
        <f>SUM(O57:HX57)</f>
        <v>0</v>
      </c>
      <c r="K57" s="20">
        <v>1</v>
      </c>
      <c r="L57" s="13">
        <f t="shared" si="0"/>
        <v>539.85827499999994</v>
      </c>
      <c r="M57" s="13">
        <f t="shared" si="1"/>
        <v>0</v>
      </c>
      <c r="N57" s="20">
        <f t="shared" si="2"/>
        <v>539.85827499999994</v>
      </c>
      <c r="O57" s="22">
        <v>0</v>
      </c>
    </row>
    <row r="58" spans="1:15" ht="17.25" thickTop="1" thickBot="1" x14ac:dyDescent="0.3">
      <c r="A58" s="24">
        <f t="shared" si="4"/>
        <v>55</v>
      </c>
      <c r="B58" s="14">
        <v>43091</v>
      </c>
      <c r="C58" s="15" t="s">
        <v>68</v>
      </c>
      <c r="D58" s="20">
        <v>38020.44</v>
      </c>
      <c r="E58" s="20"/>
      <c r="F58" s="20"/>
      <c r="G58" s="13">
        <f t="shared" si="3"/>
        <v>38020.44</v>
      </c>
      <c r="H58" s="13"/>
      <c r="I58" s="30">
        <v>0.33</v>
      </c>
      <c r="J58" s="13">
        <f>SUM(O58:HX58)</f>
        <v>7.2759576141834259E-12</v>
      </c>
      <c r="K58" s="20">
        <v>1</v>
      </c>
      <c r="L58" s="13">
        <f t="shared" si="0"/>
        <v>1045.5621000000001</v>
      </c>
      <c r="M58" s="13">
        <f t="shared" si="1"/>
        <v>7.2759576141834259E-12</v>
      </c>
      <c r="N58" s="20">
        <f>L58</f>
        <v>1045.5621000000001</v>
      </c>
      <c r="O58" s="22">
        <v>7.2759576141834259E-12</v>
      </c>
    </row>
    <row r="59" spans="1:15" ht="17.25" thickTop="1" thickBot="1" x14ac:dyDescent="0.3">
      <c r="A59" s="24">
        <f t="shared" si="4"/>
        <v>56</v>
      </c>
      <c r="B59" s="14">
        <v>43091</v>
      </c>
      <c r="C59" s="15" t="s">
        <v>69</v>
      </c>
      <c r="D59" s="20">
        <v>4065.89</v>
      </c>
      <c r="E59" s="20"/>
      <c r="F59" s="20"/>
      <c r="G59" s="13">
        <f t="shared" si="3"/>
        <v>4065.89</v>
      </c>
      <c r="H59" s="13"/>
      <c r="I59" s="30">
        <v>0.33</v>
      </c>
      <c r="J59" s="13">
        <f>SUM(O59:HX59)</f>
        <v>9.0949470177292824E-13</v>
      </c>
      <c r="K59" s="20">
        <v>1</v>
      </c>
      <c r="L59" s="13">
        <f t="shared" si="0"/>
        <v>111.811975</v>
      </c>
      <c r="M59" s="13">
        <f t="shared" si="1"/>
        <v>9.0949470177292824E-13</v>
      </c>
      <c r="N59" s="20">
        <f t="shared" si="2"/>
        <v>111.811975</v>
      </c>
      <c r="O59" s="22">
        <v>9.0949470177292824E-13</v>
      </c>
    </row>
    <row r="60" spans="1:15" ht="17.25" thickTop="1" thickBot="1" x14ac:dyDescent="0.3">
      <c r="A60" s="24"/>
      <c r="B60" s="14">
        <v>43311</v>
      </c>
      <c r="C60" s="15" t="s">
        <v>70</v>
      </c>
      <c r="D60" s="20">
        <v>327523.03399999999</v>
      </c>
      <c r="E60" s="20"/>
      <c r="F60" s="20"/>
      <c r="G60" s="13">
        <f t="shared" si="3"/>
        <v>327523.03399999999</v>
      </c>
      <c r="H60" s="13"/>
      <c r="I60" s="30">
        <v>0.33</v>
      </c>
      <c r="J60" s="13">
        <f>SUM(O60:HX60)</f>
        <v>108082.60121999997</v>
      </c>
      <c r="K60" s="20">
        <v>1</v>
      </c>
      <c r="L60" s="13">
        <f t="shared" si="0"/>
        <v>9006.8834349999997</v>
      </c>
      <c r="M60" s="13">
        <f t="shared" si="1"/>
        <v>108082.60121999997</v>
      </c>
      <c r="N60" s="20">
        <f>L60</f>
        <v>9006.8834349999997</v>
      </c>
      <c r="O60" s="22">
        <v>108082.60121999997</v>
      </c>
    </row>
    <row r="61" spans="1:15" ht="17.25" thickTop="1" thickBot="1" x14ac:dyDescent="0.3">
      <c r="A61" s="24"/>
      <c r="B61" s="14">
        <v>43313</v>
      </c>
      <c r="C61" s="15" t="s">
        <v>71</v>
      </c>
      <c r="D61" s="20">
        <v>301143.42500000005</v>
      </c>
      <c r="E61" s="20"/>
      <c r="F61" s="20"/>
      <c r="G61" s="13">
        <f t="shared" si="3"/>
        <v>301143.42500000005</v>
      </c>
      <c r="H61" s="13"/>
      <c r="I61" s="30">
        <v>0.33</v>
      </c>
      <c r="J61" s="13">
        <f>SUM(O61:HX61)</f>
        <v>99377.330250000043</v>
      </c>
      <c r="K61" s="20">
        <v>1</v>
      </c>
      <c r="L61" s="13">
        <f t="shared" si="0"/>
        <v>8281.4441875000011</v>
      </c>
      <c r="M61" s="13">
        <f t="shared" si="1"/>
        <v>99377.330250000043</v>
      </c>
      <c r="N61" s="20">
        <f t="shared" ref="N61:N80" si="5">L61</f>
        <v>8281.4441875000011</v>
      </c>
      <c r="O61" s="22">
        <v>99377.330250000043</v>
      </c>
    </row>
    <row r="62" spans="1:15" ht="17.25" thickTop="1" thickBot="1" x14ac:dyDescent="0.3">
      <c r="A62" s="24"/>
      <c r="B62" s="14">
        <v>43314</v>
      </c>
      <c r="C62" s="15" t="s">
        <v>72</v>
      </c>
      <c r="D62" s="20">
        <v>43329.360999999997</v>
      </c>
      <c r="E62" s="20"/>
      <c r="F62" s="20"/>
      <c r="G62" s="13">
        <f t="shared" si="3"/>
        <v>43329.360999999997</v>
      </c>
      <c r="H62" s="13"/>
      <c r="I62" s="30">
        <v>0.33</v>
      </c>
      <c r="J62" s="13">
        <f>SUM(O62:HX62)</f>
        <v>14298.689129999999</v>
      </c>
      <c r="K62" s="20">
        <v>1</v>
      </c>
      <c r="L62" s="13">
        <f t="shared" si="0"/>
        <v>1191.5574274999999</v>
      </c>
      <c r="M62" s="13">
        <f t="shared" si="1"/>
        <v>14298.689129999999</v>
      </c>
      <c r="N62" s="20">
        <f t="shared" si="5"/>
        <v>1191.5574274999999</v>
      </c>
      <c r="O62" s="22">
        <v>14298.689129999999</v>
      </c>
    </row>
    <row r="63" spans="1:15" ht="17.25" thickTop="1" thickBot="1" x14ac:dyDescent="0.3">
      <c r="A63" s="24"/>
      <c r="B63" s="14">
        <v>43318</v>
      </c>
      <c r="C63" s="15" t="s">
        <v>73</v>
      </c>
      <c r="D63" s="20">
        <v>20416.462</v>
      </c>
      <c r="E63" s="20"/>
      <c r="F63" s="20"/>
      <c r="G63" s="13">
        <f t="shared" si="3"/>
        <v>20416.462</v>
      </c>
      <c r="H63" s="13"/>
      <c r="I63" s="30">
        <v>0.33</v>
      </c>
      <c r="J63" s="13">
        <f>SUM(O63:HX63)</f>
        <v>6737.4324599999991</v>
      </c>
      <c r="K63" s="20">
        <v>1</v>
      </c>
      <c r="L63" s="13">
        <f t="shared" si="0"/>
        <v>561.45270500000004</v>
      </c>
      <c r="M63" s="13">
        <f t="shared" si="1"/>
        <v>6737.4324599999991</v>
      </c>
      <c r="N63" s="20">
        <f t="shared" si="5"/>
        <v>561.45270500000004</v>
      </c>
      <c r="O63" s="22">
        <v>6737.4324599999991</v>
      </c>
    </row>
    <row r="64" spans="1:15" ht="17.25" thickTop="1" thickBot="1" x14ac:dyDescent="0.3">
      <c r="A64" s="24"/>
      <c r="B64" s="14">
        <v>43321</v>
      </c>
      <c r="C64" s="15" t="s">
        <v>74</v>
      </c>
      <c r="D64" s="20">
        <v>2919.5720000000001</v>
      </c>
      <c r="E64" s="20"/>
      <c r="F64" s="20"/>
      <c r="G64" s="13">
        <f>D64-F64+E64</f>
        <v>2919.5720000000001</v>
      </c>
      <c r="H64" s="13"/>
      <c r="I64" s="30">
        <v>0.33</v>
      </c>
      <c r="J64" s="13">
        <f>SUM(O64:HX64)</f>
        <v>963.4587600000001</v>
      </c>
      <c r="K64" s="20">
        <v>1</v>
      </c>
      <c r="L64" s="13">
        <f>IF(J64&gt;G64,0,IF((G64-J64)&lt;(G64*I64*K64/12),G64-J64,G64*I64*K64/12))</f>
        <v>80.288230000000013</v>
      </c>
      <c r="M64" s="13">
        <f t="shared" si="1"/>
        <v>963.4587600000001</v>
      </c>
      <c r="N64" s="20">
        <f t="shared" si="5"/>
        <v>80.288230000000013</v>
      </c>
      <c r="O64" s="22">
        <v>963.4587600000001</v>
      </c>
    </row>
    <row r="65" spans="1:15" ht="17.25" thickTop="1" thickBot="1" x14ac:dyDescent="0.3">
      <c r="A65" s="24"/>
      <c r="B65" s="14">
        <v>43317</v>
      </c>
      <c r="C65" s="15" t="s">
        <v>75</v>
      </c>
      <c r="D65" s="20">
        <v>35000</v>
      </c>
      <c r="E65" s="20"/>
      <c r="F65" s="20"/>
      <c r="G65" s="13">
        <f>D65-F65+E65</f>
        <v>35000</v>
      </c>
      <c r="H65" s="13"/>
      <c r="I65" s="30">
        <v>0.33</v>
      </c>
      <c r="J65" s="13">
        <f>SUM(O65:HX65)</f>
        <v>11550</v>
      </c>
      <c r="K65" s="20">
        <v>1</v>
      </c>
      <c r="L65" s="13">
        <f>IF(J65&gt;G65,0,IF((G65-J65)&lt;(G65*I65*K65/12),G65-J65,G65*I65*K65/12))</f>
        <v>962.5</v>
      </c>
      <c r="M65" s="13">
        <f t="shared" si="1"/>
        <v>11550</v>
      </c>
      <c r="N65" s="20">
        <f t="shared" si="5"/>
        <v>962.5</v>
      </c>
      <c r="O65" s="22">
        <v>11550</v>
      </c>
    </row>
    <row r="66" spans="1:15" ht="17.25" thickTop="1" thickBot="1" x14ac:dyDescent="0.3">
      <c r="A66" s="24"/>
      <c r="B66" s="14">
        <v>43373</v>
      </c>
      <c r="C66" s="15" t="s">
        <v>76</v>
      </c>
      <c r="D66" s="20">
        <v>85000</v>
      </c>
      <c r="E66" s="20"/>
      <c r="F66" s="20"/>
      <c r="G66" s="13">
        <f t="shared" ref="G66:G68" si="6">D66-F66+E66</f>
        <v>85000</v>
      </c>
      <c r="H66" s="13"/>
      <c r="I66" s="30">
        <v>0.33</v>
      </c>
      <c r="J66" s="13">
        <f>SUM(O66:HX66)</f>
        <v>28050</v>
      </c>
      <c r="K66" s="20">
        <v>1</v>
      </c>
      <c r="L66" s="13">
        <f t="shared" ref="L66:L68" si="7">IF(J66&gt;G66,0,IF((G66-J66)&lt;(G66*I66*K66/12),G66-J66,G66*I66*K66/12))</f>
        <v>2337.5</v>
      </c>
      <c r="M66" s="13">
        <f t="shared" si="1"/>
        <v>28050</v>
      </c>
      <c r="N66" s="20">
        <f t="shared" si="5"/>
        <v>2337.5</v>
      </c>
      <c r="O66" s="22">
        <v>28050</v>
      </c>
    </row>
    <row r="67" spans="1:15" ht="17.25" thickTop="1" thickBot="1" x14ac:dyDescent="0.3">
      <c r="A67" s="24">
        <f>A59+1</f>
        <v>57</v>
      </c>
      <c r="B67" s="14">
        <v>43506</v>
      </c>
      <c r="C67" s="15" t="s">
        <v>77</v>
      </c>
      <c r="D67" s="20">
        <f>90+3000+38020.44+461.881</f>
        <v>41572.321000000004</v>
      </c>
      <c r="E67" s="20"/>
      <c r="F67" s="20"/>
      <c r="G67" s="13">
        <f t="shared" si="6"/>
        <v>41572.321000000004</v>
      </c>
      <c r="H67" s="13"/>
      <c r="I67" s="30">
        <v>0.33</v>
      </c>
      <c r="J67" s="13">
        <f>SUM(O67:HX67)</f>
        <v>13718.865929999998</v>
      </c>
      <c r="K67" s="20">
        <v>1</v>
      </c>
      <c r="L67" s="13">
        <f t="shared" si="7"/>
        <v>1143.2388275000001</v>
      </c>
      <c r="M67" s="13">
        <f t="shared" si="1"/>
        <v>13718.865929999998</v>
      </c>
      <c r="N67" s="20">
        <f t="shared" si="5"/>
        <v>1143.2388275000001</v>
      </c>
      <c r="O67" s="22">
        <v>13718.865929999998</v>
      </c>
    </row>
    <row r="68" spans="1:15" ht="17.25" thickTop="1" thickBot="1" x14ac:dyDescent="0.3">
      <c r="A68" s="24">
        <f t="shared" si="4"/>
        <v>58</v>
      </c>
      <c r="B68" s="14">
        <v>43656</v>
      </c>
      <c r="C68" s="15" t="s">
        <v>78</v>
      </c>
      <c r="D68" s="20">
        <f>26026+780.78</f>
        <v>26806.78</v>
      </c>
      <c r="E68" s="20"/>
      <c r="F68" s="20"/>
      <c r="G68" s="13">
        <f t="shared" si="6"/>
        <v>26806.78</v>
      </c>
      <c r="H68" s="13"/>
      <c r="I68" s="30">
        <v>0.33</v>
      </c>
      <c r="J68" s="13">
        <f>SUM(O68:HX68)</f>
        <v>8846.2374</v>
      </c>
      <c r="K68" s="20">
        <v>1</v>
      </c>
      <c r="L68" s="13">
        <f t="shared" si="7"/>
        <v>737.18645000000004</v>
      </c>
      <c r="M68" s="13">
        <f t="shared" si="1"/>
        <v>8846.2374</v>
      </c>
      <c r="N68" s="20">
        <f t="shared" si="5"/>
        <v>737.18645000000004</v>
      </c>
      <c r="O68" s="22">
        <v>8846.2374</v>
      </c>
    </row>
    <row r="69" spans="1:15" ht="17.25" thickTop="1" thickBot="1" x14ac:dyDescent="0.3">
      <c r="A69" s="24">
        <f t="shared" si="4"/>
        <v>59</v>
      </c>
      <c r="B69" s="14">
        <v>43724</v>
      </c>
      <c r="C69" s="15" t="s">
        <v>79</v>
      </c>
      <c r="D69" s="20">
        <f>2329.5+19860.88+77520+99908.85</f>
        <v>199619.23</v>
      </c>
      <c r="E69" s="20"/>
      <c r="F69" s="20"/>
      <c r="G69" s="13">
        <f t="shared" si="3"/>
        <v>199619.23</v>
      </c>
      <c r="H69" s="13"/>
      <c r="I69" s="30">
        <v>0.33</v>
      </c>
      <c r="J69" s="13">
        <f>SUM(O69:HX69)</f>
        <v>65874.3459</v>
      </c>
      <c r="K69" s="20">
        <v>1</v>
      </c>
      <c r="L69" s="13">
        <f t="shared" si="0"/>
        <v>5489.5288250000003</v>
      </c>
      <c r="M69" s="13">
        <f t="shared" ref="M69:M81" si="8">SUM(+O69)</f>
        <v>65874.3459</v>
      </c>
      <c r="N69" s="20">
        <f t="shared" si="5"/>
        <v>5489.5288250000003</v>
      </c>
      <c r="O69" s="22">
        <v>65874.3459</v>
      </c>
    </row>
    <row r="70" spans="1:15" ht="17.25" thickTop="1" thickBot="1" x14ac:dyDescent="0.3">
      <c r="A70" s="24">
        <f t="shared" si="4"/>
        <v>60</v>
      </c>
      <c r="B70" s="14">
        <v>43830</v>
      </c>
      <c r="C70" s="15" t="s">
        <v>80</v>
      </c>
      <c r="D70" s="20">
        <v>33302.949999999997</v>
      </c>
      <c r="E70" s="20"/>
      <c r="F70" s="20"/>
      <c r="G70" s="13">
        <f t="shared" si="3"/>
        <v>33302.949999999997</v>
      </c>
      <c r="H70" s="13"/>
      <c r="I70" s="30">
        <v>0.33</v>
      </c>
      <c r="J70" s="13">
        <f>SUM(O70:HX70)</f>
        <v>10989.973500000002</v>
      </c>
      <c r="K70" s="20">
        <v>1</v>
      </c>
      <c r="L70" s="13">
        <f t="shared" si="0"/>
        <v>915.83112500000004</v>
      </c>
      <c r="M70" s="13">
        <f t="shared" si="8"/>
        <v>10989.973500000002</v>
      </c>
      <c r="N70" s="20">
        <f t="shared" si="5"/>
        <v>915.83112500000004</v>
      </c>
      <c r="O70" s="22">
        <v>10989.973500000002</v>
      </c>
    </row>
    <row r="71" spans="1:15" ht="17.25" thickTop="1" thickBot="1" x14ac:dyDescent="0.3">
      <c r="A71" s="24">
        <f t="shared" si="4"/>
        <v>61</v>
      </c>
      <c r="B71" s="14">
        <v>43936</v>
      </c>
      <c r="C71" s="15" t="s">
        <v>81</v>
      </c>
      <c r="D71" s="20">
        <v>654299.79700000002</v>
      </c>
      <c r="E71" s="20"/>
      <c r="F71" s="20"/>
      <c r="G71" s="13">
        <f t="shared" si="3"/>
        <v>654299.79700000002</v>
      </c>
      <c r="H71" s="13"/>
      <c r="I71" s="30">
        <v>0.33</v>
      </c>
      <c r="J71" s="13">
        <f>SUM(O71:HX71)</f>
        <v>161939.19975750003</v>
      </c>
      <c r="K71" s="20">
        <v>1</v>
      </c>
      <c r="L71" s="13">
        <f t="shared" si="0"/>
        <v>17993.244417500002</v>
      </c>
      <c r="M71" s="13">
        <f t="shared" si="8"/>
        <v>161939.19975750003</v>
      </c>
      <c r="N71" s="20">
        <f t="shared" si="5"/>
        <v>17993.244417500002</v>
      </c>
      <c r="O71" s="22">
        <v>161939.19975750003</v>
      </c>
    </row>
    <row r="72" spans="1:15" ht="17.25" thickTop="1" thickBot="1" x14ac:dyDescent="0.3">
      <c r="A72" s="24">
        <f t="shared" si="4"/>
        <v>62</v>
      </c>
      <c r="B72" s="14">
        <v>44006</v>
      </c>
      <c r="C72" s="15" t="s">
        <v>82</v>
      </c>
      <c r="D72" s="20">
        <v>10300</v>
      </c>
      <c r="E72" s="20"/>
      <c r="F72" s="20"/>
      <c r="G72" s="13">
        <f t="shared" si="3"/>
        <v>10300</v>
      </c>
      <c r="H72" s="13"/>
      <c r="I72" s="30">
        <v>0.33</v>
      </c>
      <c r="J72" s="13">
        <f>SUM(O72:HX72)</f>
        <v>1982.75</v>
      </c>
      <c r="K72" s="20">
        <v>1</v>
      </c>
      <c r="L72" s="13">
        <f t="shared" si="0"/>
        <v>283.25</v>
      </c>
      <c r="M72" s="13">
        <f t="shared" si="8"/>
        <v>1982.75</v>
      </c>
      <c r="N72" s="20">
        <f t="shared" si="5"/>
        <v>283.25</v>
      </c>
      <c r="O72" s="22">
        <v>1982.75</v>
      </c>
    </row>
    <row r="73" spans="1:15" ht="17.25" thickTop="1" thickBot="1" x14ac:dyDescent="0.3">
      <c r="A73" s="24">
        <f t="shared" si="4"/>
        <v>63</v>
      </c>
      <c r="B73" s="14">
        <v>44029</v>
      </c>
      <c r="C73" s="15" t="s">
        <v>83</v>
      </c>
      <c r="D73" s="20">
        <v>38020.44</v>
      </c>
      <c r="E73" s="20"/>
      <c r="F73" s="20"/>
      <c r="G73" s="13">
        <f t="shared" si="3"/>
        <v>38020.44</v>
      </c>
      <c r="H73" s="13"/>
      <c r="I73" s="30">
        <v>0.33</v>
      </c>
      <c r="J73" s="13">
        <f>SUM(O73:HX73)</f>
        <v>6273.3726000000006</v>
      </c>
      <c r="K73" s="20">
        <v>1</v>
      </c>
      <c r="L73" s="13">
        <f t="shared" si="0"/>
        <v>1045.5621000000001</v>
      </c>
      <c r="M73" s="13">
        <f t="shared" si="8"/>
        <v>6273.3726000000006</v>
      </c>
      <c r="N73" s="20">
        <f t="shared" si="5"/>
        <v>1045.5621000000001</v>
      </c>
      <c r="O73" s="22">
        <v>6273.3726000000006</v>
      </c>
    </row>
    <row r="74" spans="1:15" ht="17.25" thickTop="1" thickBot="1" x14ac:dyDescent="0.3">
      <c r="A74" s="24">
        <f t="shared" si="4"/>
        <v>64</v>
      </c>
      <c r="B74" s="14">
        <v>44101</v>
      </c>
      <c r="C74" s="15" t="s">
        <v>84</v>
      </c>
      <c r="D74" s="20">
        <v>25750</v>
      </c>
      <c r="E74" s="20"/>
      <c r="F74" s="20"/>
      <c r="G74" s="13">
        <f t="shared" si="3"/>
        <v>25750</v>
      </c>
      <c r="H74" s="13"/>
      <c r="I74" s="30">
        <v>0.33</v>
      </c>
      <c r="J74" s="13">
        <f>SUM(O74:HX74)</f>
        <v>2832.5</v>
      </c>
      <c r="K74" s="20">
        <v>1</v>
      </c>
      <c r="L74" s="13">
        <f t="shared" si="0"/>
        <v>708.125</v>
      </c>
      <c r="M74" s="13">
        <f t="shared" si="8"/>
        <v>2832.5</v>
      </c>
      <c r="N74" s="20">
        <f t="shared" si="5"/>
        <v>708.125</v>
      </c>
      <c r="O74" s="22">
        <v>2832.5</v>
      </c>
    </row>
    <row r="75" spans="1:15" ht="17.25" thickTop="1" thickBot="1" x14ac:dyDescent="0.3">
      <c r="A75" s="24">
        <f t="shared" si="4"/>
        <v>65</v>
      </c>
      <c r="B75" s="14">
        <v>44131</v>
      </c>
      <c r="C75" s="15" t="s">
        <v>85</v>
      </c>
      <c r="D75" s="20">
        <f>15000+450</f>
        <v>15450</v>
      </c>
      <c r="E75" s="20"/>
      <c r="F75" s="20"/>
      <c r="G75" s="13">
        <f t="shared" si="3"/>
        <v>15450</v>
      </c>
      <c r="H75" s="13"/>
      <c r="I75" s="30">
        <v>0.33</v>
      </c>
      <c r="J75" s="13">
        <f>SUM(O75:HX75)</f>
        <v>1274.625</v>
      </c>
      <c r="K75" s="20">
        <v>1</v>
      </c>
      <c r="L75" s="13">
        <f t="shared" si="0"/>
        <v>424.875</v>
      </c>
      <c r="M75" s="13">
        <f t="shared" si="8"/>
        <v>1274.625</v>
      </c>
      <c r="N75" s="20">
        <f t="shared" si="5"/>
        <v>424.875</v>
      </c>
      <c r="O75" s="22">
        <v>1274.625</v>
      </c>
    </row>
    <row r="76" spans="1:15" ht="17.25" thickTop="1" thickBot="1" x14ac:dyDescent="0.3">
      <c r="A76" s="24">
        <f t="shared" si="4"/>
        <v>66</v>
      </c>
      <c r="B76" s="14">
        <v>44182</v>
      </c>
      <c r="C76" s="15" t="s">
        <v>86</v>
      </c>
      <c r="D76" s="20">
        <f>10000+300</f>
        <v>10300</v>
      </c>
      <c r="E76" s="20"/>
      <c r="F76" s="20"/>
      <c r="G76" s="13">
        <f t="shared" si="3"/>
        <v>10300</v>
      </c>
      <c r="H76" s="13"/>
      <c r="I76" s="30">
        <v>0.33</v>
      </c>
      <c r="J76" s="13">
        <f>SUM(O76:HX76)</f>
        <v>283.25</v>
      </c>
      <c r="K76" s="20">
        <v>1</v>
      </c>
      <c r="L76" s="13">
        <f t="shared" ref="L76:L81" si="9">IF(J76&gt;G76,0,IF((G76-J76)&lt;(G76*I76*K76/12),G76-J76,G76*I76*K76/12))</f>
        <v>283.25</v>
      </c>
      <c r="M76" s="13">
        <f t="shared" si="8"/>
        <v>283.25</v>
      </c>
      <c r="N76" s="20">
        <f t="shared" si="5"/>
        <v>283.25</v>
      </c>
      <c r="O76" s="22">
        <v>283.25</v>
      </c>
    </row>
    <row r="77" spans="1:15" ht="17.25" thickTop="1" thickBot="1" x14ac:dyDescent="0.3">
      <c r="A77" s="24">
        <f t="shared" si="4"/>
        <v>67</v>
      </c>
      <c r="B77" s="14">
        <v>44184</v>
      </c>
      <c r="C77" s="15" t="s">
        <v>87</v>
      </c>
      <c r="D77" s="20">
        <v>189424.79</v>
      </c>
      <c r="E77" s="20"/>
      <c r="F77" s="20"/>
      <c r="G77" s="13">
        <f t="shared" si="3"/>
        <v>189424.79</v>
      </c>
      <c r="H77" s="13"/>
      <c r="I77" s="30">
        <v>0.33</v>
      </c>
      <c r="J77" s="13">
        <f>SUM(O77:HX77)</f>
        <v>5209.1817250000004</v>
      </c>
      <c r="K77" s="20">
        <v>1</v>
      </c>
      <c r="L77" s="13">
        <f t="shared" si="9"/>
        <v>5209.1817250000004</v>
      </c>
      <c r="M77" s="13">
        <f t="shared" si="8"/>
        <v>5209.1817250000004</v>
      </c>
      <c r="N77" s="20">
        <f t="shared" si="5"/>
        <v>5209.1817250000004</v>
      </c>
      <c r="O77" s="22">
        <v>5209.1817250000004</v>
      </c>
    </row>
    <row r="78" spans="1:15" ht="17.25" thickTop="1" thickBot="1" x14ac:dyDescent="0.3">
      <c r="A78" s="24">
        <f t="shared" ref="A78:A81" si="10">A77+1</f>
        <v>68</v>
      </c>
      <c r="B78" s="14">
        <v>44258</v>
      </c>
      <c r="C78" s="15" t="s">
        <v>88</v>
      </c>
      <c r="D78" s="20">
        <f>10000+300</f>
        <v>10300</v>
      </c>
      <c r="E78" s="20"/>
      <c r="F78" s="20"/>
      <c r="G78" s="13">
        <f t="shared" si="3"/>
        <v>10300</v>
      </c>
      <c r="H78" s="13"/>
      <c r="I78" s="30">
        <v>0.33</v>
      </c>
      <c r="J78" s="13">
        <f>SUM(O78:HX78)</f>
        <v>0</v>
      </c>
      <c r="K78" s="20">
        <v>1</v>
      </c>
      <c r="L78" s="13">
        <f t="shared" si="9"/>
        <v>283.25</v>
      </c>
      <c r="M78" s="13">
        <f t="shared" si="8"/>
        <v>0</v>
      </c>
      <c r="N78" s="20">
        <f t="shared" si="5"/>
        <v>283.25</v>
      </c>
      <c r="O78" s="22">
        <v>0</v>
      </c>
    </row>
    <row r="79" spans="1:15" ht="17.25" thickTop="1" thickBot="1" x14ac:dyDescent="0.3">
      <c r="A79" s="24">
        <f t="shared" si="10"/>
        <v>69</v>
      </c>
      <c r="B79" s="14">
        <v>44290</v>
      </c>
      <c r="C79" s="15" t="s">
        <v>89</v>
      </c>
      <c r="D79" s="20">
        <v>4720527.5199999996</v>
      </c>
      <c r="E79" s="20"/>
      <c r="F79" s="20"/>
      <c r="G79" s="13">
        <f t="shared" si="3"/>
        <v>4720527.5199999996</v>
      </c>
      <c r="H79" s="13"/>
      <c r="I79" s="20">
        <v>0.1</v>
      </c>
      <c r="J79" s="13">
        <f>SUM(O79:HX79)</f>
        <v>0</v>
      </c>
      <c r="K79" s="20">
        <v>1</v>
      </c>
      <c r="L79" s="13">
        <f t="shared" si="9"/>
        <v>39337.729333333329</v>
      </c>
      <c r="M79" s="13">
        <f t="shared" si="8"/>
        <v>0</v>
      </c>
      <c r="N79" s="20">
        <f t="shared" si="5"/>
        <v>39337.729333333329</v>
      </c>
      <c r="O79" s="22">
        <v>0</v>
      </c>
    </row>
    <row r="80" spans="1:15" ht="17.25" thickTop="1" thickBot="1" x14ac:dyDescent="0.3">
      <c r="A80" s="24">
        <f t="shared" si="10"/>
        <v>70</v>
      </c>
      <c r="B80" s="14">
        <v>44347</v>
      </c>
      <c r="C80" s="15" t="s">
        <v>90</v>
      </c>
      <c r="D80" s="20">
        <v>257750</v>
      </c>
      <c r="E80" s="20"/>
      <c r="F80" s="20"/>
      <c r="G80" s="13">
        <f t="shared" si="3"/>
        <v>257750</v>
      </c>
      <c r="H80" s="13"/>
      <c r="I80" s="20">
        <v>0.1</v>
      </c>
      <c r="J80" s="13">
        <f>SUM(O80:HX80)</f>
        <v>0</v>
      </c>
      <c r="K80" s="20">
        <v>1</v>
      </c>
      <c r="L80" s="13">
        <f t="shared" si="9"/>
        <v>2147.9166666666665</v>
      </c>
      <c r="M80" s="13">
        <f t="shared" si="8"/>
        <v>0</v>
      </c>
      <c r="N80" s="20">
        <f t="shared" si="5"/>
        <v>2147.9166666666665</v>
      </c>
      <c r="O80" s="22">
        <v>0</v>
      </c>
    </row>
    <row r="81" spans="1:27" ht="17.25" thickTop="1" thickBot="1" x14ac:dyDescent="0.3">
      <c r="A81" s="24">
        <f t="shared" si="10"/>
        <v>71</v>
      </c>
      <c r="B81" s="14"/>
      <c r="C81" s="26"/>
      <c r="D81" s="20"/>
      <c r="E81" s="20"/>
      <c r="F81" s="20"/>
      <c r="G81" s="13">
        <f t="shared" si="3"/>
        <v>0</v>
      </c>
      <c r="H81" s="13"/>
      <c r="I81" s="20"/>
      <c r="J81" s="20"/>
      <c r="K81" s="20">
        <v>1</v>
      </c>
      <c r="L81" s="13">
        <f t="shared" si="9"/>
        <v>0</v>
      </c>
      <c r="M81" s="13">
        <f t="shared" si="8"/>
        <v>0</v>
      </c>
      <c r="N81" s="20"/>
      <c r="O81" s="22">
        <v>0</v>
      </c>
    </row>
    <row r="82" spans="1:27" s="35" customFormat="1" ht="17.25" thickTop="1" thickBot="1" x14ac:dyDescent="0.3">
      <c r="A82" s="31"/>
      <c r="B82" s="33"/>
      <c r="C82" s="34" t="e">
        <f>" اجمالى " &amp;#REF!</f>
        <v>#REF!</v>
      </c>
      <c r="D82" s="32">
        <f>SUM(D4:D81)</f>
        <v>36161888.042000003</v>
      </c>
      <c r="E82" s="32"/>
      <c r="F82" s="32"/>
      <c r="G82" s="32">
        <f>SUM(G4:G81)</f>
        <v>36161888.042000003</v>
      </c>
      <c r="H82" s="32">
        <f>SUM(H4:H81)</f>
        <v>12672393.349999998</v>
      </c>
      <c r="I82" s="32">
        <f>SUM(I4:I81)</f>
        <v>20.174128565300094</v>
      </c>
      <c r="J82" s="32">
        <f>SUM(J4:J81)</f>
        <v>1024235.1969658333</v>
      </c>
      <c r="K82" s="32">
        <f>SUM(K4:K81)</f>
        <v>78</v>
      </c>
      <c r="L82" s="32">
        <f>SUM(L4:L81)</f>
        <v>558163.83726087166</v>
      </c>
      <c r="M82" s="32">
        <f>SUM(M4:M81)</f>
        <v>1024235.1969658333</v>
      </c>
      <c r="N82" s="32">
        <f>SUM(N4:N81)</f>
        <v>558163.83726087166</v>
      </c>
      <c r="O82" s="32">
        <v>1024235.1969658333</v>
      </c>
      <c r="P82" s="32">
        <f>SUM(P4:P81)</f>
        <v>0</v>
      </c>
      <c r="Q82" s="32">
        <f>SUM(Q4:Q81)</f>
        <v>0</v>
      </c>
      <c r="R82" s="32">
        <f>SUM(R4:R81)</f>
        <v>0</v>
      </c>
      <c r="S82" s="32">
        <f>SUM(S4:S81)</f>
        <v>0</v>
      </c>
      <c r="T82" s="32">
        <f>SUM(T4:T81)</f>
        <v>0</v>
      </c>
      <c r="U82" s="32">
        <f>SUM(U4:U81)</f>
        <v>0</v>
      </c>
      <c r="V82" s="32">
        <f>SUM(V4:V81)</f>
        <v>0</v>
      </c>
      <c r="W82" s="32"/>
      <c r="X82" s="32">
        <f>SUM(X4:X81)</f>
        <v>0</v>
      </c>
      <c r="Y82" s="32">
        <f>SUM(Y4:Y81)</f>
        <v>0</v>
      </c>
      <c r="Z82" s="32">
        <f>SUM(Z4:Z81)</f>
        <v>0</v>
      </c>
      <c r="AA82" s="32">
        <f>SUM(AA4:AA81)</f>
        <v>0</v>
      </c>
    </row>
    <row r="83" spans="1:27" customFormat="1" thickTop="1" x14ac:dyDescent="0.25"/>
    <row r="84" spans="1:27" customFormat="1" ht="15" x14ac:dyDescent="0.25"/>
    <row r="85" spans="1:27" customFormat="1" ht="15" x14ac:dyDescent="0.25"/>
    <row r="86" spans="1:27" customFormat="1" ht="15" x14ac:dyDescent="0.25"/>
    <row r="87" spans="1:27" customFormat="1" ht="15" x14ac:dyDescent="0.25"/>
    <row r="88" spans="1:27" customFormat="1" ht="15" x14ac:dyDescent="0.25"/>
    <row r="89" spans="1:27" customFormat="1" ht="15" x14ac:dyDescent="0.25"/>
    <row r="90" spans="1:27" customFormat="1" ht="15" x14ac:dyDescent="0.25"/>
    <row r="91" spans="1:27" customFormat="1" ht="15" x14ac:dyDescent="0.25"/>
    <row r="92" spans="1:27" customFormat="1" ht="15" x14ac:dyDescent="0.25"/>
    <row r="93" spans="1:27" customFormat="1" ht="15" x14ac:dyDescent="0.25"/>
    <row r="94" spans="1:27" customFormat="1" ht="15" x14ac:dyDescent="0.25"/>
    <row r="95" spans="1:27" customFormat="1" ht="15" x14ac:dyDescent="0.25"/>
    <row r="96" spans="1:27" customFormat="1" ht="15" x14ac:dyDescent="0.25"/>
    <row r="97" customFormat="1" ht="15" x14ac:dyDescent="0.25"/>
  </sheetData>
  <pageMargins left="0.7" right="0.7" top="0.75" bottom="0.75" header="0.3" footer="0.3"/>
  <pageSetup paperSize="9" scale="1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</dc:creator>
  <cp:lastModifiedBy>KAREEM</cp:lastModifiedBy>
  <dcterms:created xsi:type="dcterms:W3CDTF">2021-10-14T11:14:28Z</dcterms:created>
  <dcterms:modified xsi:type="dcterms:W3CDTF">2021-10-14T11:21:00Z</dcterms:modified>
</cp:coreProperties>
</file>