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59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 tabRatio="217" firstSheet="1" activeTab="1"/>
  </bookViews>
  <sheets>
    <sheet name="ATTENTTION" sheetId="1" state="hidden" r:id="rId1"/>
    <sheet name="السبت 1" sheetId="2" r:id="rId2"/>
    <sheet name="الاحد 1" sheetId="3" state="hidden" r:id="rId3"/>
    <sheet name="الاثنين 1" sheetId="4" state="hidden" r:id="rId4"/>
    <sheet name="الثلاثاء 1" sheetId="5" state="hidden" r:id="rId5"/>
    <sheet name="الاربعاء 1" sheetId="6" state="hidden" r:id="rId6"/>
    <sheet name="الخميس 1" sheetId="7" state="hidden" r:id="rId7"/>
    <sheet name="performance 1" sheetId="8" state="hidden" r:id="rId8"/>
    <sheet name="plan 1" sheetId="9" state="hidden" r:id="rId9"/>
    <sheet name="السبت 2" sheetId="10" state="hidden" r:id="rId10"/>
    <sheet name="الاحد 2" sheetId="11" state="hidden" r:id="rId11"/>
    <sheet name="الاثنين 2" sheetId="12" state="hidden" r:id="rId12"/>
    <sheet name="الثلاثاء 2" sheetId="13" state="hidden" r:id="rId13"/>
    <sheet name="الاربعاء 2" sheetId="14" state="hidden" r:id="rId14"/>
    <sheet name="الخميس 2" sheetId="15" state="hidden" r:id="rId15"/>
    <sheet name="performance 2" sheetId="16" state="hidden" r:id="rId16"/>
    <sheet name="plan 2" sheetId="17" state="hidden" r:id="rId17"/>
    <sheet name="السبت 3" sheetId="18" state="hidden" r:id="rId18"/>
    <sheet name="الاحد 3" sheetId="19" state="hidden" r:id="rId19"/>
    <sheet name="الاثنين 3" sheetId="20" state="hidden" r:id="rId20"/>
    <sheet name="الثلاثاء 3" sheetId="21" state="hidden" r:id="rId21"/>
    <sheet name="الاربعاء 3" sheetId="22" state="hidden" r:id="rId22"/>
    <sheet name="الخميس 3" sheetId="23" state="hidden" r:id="rId23"/>
    <sheet name="performance 3" sheetId="24" state="hidden" r:id="rId24"/>
    <sheet name="plan 3" sheetId="25" state="hidden" r:id="rId25"/>
    <sheet name="السبت 4" sheetId="26" state="hidden" r:id="rId26"/>
    <sheet name="الاحد 4" sheetId="27" state="hidden" r:id="rId27"/>
    <sheet name="الاثنين 4" sheetId="28" state="hidden" r:id="rId28"/>
    <sheet name="الثلاثاء 4" sheetId="29" state="hidden" r:id="rId29"/>
    <sheet name="الاربعاء 4" sheetId="30" state="hidden" r:id="rId30"/>
    <sheet name="الخميس 4" sheetId="31" state="hidden" r:id="rId31"/>
    <sheet name="performance 4" sheetId="32" state="hidden" r:id="rId32"/>
    <sheet name="plan 4" sheetId="33" state="hidden" r:id="rId33"/>
    <sheet name="السبت 5" sheetId="34" state="hidden" r:id="rId34"/>
    <sheet name="الاحد 5" sheetId="35" state="hidden" r:id="rId35"/>
    <sheet name="الاثنين 5" sheetId="36" state="hidden" r:id="rId36"/>
    <sheet name="الثلاثاء 5" sheetId="37" state="hidden" r:id="rId37"/>
    <sheet name="الاربعاء 5" sheetId="38" state="hidden" r:id="rId38"/>
    <sheet name="الخميس 5" sheetId="39" state="hidden" r:id="rId39"/>
    <sheet name="performance 5" sheetId="40" state="hidden" r:id="rId40"/>
    <sheet name="plan 5" sheetId="41" state="hidden" r:id="rId41"/>
    <sheet name="السبت 6" sheetId="42" state="hidden" r:id="rId42"/>
    <sheet name="الاحد 6" sheetId="43" state="hidden" r:id="rId43"/>
    <sheet name="الاثنين 6" sheetId="44" state="hidden" r:id="rId44"/>
    <sheet name="الثلاثاء 6" sheetId="45" state="hidden" r:id="rId45"/>
    <sheet name="الاربعاء 6" sheetId="46" state="hidden" r:id="rId46"/>
    <sheet name="الخميس 6" sheetId="47" state="hidden" r:id="rId47"/>
    <sheet name="performance 6" sheetId="48" state="hidden" r:id="rId48"/>
    <sheet name="plan 6" sheetId="49" state="hidden" r:id="rId49"/>
    <sheet name="السبت 7" sheetId="50" state="hidden" r:id="rId50"/>
    <sheet name="الاحد 7" sheetId="51" state="hidden" r:id="rId51"/>
    <sheet name="الاثنين 7" sheetId="52" state="hidden" r:id="rId52"/>
    <sheet name="الثلاثاء 7" sheetId="53" state="hidden" r:id="rId53"/>
    <sheet name="الاربعاء 7" sheetId="54" state="hidden" r:id="rId54"/>
    <sheet name="الخميس 7" sheetId="55" state="hidden" r:id="rId55"/>
    <sheet name="performance 7" sheetId="56" state="hidden" r:id="rId56"/>
    <sheet name="plan 7" sheetId="57" state="hidden" r:id="rId57"/>
    <sheet name="Total Cycle" sheetId="58" state="hidden" r:id="rId58"/>
    <sheet name="Coverage" sheetId="59" state="hidden" r:id="rId59"/>
  </sheets>
  <definedNames>
    <definedName name="_xlnm._FilterDatabase" localSheetId="58" hidden="1">Coverage!$A$3:$BA$132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2" i="56"/>
  <c r="AD11"/>
  <c r="AD10"/>
  <c r="AD9"/>
  <c r="AD8"/>
  <c r="AD7"/>
  <c r="AC12"/>
  <c r="AC11"/>
  <c r="AC10"/>
  <c r="AC9"/>
  <c r="AC8"/>
  <c r="AC7"/>
  <c r="AB12"/>
  <c r="AB11"/>
  <c r="AB10"/>
  <c r="AB9"/>
  <c r="AB8"/>
  <c r="AB7"/>
  <c r="AA12"/>
  <c r="AA11"/>
  <c r="AA10"/>
  <c r="AA9"/>
  <c r="AA8"/>
  <c r="AA7"/>
  <c r="Z12"/>
  <c r="Z11"/>
  <c r="Z10"/>
  <c r="Z9"/>
  <c r="Z8"/>
  <c r="Z7"/>
  <c r="Y12"/>
  <c r="Y11"/>
  <c r="Y10"/>
  <c r="Y9"/>
  <c r="Y8"/>
  <c r="Y7"/>
  <c r="X12"/>
  <c r="X11"/>
  <c r="X10"/>
  <c r="X9"/>
  <c r="X8"/>
  <c r="X7"/>
  <c r="W12"/>
  <c r="W11"/>
  <c r="W10"/>
  <c r="W9"/>
  <c r="W8"/>
  <c r="W7"/>
  <c r="V12"/>
  <c r="V11"/>
  <c r="V10"/>
  <c r="V9"/>
  <c r="V8"/>
  <c r="V7"/>
  <c r="U12"/>
  <c r="U11"/>
  <c r="U10"/>
  <c r="U9"/>
  <c r="U8"/>
  <c r="U7"/>
  <c r="T12"/>
  <c r="T11"/>
  <c r="T10"/>
  <c r="T9"/>
  <c r="T8"/>
  <c r="T7"/>
  <c r="S12"/>
  <c r="S11"/>
  <c r="S10"/>
  <c r="S9"/>
  <c r="S8"/>
  <c r="S7"/>
  <c r="Q12"/>
  <c r="Q11"/>
  <c r="Q10"/>
  <c r="Q9"/>
  <c r="Q8"/>
  <c r="Q7"/>
  <c r="P12"/>
  <c r="P11"/>
  <c r="P10"/>
  <c r="P9"/>
  <c r="P8"/>
  <c r="P7"/>
  <c r="N12"/>
  <c r="N11"/>
  <c r="N10"/>
  <c r="N9"/>
  <c r="N8"/>
  <c r="N7"/>
  <c r="M12"/>
  <c r="M11"/>
  <c r="M10"/>
  <c r="M9"/>
  <c r="M8"/>
  <c r="M7"/>
  <c r="L12"/>
  <c r="L11"/>
  <c r="L10"/>
  <c r="L9"/>
  <c r="L8"/>
  <c r="L7"/>
  <c r="K12"/>
  <c r="K11"/>
  <c r="K10"/>
  <c r="K9"/>
  <c r="K8"/>
  <c r="K7"/>
  <c r="J12"/>
  <c r="J11"/>
  <c r="J10"/>
  <c r="J9"/>
  <c r="J8"/>
  <c r="J7"/>
  <c r="I12"/>
  <c r="I11"/>
  <c r="I10"/>
  <c r="I9"/>
  <c r="I8"/>
  <c r="I7"/>
  <c r="H12"/>
  <c r="H11"/>
  <c r="H10"/>
  <c r="H9"/>
  <c r="H8"/>
  <c r="H7"/>
  <c r="G12"/>
  <c r="G11"/>
  <c r="G10"/>
  <c r="G9"/>
  <c r="G8"/>
  <c r="G7"/>
  <c r="F12"/>
  <c r="F11"/>
  <c r="F10"/>
  <c r="F9"/>
  <c r="F8"/>
  <c r="F7"/>
  <c r="E12"/>
  <c r="E11"/>
  <c r="E10"/>
  <c r="E9"/>
  <c r="E8"/>
  <c r="E7"/>
  <c r="D12"/>
  <c r="D11"/>
  <c r="D10"/>
  <c r="D9"/>
  <c r="D8"/>
  <c r="D7"/>
  <c r="B12"/>
  <c r="B11"/>
  <c r="B10"/>
  <c r="B9"/>
  <c r="B8"/>
  <c r="B7"/>
  <c r="B12" i="48"/>
  <c r="B11"/>
  <c r="B10"/>
  <c r="B9"/>
  <c r="B8"/>
  <c r="B7"/>
  <c r="I12"/>
  <c r="I11"/>
  <c r="I10"/>
  <c r="I9"/>
  <c r="I8"/>
  <c r="I7"/>
  <c r="H12"/>
  <c r="H11"/>
  <c r="H10"/>
  <c r="H9"/>
  <c r="H8"/>
  <c r="H7"/>
  <c r="G12"/>
  <c r="G11"/>
  <c r="G10"/>
  <c r="G9"/>
  <c r="G8"/>
  <c r="G7"/>
  <c r="F12"/>
  <c r="F11"/>
  <c r="F10"/>
  <c r="F9"/>
  <c r="F8"/>
  <c r="F7"/>
  <c r="E12"/>
  <c r="E11"/>
  <c r="E10"/>
  <c r="E9"/>
  <c r="E8"/>
  <c r="E7"/>
  <c r="D12"/>
  <c r="D11"/>
  <c r="D10"/>
  <c r="D9"/>
  <c r="D8"/>
  <c r="D7"/>
  <c r="N12"/>
  <c r="N11"/>
  <c r="N10"/>
  <c r="N9"/>
  <c r="N8"/>
  <c r="N7"/>
  <c r="M12"/>
  <c r="M11"/>
  <c r="M10"/>
  <c r="M9"/>
  <c r="M8"/>
  <c r="M7"/>
  <c r="L12"/>
  <c r="L11"/>
  <c r="L10"/>
  <c r="L9"/>
  <c r="L8"/>
  <c r="L7"/>
  <c r="K12"/>
  <c r="K11"/>
  <c r="K10"/>
  <c r="K9"/>
  <c r="K8"/>
  <c r="K7"/>
  <c r="J12"/>
  <c r="J11"/>
  <c r="J10"/>
  <c r="J9"/>
  <c r="J8"/>
  <c r="J7"/>
  <c r="P12"/>
  <c r="P11"/>
  <c r="P10"/>
  <c r="P9"/>
  <c r="P8"/>
  <c r="P7"/>
  <c r="Q8"/>
  <c r="Q7"/>
  <c r="Q12"/>
  <c r="Q11"/>
  <c r="Q10"/>
  <c r="Q9"/>
  <c r="S12"/>
  <c r="S11"/>
  <c r="S10"/>
  <c r="S9"/>
  <c r="S8"/>
  <c r="S7"/>
  <c r="Y12"/>
  <c r="Y11"/>
  <c r="Y10"/>
  <c r="Y9"/>
  <c r="Y8"/>
  <c r="Y7"/>
  <c r="X12"/>
  <c r="X11"/>
  <c r="X10"/>
  <c r="X9"/>
  <c r="X8"/>
  <c r="X7"/>
  <c r="W12"/>
  <c r="W11"/>
  <c r="W10"/>
  <c r="W9"/>
  <c r="W8"/>
  <c r="W7"/>
  <c r="V12"/>
  <c r="V11"/>
  <c r="V10"/>
  <c r="V9"/>
  <c r="V8"/>
  <c r="V7"/>
  <c r="U12"/>
  <c r="U11"/>
  <c r="U10"/>
  <c r="U9"/>
  <c r="U8"/>
  <c r="U7"/>
  <c r="T12"/>
  <c r="T11"/>
  <c r="T10"/>
  <c r="T9"/>
  <c r="T8"/>
  <c r="T7"/>
  <c r="AD12"/>
  <c r="AD11"/>
  <c r="AD10"/>
  <c r="AD9"/>
  <c r="AD8"/>
  <c r="AD7"/>
  <c r="AC12"/>
  <c r="AC11"/>
  <c r="AC10"/>
  <c r="AC9"/>
  <c r="AC8"/>
  <c r="AC7"/>
  <c r="AB12"/>
  <c r="AB11"/>
  <c r="AB10"/>
  <c r="AB9"/>
  <c r="AB8"/>
  <c r="AB7"/>
  <c r="AA12"/>
  <c r="AA11"/>
  <c r="AA10"/>
  <c r="AA9"/>
  <c r="AA8"/>
  <c r="AA7"/>
  <c r="Z12"/>
  <c r="Z11"/>
  <c r="Z10"/>
  <c r="Z9"/>
  <c r="Z8"/>
  <c r="Z7"/>
  <c r="B12" i="40"/>
  <c r="B11"/>
  <c r="B10"/>
  <c r="B9"/>
  <c r="B8"/>
  <c r="B7"/>
  <c r="I12"/>
  <c r="I11"/>
  <c r="I10"/>
  <c r="I9"/>
  <c r="I8"/>
  <c r="I7"/>
  <c r="H12"/>
  <c r="H11"/>
  <c r="H10"/>
  <c r="H9"/>
  <c r="H8"/>
  <c r="H7"/>
  <c r="G12"/>
  <c r="G11"/>
  <c r="G10"/>
  <c r="G9"/>
  <c r="G8"/>
  <c r="G7"/>
  <c r="F12"/>
  <c r="F11"/>
  <c r="F10"/>
  <c r="F9"/>
  <c r="F8"/>
  <c r="F7"/>
  <c r="E12"/>
  <c r="E11"/>
  <c r="E10"/>
  <c r="E9"/>
  <c r="E8"/>
  <c r="E7"/>
  <c r="D12"/>
  <c r="D11"/>
  <c r="D10"/>
  <c r="D9"/>
  <c r="D8"/>
  <c r="D7"/>
  <c r="N12"/>
  <c r="N11"/>
  <c r="N10"/>
  <c r="N9"/>
  <c r="N8"/>
  <c r="N7"/>
  <c r="M12"/>
  <c r="M11"/>
  <c r="M10"/>
  <c r="M9"/>
  <c r="M8"/>
  <c r="M7"/>
  <c r="L12"/>
  <c r="L11"/>
  <c r="L10"/>
  <c r="L9"/>
  <c r="L8"/>
  <c r="L7"/>
  <c r="K12"/>
  <c r="K11"/>
  <c r="K10"/>
  <c r="K9"/>
  <c r="K8"/>
  <c r="K7"/>
  <c r="J12"/>
  <c r="J11"/>
  <c r="J10"/>
  <c r="J9"/>
  <c r="J8"/>
  <c r="J7"/>
  <c r="P12"/>
  <c r="P11"/>
  <c r="P10"/>
  <c r="P9"/>
  <c r="P8"/>
  <c r="P7"/>
  <c r="Q12"/>
  <c r="Q11"/>
  <c r="Q10"/>
  <c r="Q9"/>
  <c r="Q8"/>
  <c r="Q7"/>
  <c r="S12"/>
  <c r="S11"/>
  <c r="S10"/>
  <c r="S9"/>
  <c r="S8"/>
  <c r="S7"/>
  <c r="Y12"/>
  <c r="Y11"/>
  <c r="Y10"/>
  <c r="Y9"/>
  <c r="Y8"/>
  <c r="Y7"/>
  <c r="X12"/>
  <c r="X11"/>
  <c r="X10"/>
  <c r="X9"/>
  <c r="X8"/>
  <c r="X7"/>
  <c r="W12"/>
  <c r="W11"/>
  <c r="W10"/>
  <c r="W9"/>
  <c r="W8"/>
  <c r="W7"/>
  <c r="V12"/>
  <c r="V11"/>
  <c r="V10"/>
  <c r="V9"/>
  <c r="V8"/>
  <c r="V7"/>
  <c r="U12"/>
  <c r="U11"/>
  <c r="U10"/>
  <c r="U9"/>
  <c r="U8"/>
  <c r="U7"/>
  <c r="T12"/>
  <c r="T11"/>
  <c r="T10"/>
  <c r="T9"/>
  <c r="T8"/>
  <c r="T7"/>
  <c r="AD12"/>
  <c r="AD11"/>
  <c r="AD10"/>
  <c r="AD9"/>
  <c r="AD8"/>
  <c r="AD7"/>
  <c r="AC12"/>
  <c r="AC11"/>
  <c r="AC10"/>
  <c r="AC9"/>
  <c r="AC8"/>
  <c r="AC7"/>
  <c r="AB12"/>
  <c r="AB11"/>
  <c r="AB10"/>
  <c r="AB9"/>
  <c r="AB8"/>
  <c r="AB7"/>
  <c r="AA12"/>
  <c r="AA11"/>
  <c r="AA10"/>
  <c r="AA9"/>
  <c r="AA8"/>
  <c r="AA7"/>
  <c r="Z12"/>
  <c r="Z11"/>
  <c r="Z10"/>
  <c r="Z9"/>
  <c r="Z8"/>
  <c r="Z7"/>
  <c r="AD12" i="32"/>
  <c r="AD11"/>
  <c r="AD10"/>
  <c r="AD9"/>
  <c r="AD8"/>
  <c r="AD7"/>
  <c r="AC12"/>
  <c r="AC11"/>
  <c r="AC10"/>
  <c r="AC9"/>
  <c r="AC8"/>
  <c r="AC7"/>
  <c r="AB12"/>
  <c r="AB11"/>
  <c r="AB10"/>
  <c r="AB9"/>
  <c r="AB8"/>
  <c r="AB7"/>
  <c r="AA12"/>
  <c r="AA11"/>
  <c r="AA10"/>
  <c r="AA9"/>
  <c r="AA8"/>
  <c r="AA7"/>
  <c r="Z12"/>
  <c r="Z11"/>
  <c r="Z10"/>
  <c r="Z9"/>
  <c r="Z8"/>
  <c r="Z7"/>
  <c r="Y12"/>
  <c r="Y11"/>
  <c r="Y10"/>
  <c r="Y9"/>
  <c r="Y8"/>
  <c r="Y7"/>
  <c r="X12"/>
  <c r="X11"/>
  <c r="X10"/>
  <c r="X9"/>
  <c r="X8"/>
  <c r="X7"/>
  <c r="W12"/>
  <c r="W11"/>
  <c r="W10"/>
  <c r="W9"/>
  <c r="W8"/>
  <c r="W7"/>
  <c r="V12"/>
  <c r="V11"/>
  <c r="V10"/>
  <c r="V9"/>
  <c r="V8"/>
  <c r="V7"/>
  <c r="U12"/>
  <c r="U11"/>
  <c r="U10"/>
  <c r="U9"/>
  <c r="U8"/>
  <c r="U7"/>
  <c r="T12"/>
  <c r="T11"/>
  <c r="T10"/>
  <c r="T9"/>
  <c r="T8"/>
  <c r="T7"/>
  <c r="S12"/>
  <c r="S11"/>
  <c r="S10"/>
  <c r="S9"/>
  <c r="S8"/>
  <c r="S7"/>
  <c r="Q12"/>
  <c r="Q11"/>
  <c r="Q10"/>
  <c r="Q9"/>
  <c r="Q8"/>
  <c r="Q7"/>
  <c r="P12"/>
  <c r="P11"/>
  <c r="P10"/>
  <c r="P9"/>
  <c r="P8"/>
  <c r="P7"/>
  <c r="N12"/>
  <c r="N11"/>
  <c r="N10"/>
  <c r="N9"/>
  <c r="N8"/>
  <c r="N7"/>
  <c r="M12"/>
  <c r="M11"/>
  <c r="M10"/>
  <c r="M9"/>
  <c r="M8"/>
  <c r="M7"/>
  <c r="L12"/>
  <c r="L11"/>
  <c r="L10"/>
  <c r="L9"/>
  <c r="L8"/>
  <c r="L7"/>
  <c r="K12"/>
  <c r="K11"/>
  <c r="K10"/>
  <c r="K9"/>
  <c r="K8"/>
  <c r="K7"/>
  <c r="J12"/>
  <c r="J11"/>
  <c r="J10"/>
  <c r="J9"/>
  <c r="J8"/>
  <c r="J7"/>
  <c r="I12"/>
  <c r="I11"/>
  <c r="I10"/>
  <c r="I9"/>
  <c r="I8"/>
  <c r="I7"/>
  <c r="H12"/>
  <c r="H11"/>
  <c r="H10"/>
  <c r="H9"/>
  <c r="H8"/>
  <c r="H7"/>
  <c r="G12"/>
  <c r="G11"/>
  <c r="G10"/>
  <c r="G9"/>
  <c r="G8"/>
  <c r="G7"/>
  <c r="F12"/>
  <c r="F11"/>
  <c r="F10"/>
  <c r="F9"/>
  <c r="F8"/>
  <c r="F7"/>
  <c r="E12"/>
  <c r="E11"/>
  <c r="E10"/>
  <c r="E9"/>
  <c r="E8"/>
  <c r="E7"/>
  <c r="D12"/>
  <c r="D11"/>
  <c r="D10"/>
  <c r="D9"/>
  <c r="D8"/>
  <c r="D7"/>
  <c r="B12"/>
  <c r="B11"/>
  <c r="B10"/>
  <c r="B9"/>
  <c r="B8"/>
  <c r="B7"/>
  <c r="AD12" i="24"/>
  <c r="AD11"/>
  <c r="AD10"/>
  <c r="AD9"/>
  <c r="AD8"/>
  <c r="AD7"/>
  <c r="AC12"/>
  <c r="AC11"/>
  <c r="AC10"/>
  <c r="AC9"/>
  <c r="AC8"/>
  <c r="AC7"/>
  <c r="AB12"/>
  <c r="AB11"/>
  <c r="AB10"/>
  <c r="AB9"/>
  <c r="AB8"/>
  <c r="AB7"/>
  <c r="AA12"/>
  <c r="AA11"/>
  <c r="AA10"/>
  <c r="AA9"/>
  <c r="AA8"/>
  <c r="AA7"/>
  <c r="Z12"/>
  <c r="Z11"/>
  <c r="Z10"/>
  <c r="Z9"/>
  <c r="Z8"/>
  <c r="Z7"/>
  <c r="Y12"/>
  <c r="Y11"/>
  <c r="Y10"/>
  <c r="Y9"/>
  <c r="Y8"/>
  <c r="Y7"/>
  <c r="X12"/>
  <c r="X11"/>
  <c r="X10"/>
  <c r="X9"/>
  <c r="X8"/>
  <c r="X7"/>
  <c r="W12"/>
  <c r="W11"/>
  <c r="W10"/>
  <c r="W9"/>
  <c r="W8"/>
  <c r="W7"/>
  <c r="V12"/>
  <c r="V11"/>
  <c r="V10"/>
  <c r="V9"/>
  <c r="V8"/>
  <c r="V7"/>
  <c r="U12"/>
  <c r="U11"/>
  <c r="U10"/>
  <c r="U9"/>
  <c r="U8"/>
  <c r="U7"/>
  <c r="T12"/>
  <c r="T11"/>
  <c r="T10"/>
  <c r="T9"/>
  <c r="T8"/>
  <c r="T7"/>
  <c r="S12"/>
  <c r="S11"/>
  <c r="S10"/>
  <c r="S9"/>
  <c r="S8"/>
  <c r="Q12"/>
  <c r="Q11"/>
  <c r="Q10"/>
  <c r="Q9"/>
  <c r="Q8"/>
  <c r="Q7"/>
  <c r="P12"/>
  <c r="P11"/>
  <c r="P10"/>
  <c r="P9"/>
  <c r="P8"/>
  <c r="P7"/>
  <c r="N12"/>
  <c r="N11"/>
  <c r="N10"/>
  <c r="N9"/>
  <c r="N8"/>
  <c r="N7"/>
  <c r="M12"/>
  <c r="M11"/>
  <c r="M10"/>
  <c r="M9"/>
  <c r="M8"/>
  <c r="M7"/>
  <c r="L12"/>
  <c r="L11"/>
  <c r="L10"/>
  <c r="L9"/>
  <c r="L8"/>
  <c r="L7"/>
  <c r="K12"/>
  <c r="K11"/>
  <c r="K10"/>
  <c r="K9"/>
  <c r="K8"/>
  <c r="K7"/>
  <c r="J12"/>
  <c r="J11"/>
  <c r="J10"/>
  <c r="J9"/>
  <c r="J8"/>
  <c r="J7"/>
  <c r="I12"/>
  <c r="I11"/>
  <c r="I10"/>
  <c r="I9"/>
  <c r="I8"/>
  <c r="I7"/>
  <c r="H12"/>
  <c r="H11"/>
  <c r="H10"/>
  <c r="H9"/>
  <c r="H8"/>
  <c r="H7"/>
  <c r="G12"/>
  <c r="G11"/>
  <c r="G10"/>
  <c r="G9"/>
  <c r="G8"/>
  <c r="G7"/>
  <c r="F12"/>
  <c r="F11"/>
  <c r="F10"/>
  <c r="F9"/>
  <c r="F8"/>
  <c r="F7"/>
  <c r="E12"/>
  <c r="E11"/>
  <c r="E10"/>
  <c r="E9"/>
  <c r="E8"/>
  <c r="E7"/>
  <c r="D12"/>
  <c r="D11"/>
  <c r="D10"/>
  <c r="D9"/>
  <c r="D8"/>
  <c r="D7"/>
  <c r="B12"/>
  <c r="B11"/>
  <c r="B10"/>
  <c r="B9"/>
  <c r="B8"/>
  <c r="B7"/>
  <c r="AD12" i="16"/>
  <c r="AD11"/>
  <c r="AD10"/>
  <c r="AD9"/>
  <c r="AD8"/>
  <c r="AD7"/>
  <c r="AC12"/>
  <c r="AC11"/>
  <c r="AC10"/>
  <c r="AC9"/>
  <c r="AC8"/>
  <c r="AC7"/>
  <c r="AB12"/>
  <c r="AB11"/>
  <c r="AB10"/>
  <c r="AB9"/>
  <c r="AB8"/>
  <c r="AB7"/>
  <c r="AA12"/>
  <c r="AA11"/>
  <c r="AA10"/>
  <c r="AA9"/>
  <c r="AA8"/>
  <c r="AA7"/>
  <c r="Z12"/>
  <c r="Z11"/>
  <c r="Z10"/>
  <c r="Z9"/>
  <c r="Z8"/>
  <c r="Z7"/>
  <c r="Y12"/>
  <c r="Y11"/>
  <c r="Y10"/>
  <c r="Y9"/>
  <c r="Y8"/>
  <c r="Y7"/>
  <c r="X12"/>
  <c r="X11"/>
  <c r="X10"/>
  <c r="X9"/>
  <c r="X8"/>
  <c r="X7"/>
  <c r="W12"/>
  <c r="W11"/>
  <c r="W10"/>
  <c r="W9"/>
  <c r="W8"/>
  <c r="W7"/>
  <c r="V12"/>
  <c r="V11"/>
  <c r="V10"/>
  <c r="V9"/>
  <c r="V8"/>
  <c r="V7"/>
  <c r="U12"/>
  <c r="U11"/>
  <c r="U10"/>
  <c r="U9"/>
  <c r="U8"/>
  <c r="U7"/>
  <c r="T12"/>
  <c r="T11"/>
  <c r="T10"/>
  <c r="T9"/>
  <c r="T8"/>
  <c r="T7"/>
  <c r="S12"/>
  <c r="S11"/>
  <c r="S10"/>
  <c r="S9"/>
  <c r="S8"/>
  <c r="S7"/>
  <c r="Q12"/>
  <c r="Q11"/>
  <c r="Q10"/>
  <c r="Q9"/>
  <c r="Q8"/>
  <c r="Q7"/>
  <c r="P12"/>
  <c r="P11"/>
  <c r="P10"/>
  <c r="P9"/>
  <c r="P8"/>
  <c r="P7"/>
  <c r="N12"/>
  <c r="N11"/>
  <c r="N10"/>
  <c r="N9"/>
  <c r="N8"/>
  <c r="N7"/>
  <c r="M12"/>
  <c r="M11"/>
  <c r="M10"/>
  <c r="M9"/>
  <c r="M8"/>
  <c r="M7"/>
  <c r="L12"/>
  <c r="L11"/>
  <c r="L10"/>
  <c r="L9"/>
  <c r="L8"/>
  <c r="L7"/>
  <c r="K12"/>
  <c r="K11"/>
  <c r="K10"/>
  <c r="K9"/>
  <c r="K8"/>
  <c r="K7"/>
  <c r="J12"/>
  <c r="J11"/>
  <c r="J10"/>
  <c r="J9"/>
  <c r="J8"/>
  <c r="J7"/>
  <c r="I12"/>
  <c r="I11"/>
  <c r="I10"/>
  <c r="I9"/>
  <c r="I8"/>
  <c r="I7"/>
  <c r="H12"/>
  <c r="H11"/>
  <c r="H10"/>
  <c r="H9"/>
  <c r="H8"/>
  <c r="H7"/>
  <c r="G12"/>
  <c r="G11"/>
  <c r="G10"/>
  <c r="G9"/>
  <c r="G8"/>
  <c r="G7"/>
  <c r="F12"/>
  <c r="F11"/>
  <c r="F10"/>
  <c r="F9"/>
  <c r="F8"/>
  <c r="F7"/>
  <c r="E12"/>
  <c r="E11"/>
  <c r="E10"/>
  <c r="E9"/>
  <c r="E8"/>
  <c r="E7"/>
  <c r="D12"/>
  <c r="C12" s="1"/>
  <c r="D11"/>
  <c r="C11" s="1"/>
  <c r="D10"/>
  <c r="C10" s="1"/>
  <c r="D9"/>
  <c r="D8"/>
  <c r="D7"/>
  <c r="B12"/>
  <c r="B11"/>
  <c r="B10"/>
  <c r="B9"/>
  <c r="B8"/>
  <c r="B7"/>
  <c r="R12"/>
  <c r="AE12" s="1"/>
  <c r="R10"/>
  <c r="AE10" s="1"/>
  <c r="R9"/>
  <c r="AE9" s="1"/>
  <c r="C9"/>
  <c r="O9" s="1"/>
  <c r="R8"/>
  <c r="AE8" s="1"/>
  <c r="C8"/>
  <c r="O8" s="1"/>
  <c r="AD13"/>
  <c r="AC13"/>
  <c r="AB13"/>
  <c r="AA13"/>
  <c r="Z13"/>
  <c r="Y13"/>
  <c r="X13"/>
  <c r="W13"/>
  <c r="V13"/>
  <c r="U13"/>
  <c r="S13"/>
  <c r="R7"/>
  <c r="Q13"/>
  <c r="P13"/>
  <c r="N13"/>
  <c r="M13"/>
  <c r="L13"/>
  <c r="K13"/>
  <c r="J13"/>
  <c r="I13"/>
  <c r="H13"/>
  <c r="G13"/>
  <c r="F13"/>
  <c r="E13"/>
  <c r="D13"/>
  <c r="B13"/>
  <c r="D95" i="55"/>
  <c r="C95"/>
  <c r="B95"/>
  <c r="A95"/>
  <c r="D94"/>
  <c r="C94"/>
  <c r="B94"/>
  <c r="A94"/>
  <c r="D93"/>
  <c r="C93"/>
  <c r="B93"/>
  <c r="A93"/>
  <c r="D92"/>
  <c r="C92"/>
  <c r="B92"/>
  <c r="A92"/>
  <c r="D91"/>
  <c r="C91"/>
  <c r="B91"/>
  <c r="A91"/>
  <c r="D90"/>
  <c r="C90"/>
  <c r="B90"/>
  <c r="A90"/>
  <c r="D89"/>
  <c r="C89"/>
  <c r="B89"/>
  <c r="A89"/>
  <c r="D88"/>
  <c r="C88"/>
  <c r="B88"/>
  <c r="A88"/>
  <c r="D87"/>
  <c r="C87"/>
  <c r="B87"/>
  <c r="A87"/>
  <c r="D86"/>
  <c r="C86"/>
  <c r="B86"/>
  <c r="A86"/>
  <c r="D85"/>
  <c r="C85"/>
  <c r="B85"/>
  <c r="A85"/>
  <c r="D84"/>
  <c r="C84"/>
  <c r="B84"/>
  <c r="A84"/>
  <c r="D83"/>
  <c r="C83"/>
  <c r="B83"/>
  <c r="A83"/>
  <c r="D82"/>
  <c r="C82"/>
  <c r="B82"/>
  <c r="A82"/>
  <c r="D81"/>
  <c r="C81"/>
  <c r="B81"/>
  <c r="A81"/>
  <c r="D80"/>
  <c r="C80"/>
  <c r="B80"/>
  <c r="A80"/>
  <c r="D79"/>
  <c r="C79"/>
  <c r="B79"/>
  <c r="A79"/>
  <c r="D78"/>
  <c r="C78"/>
  <c r="B78"/>
  <c r="A78"/>
  <c r="D77"/>
  <c r="C77"/>
  <c r="B77"/>
  <c r="A77"/>
  <c r="D76"/>
  <c r="C76"/>
  <c r="B76"/>
  <c r="A76"/>
  <c r="D75"/>
  <c r="C75"/>
  <c r="B75"/>
  <c r="A75"/>
  <c r="D74"/>
  <c r="C74"/>
  <c r="B74"/>
  <c r="A74"/>
  <c r="D73"/>
  <c r="C73"/>
  <c r="B73"/>
  <c r="A73"/>
  <c r="D72"/>
  <c r="C72"/>
  <c r="B72"/>
  <c r="A72"/>
  <c r="D71"/>
  <c r="C71"/>
  <c r="B71"/>
  <c r="A71"/>
  <c r="D70"/>
  <c r="C70"/>
  <c r="B70"/>
  <c r="A70"/>
  <c r="D69"/>
  <c r="C69"/>
  <c r="B69"/>
  <c r="A69"/>
  <c r="D68"/>
  <c r="C68"/>
  <c r="B68"/>
  <c r="A68"/>
  <c r="D67"/>
  <c r="C67"/>
  <c r="B67"/>
  <c r="R11" i="16" l="1"/>
  <c r="AE11" s="1"/>
  <c r="T13"/>
  <c r="O12"/>
  <c r="O11"/>
  <c r="O10"/>
  <c r="C7"/>
  <c r="AE7"/>
  <c r="A67" i="55"/>
  <c r="A68" i="54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53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52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51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50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47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46"/>
  <c r="B68"/>
  <c r="C68"/>
  <c r="D68"/>
  <c r="O68" s="1"/>
  <c r="A69"/>
  <c r="B69"/>
  <c r="C69"/>
  <c r="D69"/>
  <c r="O69" s="1"/>
  <c r="A70"/>
  <c r="B70"/>
  <c r="C70"/>
  <c r="D70"/>
  <c r="O70" s="1"/>
  <c r="A71"/>
  <c r="B71"/>
  <c r="C71"/>
  <c r="D71"/>
  <c r="O71" s="1"/>
  <c r="A72"/>
  <c r="B72"/>
  <c r="C72"/>
  <c r="D72"/>
  <c r="O72" s="1"/>
  <c r="A73"/>
  <c r="B73"/>
  <c r="C73"/>
  <c r="D73"/>
  <c r="O73" s="1"/>
  <c r="A74"/>
  <c r="B74"/>
  <c r="C74"/>
  <c r="D74"/>
  <c r="O74" s="1"/>
  <c r="A75"/>
  <c r="B75"/>
  <c r="C75"/>
  <c r="D75"/>
  <c r="O75" s="1"/>
  <c r="A76"/>
  <c r="B76"/>
  <c r="C76"/>
  <c r="D76"/>
  <c r="O76" s="1"/>
  <c r="A77"/>
  <c r="B77"/>
  <c r="C77"/>
  <c r="D77"/>
  <c r="O77" s="1"/>
  <c r="A78"/>
  <c r="B78"/>
  <c r="C78"/>
  <c r="D78"/>
  <c r="O78" s="1"/>
  <c r="A79"/>
  <c r="B79"/>
  <c r="C79"/>
  <c r="D79"/>
  <c r="O79" s="1"/>
  <c r="A80"/>
  <c r="B80"/>
  <c r="C80"/>
  <c r="D80"/>
  <c r="O80" s="1"/>
  <c r="A81"/>
  <c r="B81"/>
  <c r="C81"/>
  <c r="D81"/>
  <c r="O81" s="1"/>
  <c r="A82"/>
  <c r="B82"/>
  <c r="C82"/>
  <c r="D82"/>
  <c r="O82" s="1"/>
  <c r="A83"/>
  <c r="B83"/>
  <c r="C83"/>
  <c r="D83"/>
  <c r="O83" s="1"/>
  <c r="A84"/>
  <c r="B84"/>
  <c r="C84"/>
  <c r="D84"/>
  <c r="O84" s="1"/>
  <c r="A85"/>
  <c r="B85"/>
  <c r="C85"/>
  <c r="D85"/>
  <c r="O85" s="1"/>
  <c r="A86"/>
  <c r="B86"/>
  <c r="C86"/>
  <c r="D86"/>
  <c r="O86" s="1"/>
  <c r="A87"/>
  <c r="B87"/>
  <c r="C87"/>
  <c r="D87"/>
  <c r="O87" s="1"/>
  <c r="A88"/>
  <c r="B88"/>
  <c r="C88"/>
  <c r="D88"/>
  <c r="O88" s="1"/>
  <c r="A89"/>
  <c r="B89"/>
  <c r="C89"/>
  <c r="D89"/>
  <c r="O89" s="1"/>
  <c r="A90"/>
  <c r="B90"/>
  <c r="C90"/>
  <c r="D90"/>
  <c r="O90" s="1"/>
  <c r="A91"/>
  <c r="B91"/>
  <c r="C91"/>
  <c r="D91"/>
  <c r="O91" s="1"/>
  <c r="A92"/>
  <c r="B92"/>
  <c r="C92"/>
  <c r="D92"/>
  <c r="O92" s="1"/>
  <c r="A93"/>
  <c r="B93"/>
  <c r="C93"/>
  <c r="D93"/>
  <c r="O93" s="1"/>
  <c r="A94"/>
  <c r="B94"/>
  <c r="C94"/>
  <c r="D94"/>
  <c r="O94" s="1"/>
  <c r="A95"/>
  <c r="B95"/>
  <c r="C95"/>
  <c r="D95"/>
  <c r="O95" s="1"/>
  <c r="D67"/>
  <c r="C67"/>
  <c r="B67"/>
  <c r="A67"/>
  <c r="A68" i="45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44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43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42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39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38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37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36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35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34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31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30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29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28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27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26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23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22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21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20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19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18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15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14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13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12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11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10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B67"/>
  <c r="A67"/>
  <c r="R113" i="55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S113" s="1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47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S113" s="1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39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31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S113" s="1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G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23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S113" s="1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15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S113" s="1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54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S113" s="1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G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46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G100" s="1"/>
  <c r="O96"/>
  <c r="N96"/>
  <c r="N95"/>
  <c r="N94"/>
  <c r="N93"/>
  <c r="N92"/>
  <c r="N91"/>
  <c r="N90"/>
  <c r="N89"/>
  <c r="N88"/>
  <c r="N87"/>
  <c r="N86"/>
  <c r="N85"/>
  <c r="N84"/>
  <c r="N83"/>
  <c r="N82"/>
  <c r="N81"/>
  <c r="N80"/>
  <c r="N79"/>
  <c r="N78"/>
  <c r="N77"/>
  <c r="N76"/>
  <c r="N75"/>
  <c r="N74"/>
  <c r="N73"/>
  <c r="N72"/>
  <c r="N71"/>
  <c r="N70"/>
  <c r="N69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38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S113" s="1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30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S113" s="1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G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22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S113" s="1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G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14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S113" s="1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G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53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S113" s="1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G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45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G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37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S113" s="1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G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29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S113" s="1"/>
  <c r="R106"/>
  <c r="P106"/>
  <c r="N106"/>
  <c r="L106"/>
  <c r="J106"/>
  <c r="H106"/>
  <c r="F106"/>
  <c r="D106"/>
  <c r="B106"/>
  <c r="P104"/>
  <c r="G107" s="1"/>
  <c r="M104"/>
  <c r="M111" s="1"/>
  <c r="J104"/>
  <c r="J111" s="1"/>
  <c r="G104"/>
  <c r="G111" s="1"/>
  <c r="D104"/>
  <c r="C107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Q106"/>
  <c r="I46"/>
  <c r="H46"/>
  <c r="G46"/>
  <c r="F46"/>
  <c r="E46"/>
  <c r="D46"/>
  <c r="C46"/>
  <c r="B46"/>
  <c r="J46" s="1"/>
  <c r="G43"/>
  <c r="G42"/>
  <c r="F41"/>
  <c r="D41"/>
  <c r="B41"/>
  <c r="F40"/>
  <c r="E40"/>
  <c r="D40"/>
  <c r="C40"/>
  <c r="B40"/>
  <c r="I36"/>
  <c r="H36"/>
  <c r="G36"/>
  <c r="E41" s="1"/>
  <c r="F36"/>
  <c r="E36"/>
  <c r="C41" s="1"/>
  <c r="D36"/>
  <c r="A25"/>
  <c r="A16"/>
  <c r="A6"/>
  <c r="G3"/>
  <c r="B3"/>
  <c r="R113" i="21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S113" s="1"/>
  <c r="R106"/>
  <c r="P106"/>
  <c r="N106"/>
  <c r="L106"/>
  <c r="J106"/>
  <c r="H106"/>
  <c r="F106"/>
  <c r="D106"/>
  <c r="B106"/>
  <c r="P104"/>
  <c r="G107" s="1"/>
  <c r="M104"/>
  <c r="M111" s="1"/>
  <c r="J104"/>
  <c r="J111" s="1"/>
  <c r="G104"/>
  <c r="G111" s="1"/>
  <c r="D104"/>
  <c r="C107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G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Q106"/>
  <c r="I46"/>
  <c r="H46"/>
  <c r="G46"/>
  <c r="F46"/>
  <c r="E46"/>
  <c r="D46"/>
  <c r="C46"/>
  <c r="B46"/>
  <c r="J46" s="1"/>
  <c r="G43"/>
  <c r="G42"/>
  <c r="F41"/>
  <c r="D41"/>
  <c r="B41"/>
  <c r="F40"/>
  <c r="E40"/>
  <c r="D40"/>
  <c r="C40"/>
  <c r="B40"/>
  <c r="I36"/>
  <c r="H36"/>
  <c r="G36"/>
  <c r="E41" s="1"/>
  <c r="F36"/>
  <c r="E36"/>
  <c r="C41" s="1"/>
  <c r="D36"/>
  <c r="A25"/>
  <c r="A16"/>
  <c r="A6"/>
  <c r="G3"/>
  <c r="B3"/>
  <c r="R113" i="13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S113" s="1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52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R106"/>
  <c r="P106"/>
  <c r="N106"/>
  <c r="L106"/>
  <c r="J106"/>
  <c r="H106"/>
  <c r="F106"/>
  <c r="D106"/>
  <c r="B106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G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Q106"/>
  <c r="I46"/>
  <c r="H46"/>
  <c r="G46"/>
  <c r="F46"/>
  <c r="E46"/>
  <c r="D46"/>
  <c r="C46"/>
  <c r="B46"/>
  <c r="J46" s="1"/>
  <c r="G43"/>
  <c r="G42"/>
  <c r="F41"/>
  <c r="D41"/>
  <c r="B41"/>
  <c r="F40"/>
  <c r="E40"/>
  <c r="D40"/>
  <c r="C40"/>
  <c r="B40"/>
  <c r="I36"/>
  <c r="H36"/>
  <c r="G36"/>
  <c r="E41" s="1"/>
  <c r="F36"/>
  <c r="E36"/>
  <c r="C41" s="1"/>
  <c r="D36"/>
  <c r="A25"/>
  <c r="A16"/>
  <c r="A6"/>
  <c r="G3"/>
  <c r="B3"/>
  <c r="R113" i="44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S113" s="1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G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36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G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28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S113" s="1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G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20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S113" s="1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G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12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S113" s="1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G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51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S113" s="1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G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43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S113" s="1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G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35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S113" s="1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27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19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S113" s="1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11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S113" s="1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D67" i="10"/>
  <c r="C67"/>
  <c r="R113" i="50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S113" s="1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G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42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S113" s="1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34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S113" s="1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G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26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S113" s="1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G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18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G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10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S113" s="1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G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A95" i="7"/>
  <c r="B95"/>
  <c r="C95"/>
  <c r="D95"/>
  <c r="A68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D67"/>
  <c r="C67"/>
  <c r="B67"/>
  <c r="A67"/>
  <c r="A68" i="6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5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4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3"/>
  <c r="B68"/>
  <c r="C68"/>
  <c r="D68"/>
  <c r="A69"/>
  <c r="B69"/>
  <c r="C69"/>
  <c r="D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D67"/>
  <c r="C67"/>
  <c r="B67"/>
  <c r="A67"/>
  <c r="A68" i="2"/>
  <c r="B68"/>
  <c r="A69"/>
  <c r="B69"/>
  <c r="A70"/>
  <c r="B70"/>
  <c r="C70"/>
  <c r="D70"/>
  <c r="A71"/>
  <c r="B71"/>
  <c r="C71"/>
  <c r="D71"/>
  <c r="A72"/>
  <c r="B72"/>
  <c r="C72"/>
  <c r="D72"/>
  <c r="A73"/>
  <c r="B73"/>
  <c r="C73"/>
  <c r="D73"/>
  <c r="A74"/>
  <c r="B74"/>
  <c r="C74"/>
  <c r="D74"/>
  <c r="A75"/>
  <c r="B75"/>
  <c r="C75"/>
  <c r="D75"/>
  <c r="A76"/>
  <c r="B76"/>
  <c r="C76"/>
  <c r="D76"/>
  <c r="A77"/>
  <c r="B77"/>
  <c r="C77"/>
  <c r="D77"/>
  <c r="A78"/>
  <c r="B78"/>
  <c r="C78"/>
  <c r="D78"/>
  <c r="A79"/>
  <c r="B79"/>
  <c r="C79"/>
  <c r="D79"/>
  <c r="A80"/>
  <c r="B80"/>
  <c r="C80"/>
  <c r="D80"/>
  <c r="A81"/>
  <c r="B81"/>
  <c r="C81"/>
  <c r="D81"/>
  <c r="A82"/>
  <c r="B82"/>
  <c r="C82"/>
  <c r="D82"/>
  <c r="A83"/>
  <c r="B83"/>
  <c r="C83"/>
  <c r="D83"/>
  <c r="A84"/>
  <c r="B84"/>
  <c r="C84"/>
  <c r="D84"/>
  <c r="A85"/>
  <c r="B85"/>
  <c r="C85"/>
  <c r="D85"/>
  <c r="A86"/>
  <c r="B86"/>
  <c r="C86"/>
  <c r="D86"/>
  <c r="A87"/>
  <c r="B87"/>
  <c r="C87"/>
  <c r="D87"/>
  <c r="A88"/>
  <c r="B88"/>
  <c r="C88"/>
  <c r="D88"/>
  <c r="A89"/>
  <c r="B89"/>
  <c r="C89"/>
  <c r="D89"/>
  <c r="A90"/>
  <c r="B90"/>
  <c r="C90"/>
  <c r="D90"/>
  <c r="A91"/>
  <c r="B91"/>
  <c r="C91"/>
  <c r="D91"/>
  <c r="A92"/>
  <c r="B92"/>
  <c r="C92"/>
  <c r="D92"/>
  <c r="A93"/>
  <c r="B93"/>
  <c r="C93"/>
  <c r="D93"/>
  <c r="A94"/>
  <c r="B94"/>
  <c r="C94"/>
  <c r="D94"/>
  <c r="A95"/>
  <c r="B95"/>
  <c r="C95"/>
  <c r="D95"/>
  <c r="S57" i="57"/>
  <c r="R57"/>
  <c r="Q57"/>
  <c r="Q58" s="1"/>
  <c r="P57"/>
  <c r="O57"/>
  <c r="N57"/>
  <c r="N58" s="1"/>
  <c r="M57"/>
  <c r="L57"/>
  <c r="K57"/>
  <c r="K58" s="1"/>
  <c r="J57"/>
  <c r="I57"/>
  <c r="H57"/>
  <c r="H58" s="1"/>
  <c r="G57"/>
  <c r="F57"/>
  <c r="E57"/>
  <c r="E58" s="1"/>
  <c r="D57"/>
  <c r="C57"/>
  <c r="B57"/>
  <c r="B58" s="1"/>
  <c r="V53"/>
  <c r="R53"/>
  <c r="N53"/>
  <c r="J53"/>
  <c r="F53"/>
  <c r="B53"/>
  <c r="Y52"/>
  <c r="X52"/>
  <c r="W52"/>
  <c r="U52"/>
  <c r="T52"/>
  <c r="S52"/>
  <c r="Q52"/>
  <c r="P52"/>
  <c r="O52"/>
  <c r="M52"/>
  <c r="L52"/>
  <c r="K52"/>
  <c r="I52"/>
  <c r="H52"/>
  <c r="G52"/>
  <c r="E52"/>
  <c r="D52"/>
  <c r="C52"/>
  <c r="Y51"/>
  <c r="X51"/>
  <c r="W51"/>
  <c r="U51"/>
  <c r="T51"/>
  <c r="S51"/>
  <c r="Q51"/>
  <c r="P51"/>
  <c r="O51"/>
  <c r="M51"/>
  <c r="L51"/>
  <c r="K51"/>
  <c r="I51"/>
  <c r="H51"/>
  <c r="G51"/>
  <c r="E51"/>
  <c r="D51"/>
  <c r="C51"/>
  <c r="Y50"/>
  <c r="X50"/>
  <c r="W50"/>
  <c r="U50"/>
  <c r="T50"/>
  <c r="S50"/>
  <c r="Q50"/>
  <c r="P50"/>
  <c r="O50"/>
  <c r="M50"/>
  <c r="L50"/>
  <c r="K50"/>
  <c r="I50"/>
  <c r="H50"/>
  <c r="G50"/>
  <c r="E50"/>
  <c r="D50"/>
  <c r="C50"/>
  <c r="Y49"/>
  <c r="X49"/>
  <c r="W49"/>
  <c r="U49"/>
  <c r="T49"/>
  <c r="S49"/>
  <c r="Q49"/>
  <c r="P49"/>
  <c r="O49"/>
  <c r="M49"/>
  <c r="L49"/>
  <c r="K49"/>
  <c r="I49"/>
  <c r="H49"/>
  <c r="G49"/>
  <c r="E49"/>
  <c r="D49"/>
  <c r="C49"/>
  <c r="Y48"/>
  <c r="X48"/>
  <c r="W48"/>
  <c r="U48"/>
  <c r="T48"/>
  <c r="S48"/>
  <c r="Q48"/>
  <c r="P48"/>
  <c r="O48"/>
  <c r="M48"/>
  <c r="L48"/>
  <c r="K48"/>
  <c r="I48"/>
  <c r="H48"/>
  <c r="G48"/>
  <c r="E48"/>
  <c r="D48"/>
  <c r="C48"/>
  <c r="Y47"/>
  <c r="X47"/>
  <c r="W47"/>
  <c r="U47"/>
  <c r="T47"/>
  <c r="S47"/>
  <c r="Q47"/>
  <c r="P47"/>
  <c r="O47"/>
  <c r="M47"/>
  <c r="L47"/>
  <c r="K47"/>
  <c r="I47"/>
  <c r="H47"/>
  <c r="G47"/>
  <c r="E47"/>
  <c r="D47"/>
  <c r="C47"/>
  <c r="Y52" i="49"/>
  <c r="X52"/>
  <c r="W52"/>
  <c r="U52"/>
  <c r="T52"/>
  <c r="S52"/>
  <c r="Q52"/>
  <c r="P52"/>
  <c r="O52"/>
  <c r="M52"/>
  <c r="L52"/>
  <c r="K52"/>
  <c r="I52"/>
  <c r="H52"/>
  <c r="G52"/>
  <c r="E52"/>
  <c r="S57" s="1"/>
  <c r="D52"/>
  <c r="R57" s="1"/>
  <c r="C52"/>
  <c r="Q57" s="1"/>
  <c r="Q58" s="1"/>
  <c r="Y51"/>
  <c r="X51"/>
  <c r="W51"/>
  <c r="U51"/>
  <c r="T51"/>
  <c r="S51"/>
  <c r="Q51"/>
  <c r="P51"/>
  <c r="O51"/>
  <c r="M51"/>
  <c r="L51"/>
  <c r="K51"/>
  <c r="I51"/>
  <c r="H51"/>
  <c r="G51"/>
  <c r="E51"/>
  <c r="P57" s="1"/>
  <c r="D51"/>
  <c r="O57" s="1"/>
  <c r="C51"/>
  <c r="N57" s="1"/>
  <c r="N58" s="1"/>
  <c r="Y50"/>
  <c r="X50"/>
  <c r="W50"/>
  <c r="U50"/>
  <c r="T50"/>
  <c r="S50"/>
  <c r="Q50"/>
  <c r="P50"/>
  <c r="O50"/>
  <c r="M50"/>
  <c r="L50"/>
  <c r="K50"/>
  <c r="I50"/>
  <c r="M57" s="1"/>
  <c r="H50"/>
  <c r="L57" s="1"/>
  <c r="G50"/>
  <c r="K57" s="1"/>
  <c r="K58" s="1"/>
  <c r="E50"/>
  <c r="D50"/>
  <c r="C50"/>
  <c r="Y49"/>
  <c r="X49"/>
  <c r="W49"/>
  <c r="U49"/>
  <c r="T49"/>
  <c r="S49"/>
  <c r="Q49"/>
  <c r="P49"/>
  <c r="O49"/>
  <c r="M49"/>
  <c r="L49"/>
  <c r="K49"/>
  <c r="I49"/>
  <c r="H49"/>
  <c r="G49"/>
  <c r="E49"/>
  <c r="J57" s="1"/>
  <c r="D49"/>
  <c r="I57" s="1"/>
  <c r="C49"/>
  <c r="H57" s="1"/>
  <c r="H58" s="1"/>
  <c r="Y48"/>
  <c r="X48"/>
  <c r="W48"/>
  <c r="U48"/>
  <c r="T48"/>
  <c r="S48"/>
  <c r="Q48"/>
  <c r="P48"/>
  <c r="O48"/>
  <c r="M48"/>
  <c r="L48"/>
  <c r="K48"/>
  <c r="I48"/>
  <c r="H48"/>
  <c r="G48"/>
  <c r="E48"/>
  <c r="G57" s="1"/>
  <c r="D48"/>
  <c r="F57" s="1"/>
  <c r="C48"/>
  <c r="E57" s="1"/>
  <c r="E58" s="1"/>
  <c r="Y47"/>
  <c r="X47"/>
  <c r="W47"/>
  <c r="V53" s="1"/>
  <c r="U47"/>
  <c r="T47"/>
  <c r="S47"/>
  <c r="R53" s="1"/>
  <c r="Q47"/>
  <c r="P47"/>
  <c r="O47"/>
  <c r="N53" s="1"/>
  <c r="M47"/>
  <c r="L47"/>
  <c r="K47"/>
  <c r="J53" s="1"/>
  <c r="I47"/>
  <c r="H47"/>
  <c r="G47"/>
  <c r="F53" s="1"/>
  <c r="E47"/>
  <c r="D57" s="1"/>
  <c r="D47"/>
  <c r="C57" s="1"/>
  <c r="C47"/>
  <c r="B57" s="1"/>
  <c r="B58" s="1"/>
  <c r="T58" s="1"/>
  <c r="Y52" i="41"/>
  <c r="X52"/>
  <c r="W52"/>
  <c r="U52"/>
  <c r="T52"/>
  <c r="S52"/>
  <c r="Q52"/>
  <c r="P52"/>
  <c r="O52"/>
  <c r="M52"/>
  <c r="L52"/>
  <c r="K52"/>
  <c r="I52"/>
  <c r="H52"/>
  <c r="G52"/>
  <c r="E52"/>
  <c r="S57" s="1"/>
  <c r="D52"/>
  <c r="R57" s="1"/>
  <c r="C52"/>
  <c r="Q57" s="1"/>
  <c r="Y51"/>
  <c r="X51"/>
  <c r="W51"/>
  <c r="U51"/>
  <c r="T51"/>
  <c r="S51"/>
  <c r="Q51"/>
  <c r="P51"/>
  <c r="O51"/>
  <c r="M51"/>
  <c r="L51"/>
  <c r="K51"/>
  <c r="I51"/>
  <c r="H51"/>
  <c r="G51"/>
  <c r="E51"/>
  <c r="P57" s="1"/>
  <c r="D51"/>
  <c r="O57" s="1"/>
  <c r="C51"/>
  <c r="N57" s="1"/>
  <c r="N58" s="1"/>
  <c r="Y50"/>
  <c r="X50"/>
  <c r="W50"/>
  <c r="U50"/>
  <c r="T50"/>
  <c r="S50"/>
  <c r="Q50"/>
  <c r="P50"/>
  <c r="O50"/>
  <c r="M50"/>
  <c r="L50"/>
  <c r="K50"/>
  <c r="I50"/>
  <c r="M57" s="1"/>
  <c r="H50"/>
  <c r="L57" s="1"/>
  <c r="G50"/>
  <c r="K57" s="1"/>
  <c r="K58" s="1"/>
  <c r="E50"/>
  <c r="D50"/>
  <c r="C50"/>
  <c r="Y49"/>
  <c r="X49"/>
  <c r="W49"/>
  <c r="U49"/>
  <c r="T49"/>
  <c r="S49"/>
  <c r="Q49"/>
  <c r="P49"/>
  <c r="O49"/>
  <c r="M49"/>
  <c r="L49"/>
  <c r="K49"/>
  <c r="I49"/>
  <c r="H49"/>
  <c r="G49"/>
  <c r="E49"/>
  <c r="J57" s="1"/>
  <c r="D49"/>
  <c r="I57" s="1"/>
  <c r="C49"/>
  <c r="H57" s="1"/>
  <c r="H58" s="1"/>
  <c r="Y48"/>
  <c r="X48"/>
  <c r="W48"/>
  <c r="U48"/>
  <c r="T48"/>
  <c r="S48"/>
  <c r="Q48"/>
  <c r="P48"/>
  <c r="O48"/>
  <c r="M48"/>
  <c r="L48"/>
  <c r="K48"/>
  <c r="I48"/>
  <c r="H48"/>
  <c r="G48"/>
  <c r="E48"/>
  <c r="G57" s="1"/>
  <c r="D48"/>
  <c r="F57" s="1"/>
  <c r="C48"/>
  <c r="E57" s="1"/>
  <c r="E58" s="1"/>
  <c r="Y47"/>
  <c r="X47"/>
  <c r="W47"/>
  <c r="V53" s="1"/>
  <c r="U47"/>
  <c r="T47"/>
  <c r="S47"/>
  <c r="R53" s="1"/>
  <c r="Q47"/>
  <c r="P47"/>
  <c r="O47"/>
  <c r="N53" s="1"/>
  <c r="M47"/>
  <c r="L47"/>
  <c r="K47"/>
  <c r="J53" s="1"/>
  <c r="I47"/>
  <c r="H47"/>
  <c r="G47"/>
  <c r="F53" s="1"/>
  <c r="E47"/>
  <c r="D57" s="1"/>
  <c r="D47"/>
  <c r="C57" s="1"/>
  <c r="C47"/>
  <c r="B57" s="1"/>
  <c r="B58" s="1"/>
  <c r="Y52" i="33"/>
  <c r="X52"/>
  <c r="W52"/>
  <c r="U52"/>
  <c r="T52"/>
  <c r="S52"/>
  <c r="Q52"/>
  <c r="P52"/>
  <c r="O52"/>
  <c r="M52"/>
  <c r="L52"/>
  <c r="K52"/>
  <c r="I52"/>
  <c r="H52"/>
  <c r="G52"/>
  <c r="E52"/>
  <c r="S57" s="1"/>
  <c r="D52"/>
  <c r="R57" s="1"/>
  <c r="C52"/>
  <c r="Q57" s="1"/>
  <c r="Q58" s="1"/>
  <c r="Y51"/>
  <c r="X51"/>
  <c r="W51"/>
  <c r="U51"/>
  <c r="T51"/>
  <c r="S51"/>
  <c r="Q51"/>
  <c r="P51"/>
  <c r="O51"/>
  <c r="M51"/>
  <c r="L51"/>
  <c r="K51"/>
  <c r="I51"/>
  <c r="H51"/>
  <c r="G51"/>
  <c r="E51"/>
  <c r="P57" s="1"/>
  <c r="D51"/>
  <c r="O57" s="1"/>
  <c r="C51"/>
  <c r="N57" s="1"/>
  <c r="N58" s="1"/>
  <c r="Y50"/>
  <c r="X50"/>
  <c r="W50"/>
  <c r="U50"/>
  <c r="T50"/>
  <c r="S50"/>
  <c r="Q50"/>
  <c r="P50"/>
  <c r="O50"/>
  <c r="M50"/>
  <c r="L50"/>
  <c r="K50"/>
  <c r="I50"/>
  <c r="M57" s="1"/>
  <c r="H50"/>
  <c r="L57" s="1"/>
  <c r="G50"/>
  <c r="K57" s="1"/>
  <c r="K58" s="1"/>
  <c r="E50"/>
  <c r="D50"/>
  <c r="C50"/>
  <c r="Y49"/>
  <c r="X49"/>
  <c r="W49"/>
  <c r="U49"/>
  <c r="T49"/>
  <c r="S49"/>
  <c r="Q49"/>
  <c r="P49"/>
  <c r="O49"/>
  <c r="M49"/>
  <c r="L49"/>
  <c r="K49"/>
  <c r="I49"/>
  <c r="H49"/>
  <c r="G49"/>
  <c r="E49"/>
  <c r="J57" s="1"/>
  <c r="D49"/>
  <c r="I57" s="1"/>
  <c r="C49"/>
  <c r="H57" s="1"/>
  <c r="H58" s="1"/>
  <c r="Y48"/>
  <c r="X48"/>
  <c r="W48"/>
  <c r="U48"/>
  <c r="T48"/>
  <c r="S48"/>
  <c r="Q48"/>
  <c r="P48"/>
  <c r="O48"/>
  <c r="M48"/>
  <c r="L48"/>
  <c r="K48"/>
  <c r="I48"/>
  <c r="H48"/>
  <c r="G48"/>
  <c r="E48"/>
  <c r="G57" s="1"/>
  <c r="D48"/>
  <c r="F57" s="1"/>
  <c r="C48"/>
  <c r="E57" s="1"/>
  <c r="E58" s="1"/>
  <c r="Y47"/>
  <c r="X47"/>
  <c r="W47"/>
  <c r="V53" s="1"/>
  <c r="U47"/>
  <c r="T47"/>
  <c r="S47"/>
  <c r="R53" s="1"/>
  <c r="Q47"/>
  <c r="P47"/>
  <c r="O47"/>
  <c r="N53" s="1"/>
  <c r="M47"/>
  <c r="L47"/>
  <c r="K47"/>
  <c r="J53" s="1"/>
  <c r="I47"/>
  <c r="H47"/>
  <c r="G47"/>
  <c r="F53" s="1"/>
  <c r="E47"/>
  <c r="D57" s="1"/>
  <c r="D47"/>
  <c r="C57" s="1"/>
  <c r="C47"/>
  <c r="B57" s="1"/>
  <c r="B58" s="1"/>
  <c r="T58" s="1"/>
  <c r="Y52" i="25"/>
  <c r="X52"/>
  <c r="W52"/>
  <c r="U52"/>
  <c r="T52"/>
  <c r="S52"/>
  <c r="Q52"/>
  <c r="P52"/>
  <c r="O52"/>
  <c r="M52"/>
  <c r="L52"/>
  <c r="K52"/>
  <c r="I52"/>
  <c r="H52"/>
  <c r="G52"/>
  <c r="E52"/>
  <c r="S57" s="1"/>
  <c r="D52"/>
  <c r="R57" s="1"/>
  <c r="C52"/>
  <c r="Q57" s="1"/>
  <c r="Q58" s="1"/>
  <c r="Y51"/>
  <c r="X51"/>
  <c r="W51"/>
  <c r="U51"/>
  <c r="T51"/>
  <c r="S51"/>
  <c r="Q51"/>
  <c r="P51"/>
  <c r="O51"/>
  <c r="M51"/>
  <c r="L51"/>
  <c r="K51"/>
  <c r="I51"/>
  <c r="H51"/>
  <c r="G51"/>
  <c r="E51"/>
  <c r="P57" s="1"/>
  <c r="D51"/>
  <c r="O57" s="1"/>
  <c r="C51"/>
  <c r="N57" s="1"/>
  <c r="N58" s="1"/>
  <c r="Y50"/>
  <c r="X50"/>
  <c r="W50"/>
  <c r="U50"/>
  <c r="T50"/>
  <c r="S50"/>
  <c r="Q50"/>
  <c r="P50"/>
  <c r="O50"/>
  <c r="M50"/>
  <c r="L50"/>
  <c r="K50"/>
  <c r="I50"/>
  <c r="M57" s="1"/>
  <c r="H50"/>
  <c r="L57" s="1"/>
  <c r="G50"/>
  <c r="K57" s="1"/>
  <c r="K58" s="1"/>
  <c r="E50"/>
  <c r="D50"/>
  <c r="C50"/>
  <c r="Y49"/>
  <c r="X49"/>
  <c r="W49"/>
  <c r="U49"/>
  <c r="T49"/>
  <c r="S49"/>
  <c r="Q49"/>
  <c r="P49"/>
  <c r="O49"/>
  <c r="M49"/>
  <c r="L49"/>
  <c r="K49"/>
  <c r="I49"/>
  <c r="H49"/>
  <c r="G49"/>
  <c r="E49"/>
  <c r="J57" s="1"/>
  <c r="D49"/>
  <c r="I57" s="1"/>
  <c r="C49"/>
  <c r="H57" s="1"/>
  <c r="H58" s="1"/>
  <c r="Y48"/>
  <c r="X48"/>
  <c r="W48"/>
  <c r="U48"/>
  <c r="T48"/>
  <c r="S48"/>
  <c r="Q48"/>
  <c r="P48"/>
  <c r="O48"/>
  <c r="M48"/>
  <c r="L48"/>
  <c r="K48"/>
  <c r="I48"/>
  <c r="H48"/>
  <c r="G48"/>
  <c r="E48"/>
  <c r="G57" s="1"/>
  <c r="D48"/>
  <c r="F57" s="1"/>
  <c r="C48"/>
  <c r="E57" s="1"/>
  <c r="E58" s="1"/>
  <c r="Y47"/>
  <c r="X47"/>
  <c r="W47"/>
  <c r="V53" s="1"/>
  <c r="U47"/>
  <c r="T47"/>
  <c r="S47"/>
  <c r="R53" s="1"/>
  <c r="Q47"/>
  <c r="P47"/>
  <c r="O47"/>
  <c r="N53" s="1"/>
  <c r="M47"/>
  <c r="L47"/>
  <c r="K47"/>
  <c r="J53" s="1"/>
  <c r="I47"/>
  <c r="H47"/>
  <c r="G47"/>
  <c r="F53" s="1"/>
  <c r="E47"/>
  <c r="D57" s="1"/>
  <c r="D47"/>
  <c r="C57" s="1"/>
  <c r="C47"/>
  <c r="B57" s="1"/>
  <c r="B58" s="1"/>
  <c r="T58" s="1"/>
  <c r="Y52" i="17"/>
  <c r="X52"/>
  <c r="W52"/>
  <c r="U52"/>
  <c r="T52"/>
  <c r="S52"/>
  <c r="Q52"/>
  <c r="P52"/>
  <c r="O52"/>
  <c r="M52"/>
  <c r="L52"/>
  <c r="K52"/>
  <c r="I52"/>
  <c r="H52"/>
  <c r="G52"/>
  <c r="E52"/>
  <c r="S57" s="1"/>
  <c r="D52"/>
  <c r="R57" s="1"/>
  <c r="C52"/>
  <c r="Q57" s="1"/>
  <c r="Q58" s="1"/>
  <c r="Y51"/>
  <c r="X51"/>
  <c r="W51"/>
  <c r="U51"/>
  <c r="T51"/>
  <c r="S51"/>
  <c r="Q51"/>
  <c r="P51"/>
  <c r="O51"/>
  <c r="M51"/>
  <c r="L51"/>
  <c r="K51"/>
  <c r="I51"/>
  <c r="H51"/>
  <c r="G51"/>
  <c r="E51"/>
  <c r="P57" s="1"/>
  <c r="D51"/>
  <c r="O57" s="1"/>
  <c r="C51"/>
  <c r="N57" s="1"/>
  <c r="N58" s="1"/>
  <c r="Y50"/>
  <c r="X50"/>
  <c r="W50"/>
  <c r="U50"/>
  <c r="T50"/>
  <c r="S50"/>
  <c r="Q50"/>
  <c r="P50"/>
  <c r="O50"/>
  <c r="M50"/>
  <c r="L50"/>
  <c r="K50"/>
  <c r="I50"/>
  <c r="M57" s="1"/>
  <c r="H50"/>
  <c r="L57" s="1"/>
  <c r="G50"/>
  <c r="K57" s="1"/>
  <c r="K58" s="1"/>
  <c r="E50"/>
  <c r="D50"/>
  <c r="C50"/>
  <c r="Y49"/>
  <c r="X49"/>
  <c r="W49"/>
  <c r="U49"/>
  <c r="T49"/>
  <c r="S49"/>
  <c r="Q49"/>
  <c r="P49"/>
  <c r="O49"/>
  <c r="M49"/>
  <c r="L49"/>
  <c r="K49"/>
  <c r="I49"/>
  <c r="H49"/>
  <c r="G49"/>
  <c r="E49"/>
  <c r="J57" s="1"/>
  <c r="D49"/>
  <c r="I57" s="1"/>
  <c r="C49"/>
  <c r="H57" s="1"/>
  <c r="H58" s="1"/>
  <c r="Y48"/>
  <c r="X48"/>
  <c r="W48"/>
  <c r="U48"/>
  <c r="T48"/>
  <c r="S48"/>
  <c r="Q48"/>
  <c r="P48"/>
  <c r="O48"/>
  <c r="M48"/>
  <c r="L48"/>
  <c r="K48"/>
  <c r="I48"/>
  <c r="H48"/>
  <c r="G48"/>
  <c r="E48"/>
  <c r="G57" s="1"/>
  <c r="D48"/>
  <c r="F57" s="1"/>
  <c r="C48"/>
  <c r="E57" s="1"/>
  <c r="E58" s="1"/>
  <c r="Y47"/>
  <c r="X47"/>
  <c r="W47"/>
  <c r="V53" s="1"/>
  <c r="U47"/>
  <c r="T47"/>
  <c r="S47"/>
  <c r="R53" s="1"/>
  <c r="Q47"/>
  <c r="P47"/>
  <c r="O47"/>
  <c r="N53" s="1"/>
  <c r="M47"/>
  <c r="L47"/>
  <c r="K47"/>
  <c r="J53" s="1"/>
  <c r="I47"/>
  <c r="H47"/>
  <c r="G47"/>
  <c r="F53" s="1"/>
  <c r="E47"/>
  <c r="D57" s="1"/>
  <c r="D47"/>
  <c r="C57" s="1"/>
  <c r="C47"/>
  <c r="B57" s="1"/>
  <c r="B58" s="1"/>
  <c r="T58" s="1"/>
  <c r="C12" i="56"/>
  <c r="O12" s="1"/>
  <c r="C11"/>
  <c r="O11" s="1"/>
  <c r="C10"/>
  <c r="O10" s="1"/>
  <c r="C9"/>
  <c r="O9" s="1"/>
  <c r="C8"/>
  <c r="O8" s="1"/>
  <c r="AD13"/>
  <c r="AC13"/>
  <c r="AB13"/>
  <c r="AA13"/>
  <c r="Z13"/>
  <c r="P13"/>
  <c r="N13"/>
  <c r="M13"/>
  <c r="L13"/>
  <c r="K13"/>
  <c r="J13"/>
  <c r="I13"/>
  <c r="H13"/>
  <c r="G13"/>
  <c r="F13"/>
  <c r="E13"/>
  <c r="D13"/>
  <c r="C7"/>
  <c r="C13" s="1"/>
  <c r="B13"/>
  <c r="C12" i="48"/>
  <c r="O12" s="1"/>
  <c r="C11"/>
  <c r="O11" s="1"/>
  <c r="C10"/>
  <c r="O10" s="1"/>
  <c r="C9"/>
  <c r="O9" s="1"/>
  <c r="C8"/>
  <c r="O8" s="1"/>
  <c r="AD13"/>
  <c r="AC13"/>
  <c r="AB13"/>
  <c r="AA13"/>
  <c r="Z13"/>
  <c r="P13"/>
  <c r="N13"/>
  <c r="M13"/>
  <c r="L13"/>
  <c r="K13"/>
  <c r="J13"/>
  <c r="I13"/>
  <c r="H13"/>
  <c r="G13"/>
  <c r="F13"/>
  <c r="E13"/>
  <c r="D13"/>
  <c r="C7"/>
  <c r="B13"/>
  <c r="C12" i="40"/>
  <c r="O12" s="1"/>
  <c r="C11"/>
  <c r="O11" s="1"/>
  <c r="C10"/>
  <c r="O10" s="1"/>
  <c r="C9"/>
  <c r="O9" s="1"/>
  <c r="C8"/>
  <c r="O8" s="1"/>
  <c r="AD13"/>
  <c r="AC13"/>
  <c r="AB13"/>
  <c r="AA13"/>
  <c r="Z13"/>
  <c r="P13"/>
  <c r="N13"/>
  <c r="M13"/>
  <c r="L13"/>
  <c r="K13"/>
  <c r="J13"/>
  <c r="I13"/>
  <c r="H13"/>
  <c r="G13"/>
  <c r="F13"/>
  <c r="E13"/>
  <c r="D13"/>
  <c r="C7"/>
  <c r="B13"/>
  <c r="C12" i="32"/>
  <c r="O12" s="1"/>
  <c r="C11"/>
  <c r="O11" s="1"/>
  <c r="C10"/>
  <c r="O10" s="1"/>
  <c r="C9"/>
  <c r="O9" s="1"/>
  <c r="C8"/>
  <c r="O8" s="1"/>
  <c r="AD13"/>
  <c r="AC13"/>
  <c r="AB13"/>
  <c r="AA13"/>
  <c r="Z13"/>
  <c r="P13"/>
  <c r="N13"/>
  <c r="M13"/>
  <c r="L13"/>
  <c r="K13"/>
  <c r="J13"/>
  <c r="I13"/>
  <c r="H13"/>
  <c r="G13"/>
  <c r="F13"/>
  <c r="E13"/>
  <c r="D13"/>
  <c r="B13"/>
  <c r="C12" i="24"/>
  <c r="O12" s="1"/>
  <c r="C11"/>
  <c r="O11" s="1"/>
  <c r="C10"/>
  <c r="O10" s="1"/>
  <c r="C9"/>
  <c r="O9" s="1"/>
  <c r="C8"/>
  <c r="O8" s="1"/>
  <c r="AD13"/>
  <c r="AC13"/>
  <c r="AB13"/>
  <c r="AA13"/>
  <c r="Z13"/>
  <c r="P13"/>
  <c r="N13"/>
  <c r="M13"/>
  <c r="L13"/>
  <c r="K13"/>
  <c r="J13"/>
  <c r="I13"/>
  <c r="H13"/>
  <c r="G13"/>
  <c r="F13"/>
  <c r="E13"/>
  <c r="D13"/>
  <c r="C7"/>
  <c r="B13"/>
  <c r="R113" i="7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S113" s="1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G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6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G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5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G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4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G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R113" i="3"/>
  <c r="Q113"/>
  <c r="P113"/>
  <c r="O113"/>
  <c r="N113"/>
  <c r="M113"/>
  <c r="L113"/>
  <c r="K113"/>
  <c r="J113"/>
  <c r="I113"/>
  <c r="H113"/>
  <c r="G113"/>
  <c r="F113"/>
  <c r="E113"/>
  <c r="D113"/>
  <c r="C113"/>
  <c r="B113"/>
  <c r="A113"/>
  <c r="P104"/>
  <c r="P111" s="1"/>
  <c r="M104"/>
  <c r="M111" s="1"/>
  <c r="J104"/>
  <c r="J111" s="1"/>
  <c r="G104"/>
  <c r="G111" s="1"/>
  <c r="D104"/>
  <c r="D111" s="1"/>
  <c r="A104"/>
  <c r="A111" s="1"/>
  <c r="G102"/>
  <c r="G101"/>
  <c r="J97"/>
  <c r="I97"/>
  <c r="F100" s="1"/>
  <c r="H97"/>
  <c r="E100" s="1"/>
  <c r="G97"/>
  <c r="D100" s="1"/>
  <c r="F97"/>
  <c r="C100" s="1"/>
  <c r="E97"/>
  <c r="B100" s="1"/>
  <c r="G100" s="1"/>
  <c r="O96"/>
  <c r="N96"/>
  <c r="O95"/>
  <c r="N95"/>
  <c r="O94"/>
  <c r="N94"/>
  <c r="O93"/>
  <c r="N93"/>
  <c r="O92"/>
  <c r="N92"/>
  <c r="O91"/>
  <c r="N91"/>
  <c r="O90"/>
  <c r="N90"/>
  <c r="O89"/>
  <c r="N89"/>
  <c r="O88"/>
  <c r="N88"/>
  <c r="O87"/>
  <c r="N87"/>
  <c r="O86"/>
  <c r="N86"/>
  <c r="O85"/>
  <c r="N85"/>
  <c r="O84"/>
  <c r="N84"/>
  <c r="O83"/>
  <c r="N83"/>
  <c r="O82"/>
  <c r="N82"/>
  <c r="O81"/>
  <c r="N81"/>
  <c r="O80"/>
  <c r="N80"/>
  <c r="O79"/>
  <c r="N79"/>
  <c r="O78"/>
  <c r="N78"/>
  <c r="O77"/>
  <c r="N77"/>
  <c r="O76"/>
  <c r="N76"/>
  <c r="O75"/>
  <c r="N75"/>
  <c r="O74"/>
  <c r="N74"/>
  <c r="O73"/>
  <c r="N73"/>
  <c r="O72"/>
  <c r="N72"/>
  <c r="O71"/>
  <c r="N71"/>
  <c r="O70"/>
  <c r="N70"/>
  <c r="O69"/>
  <c r="N69"/>
  <c r="O68"/>
  <c r="N68"/>
  <c r="O67"/>
  <c r="R106"/>
  <c r="I46"/>
  <c r="H46"/>
  <c r="G46"/>
  <c r="F46"/>
  <c r="E46"/>
  <c r="D46"/>
  <c r="C46"/>
  <c r="B46"/>
  <c r="J46" s="1"/>
  <c r="G43"/>
  <c r="G42"/>
  <c r="F40"/>
  <c r="E40"/>
  <c r="D40"/>
  <c r="C40"/>
  <c r="B40"/>
  <c r="I36"/>
  <c r="H36"/>
  <c r="F41" s="1"/>
  <c r="G36"/>
  <c r="E41" s="1"/>
  <c r="F36"/>
  <c r="D41" s="1"/>
  <c r="E36"/>
  <c r="C41" s="1"/>
  <c r="D36"/>
  <c r="B41" s="1"/>
  <c r="A25"/>
  <c r="A16"/>
  <c r="A6"/>
  <c r="G3"/>
  <c r="B3"/>
  <c r="O13" i="56" l="1"/>
  <c r="C13" i="48"/>
  <c r="O13" s="1"/>
  <c r="C13" i="40"/>
  <c r="O13" s="1"/>
  <c r="C13" i="24"/>
  <c r="O13" s="1"/>
  <c r="R13" i="16"/>
  <c r="AE13" s="1"/>
  <c r="C13"/>
  <c r="O13" s="1"/>
  <c r="O7"/>
  <c r="S113" i="52"/>
  <c r="S113" i="46"/>
  <c r="S113" i="45"/>
  <c r="S113" i="39"/>
  <c r="S113" i="36"/>
  <c r="S113" i="27"/>
  <c r="S113" i="18"/>
  <c r="G41" i="55"/>
  <c r="G100"/>
  <c r="N67"/>
  <c r="A106"/>
  <c r="C106"/>
  <c r="E106"/>
  <c r="G106"/>
  <c r="I106"/>
  <c r="K106"/>
  <c r="M106"/>
  <c r="O106"/>
  <c r="Q106"/>
  <c r="C107"/>
  <c r="G107"/>
  <c r="B106"/>
  <c r="D106"/>
  <c r="F106"/>
  <c r="H106"/>
  <c r="J106"/>
  <c r="L106"/>
  <c r="N106"/>
  <c r="P106"/>
  <c r="G108" s="1"/>
  <c r="E107"/>
  <c r="G41" i="47"/>
  <c r="G100"/>
  <c r="N67"/>
  <c r="A106"/>
  <c r="C106"/>
  <c r="E106"/>
  <c r="G106"/>
  <c r="I106"/>
  <c r="K106"/>
  <c r="M106"/>
  <c r="O106"/>
  <c r="Q106"/>
  <c r="C107"/>
  <c r="G107"/>
  <c r="B106"/>
  <c r="D106"/>
  <c r="C108" s="1"/>
  <c r="F106"/>
  <c r="H106"/>
  <c r="J106"/>
  <c r="L106"/>
  <c r="N106"/>
  <c r="P106"/>
  <c r="G108" s="1"/>
  <c r="E107"/>
  <c r="G41" i="39"/>
  <c r="G100"/>
  <c r="N67"/>
  <c r="A106"/>
  <c r="C106"/>
  <c r="E106"/>
  <c r="G106"/>
  <c r="I106"/>
  <c r="K106"/>
  <c r="M106"/>
  <c r="O106"/>
  <c r="Q106"/>
  <c r="C107"/>
  <c r="G107"/>
  <c r="B106"/>
  <c r="D106"/>
  <c r="F106"/>
  <c r="H106"/>
  <c r="J106"/>
  <c r="L106"/>
  <c r="N106"/>
  <c r="P106"/>
  <c r="G108" s="1"/>
  <c r="E107"/>
  <c r="G41" i="31"/>
  <c r="N67"/>
  <c r="A106"/>
  <c r="C106"/>
  <c r="E106"/>
  <c r="G106"/>
  <c r="I106"/>
  <c r="K106"/>
  <c r="M106"/>
  <c r="O106"/>
  <c r="Q106"/>
  <c r="C107"/>
  <c r="G107"/>
  <c r="B106"/>
  <c r="D106"/>
  <c r="F106"/>
  <c r="H106"/>
  <c r="J106"/>
  <c r="L106"/>
  <c r="N106"/>
  <c r="P106"/>
  <c r="G108" s="1"/>
  <c r="E107"/>
  <c r="G41" i="23"/>
  <c r="G100"/>
  <c r="N67"/>
  <c r="A106"/>
  <c r="C106"/>
  <c r="E106"/>
  <c r="G106"/>
  <c r="I106"/>
  <c r="K106"/>
  <c r="M106"/>
  <c r="O106"/>
  <c r="Q106"/>
  <c r="C107"/>
  <c r="G107"/>
  <c r="B106"/>
  <c r="D106"/>
  <c r="F106"/>
  <c r="H106"/>
  <c r="J106"/>
  <c r="L106"/>
  <c r="N106"/>
  <c r="P106"/>
  <c r="G108" s="1"/>
  <c r="E107"/>
  <c r="G41" i="15"/>
  <c r="G100"/>
  <c r="N67"/>
  <c r="A106"/>
  <c r="C106"/>
  <c r="E106"/>
  <c r="G106"/>
  <c r="I106"/>
  <c r="K106"/>
  <c r="M106"/>
  <c r="O106"/>
  <c r="Q106"/>
  <c r="C107"/>
  <c r="G107"/>
  <c r="B106"/>
  <c r="D106"/>
  <c r="F106"/>
  <c r="H106"/>
  <c r="J106"/>
  <c r="L106"/>
  <c r="N106"/>
  <c r="P106"/>
  <c r="G108" s="1"/>
  <c r="E107"/>
  <c r="G41" i="54"/>
  <c r="N67"/>
  <c r="A106"/>
  <c r="C106"/>
  <c r="E106"/>
  <c r="G106"/>
  <c r="I106"/>
  <c r="K106"/>
  <c r="M106"/>
  <c r="O106"/>
  <c r="Q106"/>
  <c r="C107"/>
  <c r="G107"/>
  <c r="B106"/>
  <c r="D106"/>
  <c r="C108" s="1"/>
  <c r="F106"/>
  <c r="H106"/>
  <c r="J106"/>
  <c r="L106"/>
  <c r="N106"/>
  <c r="P106"/>
  <c r="G108" s="1"/>
  <c r="E107"/>
  <c r="G41" i="46"/>
  <c r="N67"/>
  <c r="A106"/>
  <c r="C106"/>
  <c r="E106"/>
  <c r="G106"/>
  <c r="I106"/>
  <c r="K106"/>
  <c r="M106"/>
  <c r="O106"/>
  <c r="Q106"/>
  <c r="C107"/>
  <c r="G107"/>
  <c r="B106"/>
  <c r="D106"/>
  <c r="C108" s="1"/>
  <c r="F106"/>
  <c r="H106"/>
  <c r="J106"/>
  <c r="L106"/>
  <c r="N106"/>
  <c r="P106"/>
  <c r="G108" s="1"/>
  <c r="E107"/>
  <c r="G41" i="38"/>
  <c r="G100"/>
  <c r="N67"/>
  <c r="A106"/>
  <c r="C106"/>
  <c r="E106"/>
  <c r="G106"/>
  <c r="I106"/>
  <c r="K106"/>
  <c r="M106"/>
  <c r="O106"/>
  <c r="Q106"/>
  <c r="C107"/>
  <c r="G107"/>
  <c r="B106"/>
  <c r="D106"/>
  <c r="F106"/>
  <c r="H106"/>
  <c r="J106"/>
  <c r="L106"/>
  <c r="N106"/>
  <c r="P106"/>
  <c r="G108" s="1"/>
  <c r="E107"/>
  <c r="G41" i="30"/>
  <c r="N67"/>
  <c r="A106"/>
  <c r="C106"/>
  <c r="E106"/>
  <c r="G106"/>
  <c r="I106"/>
  <c r="K106"/>
  <c r="M106"/>
  <c r="O106"/>
  <c r="Q106"/>
  <c r="C107"/>
  <c r="G107"/>
  <c r="B106"/>
  <c r="D106"/>
  <c r="F106"/>
  <c r="H106"/>
  <c r="J106"/>
  <c r="L106"/>
  <c r="N106"/>
  <c r="P106"/>
  <c r="G108" s="1"/>
  <c r="E107"/>
  <c r="G41" i="22"/>
  <c r="N67"/>
  <c r="A106"/>
  <c r="C106"/>
  <c r="E106"/>
  <c r="G106"/>
  <c r="I106"/>
  <c r="K106"/>
  <c r="M106"/>
  <c r="O106"/>
  <c r="Q106"/>
  <c r="C107"/>
  <c r="G107"/>
  <c r="B106"/>
  <c r="D106"/>
  <c r="F106"/>
  <c r="H106"/>
  <c r="J106"/>
  <c r="L106"/>
  <c r="N106"/>
  <c r="P106"/>
  <c r="G108" s="1"/>
  <c r="E107"/>
  <c r="G41" i="14"/>
  <c r="N67"/>
  <c r="A106"/>
  <c r="C106"/>
  <c r="E106"/>
  <c r="G106"/>
  <c r="I106"/>
  <c r="K106"/>
  <c r="M106"/>
  <c r="O106"/>
  <c r="Q106"/>
  <c r="C107"/>
  <c r="G107"/>
  <c r="B106"/>
  <c r="D106"/>
  <c r="F106"/>
  <c r="H106"/>
  <c r="J106"/>
  <c r="L106"/>
  <c r="N106"/>
  <c r="P106"/>
  <c r="G108" s="1"/>
  <c r="E107"/>
  <c r="G41" i="53"/>
  <c r="N67"/>
  <c r="A106"/>
  <c r="C106"/>
  <c r="E106"/>
  <c r="G106"/>
  <c r="I106"/>
  <c r="K106"/>
  <c r="M106"/>
  <c r="O106"/>
  <c r="Q106"/>
  <c r="C107"/>
  <c r="G107"/>
  <c r="B106"/>
  <c r="D106"/>
  <c r="F106"/>
  <c r="H106"/>
  <c r="J106"/>
  <c r="L106"/>
  <c r="N106"/>
  <c r="P106"/>
  <c r="G108" s="1"/>
  <c r="E107"/>
  <c r="G41" i="45"/>
  <c r="N67"/>
  <c r="A106"/>
  <c r="C106"/>
  <c r="E106"/>
  <c r="G106"/>
  <c r="I106"/>
  <c r="K106"/>
  <c r="M106"/>
  <c r="O106"/>
  <c r="Q106"/>
  <c r="C107"/>
  <c r="G107"/>
  <c r="B106"/>
  <c r="D106"/>
  <c r="F106"/>
  <c r="H106"/>
  <c r="J106"/>
  <c r="L106"/>
  <c r="N106"/>
  <c r="P106"/>
  <c r="G108" s="1"/>
  <c r="E107"/>
  <c r="G41" i="37"/>
  <c r="N67"/>
  <c r="A106"/>
  <c r="C106"/>
  <c r="E106"/>
  <c r="G106"/>
  <c r="I106"/>
  <c r="K106"/>
  <c r="M106"/>
  <c r="O106"/>
  <c r="Q106"/>
  <c r="C107"/>
  <c r="G107"/>
  <c r="B106"/>
  <c r="D106"/>
  <c r="F106"/>
  <c r="H106"/>
  <c r="J106"/>
  <c r="L106"/>
  <c r="N106"/>
  <c r="P106"/>
  <c r="G108" s="1"/>
  <c r="E107"/>
  <c r="G100" i="29"/>
  <c r="G41"/>
  <c r="G108"/>
  <c r="E107"/>
  <c r="D111"/>
  <c r="P111"/>
  <c r="N67"/>
  <c r="A106"/>
  <c r="C106"/>
  <c r="E106"/>
  <c r="C108" s="1"/>
  <c r="G106"/>
  <c r="I106"/>
  <c r="K106"/>
  <c r="E108" s="1"/>
  <c r="M106"/>
  <c r="O106"/>
  <c r="G41" i="21"/>
  <c r="G108"/>
  <c r="E107"/>
  <c r="D111"/>
  <c r="P111"/>
  <c r="N67"/>
  <c r="A106"/>
  <c r="B108" s="1"/>
  <c r="C106"/>
  <c r="E106"/>
  <c r="C108" s="1"/>
  <c r="G106"/>
  <c r="I106"/>
  <c r="K106"/>
  <c r="E108" s="1"/>
  <c r="M106"/>
  <c r="F108" s="1"/>
  <c r="O106"/>
  <c r="G41" i="13"/>
  <c r="G100"/>
  <c r="N67"/>
  <c r="A106"/>
  <c r="C106"/>
  <c r="E106"/>
  <c r="G106"/>
  <c r="I106"/>
  <c r="K106"/>
  <c r="M106"/>
  <c r="O106"/>
  <c r="Q106"/>
  <c r="C107"/>
  <c r="G107"/>
  <c r="B106"/>
  <c r="D106"/>
  <c r="C108" s="1"/>
  <c r="F106"/>
  <c r="H106"/>
  <c r="J106"/>
  <c r="L106"/>
  <c r="N106"/>
  <c r="P106"/>
  <c r="G108" s="1"/>
  <c r="E107"/>
  <c r="G41" i="52"/>
  <c r="G108"/>
  <c r="N67"/>
  <c r="A106"/>
  <c r="B108" s="1"/>
  <c r="C106"/>
  <c r="E106"/>
  <c r="C108" s="1"/>
  <c r="G106"/>
  <c r="I106"/>
  <c r="K106"/>
  <c r="E108" s="1"/>
  <c r="M106"/>
  <c r="F108" s="1"/>
  <c r="O106"/>
  <c r="C107"/>
  <c r="G107"/>
  <c r="E107"/>
  <c r="G41" i="44"/>
  <c r="N67"/>
  <c r="A106"/>
  <c r="C106"/>
  <c r="E106"/>
  <c r="G106"/>
  <c r="I106"/>
  <c r="K106"/>
  <c r="M106"/>
  <c r="O106"/>
  <c r="Q106"/>
  <c r="C107"/>
  <c r="G107"/>
  <c r="B106"/>
  <c r="D106"/>
  <c r="C108" s="1"/>
  <c r="F106"/>
  <c r="H106"/>
  <c r="J106"/>
  <c r="L106"/>
  <c r="N106"/>
  <c r="P106"/>
  <c r="G108" s="1"/>
  <c r="E107"/>
  <c r="G41" i="36"/>
  <c r="N67"/>
  <c r="A106"/>
  <c r="C106"/>
  <c r="E106"/>
  <c r="G106"/>
  <c r="I106"/>
  <c r="K106"/>
  <c r="M106"/>
  <c r="O106"/>
  <c r="Q106"/>
  <c r="C107"/>
  <c r="G107"/>
  <c r="B106"/>
  <c r="D106"/>
  <c r="F106"/>
  <c r="H106"/>
  <c r="J106"/>
  <c r="L106"/>
  <c r="N106"/>
  <c r="P106"/>
  <c r="G108" s="1"/>
  <c r="E107"/>
  <c r="G41" i="28"/>
  <c r="N67"/>
  <c r="A106"/>
  <c r="C106"/>
  <c r="E106"/>
  <c r="G106"/>
  <c r="I106"/>
  <c r="K106"/>
  <c r="M106"/>
  <c r="O106"/>
  <c r="Q106"/>
  <c r="C107"/>
  <c r="G107"/>
  <c r="B106"/>
  <c r="D106"/>
  <c r="C108" s="1"/>
  <c r="F106"/>
  <c r="H106"/>
  <c r="J106"/>
  <c r="L106"/>
  <c r="N106"/>
  <c r="P106"/>
  <c r="G108" s="1"/>
  <c r="E107"/>
  <c r="G41" i="20"/>
  <c r="N67"/>
  <c r="A106"/>
  <c r="C106"/>
  <c r="E106"/>
  <c r="G106"/>
  <c r="I106"/>
  <c r="K106"/>
  <c r="M106"/>
  <c r="O106"/>
  <c r="Q106"/>
  <c r="C107"/>
  <c r="G107"/>
  <c r="B106"/>
  <c r="D106"/>
  <c r="F106"/>
  <c r="H106"/>
  <c r="J106"/>
  <c r="L106"/>
  <c r="N106"/>
  <c r="P106"/>
  <c r="G108" s="1"/>
  <c r="E107"/>
  <c r="G41" i="12"/>
  <c r="N67"/>
  <c r="A106"/>
  <c r="C106"/>
  <c r="E106"/>
  <c r="G106"/>
  <c r="I106"/>
  <c r="K106"/>
  <c r="M106"/>
  <c r="O106"/>
  <c r="Q106"/>
  <c r="C107"/>
  <c r="G107"/>
  <c r="B106"/>
  <c r="D106"/>
  <c r="C108" s="1"/>
  <c r="F106"/>
  <c r="H106"/>
  <c r="J106"/>
  <c r="L106"/>
  <c r="N106"/>
  <c r="P106"/>
  <c r="G108" s="1"/>
  <c r="E107"/>
  <c r="G41" i="51"/>
  <c r="N67"/>
  <c r="A106"/>
  <c r="C106"/>
  <c r="E106"/>
  <c r="G106"/>
  <c r="I106"/>
  <c r="K106"/>
  <c r="M106"/>
  <c r="O106"/>
  <c r="Q106"/>
  <c r="C107"/>
  <c r="G107"/>
  <c r="B106"/>
  <c r="D106"/>
  <c r="C108" s="1"/>
  <c r="F106"/>
  <c r="H106"/>
  <c r="J106"/>
  <c r="L106"/>
  <c r="N106"/>
  <c r="P106"/>
  <c r="G108" s="1"/>
  <c r="E107"/>
  <c r="G41" i="43"/>
  <c r="N67"/>
  <c r="A106"/>
  <c r="C106"/>
  <c r="E106"/>
  <c r="G106"/>
  <c r="I106"/>
  <c r="K106"/>
  <c r="M106"/>
  <c r="O106"/>
  <c r="Q106"/>
  <c r="C107"/>
  <c r="G107"/>
  <c r="B106"/>
  <c r="D106"/>
  <c r="F106"/>
  <c r="H106"/>
  <c r="J106"/>
  <c r="L106"/>
  <c r="N106"/>
  <c r="P106"/>
  <c r="G108" s="1"/>
  <c r="E107"/>
  <c r="G41" i="35"/>
  <c r="G100"/>
  <c r="N67"/>
  <c r="A106"/>
  <c r="C106"/>
  <c r="E106"/>
  <c r="G106"/>
  <c r="I106"/>
  <c r="K106"/>
  <c r="M106"/>
  <c r="O106"/>
  <c r="Q106"/>
  <c r="C107"/>
  <c r="G107"/>
  <c r="B106"/>
  <c r="D106"/>
  <c r="F106"/>
  <c r="H106"/>
  <c r="J106"/>
  <c r="L106"/>
  <c r="N106"/>
  <c r="P106"/>
  <c r="G108" s="1"/>
  <c r="E107"/>
  <c r="G41" i="27"/>
  <c r="G100"/>
  <c r="N67"/>
  <c r="A106"/>
  <c r="C106"/>
  <c r="E106"/>
  <c r="G106"/>
  <c r="I106"/>
  <c r="K106"/>
  <c r="M106"/>
  <c r="O106"/>
  <c r="Q106"/>
  <c r="C107"/>
  <c r="G107"/>
  <c r="B106"/>
  <c r="D106"/>
  <c r="F106"/>
  <c r="H106"/>
  <c r="J106"/>
  <c r="L106"/>
  <c r="N106"/>
  <c r="P106"/>
  <c r="G108" s="1"/>
  <c r="E107"/>
  <c r="G41" i="19"/>
  <c r="G100"/>
  <c r="N67"/>
  <c r="A106"/>
  <c r="C106"/>
  <c r="E106"/>
  <c r="G106"/>
  <c r="I106"/>
  <c r="K106"/>
  <c r="M106"/>
  <c r="O106"/>
  <c r="Q106"/>
  <c r="C107"/>
  <c r="G107"/>
  <c r="B106"/>
  <c r="D106"/>
  <c r="F106"/>
  <c r="H106"/>
  <c r="J106"/>
  <c r="L106"/>
  <c r="N106"/>
  <c r="P106"/>
  <c r="G108" s="1"/>
  <c r="E107"/>
  <c r="G41" i="11"/>
  <c r="G100"/>
  <c r="N67"/>
  <c r="A106"/>
  <c r="C106"/>
  <c r="E106"/>
  <c r="G106"/>
  <c r="I106"/>
  <c r="K106"/>
  <c r="M106"/>
  <c r="O106"/>
  <c r="Q106"/>
  <c r="C107"/>
  <c r="G107"/>
  <c r="B106"/>
  <c r="D106"/>
  <c r="F106"/>
  <c r="H106"/>
  <c r="J106"/>
  <c r="L106"/>
  <c r="N106"/>
  <c r="P106"/>
  <c r="G108" s="1"/>
  <c r="E107"/>
  <c r="S113" i="3"/>
  <c r="G41" i="50"/>
  <c r="N67"/>
  <c r="A106"/>
  <c r="C106"/>
  <c r="E106"/>
  <c r="G106"/>
  <c r="I106"/>
  <c r="K106"/>
  <c r="M106"/>
  <c r="O106"/>
  <c r="Q106"/>
  <c r="C107"/>
  <c r="G107"/>
  <c r="B106"/>
  <c r="D106"/>
  <c r="F106"/>
  <c r="H106"/>
  <c r="J106"/>
  <c r="L106"/>
  <c r="N106"/>
  <c r="P106"/>
  <c r="G108" s="1"/>
  <c r="E107"/>
  <c r="G41" i="42"/>
  <c r="G100"/>
  <c r="N67"/>
  <c r="A106"/>
  <c r="C106"/>
  <c r="E106"/>
  <c r="G106"/>
  <c r="I106"/>
  <c r="K106"/>
  <c r="M106"/>
  <c r="O106"/>
  <c r="Q106"/>
  <c r="C107"/>
  <c r="G107"/>
  <c r="B106"/>
  <c r="D106"/>
  <c r="F106"/>
  <c r="H106"/>
  <c r="J106"/>
  <c r="L106"/>
  <c r="N106"/>
  <c r="P106"/>
  <c r="G108" s="1"/>
  <c r="E107"/>
  <c r="G41" i="34"/>
  <c r="N67"/>
  <c r="A106"/>
  <c r="C106"/>
  <c r="E106"/>
  <c r="G106"/>
  <c r="I106"/>
  <c r="K106"/>
  <c r="M106"/>
  <c r="O106"/>
  <c r="Q106"/>
  <c r="C107"/>
  <c r="G107"/>
  <c r="B106"/>
  <c r="D106"/>
  <c r="F106"/>
  <c r="H106"/>
  <c r="J106"/>
  <c r="L106"/>
  <c r="N106"/>
  <c r="P106"/>
  <c r="G108" s="1"/>
  <c r="E107"/>
  <c r="G41" i="26"/>
  <c r="N67"/>
  <c r="A106"/>
  <c r="C106"/>
  <c r="E106"/>
  <c r="G106"/>
  <c r="I106"/>
  <c r="K106"/>
  <c r="M106"/>
  <c r="O106"/>
  <c r="Q106"/>
  <c r="C107"/>
  <c r="G107"/>
  <c r="B106"/>
  <c r="D106"/>
  <c r="F106"/>
  <c r="H106"/>
  <c r="J106"/>
  <c r="L106"/>
  <c r="N106"/>
  <c r="P106"/>
  <c r="G108" s="1"/>
  <c r="E107"/>
  <c r="G41" i="18"/>
  <c r="N67"/>
  <c r="A106"/>
  <c r="C106"/>
  <c r="E106"/>
  <c r="G106"/>
  <c r="I106"/>
  <c r="K106"/>
  <c r="M106"/>
  <c r="O106"/>
  <c r="Q106"/>
  <c r="C107"/>
  <c r="G107"/>
  <c r="B106"/>
  <c r="D106"/>
  <c r="F106"/>
  <c r="H106"/>
  <c r="J106"/>
  <c r="L106"/>
  <c r="N106"/>
  <c r="P106"/>
  <c r="G108" s="1"/>
  <c r="E107"/>
  <c r="G41" i="10"/>
  <c r="N67"/>
  <c r="A106"/>
  <c r="C106"/>
  <c r="E106"/>
  <c r="G106"/>
  <c r="I106"/>
  <c r="K106"/>
  <c r="M106"/>
  <c r="O106"/>
  <c r="Q106"/>
  <c r="C107"/>
  <c r="G107"/>
  <c r="B106"/>
  <c r="D106"/>
  <c r="F106"/>
  <c r="H106"/>
  <c r="J106"/>
  <c r="L106"/>
  <c r="N106"/>
  <c r="P106"/>
  <c r="G108" s="1"/>
  <c r="E107"/>
  <c r="S113" i="5"/>
  <c r="S113" i="4"/>
  <c r="R106" i="5"/>
  <c r="S113" i="6"/>
  <c r="R106" i="7"/>
  <c r="T58" i="57"/>
  <c r="B53" i="49"/>
  <c r="T58" i="41"/>
  <c r="Q58"/>
  <c r="B53"/>
  <c r="B53" i="33"/>
  <c r="B53" i="25"/>
  <c r="B53" i="17"/>
  <c r="O7" i="56"/>
  <c r="O7" i="48"/>
  <c r="O7" i="40"/>
  <c r="C7" i="32"/>
  <c r="O7" i="24"/>
  <c r="G41" i="7"/>
  <c r="A106"/>
  <c r="C106"/>
  <c r="E106"/>
  <c r="G106"/>
  <c r="I106"/>
  <c r="K106"/>
  <c r="M106"/>
  <c r="O106"/>
  <c r="Q106"/>
  <c r="C107"/>
  <c r="G107"/>
  <c r="N67"/>
  <c r="B106"/>
  <c r="D106"/>
  <c r="F106"/>
  <c r="H106"/>
  <c r="J106"/>
  <c r="L106"/>
  <c r="N106"/>
  <c r="P106"/>
  <c r="G108" s="1"/>
  <c r="E107"/>
  <c r="G41" i="6"/>
  <c r="A106"/>
  <c r="C106"/>
  <c r="E106"/>
  <c r="G106"/>
  <c r="I106"/>
  <c r="K106"/>
  <c r="M106"/>
  <c r="O106"/>
  <c r="Q106"/>
  <c r="C107"/>
  <c r="G107"/>
  <c r="N67"/>
  <c r="B106"/>
  <c r="D106"/>
  <c r="F106"/>
  <c r="H106"/>
  <c r="J106"/>
  <c r="L106"/>
  <c r="N106"/>
  <c r="P106"/>
  <c r="G108" s="1"/>
  <c r="E107"/>
  <c r="G41" i="5"/>
  <c r="A106"/>
  <c r="C106"/>
  <c r="E106"/>
  <c r="G106"/>
  <c r="I106"/>
  <c r="K106"/>
  <c r="M106"/>
  <c r="O106"/>
  <c r="Q106"/>
  <c r="C107"/>
  <c r="G107"/>
  <c r="N67"/>
  <c r="B106"/>
  <c r="D106"/>
  <c r="F106"/>
  <c r="H106"/>
  <c r="J106"/>
  <c r="L106"/>
  <c r="N106"/>
  <c r="P106"/>
  <c r="G108" s="1"/>
  <c r="E107"/>
  <c r="G41" i="4"/>
  <c r="A106"/>
  <c r="C106"/>
  <c r="E106"/>
  <c r="G106"/>
  <c r="I106"/>
  <c r="K106"/>
  <c r="M106"/>
  <c r="O106"/>
  <c r="Q106"/>
  <c r="C107"/>
  <c r="G107"/>
  <c r="N67"/>
  <c r="B106"/>
  <c r="D106"/>
  <c r="F106"/>
  <c r="H106"/>
  <c r="J106"/>
  <c r="L106"/>
  <c r="N106"/>
  <c r="P106"/>
  <c r="G108" s="1"/>
  <c r="E107"/>
  <c r="G41" i="3"/>
  <c r="A106"/>
  <c r="C106"/>
  <c r="E106"/>
  <c r="G106"/>
  <c r="I106"/>
  <c r="K106"/>
  <c r="M106"/>
  <c r="O106"/>
  <c r="Q106"/>
  <c r="C107"/>
  <c r="G107"/>
  <c r="N67"/>
  <c r="B106"/>
  <c r="D106"/>
  <c r="F106"/>
  <c r="H106"/>
  <c r="J106"/>
  <c r="L106"/>
  <c r="N106"/>
  <c r="P106"/>
  <c r="E107"/>
  <c r="E108" i="55" l="1"/>
  <c r="C108" i="53"/>
  <c r="C108" i="50"/>
  <c r="C108" i="43"/>
  <c r="E108" i="42"/>
  <c r="E108" i="39"/>
  <c r="C108" i="37"/>
  <c r="C108" i="36"/>
  <c r="E108" i="35"/>
  <c r="C108" i="31"/>
  <c r="F108" i="29"/>
  <c r="B108"/>
  <c r="C108" i="27"/>
  <c r="C108" i="26"/>
  <c r="C108" i="23"/>
  <c r="C108" i="22"/>
  <c r="C108" i="20"/>
  <c r="E108" i="19"/>
  <c r="C108" i="18"/>
  <c r="E108" i="15"/>
  <c r="E108" i="11"/>
  <c r="D108" i="55"/>
  <c r="C108"/>
  <c r="F108"/>
  <c r="B108"/>
  <c r="E108" i="47"/>
  <c r="D108"/>
  <c r="F108"/>
  <c r="B108"/>
  <c r="D108" i="39"/>
  <c r="C108"/>
  <c r="F108"/>
  <c r="B108"/>
  <c r="F108" i="31"/>
  <c r="B108"/>
  <c r="E108"/>
  <c r="D108"/>
  <c r="E108" i="23"/>
  <c r="D108"/>
  <c r="F108"/>
  <c r="B108"/>
  <c r="H108" s="1"/>
  <c r="D108" i="15"/>
  <c r="C108"/>
  <c r="F108"/>
  <c r="B108"/>
  <c r="F108" i="54"/>
  <c r="B108"/>
  <c r="E108"/>
  <c r="D108"/>
  <c r="F108" i="46"/>
  <c r="B108"/>
  <c r="E108"/>
  <c r="D108"/>
  <c r="E108" i="38"/>
  <c r="D108"/>
  <c r="C108"/>
  <c r="F108"/>
  <c r="B108"/>
  <c r="C108" i="30"/>
  <c r="F108"/>
  <c r="B108"/>
  <c r="E108"/>
  <c r="D108"/>
  <c r="F108" i="22"/>
  <c r="B108"/>
  <c r="E108"/>
  <c r="D108"/>
  <c r="C108" i="14"/>
  <c r="F108"/>
  <c r="B108"/>
  <c r="E108"/>
  <c r="D108"/>
  <c r="F108" i="53"/>
  <c r="B108"/>
  <c r="E108"/>
  <c r="D108"/>
  <c r="C108" i="45"/>
  <c r="F108"/>
  <c r="B108"/>
  <c r="E108"/>
  <c r="D108"/>
  <c r="F108" i="37"/>
  <c r="B108"/>
  <c r="E108"/>
  <c r="D108"/>
  <c r="D108" i="29"/>
  <c r="H108"/>
  <c r="D108" i="21"/>
  <c r="H108" s="1"/>
  <c r="E108" i="13"/>
  <c r="D108"/>
  <c r="F108"/>
  <c r="B108"/>
  <c r="D108" i="52"/>
  <c r="H108"/>
  <c r="F108" i="44"/>
  <c r="B108"/>
  <c r="E108"/>
  <c r="D108"/>
  <c r="F108" i="36"/>
  <c r="B108"/>
  <c r="E108"/>
  <c r="D108"/>
  <c r="F108" i="28"/>
  <c r="B108"/>
  <c r="E108"/>
  <c r="D108"/>
  <c r="F108" i="20"/>
  <c r="B108"/>
  <c r="E108"/>
  <c r="D108"/>
  <c r="F108" i="12"/>
  <c r="B108"/>
  <c r="E108"/>
  <c r="D108"/>
  <c r="F108" i="51"/>
  <c r="B108"/>
  <c r="E108"/>
  <c r="D108"/>
  <c r="F108" i="43"/>
  <c r="B108"/>
  <c r="E108"/>
  <c r="D108"/>
  <c r="D108" i="35"/>
  <c r="C108"/>
  <c r="F108"/>
  <c r="B108"/>
  <c r="E108" i="27"/>
  <c r="D108"/>
  <c r="F108"/>
  <c r="B108"/>
  <c r="D108" i="19"/>
  <c r="C108"/>
  <c r="F108"/>
  <c r="B108"/>
  <c r="H108" s="1"/>
  <c r="D108" i="11"/>
  <c r="C108"/>
  <c r="F108"/>
  <c r="B108"/>
  <c r="C108" i="10"/>
  <c r="C108" i="34"/>
  <c r="F108" i="50"/>
  <c r="B108"/>
  <c r="E108"/>
  <c r="D108"/>
  <c r="D108" i="42"/>
  <c r="C108"/>
  <c r="F108"/>
  <c r="B108"/>
  <c r="F108" i="34"/>
  <c r="B108"/>
  <c r="E108"/>
  <c r="D108"/>
  <c r="F108" i="26"/>
  <c r="B108"/>
  <c r="E108"/>
  <c r="D108"/>
  <c r="F108" i="18"/>
  <c r="B108"/>
  <c r="E108"/>
  <c r="D108"/>
  <c r="F108" i="10"/>
  <c r="B108"/>
  <c r="E108"/>
  <c r="D108"/>
  <c r="G108" i="3"/>
  <c r="E108"/>
  <c r="E108" i="4"/>
  <c r="E108" i="5"/>
  <c r="E108" i="6"/>
  <c r="E108" i="7"/>
  <c r="C13" i="32"/>
  <c r="O13" s="1"/>
  <c r="O7"/>
  <c r="C108" i="7"/>
  <c r="D108"/>
  <c r="F108"/>
  <c r="B108"/>
  <c r="C108" i="6"/>
  <c r="D108"/>
  <c r="F108"/>
  <c r="B108"/>
  <c r="C108" i="5"/>
  <c r="D108"/>
  <c r="F108"/>
  <c r="B108"/>
  <c r="C108" i="4"/>
  <c r="D108"/>
  <c r="F108"/>
  <c r="B108"/>
  <c r="C108" i="3"/>
  <c r="D108"/>
  <c r="F108"/>
  <c r="B108"/>
  <c r="R243" i="59"/>
  <c r="Q243"/>
  <c r="P243"/>
  <c r="L243"/>
  <c r="K243"/>
  <c r="J243"/>
  <c r="F243"/>
  <c r="E243"/>
  <c r="D243"/>
  <c r="L222"/>
  <c r="K222"/>
  <c r="J222"/>
  <c r="F222"/>
  <c r="R222"/>
  <c r="Q222"/>
  <c r="P222"/>
  <c r="E236"/>
  <c r="D236"/>
  <c r="R229"/>
  <c r="Q229"/>
  <c r="P229"/>
  <c r="L229"/>
  <c r="K229"/>
  <c r="J229"/>
  <c r="F229"/>
  <c r="E229"/>
  <c r="D229"/>
  <c r="R236"/>
  <c r="Q236"/>
  <c r="P236"/>
  <c r="L236"/>
  <c r="K236"/>
  <c r="J236"/>
  <c r="F236"/>
  <c r="E222"/>
  <c r="D222"/>
  <c r="R215"/>
  <c r="Q215"/>
  <c r="P215"/>
  <c r="L215"/>
  <c r="K215"/>
  <c r="J215"/>
  <c r="F215"/>
  <c r="E215"/>
  <c r="D215"/>
  <c r="R209"/>
  <c r="Q209"/>
  <c r="P209"/>
  <c r="L209"/>
  <c r="K209"/>
  <c r="J209"/>
  <c r="F209"/>
  <c r="E209"/>
  <c r="D209"/>
  <c r="A209"/>
  <c r="R196"/>
  <c r="Q196"/>
  <c r="P196"/>
  <c r="L196"/>
  <c r="K196"/>
  <c r="J196"/>
  <c r="F196"/>
  <c r="E196"/>
  <c r="D196"/>
  <c r="H108" i="38" l="1"/>
  <c r="H108" i="27"/>
  <c r="H108" i="15"/>
  <c r="H108" i="55"/>
  <c r="H108" i="47"/>
  <c r="H108" i="39"/>
  <c r="H108" i="31"/>
  <c r="H108" i="54"/>
  <c r="H108" i="46"/>
  <c r="H108" i="30"/>
  <c r="H108" i="22"/>
  <c r="H108" i="14"/>
  <c r="H108" i="53"/>
  <c r="H108" i="45"/>
  <c r="H108" i="37"/>
  <c r="H108" i="13"/>
  <c r="H108" i="44"/>
  <c r="H108" i="36"/>
  <c r="H108" i="28"/>
  <c r="H108" i="20"/>
  <c r="H108" i="12"/>
  <c r="H108" i="51"/>
  <c r="H108" i="43"/>
  <c r="H108" i="35"/>
  <c r="H108" i="11"/>
  <c r="H108" i="50"/>
  <c r="H108" i="42"/>
  <c r="H108" i="34"/>
  <c r="H108" i="26"/>
  <c r="H108" i="18"/>
  <c r="H108" i="10"/>
  <c r="H108" i="4"/>
  <c r="H108" i="5"/>
  <c r="H108" i="6"/>
  <c r="H108" i="7"/>
  <c r="H108" i="3"/>
  <c r="O76" i="2"/>
  <c r="N76"/>
  <c r="R12" i="32" l="1"/>
  <c r="AE12" s="1"/>
  <c r="R12" i="40"/>
  <c r="AE12" s="1"/>
  <c r="R12" i="56"/>
  <c r="AE12" s="1"/>
  <c r="R11" i="24"/>
  <c r="AE11" s="1"/>
  <c r="R11" i="48"/>
  <c r="AE11" s="1"/>
  <c r="R10" i="32"/>
  <c r="AE10" s="1"/>
  <c r="R10" i="40"/>
  <c r="AE10" s="1"/>
  <c r="R10" i="56"/>
  <c r="AE10" s="1"/>
  <c r="R9" i="32"/>
  <c r="AE9" s="1"/>
  <c r="R9" i="40"/>
  <c r="AE9" s="1"/>
  <c r="R12" i="24"/>
  <c r="AE12" s="1"/>
  <c r="R12" i="48"/>
  <c r="AE12" s="1"/>
  <c r="R11" i="40"/>
  <c r="AE11" s="1"/>
  <c r="R11" i="56"/>
  <c r="AE11" s="1"/>
  <c r="R11" i="32"/>
  <c r="AE11" s="1"/>
  <c r="R10" i="24"/>
  <c r="AE10" s="1"/>
  <c r="R10" i="48"/>
  <c r="AE10" s="1"/>
  <c r="R9" i="24"/>
  <c r="AE9" s="1"/>
  <c r="R9" i="56"/>
  <c r="AE9" s="1"/>
  <c r="R9" i="48"/>
  <c r="AE9" s="1"/>
  <c r="R8" i="40"/>
  <c r="AE8" s="1"/>
  <c r="R8" i="24"/>
  <c r="AE8" s="1"/>
  <c r="R8" i="48"/>
  <c r="AE8" s="1"/>
  <c r="R8" i="56"/>
  <c r="AE8" s="1"/>
  <c r="R8" i="32"/>
  <c r="AE8" s="1"/>
  <c r="G3" i="2"/>
  <c r="B3"/>
  <c r="A25"/>
  <c r="A16"/>
  <c r="A6"/>
  <c r="J97"/>
  <c r="I36"/>
  <c r="O92" l="1"/>
  <c r="O93"/>
  <c r="O94"/>
  <c r="O95"/>
  <c r="O96"/>
  <c r="N92"/>
  <c r="N93"/>
  <c r="N94"/>
  <c r="N95"/>
  <c r="N96"/>
  <c r="A67" l="1"/>
  <c r="N68"/>
  <c r="O68"/>
  <c r="N69"/>
  <c r="O69"/>
  <c r="N70"/>
  <c r="O70"/>
  <c r="N71"/>
  <c r="O71"/>
  <c r="N72"/>
  <c r="O72"/>
  <c r="N73"/>
  <c r="O73"/>
  <c r="N74"/>
  <c r="O74"/>
  <c r="N75"/>
  <c r="O75"/>
  <c r="N77"/>
  <c r="O77"/>
  <c r="N78"/>
  <c r="O78"/>
  <c r="N79"/>
  <c r="O79"/>
  <c r="N80"/>
  <c r="O80"/>
  <c r="N81"/>
  <c r="O81"/>
  <c r="N82"/>
  <c r="O82"/>
  <c r="N83"/>
  <c r="O83"/>
  <c r="N84"/>
  <c r="O84"/>
  <c r="N85"/>
  <c r="O85"/>
  <c r="N86"/>
  <c r="O86"/>
  <c r="N87"/>
  <c r="O87"/>
  <c r="N88"/>
  <c r="O88"/>
  <c r="N89"/>
  <c r="O89"/>
  <c r="N90"/>
  <c r="O90"/>
  <c r="N91"/>
  <c r="O91"/>
  <c r="N67"/>
  <c r="O67"/>
  <c r="B67"/>
  <c r="P104"/>
  <c r="G107" s="1"/>
  <c r="M104"/>
  <c r="M111" s="1"/>
  <c r="J104"/>
  <c r="J111" s="1"/>
  <c r="G104"/>
  <c r="G111" s="1"/>
  <c r="D104"/>
  <c r="C107" s="1"/>
  <c r="A104"/>
  <c r="A111" s="1"/>
  <c r="H46"/>
  <c r="G46"/>
  <c r="I7" i="8" s="1"/>
  <c r="E46" i="2"/>
  <c r="C46"/>
  <c r="B46"/>
  <c r="D7" i="8" s="1"/>
  <c r="C40" i="2"/>
  <c r="D40"/>
  <c r="E40"/>
  <c r="F40"/>
  <c r="B40"/>
  <c r="F12" i="58"/>
  <c r="I10"/>
  <c r="E10"/>
  <c r="B7" i="8"/>
  <c r="B8"/>
  <c r="B9"/>
  <c r="Q7" i="58"/>
  <c r="H7"/>
  <c r="N11" i="8"/>
  <c r="X12"/>
  <c r="W12"/>
  <c r="AC12"/>
  <c r="AA12"/>
  <c r="Z12"/>
  <c r="H12"/>
  <c r="N12"/>
  <c r="M12"/>
  <c r="S11"/>
  <c r="T11"/>
  <c r="AC11"/>
  <c r="Z11"/>
  <c r="H11"/>
  <c r="G11"/>
  <c r="S10"/>
  <c r="Y10"/>
  <c r="U10"/>
  <c r="AC10"/>
  <c r="G10"/>
  <c r="F10"/>
  <c r="N10"/>
  <c r="M10"/>
  <c r="K10"/>
  <c r="V9"/>
  <c r="AC9"/>
  <c r="AA9"/>
  <c r="I9"/>
  <c r="E9"/>
  <c r="N9"/>
  <c r="M9"/>
  <c r="R244" i="59"/>
  <c r="Q244"/>
  <c r="P244"/>
  <c r="O243"/>
  <c r="O244" s="1"/>
  <c r="N243"/>
  <c r="N244" s="1"/>
  <c r="M243"/>
  <c r="M244" s="1"/>
  <c r="L244"/>
  <c r="K244"/>
  <c r="J244"/>
  <c r="I243"/>
  <c r="I244" s="1"/>
  <c r="H243"/>
  <c r="H244" s="1"/>
  <c r="G243"/>
  <c r="G244" s="1"/>
  <c r="F244"/>
  <c r="E244"/>
  <c r="D244"/>
  <c r="C243"/>
  <c r="C244" s="1"/>
  <c r="B243"/>
  <c r="B244" s="1"/>
  <c r="A243"/>
  <c r="A244" s="1"/>
  <c r="R237"/>
  <c r="Q237"/>
  <c r="P237"/>
  <c r="O236"/>
  <c r="O237" s="1"/>
  <c r="N236"/>
  <c r="N237" s="1"/>
  <c r="M236"/>
  <c r="M237" s="1"/>
  <c r="L237"/>
  <c r="K237"/>
  <c r="J237"/>
  <c r="I236"/>
  <c r="I237" s="1"/>
  <c r="H236"/>
  <c r="H237" s="1"/>
  <c r="G236"/>
  <c r="G237" s="1"/>
  <c r="F237"/>
  <c r="E237"/>
  <c r="D237"/>
  <c r="C236"/>
  <c r="C237" s="1"/>
  <c r="B236"/>
  <c r="B237" s="1"/>
  <c r="A236"/>
  <c r="A237" s="1"/>
  <c r="R230"/>
  <c r="Q230"/>
  <c r="P230"/>
  <c r="O229"/>
  <c r="O230" s="1"/>
  <c r="N229"/>
  <c r="N230" s="1"/>
  <c r="M229"/>
  <c r="M230" s="1"/>
  <c r="L230"/>
  <c r="K230"/>
  <c r="J230"/>
  <c r="I229"/>
  <c r="I230" s="1"/>
  <c r="H229"/>
  <c r="H230" s="1"/>
  <c r="G229"/>
  <c r="G230" s="1"/>
  <c r="F230"/>
  <c r="E230"/>
  <c r="D230"/>
  <c r="C229"/>
  <c r="C230" s="1"/>
  <c r="B229"/>
  <c r="B230" s="1"/>
  <c r="A229"/>
  <c r="A230" s="1"/>
  <c r="R223"/>
  <c r="Q223"/>
  <c r="P223"/>
  <c r="O222"/>
  <c r="O223" s="1"/>
  <c r="N222"/>
  <c r="N223" s="1"/>
  <c r="M222"/>
  <c r="M223" s="1"/>
  <c r="L223"/>
  <c r="K223"/>
  <c r="J223"/>
  <c r="I222"/>
  <c r="I223" s="1"/>
  <c r="H222"/>
  <c r="H223" s="1"/>
  <c r="G222"/>
  <c r="G223" s="1"/>
  <c r="F223"/>
  <c r="E223"/>
  <c r="D223"/>
  <c r="C222"/>
  <c r="C223" s="1"/>
  <c r="B222"/>
  <c r="B223" s="1"/>
  <c r="A222"/>
  <c r="A223" s="1"/>
  <c r="R216"/>
  <c r="Q216"/>
  <c r="P216"/>
  <c r="O215"/>
  <c r="O216" s="1"/>
  <c r="N215"/>
  <c r="N216" s="1"/>
  <c r="M215"/>
  <c r="M216" s="1"/>
  <c r="L216"/>
  <c r="K216"/>
  <c r="J216"/>
  <c r="I215"/>
  <c r="I216" s="1"/>
  <c r="H215"/>
  <c r="H216" s="1"/>
  <c r="G215"/>
  <c r="G216" s="1"/>
  <c r="F216"/>
  <c r="E216"/>
  <c r="D216"/>
  <c r="C215"/>
  <c r="C216" s="1"/>
  <c r="B215"/>
  <c r="B216" s="1"/>
  <c r="A215"/>
  <c r="A216" s="1"/>
  <c r="A203" s="1"/>
  <c r="O209"/>
  <c r="N209"/>
  <c r="M209"/>
  <c r="I209"/>
  <c r="H209"/>
  <c r="G209"/>
  <c r="C209"/>
  <c r="B209"/>
  <c r="S19" i="58"/>
  <c r="R19"/>
  <c r="O196" i="59"/>
  <c r="P19" i="58" s="1"/>
  <c r="N196" i="59"/>
  <c r="O19" i="58" s="1"/>
  <c r="M196" i="59"/>
  <c r="N19" i="58" s="1"/>
  <c r="L19"/>
  <c r="I196" i="59"/>
  <c r="J19" i="58" s="1"/>
  <c r="H196" i="59"/>
  <c r="I19" i="58" s="1"/>
  <c r="G196" i="59"/>
  <c r="G19" i="58"/>
  <c r="F19"/>
  <c r="C196" i="59"/>
  <c r="D19" i="58" s="1"/>
  <c r="B196" i="59"/>
  <c r="C19" i="58" s="1"/>
  <c r="A196" i="59"/>
  <c r="E191"/>
  <c r="AD12" i="58"/>
  <c r="AC12"/>
  <c r="AB12"/>
  <c r="AA12"/>
  <c r="Z12"/>
  <c r="N12"/>
  <c r="M12"/>
  <c r="AD11"/>
  <c r="AC11"/>
  <c r="AB11"/>
  <c r="AA11"/>
  <c r="Z11"/>
  <c r="N11"/>
  <c r="M11"/>
  <c r="AD10"/>
  <c r="AC10"/>
  <c r="AB10"/>
  <c r="AA10"/>
  <c r="Z10"/>
  <c r="N10"/>
  <c r="M10"/>
  <c r="AD9"/>
  <c r="AC9"/>
  <c r="AB9"/>
  <c r="AA9"/>
  <c r="Z9"/>
  <c r="N9"/>
  <c r="M9"/>
  <c r="AD8"/>
  <c r="AC8"/>
  <c r="AB8"/>
  <c r="AA8"/>
  <c r="Z8"/>
  <c r="N8"/>
  <c r="M8"/>
  <c r="AD7"/>
  <c r="AC7"/>
  <c r="AB7"/>
  <c r="AA7"/>
  <c r="Z7"/>
  <c r="N7"/>
  <c r="M7"/>
  <c r="Y52" i="9"/>
  <c r="X52"/>
  <c r="W52"/>
  <c r="U52"/>
  <c r="T52"/>
  <c r="S52"/>
  <c r="Q52"/>
  <c r="P52"/>
  <c r="O52"/>
  <c r="M52"/>
  <c r="L52"/>
  <c r="K52"/>
  <c r="I52"/>
  <c r="H52"/>
  <c r="G52"/>
  <c r="E52"/>
  <c r="D52"/>
  <c r="C52"/>
  <c r="Y51"/>
  <c r="X51"/>
  <c r="W51"/>
  <c r="U51"/>
  <c r="T51"/>
  <c r="S51"/>
  <c r="Q51"/>
  <c r="P51"/>
  <c r="O51"/>
  <c r="M51"/>
  <c r="L51"/>
  <c r="K51"/>
  <c r="I51"/>
  <c r="H51"/>
  <c r="G51"/>
  <c r="E51"/>
  <c r="D51"/>
  <c r="C51"/>
  <c r="Y50"/>
  <c r="X50"/>
  <c r="W50"/>
  <c r="U50"/>
  <c r="T50"/>
  <c r="S50"/>
  <c r="Q50"/>
  <c r="P50"/>
  <c r="O50"/>
  <c r="M50"/>
  <c r="L50"/>
  <c r="K50"/>
  <c r="I50"/>
  <c r="H50"/>
  <c r="G50"/>
  <c r="E50"/>
  <c r="D50"/>
  <c r="C50"/>
  <c r="Y49"/>
  <c r="X49"/>
  <c r="W49"/>
  <c r="U49"/>
  <c r="T49"/>
  <c r="S49"/>
  <c r="Q49"/>
  <c r="P49"/>
  <c r="O49"/>
  <c r="M49"/>
  <c r="L49"/>
  <c r="K49"/>
  <c r="I49"/>
  <c r="H49"/>
  <c r="G49"/>
  <c r="E49"/>
  <c r="D49"/>
  <c r="C49"/>
  <c r="Y48"/>
  <c r="X48"/>
  <c r="W48"/>
  <c r="U48"/>
  <c r="T48"/>
  <c r="S48"/>
  <c r="Q48"/>
  <c r="P48"/>
  <c r="O48"/>
  <c r="M48"/>
  <c r="L48"/>
  <c r="K48"/>
  <c r="I48"/>
  <c r="H48"/>
  <c r="G48"/>
  <c r="E48"/>
  <c r="D48"/>
  <c r="C48"/>
  <c r="Y47"/>
  <c r="X47"/>
  <c r="W47"/>
  <c r="U47"/>
  <c r="T47"/>
  <c r="S47"/>
  <c r="Q47"/>
  <c r="P47"/>
  <c r="O47"/>
  <c r="M47"/>
  <c r="L47"/>
  <c r="K47"/>
  <c r="I47"/>
  <c r="H47"/>
  <c r="G47"/>
  <c r="E47"/>
  <c r="D47"/>
  <c r="C47"/>
  <c r="AD12" i="8"/>
  <c r="AB12"/>
  <c r="S12"/>
  <c r="P12"/>
  <c r="L12"/>
  <c r="K12"/>
  <c r="I12"/>
  <c r="G12"/>
  <c r="F12"/>
  <c r="E12"/>
  <c r="B12"/>
  <c r="AD11"/>
  <c r="AB11"/>
  <c r="AA11"/>
  <c r="X11"/>
  <c r="P11"/>
  <c r="K11"/>
  <c r="J11"/>
  <c r="I11"/>
  <c r="F11"/>
  <c r="E11"/>
  <c r="B11"/>
  <c r="AD10"/>
  <c r="AA10"/>
  <c r="Z10"/>
  <c r="P10"/>
  <c r="L10"/>
  <c r="J10"/>
  <c r="I10"/>
  <c r="H10"/>
  <c r="E10"/>
  <c r="D10"/>
  <c r="B10"/>
  <c r="AD9"/>
  <c r="AB9"/>
  <c r="S9"/>
  <c r="P9"/>
  <c r="L9"/>
  <c r="K9"/>
  <c r="J9"/>
  <c r="H9"/>
  <c r="G9"/>
  <c r="F9"/>
  <c r="D9"/>
  <c r="AD8"/>
  <c r="AA8"/>
  <c r="P8"/>
  <c r="H8"/>
  <c r="G8"/>
  <c r="P7"/>
  <c r="S8"/>
  <c r="V8"/>
  <c r="I8"/>
  <c r="E8"/>
  <c r="D8"/>
  <c r="N8"/>
  <c r="K8"/>
  <c r="G102" i="2"/>
  <c r="G101"/>
  <c r="I97"/>
  <c r="F100" s="1"/>
  <c r="AD7" i="8" s="1"/>
  <c r="H97" i="2"/>
  <c r="E100" s="1"/>
  <c r="G97"/>
  <c r="D100" s="1"/>
  <c r="F97"/>
  <c r="C100" s="1"/>
  <c r="E97"/>
  <c r="I46"/>
  <c r="F46"/>
  <c r="H7" i="8" s="1"/>
  <c r="G7"/>
  <c r="D46" i="2"/>
  <c r="F7" i="8" s="1"/>
  <c r="E7"/>
  <c r="G43" i="2"/>
  <c r="G42"/>
  <c r="H36"/>
  <c r="F41" s="1"/>
  <c r="N7" i="8" s="1"/>
  <c r="G36" i="2"/>
  <c r="E41" s="1"/>
  <c r="F36"/>
  <c r="D41" s="1"/>
  <c r="M7" i="8" s="1"/>
  <c r="E36" i="2"/>
  <c r="C41" s="1"/>
  <c r="K7" i="8" s="1"/>
  <c r="D36" i="2"/>
  <c r="B41" s="1"/>
  <c r="J53" i="9" l="1"/>
  <c r="Q9" i="8" s="1"/>
  <c r="Q12" i="58"/>
  <c r="Q11"/>
  <c r="B9"/>
  <c r="R113" i="2"/>
  <c r="P113"/>
  <c r="N113"/>
  <c r="L113"/>
  <c r="J113"/>
  <c r="H113"/>
  <c r="F113"/>
  <c r="D113"/>
  <c r="Q113"/>
  <c r="O113"/>
  <c r="M113"/>
  <c r="K113"/>
  <c r="I113"/>
  <c r="G113"/>
  <c r="E113"/>
  <c r="C113"/>
  <c r="A113"/>
  <c r="B113"/>
  <c r="C203" i="59"/>
  <c r="D21" i="58" s="1"/>
  <c r="K203" i="59"/>
  <c r="L21" i="58" s="1"/>
  <c r="M19"/>
  <c r="F10"/>
  <c r="D12" i="8"/>
  <c r="W8"/>
  <c r="AB10"/>
  <c r="P245" i="59"/>
  <c r="K7" i="58"/>
  <c r="F7"/>
  <c r="G7"/>
  <c r="E8"/>
  <c r="I8"/>
  <c r="L9"/>
  <c r="G9"/>
  <c r="H9"/>
  <c r="B12"/>
  <c r="F57" i="9"/>
  <c r="L12" i="58"/>
  <c r="N57" i="9"/>
  <c r="P197" i="59"/>
  <c r="J210"/>
  <c r="N53" i="9"/>
  <c r="V53"/>
  <c r="H11" i="58"/>
  <c r="H12"/>
  <c r="Q9"/>
  <c r="B10"/>
  <c r="U9" i="8"/>
  <c r="Y9"/>
  <c r="T10"/>
  <c r="X10"/>
  <c r="W11"/>
  <c r="V12"/>
  <c r="B7" i="58"/>
  <c r="H10"/>
  <c r="D111" i="2"/>
  <c r="P111"/>
  <c r="F53" i="9"/>
  <c r="O57"/>
  <c r="E57"/>
  <c r="J57"/>
  <c r="Q57"/>
  <c r="C57"/>
  <c r="I57"/>
  <c r="E107" i="2"/>
  <c r="N106"/>
  <c r="B100"/>
  <c r="Z7" i="8" s="1"/>
  <c r="P106" i="2"/>
  <c r="J106"/>
  <c r="G106"/>
  <c r="Q106"/>
  <c r="M57" i="9"/>
  <c r="K57"/>
  <c r="R57"/>
  <c r="H106" i="2"/>
  <c r="D106"/>
  <c r="K106"/>
  <c r="R106"/>
  <c r="B106"/>
  <c r="I106"/>
  <c r="E106"/>
  <c r="L106"/>
  <c r="A106"/>
  <c r="O106"/>
  <c r="C106"/>
  <c r="M106"/>
  <c r="F106"/>
  <c r="J46"/>
  <c r="L7" i="8"/>
  <c r="N13"/>
  <c r="N6" i="58" s="1"/>
  <c r="N13" s="1"/>
  <c r="AD13" i="8"/>
  <c r="AD6" i="58" s="1"/>
  <c r="AD13" s="1"/>
  <c r="C9" i="8"/>
  <c r="O9" s="1"/>
  <c r="J8"/>
  <c r="J7"/>
  <c r="G41" i="2"/>
  <c r="AC7" i="8"/>
  <c r="AB7"/>
  <c r="Z8"/>
  <c r="C10"/>
  <c r="O10" s="1"/>
  <c r="E7" i="58"/>
  <c r="K13" i="8"/>
  <c r="K6" i="58" s="1"/>
  <c r="G13" i="8"/>
  <c r="G6" i="58" s="1"/>
  <c r="M8" i="8"/>
  <c r="L8"/>
  <c r="C7"/>
  <c r="B57" i="9"/>
  <c r="AA7" i="8"/>
  <c r="AA13" s="1"/>
  <c r="AA6" i="58" s="1"/>
  <c r="AA13" s="1"/>
  <c r="AC8" i="8"/>
  <c r="AB8"/>
  <c r="T12"/>
  <c r="U8"/>
  <c r="Y8"/>
  <c r="H13"/>
  <c r="H6" i="58" s="1"/>
  <c r="E13" i="8"/>
  <c r="E6" i="58" s="1"/>
  <c r="I13" i="8"/>
  <c r="I6" i="58" s="1"/>
  <c r="F8" i="8"/>
  <c r="F13" s="1"/>
  <c r="F6" i="58" s="1"/>
  <c r="G12"/>
  <c r="D57" i="9"/>
  <c r="L57"/>
  <c r="P57"/>
  <c r="D197" i="59"/>
  <c r="E19" i="58"/>
  <c r="E20" s="1"/>
  <c r="I7"/>
  <c r="J7"/>
  <c r="H8"/>
  <c r="L10"/>
  <c r="L11"/>
  <c r="X8" i="8"/>
  <c r="C12"/>
  <c r="O12" s="1"/>
  <c r="B53" i="9"/>
  <c r="R53"/>
  <c r="G57"/>
  <c r="H57"/>
  <c r="S57"/>
  <c r="M11" i="8"/>
  <c r="L11"/>
  <c r="F8" i="58"/>
  <c r="L8"/>
  <c r="G10"/>
  <c r="E11"/>
  <c r="K8"/>
  <c r="K10"/>
  <c r="J12" i="8"/>
  <c r="J197" i="59"/>
  <c r="D210"/>
  <c r="P210"/>
  <c r="J245"/>
  <c r="X9" i="8"/>
  <c r="W10"/>
  <c r="V11"/>
  <c r="U12"/>
  <c r="Y12"/>
  <c r="G8" i="58"/>
  <c r="E9"/>
  <c r="I9"/>
  <c r="E12"/>
  <c r="I12"/>
  <c r="Q8"/>
  <c r="P13" i="8"/>
  <c r="P6" i="58" s="1"/>
  <c r="Z9" i="8"/>
  <c r="B13"/>
  <c r="B6" i="58" s="1"/>
  <c r="D11" i="8"/>
  <c r="C11" s="1"/>
  <c r="O11" s="1"/>
  <c r="E203" i="59"/>
  <c r="F21" i="58" s="1"/>
  <c r="I203" i="59"/>
  <c r="J21" i="58" s="1"/>
  <c r="W9" i="8"/>
  <c r="V10"/>
  <c r="U11"/>
  <c r="Y11"/>
  <c r="K9" i="58"/>
  <c r="F9"/>
  <c r="I11"/>
  <c r="K12"/>
  <c r="B8"/>
  <c r="K11"/>
  <c r="F11"/>
  <c r="B11"/>
  <c r="G11"/>
  <c r="J9"/>
  <c r="B203" i="59"/>
  <c r="C21" i="58" s="1"/>
  <c r="F203" i="59"/>
  <c r="G21" i="58" s="1"/>
  <c r="H203" i="59"/>
  <c r="I21" i="58" s="1"/>
  <c r="L203" i="59"/>
  <c r="N203"/>
  <c r="O21" i="58" s="1"/>
  <c r="R203" i="59"/>
  <c r="S21" i="58" s="1"/>
  <c r="N20"/>
  <c r="K19"/>
  <c r="K20" s="1"/>
  <c r="Q19"/>
  <c r="Q20" s="1"/>
  <c r="A197" i="59"/>
  <c r="G197"/>
  <c r="M197"/>
  <c r="A210"/>
  <c r="G210"/>
  <c r="M210"/>
  <c r="A217"/>
  <c r="G217"/>
  <c r="O203"/>
  <c r="P21" i="58" s="1"/>
  <c r="Q203" i="59"/>
  <c r="R21" i="58" s="1"/>
  <c r="A224" i="59"/>
  <c r="G224"/>
  <c r="M224"/>
  <c r="A231"/>
  <c r="G231"/>
  <c r="M231"/>
  <c r="A238"/>
  <c r="G238"/>
  <c r="M238"/>
  <c r="A245"/>
  <c r="G245"/>
  <c r="D217"/>
  <c r="D203"/>
  <c r="J217"/>
  <c r="J203"/>
  <c r="P217"/>
  <c r="P203"/>
  <c r="D224"/>
  <c r="J224"/>
  <c r="P224"/>
  <c r="D231"/>
  <c r="J231"/>
  <c r="P231"/>
  <c r="D238"/>
  <c r="J238"/>
  <c r="P238"/>
  <c r="D245"/>
  <c r="M21" i="58"/>
  <c r="M217" i="59"/>
  <c r="M203"/>
  <c r="M245"/>
  <c r="B19" i="58"/>
  <c r="B20" s="1"/>
  <c r="H19"/>
  <c r="H20" s="1"/>
  <c r="G203" i="59"/>
  <c r="D11" i="58"/>
  <c r="Q10"/>
  <c r="D13" i="8"/>
  <c r="D6" i="58" s="1"/>
  <c r="Q7" i="8" l="1"/>
  <c r="Q8"/>
  <c r="Q10"/>
  <c r="Q11"/>
  <c r="Q12"/>
  <c r="L7" i="58"/>
  <c r="S224" i="59"/>
  <c r="T20" i="58"/>
  <c r="H58" i="9"/>
  <c r="H13" i="58"/>
  <c r="D10"/>
  <c r="B13"/>
  <c r="E58" i="9"/>
  <c r="N58"/>
  <c r="I13" i="58"/>
  <c r="G13"/>
  <c r="K13"/>
  <c r="C8" i="8"/>
  <c r="O8" s="1"/>
  <c r="G100" i="2"/>
  <c r="Z13" i="8"/>
  <c r="Z6" i="58" s="1"/>
  <c r="Z13" s="1"/>
  <c r="G108" i="2"/>
  <c r="D108"/>
  <c r="K58" i="9"/>
  <c r="B58"/>
  <c r="Q58"/>
  <c r="B108" i="2"/>
  <c r="F108"/>
  <c r="E108"/>
  <c r="C108"/>
  <c r="V7" i="8"/>
  <c r="V13" s="1"/>
  <c r="V6" i="58" s="1"/>
  <c r="L13" i="8"/>
  <c r="L6" i="58" s="1"/>
  <c r="AB13" i="8"/>
  <c r="AB6" i="58" s="1"/>
  <c r="AB13" s="1"/>
  <c r="M13" i="8"/>
  <c r="M6" i="58" s="1"/>
  <c r="M13" s="1"/>
  <c r="O7" i="8"/>
  <c r="E13" i="58"/>
  <c r="R11" i="8"/>
  <c r="AE11" s="1"/>
  <c r="F13" i="58"/>
  <c r="D12"/>
  <c r="J12"/>
  <c r="D7"/>
  <c r="T9" i="8"/>
  <c r="R9" s="1"/>
  <c r="AE9" s="1"/>
  <c r="J10" i="58"/>
  <c r="R10" i="8"/>
  <c r="AE10" s="1"/>
  <c r="AC13"/>
  <c r="AC6" i="58" s="1"/>
  <c r="AC13" s="1"/>
  <c r="D9"/>
  <c r="J8"/>
  <c r="J13" i="8"/>
  <c r="J6" i="58" s="1"/>
  <c r="P11"/>
  <c r="J11"/>
  <c r="D8"/>
  <c r="R12" i="8"/>
  <c r="AE12" s="1"/>
  <c r="Q13"/>
  <c r="Q6" i="58" s="1"/>
  <c r="Q13" s="1"/>
  <c r="T8" i="8"/>
  <c r="S238" i="59"/>
  <c r="S231"/>
  <c r="S217"/>
  <c r="S197"/>
  <c r="S245"/>
  <c r="S210"/>
  <c r="B21" i="58"/>
  <c r="B22" s="1"/>
  <c r="A204" i="59"/>
  <c r="H21" i="58"/>
  <c r="H22" s="1"/>
  <c r="G204" i="59"/>
  <c r="M204"/>
  <c r="N21" i="58"/>
  <c r="N22" s="1"/>
  <c r="P204" i="59"/>
  <c r="Q21" i="58"/>
  <c r="Q22" s="1"/>
  <c r="J204" i="59"/>
  <c r="K21" i="58"/>
  <c r="K22" s="1"/>
  <c r="D204" i="59"/>
  <c r="E21" i="58"/>
  <c r="E22" s="1"/>
  <c r="P10"/>
  <c r="P9"/>
  <c r="C11"/>
  <c r="O11" s="1"/>
  <c r="L13" l="1"/>
  <c r="Q13" i="48"/>
  <c r="R11" i="58" s="1"/>
  <c r="R7"/>
  <c r="Q13" i="32"/>
  <c r="R9" i="58" s="1"/>
  <c r="Q13" i="56"/>
  <c r="R12" i="58" s="1"/>
  <c r="Q13" i="24"/>
  <c r="R8" i="58" s="1"/>
  <c r="Q13" i="40"/>
  <c r="R10" i="58" s="1"/>
  <c r="AE10" s="1"/>
  <c r="W7" i="8"/>
  <c r="W13" s="1"/>
  <c r="W6" i="58" s="1"/>
  <c r="W13" i="56"/>
  <c r="X12" i="58" s="1"/>
  <c r="W13" i="48"/>
  <c r="X11" i="58" s="1"/>
  <c r="W13" i="40"/>
  <c r="X10" i="58" s="1"/>
  <c r="W13" i="32"/>
  <c r="X9" i="58" s="1"/>
  <c r="W13" i="24"/>
  <c r="X8" i="58" s="1"/>
  <c r="X7"/>
  <c r="T7" i="8"/>
  <c r="V13" i="40"/>
  <c r="W10" i="58" s="1"/>
  <c r="V13" i="32"/>
  <c r="W9" i="58" s="1"/>
  <c r="V13" i="24"/>
  <c r="W8" i="58" s="1"/>
  <c r="W7"/>
  <c r="V13" i="56"/>
  <c r="W12" i="58" s="1"/>
  <c r="V13" i="48"/>
  <c r="W11" i="58" s="1"/>
  <c r="U7" i="8"/>
  <c r="U13" s="1"/>
  <c r="U6" i="58" s="1"/>
  <c r="U13" i="56"/>
  <c r="V12" i="58" s="1"/>
  <c r="U13" i="48"/>
  <c r="V11" i="58" s="1"/>
  <c r="U13" i="40"/>
  <c r="V10" i="58" s="1"/>
  <c r="U13" i="32"/>
  <c r="V9" i="58" s="1"/>
  <c r="U13" i="24"/>
  <c r="V8" i="58" s="1"/>
  <c r="V7"/>
  <c r="X7" i="8"/>
  <c r="X13" s="1"/>
  <c r="X6" i="58" s="1"/>
  <c r="X13" i="40"/>
  <c r="Y10" i="58" s="1"/>
  <c r="X13" i="32"/>
  <c r="Y9" i="58" s="1"/>
  <c r="X13" i="24"/>
  <c r="Y8" i="58" s="1"/>
  <c r="Y7"/>
  <c r="X13" i="56"/>
  <c r="Y12" i="58" s="1"/>
  <c r="X13" i="48"/>
  <c r="Y11" i="58" s="1"/>
  <c r="Y7" i="8"/>
  <c r="Y13" s="1"/>
  <c r="Y6" i="58" s="1"/>
  <c r="Y13" i="56"/>
  <c r="Y13" i="48"/>
  <c r="Y13" i="40"/>
  <c r="Y13" i="32"/>
  <c r="Y13" i="24"/>
  <c r="J13" i="58"/>
  <c r="D13"/>
  <c r="AE11"/>
  <c r="C13" i="8"/>
  <c r="C6" i="58" s="1"/>
  <c r="O6" s="1"/>
  <c r="S113" i="2"/>
  <c r="T13" i="8"/>
  <c r="T6" i="58" s="1"/>
  <c r="T58" i="9"/>
  <c r="H108" i="2"/>
  <c r="R8" i="8"/>
  <c r="AE8" s="1"/>
  <c r="C7" i="58"/>
  <c r="O7" s="1"/>
  <c r="P7"/>
  <c r="P13" s="1"/>
  <c r="T22"/>
  <c r="S204" i="59"/>
  <c r="C9" i="58"/>
  <c r="O9" s="1"/>
  <c r="C10"/>
  <c r="O10" s="1"/>
  <c r="AE9"/>
  <c r="W13" l="1"/>
  <c r="V13"/>
  <c r="Y13"/>
  <c r="R7" i="8"/>
  <c r="AE7" s="1"/>
  <c r="X13" i="58"/>
  <c r="T13" i="56"/>
  <c r="U12" i="58" s="1"/>
  <c r="R7" i="56"/>
  <c r="T13" i="24"/>
  <c r="U8" i="58" s="1"/>
  <c r="R7" i="24"/>
  <c r="T13" i="40"/>
  <c r="U10" i="58" s="1"/>
  <c r="R7" i="40"/>
  <c r="S7" i="8"/>
  <c r="S13" s="1"/>
  <c r="S6" i="58" s="1"/>
  <c r="S13" i="56"/>
  <c r="T12" i="58" s="1"/>
  <c r="S13" i="48"/>
  <c r="T11" i="58" s="1"/>
  <c r="S13" i="40"/>
  <c r="T10" i="58" s="1"/>
  <c r="S13" i="32"/>
  <c r="T9" i="58" s="1"/>
  <c r="S7" i="24"/>
  <c r="S13" s="1"/>
  <c r="T8" i="58" s="1"/>
  <c r="T7"/>
  <c r="T13" i="48"/>
  <c r="U11" i="58" s="1"/>
  <c r="R7" i="48"/>
  <c r="U7" i="58"/>
  <c r="T13" i="32"/>
  <c r="U9" i="58" s="1"/>
  <c r="R7" i="32"/>
  <c r="AE7" i="58"/>
  <c r="O13" i="8"/>
  <c r="R13"/>
  <c r="P8" i="58"/>
  <c r="AE8" s="1"/>
  <c r="C8"/>
  <c r="O8" s="1"/>
  <c r="P12"/>
  <c r="AE12" s="1"/>
  <c r="C12"/>
  <c r="O12" s="1"/>
  <c r="T13" l="1"/>
  <c r="U13"/>
  <c r="R13" i="32"/>
  <c r="AE7"/>
  <c r="R13" i="48"/>
  <c r="AE13" s="1"/>
  <c r="AE7"/>
  <c r="R13" i="40"/>
  <c r="AE13" s="1"/>
  <c r="AE7"/>
  <c r="R13" i="24"/>
  <c r="AE13" s="1"/>
  <c r="AE7"/>
  <c r="R13" i="56"/>
  <c r="AE13" s="1"/>
  <c r="AE7"/>
  <c r="AE13" i="8"/>
  <c r="R6" i="58"/>
  <c r="C13"/>
  <c r="O13" s="1"/>
  <c r="S12" l="1"/>
  <c r="S8"/>
  <c r="S7"/>
  <c r="AE13" i="32"/>
  <c r="S9" i="58"/>
  <c r="S11"/>
  <c r="S10"/>
  <c r="R13"/>
  <c r="AE13" s="1"/>
  <c r="AE6"/>
  <c r="S13" l="1"/>
</calcChain>
</file>

<file path=xl/sharedStrings.xml><?xml version="1.0" encoding="utf-8"?>
<sst xmlns="http://schemas.openxmlformats.org/spreadsheetml/2006/main" count="6530" uniqueCount="138">
  <si>
    <t>Morning Activities Daily Report</t>
  </si>
  <si>
    <t>WORKING DAY</t>
  </si>
  <si>
    <t>Name :</t>
  </si>
  <si>
    <t>Day :</t>
  </si>
  <si>
    <t>Date :</t>
  </si>
  <si>
    <t>Location</t>
  </si>
  <si>
    <t>Doctor's Name</t>
  </si>
  <si>
    <t>Departement</t>
  </si>
  <si>
    <t>Product</t>
  </si>
  <si>
    <t>comments</t>
  </si>
  <si>
    <t>Calls per product</t>
  </si>
  <si>
    <t>Products</t>
  </si>
  <si>
    <t>total</t>
  </si>
  <si>
    <t>No of calls</t>
  </si>
  <si>
    <t>No of samples</t>
  </si>
  <si>
    <t>No of giveaways</t>
  </si>
  <si>
    <t>Calls per speciality</t>
  </si>
  <si>
    <t>Specialty</t>
  </si>
  <si>
    <t>GYN</t>
  </si>
  <si>
    <t>ortho</t>
  </si>
  <si>
    <t>physo</t>
  </si>
  <si>
    <t>git</t>
  </si>
  <si>
    <t>gp</t>
  </si>
  <si>
    <t>endo</t>
  </si>
  <si>
    <t>No of visits</t>
  </si>
  <si>
    <t>Pharmacies</t>
  </si>
  <si>
    <t>Pharmacy Name</t>
  </si>
  <si>
    <t>Consumption / week</t>
  </si>
  <si>
    <t>Comments</t>
  </si>
  <si>
    <t>Afternoon Activities Daily Report</t>
  </si>
  <si>
    <t>Sp</t>
  </si>
  <si>
    <t>missed drs</t>
  </si>
  <si>
    <t>sp</t>
  </si>
  <si>
    <t>class</t>
  </si>
  <si>
    <t>gyn</t>
  </si>
  <si>
    <t>A</t>
  </si>
  <si>
    <t>B</t>
  </si>
  <si>
    <t>C</t>
  </si>
  <si>
    <t>Gp</t>
  </si>
  <si>
    <t>Total</t>
  </si>
  <si>
    <t>day</t>
  </si>
  <si>
    <t>AM ACTIVITY</t>
  </si>
  <si>
    <t>daily am average visits</t>
  </si>
  <si>
    <t>PM ACTIVITY</t>
  </si>
  <si>
    <t>SPECIALITY</t>
  </si>
  <si>
    <t>PRODUCT</t>
  </si>
  <si>
    <t>SATER DAY</t>
  </si>
  <si>
    <t>SUNDAY</t>
  </si>
  <si>
    <t>MONDAY</t>
  </si>
  <si>
    <t>WEDNESDAY</t>
  </si>
  <si>
    <t>THURSDAY</t>
  </si>
  <si>
    <t>name</t>
  </si>
  <si>
    <t>Area:</t>
  </si>
  <si>
    <t>address</t>
  </si>
  <si>
    <t>Starting</t>
  </si>
  <si>
    <t>Activities</t>
  </si>
  <si>
    <t>السبت</t>
  </si>
  <si>
    <t>الاحد</t>
  </si>
  <si>
    <t>الاثنين</t>
  </si>
  <si>
    <t>الثلاثاء</t>
  </si>
  <si>
    <t>الاربعاء</t>
  </si>
  <si>
    <t>الخميس</t>
  </si>
  <si>
    <t>TUSEDAY</t>
  </si>
  <si>
    <t>لكى يحسب الreport الزيارات يجب الاتى</t>
  </si>
  <si>
    <t>لازم تكتب التخصصات بالطريقه التاليه سواء فى ال pm , am</t>
  </si>
  <si>
    <t>لازم تكتب فى الpm اسم الدكتور+   catigory+speciality</t>
  </si>
  <si>
    <t>لازم تكتب فى الplan  اسم الدكتور+   catigory+speciality</t>
  </si>
  <si>
    <t>لازم تكتب الcategory بالطريقه التاليه سواء فى ال pm , am</t>
  </si>
  <si>
    <t>عادى</t>
  </si>
  <si>
    <t>capital or small</t>
  </si>
  <si>
    <t>NO   A*</t>
  </si>
  <si>
    <t>لكى يحسب ال working day فى ال am</t>
  </si>
  <si>
    <t xml:space="preserve">نكتب رقم 1 فى الreport فى خانه ال working day  بجوار الاسم </t>
  </si>
  <si>
    <t>لكى يحسب ال working day فى ال pm</t>
  </si>
  <si>
    <t>نكتب رقم 1 فى الreport فى خانه ال working day  بجوار الاسم</t>
  </si>
  <si>
    <t>name:</t>
  </si>
  <si>
    <t>area:</t>
  </si>
  <si>
    <t>Covarage LIST</t>
  </si>
  <si>
    <t>Brick</t>
  </si>
  <si>
    <t xml:space="preserve"> Dr Name</t>
  </si>
  <si>
    <t>Spe</t>
  </si>
  <si>
    <t>Freq</t>
  </si>
  <si>
    <t>w1</t>
  </si>
  <si>
    <t>w2</t>
  </si>
  <si>
    <t>w3</t>
  </si>
  <si>
    <t>w4</t>
  </si>
  <si>
    <t>frequency of drs in covarage list</t>
  </si>
  <si>
    <t>week 1</t>
  </si>
  <si>
    <t>week 2</t>
  </si>
  <si>
    <t>week 3</t>
  </si>
  <si>
    <t>week 4</t>
  </si>
  <si>
    <t>week 5</t>
  </si>
  <si>
    <t>week 6</t>
  </si>
  <si>
    <t>week 7</t>
  </si>
  <si>
    <t>ToTAL</t>
  </si>
  <si>
    <t>ped</t>
  </si>
  <si>
    <t>Femal Vit</t>
  </si>
  <si>
    <t>Protaci</t>
  </si>
  <si>
    <t>Cromcy</t>
  </si>
  <si>
    <t>Essperofo</t>
  </si>
  <si>
    <t>Roval</t>
  </si>
  <si>
    <t>Gyn</t>
  </si>
  <si>
    <t>IM</t>
  </si>
  <si>
    <t>Chest</t>
  </si>
  <si>
    <t>Physo</t>
  </si>
  <si>
    <t>Ped</t>
  </si>
  <si>
    <t>Derma</t>
  </si>
  <si>
    <t>Class</t>
  </si>
  <si>
    <t>Missed Drs</t>
  </si>
  <si>
    <t>countifs $b$2:$b$16;"=pm"</t>
  </si>
  <si>
    <t>Coaching</t>
  </si>
  <si>
    <t>Saturday  0/0/0000</t>
  </si>
  <si>
    <t>Sunday 0/0/0000</t>
  </si>
  <si>
    <t>Monday 0/0/0000</t>
  </si>
  <si>
    <t>Tuesday  0/0/0000</t>
  </si>
  <si>
    <t>Wednesday  0/0/0000</t>
  </si>
  <si>
    <t>Thursday  0/0/0000</t>
  </si>
  <si>
    <t>Hospital name</t>
  </si>
  <si>
    <t>Address</t>
  </si>
  <si>
    <t>Time</t>
  </si>
  <si>
    <t>Name:</t>
  </si>
  <si>
    <t xml:space="preserve">Date </t>
  </si>
  <si>
    <t>0 / 0 / 0000  :  0 / 0 / 0000</t>
  </si>
  <si>
    <t>PM</t>
  </si>
  <si>
    <t>AM</t>
  </si>
  <si>
    <t>planed</t>
  </si>
  <si>
    <t>Working days</t>
  </si>
  <si>
    <t>Missed doctors</t>
  </si>
  <si>
    <t>Daily PM average visits</t>
  </si>
  <si>
    <t>GP</t>
  </si>
  <si>
    <t>PHYSO</t>
  </si>
  <si>
    <t>No of drs in cov list</t>
  </si>
  <si>
    <t>Frequency of drs incov list</t>
  </si>
  <si>
    <t>Number of drs in covarage list</t>
  </si>
  <si>
    <t>chest</t>
  </si>
  <si>
    <t>Daily AM average visits</t>
  </si>
  <si>
    <t>Day</t>
  </si>
  <si>
    <t>خ</t>
  </si>
</sst>
</file>

<file path=xl/styles.xml><?xml version="1.0" encoding="utf-8"?>
<styleSheet xmlns="http://schemas.openxmlformats.org/spreadsheetml/2006/main">
  <fonts count="65">
    <font>
      <sz val="11"/>
      <name val="Calibri"/>
    </font>
    <font>
      <sz val="12"/>
      <name val="Arial"/>
      <family val="2"/>
    </font>
    <font>
      <sz val="11"/>
      <color rgb="FF000000"/>
      <name val="Arial"/>
      <family val="2"/>
    </font>
    <font>
      <b/>
      <sz val="18"/>
      <name val="Arial"/>
      <family val="2"/>
    </font>
    <font>
      <b/>
      <sz val="13"/>
      <color rgb="FFFFFFFF"/>
      <name val="Arial"/>
      <family val="2"/>
    </font>
    <font>
      <b/>
      <sz val="10"/>
      <color rgb="FF000000"/>
      <name val="Arial"/>
      <family val="2"/>
    </font>
    <font>
      <i/>
      <sz val="12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u/>
      <sz val="11"/>
      <color rgb="FF000000"/>
      <name val="Arial"/>
      <family val="2"/>
    </font>
    <font>
      <sz val="11"/>
      <color rgb="FFFF0000"/>
      <name val="Arial"/>
      <family val="2"/>
    </font>
    <font>
      <sz val="11"/>
      <color rgb="FF000000"/>
      <name val="Arial"/>
      <family val="2"/>
    </font>
    <font>
      <b/>
      <u/>
      <sz val="14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1"/>
      <name val="Arial"/>
      <family val="2"/>
    </font>
    <font>
      <b/>
      <u/>
      <sz val="12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b/>
      <sz val="14"/>
      <color rgb="FFFFFFFF"/>
      <name val="Calibri"/>
      <family val="2"/>
    </font>
    <font>
      <b/>
      <sz val="14"/>
      <color rgb="FF000000"/>
      <name val="Calibri"/>
      <family val="2"/>
    </font>
    <font>
      <b/>
      <sz val="14"/>
      <color rgb="FF000000"/>
      <name val="Arial"/>
      <family val="2"/>
    </font>
    <font>
      <sz val="12"/>
      <name val="Calibri"/>
      <family val="2"/>
    </font>
    <font>
      <b/>
      <sz val="11"/>
      <color rgb="FF000000"/>
      <name val="Calibri"/>
      <family val="2"/>
    </font>
    <font>
      <b/>
      <sz val="11"/>
      <color indexed="8"/>
      <name val="Arial"/>
      <family val="2"/>
    </font>
    <font>
      <b/>
      <sz val="12"/>
      <color rgb="FF2F75B6"/>
      <name val="Arial"/>
      <family val="2"/>
    </font>
    <font>
      <b/>
      <sz val="12"/>
      <color indexed="8"/>
      <name val="Arial"/>
      <family val="2"/>
    </font>
    <font>
      <b/>
      <sz val="11"/>
      <color rgb="FFFF0000"/>
      <name val="Arial"/>
      <family val="2"/>
    </font>
    <font>
      <b/>
      <sz val="11"/>
      <color rgb="FF002060"/>
      <name val="Arial"/>
      <family val="2"/>
    </font>
    <font>
      <b/>
      <sz val="12"/>
      <name val="Arial"/>
      <family val="2"/>
    </font>
    <font>
      <b/>
      <sz val="12"/>
      <color rgb="FFBF8F00"/>
      <name val="Arial"/>
      <family val="2"/>
    </font>
    <font>
      <sz val="11"/>
      <color rgb="FFFFFFFF"/>
      <name val="Arial"/>
      <family val="2"/>
    </font>
    <font>
      <b/>
      <sz val="14"/>
      <name val="Arial"/>
      <family val="2"/>
    </font>
    <font>
      <b/>
      <sz val="14"/>
      <color rgb="FFFFFFFF"/>
      <name val="Arial"/>
      <family val="2"/>
    </font>
    <font>
      <sz val="12"/>
      <color rgb="FFFFFFFF"/>
      <name val="Arial"/>
      <family val="2"/>
    </font>
    <font>
      <b/>
      <sz val="10"/>
      <color rgb="FFFFFFFF"/>
      <name val="Arial"/>
      <family val="2"/>
    </font>
    <font>
      <b/>
      <sz val="14"/>
      <color indexed="8"/>
      <name val="Arial"/>
      <family val="2"/>
    </font>
    <font>
      <b/>
      <sz val="24"/>
      <color indexed="8"/>
      <name val="Arial"/>
      <family val="2"/>
    </font>
    <font>
      <b/>
      <sz val="10"/>
      <color rgb="FFFFFFFF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u/>
      <sz val="14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b/>
      <sz val="16"/>
      <color rgb="FF000000"/>
      <name val="Arial"/>
      <family val="2"/>
    </font>
    <font>
      <b/>
      <sz val="10"/>
      <color rgb="FF000000"/>
      <name val="Arial"/>
      <family val="2"/>
    </font>
    <font>
      <sz val="16"/>
      <color rgb="FF000000"/>
      <name val="Arial"/>
      <family val="2"/>
    </font>
    <font>
      <b/>
      <u/>
      <sz val="16"/>
      <color rgb="FF000000"/>
      <name val="Arial"/>
      <family val="2"/>
    </font>
    <font>
      <b/>
      <sz val="18"/>
      <color theme="0"/>
      <name val="Arial"/>
      <family val="2"/>
    </font>
    <font>
      <b/>
      <sz val="16"/>
      <name val="Arial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8"/>
      <name val="Arial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b/>
      <sz val="9"/>
      <color rgb="FF000000"/>
      <name val="Arial"/>
      <family val="2"/>
    </font>
    <font>
      <sz val="11"/>
      <color theme="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8D8D8"/>
      </patternFill>
    </fill>
    <fill>
      <patternFill patternType="solid">
        <fgColor rgb="FFFF0000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AD46"/>
        <bgColor indexed="64"/>
      </patternFill>
    </fill>
    <fill>
      <patternFill patternType="solid">
        <fgColor rgb="FF435369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rgb="FF969696"/>
      </patternFill>
    </fill>
    <fill>
      <patternFill patternType="solid">
        <fgColor rgb="FFD8D8D8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indexed="23"/>
      </patternFill>
    </fill>
    <fill>
      <patternFill patternType="solid">
        <fgColor indexed="13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</fills>
  <borders count="1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double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3" fillId="0" borderId="0">
      <protection locked="0"/>
    </xf>
    <xf numFmtId="0" fontId="43" fillId="0" borderId="0">
      <protection locked="0"/>
    </xf>
  </cellStyleXfs>
  <cellXfs count="59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3" xfId="0" applyFont="1" applyBorder="1">
      <alignment vertical="center"/>
    </xf>
    <xf numFmtId="0" fontId="2" fillId="0" borderId="4" xfId="1" applyFont="1" applyBorder="1" applyAlignment="1" applyProtection="1"/>
    <xf numFmtId="0" fontId="2" fillId="0" borderId="0" xfId="1" applyFont="1" applyBorder="1" applyAlignment="1" applyProtection="1"/>
    <xf numFmtId="0" fontId="1" fillId="0" borderId="5" xfId="0" applyFont="1" applyBorder="1">
      <alignment vertical="center"/>
    </xf>
    <xf numFmtId="0" fontId="2" fillId="2" borderId="0" xfId="1" applyFont="1" applyFill="1" applyBorder="1" applyAlignment="1" applyProtection="1"/>
    <xf numFmtId="0" fontId="2" fillId="2" borderId="5" xfId="1" applyFont="1" applyFill="1" applyBorder="1" applyAlignment="1" applyProtection="1"/>
    <xf numFmtId="0" fontId="1" fillId="0" borderId="4" xfId="0" applyFont="1" applyBorder="1">
      <alignment vertical="center"/>
    </xf>
    <xf numFmtId="0" fontId="1" fillId="0" borderId="0" xfId="0" applyFont="1" applyBorder="1">
      <alignment vertical="center"/>
    </xf>
    <xf numFmtId="0" fontId="1" fillId="2" borderId="4" xfId="0" applyFont="1" applyFill="1" applyBorder="1">
      <alignment vertical="center"/>
    </xf>
    <xf numFmtId="0" fontId="1" fillId="2" borderId="0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2" fillId="0" borderId="7" xfId="1" applyFont="1" applyBorder="1" applyAlignment="1" applyProtection="1"/>
    <xf numFmtId="0" fontId="2" fillId="0" borderId="8" xfId="1" applyFont="1" applyBorder="1" applyAlignment="1" applyProtection="1"/>
    <xf numFmtId="0" fontId="1" fillId="0" borderId="9" xfId="0" applyFont="1" applyBorder="1">
      <alignment vertical="center"/>
    </xf>
    <xf numFmtId="0" fontId="1" fillId="0" borderId="0" xfId="0" applyFont="1" applyProtection="1">
      <alignment vertical="center"/>
      <protection locked="0"/>
    </xf>
    <xf numFmtId="0" fontId="5" fillId="0" borderId="0" xfId="0" applyFont="1" applyBorder="1" applyAlignment="1"/>
    <xf numFmtId="0" fontId="6" fillId="2" borderId="10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protection locked="0"/>
    </xf>
    <xf numFmtId="0" fontId="5" fillId="5" borderId="12" xfId="0" applyFont="1" applyFill="1" applyBorder="1" applyAlignment="1" applyProtection="1">
      <alignment horizontal="center" vertical="center"/>
      <protection locked="0"/>
    </xf>
    <xf numFmtId="0" fontId="5" fillId="5" borderId="13" xfId="0" applyFont="1" applyFill="1" applyBorder="1" applyAlignment="1" applyProtection="1">
      <alignment horizontal="center" vertical="center"/>
      <protection locked="0"/>
    </xf>
    <xf numFmtId="0" fontId="5" fillId="5" borderId="14" xfId="0" applyFont="1" applyFill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1" fillId="0" borderId="0" xfId="0" applyFont="1" applyBorder="1" applyAlignment="1"/>
    <xf numFmtId="0" fontId="12" fillId="0" borderId="0" xfId="0" applyFont="1" applyBorder="1" applyAlignment="1"/>
    <xf numFmtId="0" fontId="7" fillId="2" borderId="33" xfId="0" applyFont="1" applyFill="1" applyBorder="1" applyAlignment="1">
      <alignment horizontal="center" vertical="center"/>
    </xf>
    <xf numFmtId="0" fontId="5" fillId="5" borderId="34" xfId="0" applyFont="1" applyFill="1" applyBorder="1">
      <alignment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0" xfId="0" applyFont="1" applyBorder="1">
      <alignment vertical="center"/>
    </xf>
    <xf numFmtId="0" fontId="5" fillId="5" borderId="37" xfId="0" applyFont="1" applyFill="1" applyBorder="1" applyProtection="1">
      <alignment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38" xfId="0" applyFont="1" applyBorder="1" applyAlignment="1">
      <alignment horizontal="center" vertical="center"/>
    </xf>
    <xf numFmtId="0" fontId="12" fillId="0" borderId="0" xfId="0" applyFont="1" applyBorder="1" applyProtection="1">
      <alignment vertical="center"/>
      <protection locked="0"/>
    </xf>
    <xf numFmtId="0" fontId="5" fillId="5" borderId="39" xfId="0" applyFont="1" applyFill="1" applyBorder="1" applyProtection="1">
      <alignment vertical="center"/>
      <protection locked="0"/>
    </xf>
    <xf numFmtId="0" fontId="12" fillId="0" borderId="40" xfId="0" applyFont="1" applyBorder="1" applyAlignment="1" applyProtection="1">
      <alignment horizontal="center" vertical="center"/>
      <protection locked="0"/>
    </xf>
    <xf numFmtId="0" fontId="12" fillId="0" borderId="41" xfId="0" applyFont="1" applyBorder="1" applyAlignment="1">
      <alignment horizontal="center" vertical="center"/>
    </xf>
    <xf numFmtId="0" fontId="10" fillId="0" borderId="0" xfId="0" applyFont="1" applyFill="1" applyBorder="1" applyAlignment="1" applyProtection="1">
      <protection locked="0"/>
    </xf>
    <xf numFmtId="0" fontId="12" fillId="0" borderId="0" xfId="0" applyFont="1" applyBorder="1" applyAlignment="1" applyProtection="1">
      <protection locked="0"/>
    </xf>
    <xf numFmtId="0" fontId="5" fillId="5" borderId="42" xfId="0" applyFont="1" applyFill="1" applyBorder="1" applyAlignment="1" applyProtection="1">
      <alignment horizontal="center" vertical="center"/>
      <protection locked="0"/>
    </xf>
    <xf numFmtId="0" fontId="7" fillId="2" borderId="46" xfId="0" applyFont="1" applyFill="1" applyBorder="1" applyAlignment="1" applyProtection="1">
      <alignment horizontal="center" vertical="center"/>
      <protection locked="0"/>
    </xf>
    <xf numFmtId="0" fontId="7" fillId="2" borderId="47" xfId="0" applyFont="1" applyFill="1" applyBorder="1" applyAlignment="1" applyProtection="1">
      <alignment horizontal="center" vertical="center"/>
      <protection locked="0"/>
    </xf>
    <xf numFmtId="0" fontId="5" fillId="5" borderId="48" xfId="0" applyFont="1" applyFill="1" applyBorder="1" applyAlignment="1" applyProtection="1">
      <alignment horizontal="center" vertical="center"/>
      <protection locked="0"/>
    </xf>
    <xf numFmtId="0" fontId="12" fillId="0" borderId="49" xfId="0" applyFont="1" applyBorder="1" applyAlignment="1">
      <alignment horizontal="center" vertical="center"/>
    </xf>
    <xf numFmtId="0" fontId="12" fillId="0" borderId="50" xfId="0" applyFont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protection locked="0"/>
    </xf>
    <xf numFmtId="0" fontId="5" fillId="5" borderId="24" xfId="0" applyFont="1" applyFill="1" applyBorder="1" applyAlignment="1" applyProtection="1"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6" fillId="2" borderId="32" xfId="0" applyFont="1" applyFill="1" applyBorder="1" applyAlignment="1" applyProtection="1">
      <alignment horizontal="center" vertical="center"/>
      <protection locked="0"/>
    </xf>
    <xf numFmtId="0" fontId="5" fillId="2" borderId="33" xfId="0" applyFont="1" applyFill="1" applyBorder="1" applyAlignment="1" applyProtection="1">
      <alignment horizontal="center" vertical="center"/>
      <protection locked="0"/>
    </xf>
    <xf numFmtId="0" fontId="5" fillId="5" borderId="53" xfId="0" applyFont="1" applyFill="1" applyBorder="1" applyAlignment="1" applyProtection="1">
      <alignment horizontal="center" vertical="center"/>
      <protection locked="0"/>
    </xf>
    <xf numFmtId="0" fontId="5" fillId="5" borderId="54" xfId="0" applyFont="1" applyFill="1" applyBorder="1" applyAlignment="1" applyProtection="1">
      <alignment horizontal="center" vertical="center"/>
      <protection locked="0"/>
    </xf>
    <xf numFmtId="0" fontId="5" fillId="5" borderId="55" xfId="0" applyFont="1" applyFill="1" applyBorder="1" applyAlignment="1" applyProtection="1">
      <alignment horizontal="center" vertical="center"/>
      <protection locked="0"/>
    </xf>
    <xf numFmtId="0" fontId="14" fillId="0" borderId="61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6" borderId="21" xfId="0" applyFont="1" applyFill="1" applyBorder="1" applyAlignment="1" applyProtection="1">
      <alignment horizontal="center" vertical="center"/>
      <protection locked="0"/>
    </xf>
    <xf numFmtId="0" fontId="14" fillId="6" borderId="6" xfId="0" applyFont="1" applyFill="1" applyBorder="1" applyAlignment="1" applyProtection="1">
      <alignment horizontal="center" vertical="center"/>
      <protection locked="0"/>
    </xf>
    <xf numFmtId="0" fontId="14" fillId="6" borderId="38" xfId="0" applyFont="1" applyFill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29" xfId="0" applyFont="1" applyBorder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6" borderId="64" xfId="0" applyFont="1" applyFill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14" fillId="0" borderId="40" xfId="0" applyFont="1" applyFill="1" applyBorder="1" applyAlignment="1" applyProtection="1">
      <alignment horizontal="center" vertical="center"/>
      <protection locked="0"/>
    </xf>
    <xf numFmtId="0" fontId="14" fillId="6" borderId="65" xfId="0" applyFont="1" applyFill="1" applyBorder="1" applyAlignment="1" applyProtection="1">
      <alignment horizontal="center" vertical="center"/>
      <protection locked="0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7" fillId="6" borderId="6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5" fillId="5" borderId="66" xfId="0" applyFont="1" applyFill="1" applyBorder="1" applyAlignment="1">
      <alignment horizontal="center" vertical="center"/>
    </xf>
    <xf numFmtId="0" fontId="12" fillId="2" borderId="68" xfId="0" applyFont="1" applyFill="1" applyBorder="1" applyAlignment="1">
      <alignment horizontal="center" vertical="center"/>
    </xf>
    <xf numFmtId="0" fontId="12" fillId="2" borderId="69" xfId="0" applyFont="1" applyFill="1" applyBorder="1" applyAlignment="1">
      <alignment horizontal="center" vertical="center"/>
    </xf>
    <xf numFmtId="0" fontId="5" fillId="5" borderId="71" xfId="0" applyFont="1" applyFill="1" applyBorder="1" applyAlignment="1">
      <alignment horizontal="center" vertical="center"/>
    </xf>
    <xf numFmtId="0" fontId="12" fillId="0" borderId="72" xfId="0" applyFont="1" applyBorder="1" applyAlignment="1">
      <alignment horizontal="center" vertical="center"/>
    </xf>
    <xf numFmtId="0" fontId="12" fillId="0" borderId="73" xfId="0" applyFont="1" applyBorder="1" applyAlignment="1">
      <alignment horizontal="center" vertical="center"/>
    </xf>
    <xf numFmtId="0" fontId="12" fillId="0" borderId="74" xfId="0" applyFont="1" applyBorder="1" applyAlignment="1">
      <alignment horizontal="center" vertical="center"/>
    </xf>
    <xf numFmtId="0" fontId="5" fillId="5" borderId="0" xfId="0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8" fillId="11" borderId="0" xfId="0" applyFont="1" applyFill="1" applyBorder="1" applyAlignment="1" applyProtection="1">
      <alignment horizontal="center" vertical="center"/>
      <protection locked="0"/>
    </xf>
    <xf numFmtId="0" fontId="12" fillId="6" borderId="6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Protection="1">
      <alignment vertical="center"/>
      <protection locked="0"/>
    </xf>
    <xf numFmtId="0" fontId="20" fillId="0" borderId="0" xfId="0" applyFont="1" applyBorder="1" applyAlignment="1">
      <alignment horizontal="center"/>
    </xf>
    <xf numFmtId="0" fontId="20" fillId="0" borderId="75" xfId="0" applyFont="1" applyBorder="1" applyAlignment="1"/>
    <xf numFmtId="0" fontId="20" fillId="0" borderId="0" xfId="0" applyFont="1" applyBorder="1" applyAlignment="1" applyProtection="1">
      <protection locked="0"/>
    </xf>
    <xf numFmtId="0" fontId="22" fillId="13" borderId="86" xfId="0" applyFont="1" applyFill="1" applyBorder="1" applyAlignment="1" applyProtection="1">
      <alignment horizontal="center" vertical="center"/>
      <protection locked="0"/>
    </xf>
    <xf numFmtId="0" fontId="22" fillId="13" borderId="35" xfId="0" applyFont="1" applyFill="1" applyBorder="1" applyAlignment="1" applyProtection="1">
      <alignment horizontal="center" vertical="center"/>
      <protection locked="0"/>
    </xf>
    <xf numFmtId="0" fontId="22" fillId="13" borderId="87" xfId="0" applyFont="1" applyFill="1" applyBorder="1" applyAlignment="1" applyProtection="1">
      <alignment horizontal="center" vertical="center"/>
      <protection locked="0"/>
    </xf>
    <xf numFmtId="0" fontId="22" fillId="13" borderId="89" xfId="0" applyFont="1" applyFill="1" applyBorder="1" applyAlignment="1" applyProtection="1">
      <alignment horizontal="center" vertical="center"/>
      <protection locked="0"/>
    </xf>
    <xf numFmtId="0" fontId="22" fillId="13" borderId="81" xfId="0" applyFont="1" applyFill="1" applyBorder="1" applyAlignment="1" applyProtection="1">
      <alignment horizontal="center" vertical="center"/>
      <protection locked="0"/>
    </xf>
    <xf numFmtId="0" fontId="22" fillId="13" borderId="82" xfId="0" applyFont="1" applyFill="1" applyBorder="1" applyAlignment="1" applyProtection="1">
      <alignment horizontal="center" vertical="center"/>
      <protection locked="0"/>
    </xf>
    <xf numFmtId="0" fontId="22" fillId="13" borderId="90" xfId="0" applyFont="1" applyFill="1" applyBorder="1" applyAlignment="1"/>
    <xf numFmtId="0" fontId="20" fillId="0" borderId="91" xfId="0" applyFont="1" applyBorder="1" applyAlignment="1">
      <alignment horizontal="center" vertical="center"/>
    </xf>
    <xf numFmtId="0" fontId="20" fillId="8" borderId="22" xfId="0" applyFont="1" applyFill="1" applyBorder="1" applyAlignment="1">
      <alignment horizontal="center" vertical="center"/>
    </xf>
    <xf numFmtId="0" fontId="20" fillId="3" borderId="22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20" fillId="0" borderId="90" xfId="0" applyFont="1" applyFill="1" applyBorder="1" applyAlignment="1">
      <alignment horizontal="center" vertical="center"/>
    </xf>
    <xf numFmtId="0" fontId="20" fillId="0" borderId="91" xfId="0" applyFont="1" applyFill="1" applyBorder="1" applyAlignment="1">
      <alignment horizontal="center" vertical="center"/>
    </xf>
    <xf numFmtId="0" fontId="20" fillId="0" borderId="92" xfId="0" applyFont="1" applyFill="1" applyBorder="1" applyAlignment="1">
      <alignment horizontal="center" vertical="center"/>
    </xf>
    <xf numFmtId="0" fontId="20" fillId="8" borderId="34" xfId="0" applyFont="1" applyFill="1" applyBorder="1" applyAlignment="1">
      <alignment horizontal="center" vertical="center"/>
    </xf>
    <xf numFmtId="0" fontId="20" fillId="3" borderId="86" xfId="0" applyFont="1" applyFill="1" applyBorder="1" applyAlignment="1">
      <alignment horizontal="center" vertical="center"/>
    </xf>
    <xf numFmtId="0" fontId="22" fillId="13" borderId="93" xfId="0" applyFont="1" applyFill="1" applyBorder="1" applyAlignment="1"/>
    <xf numFmtId="0" fontId="20" fillId="0" borderId="94" xfId="0" applyFont="1" applyBorder="1" applyAlignment="1">
      <alignment horizontal="center" vertical="center"/>
    </xf>
    <xf numFmtId="0" fontId="20" fillId="0" borderId="93" xfId="0" applyFont="1" applyFill="1" applyBorder="1" applyAlignment="1">
      <alignment horizontal="center" vertical="center"/>
    </xf>
    <xf numFmtId="0" fontId="20" fillId="0" borderId="94" xfId="0" applyFont="1" applyFill="1" applyBorder="1" applyAlignment="1">
      <alignment horizontal="center" vertical="center"/>
    </xf>
    <xf numFmtId="0" fontId="20" fillId="0" borderId="95" xfId="0" applyFont="1" applyFill="1" applyBorder="1" applyAlignment="1">
      <alignment horizontal="center" vertical="center"/>
    </xf>
    <xf numFmtId="0" fontId="20" fillId="8" borderId="37" xfId="0" applyFont="1" applyFill="1" applyBorder="1" applyAlignment="1">
      <alignment horizontal="center" vertical="center"/>
    </xf>
    <xf numFmtId="0" fontId="22" fillId="13" borderId="96" xfId="0" applyFont="1" applyFill="1" applyBorder="1" applyAlignment="1"/>
    <xf numFmtId="0" fontId="20" fillId="0" borderId="97" xfId="0" applyFont="1" applyBorder="1" applyAlignment="1">
      <alignment horizontal="center" vertical="center"/>
    </xf>
    <xf numFmtId="0" fontId="20" fillId="8" borderId="98" xfId="0" applyFont="1" applyFill="1" applyBorder="1" applyAlignment="1">
      <alignment horizontal="center" vertical="center"/>
    </xf>
    <xf numFmtId="0" fontId="20" fillId="3" borderId="98" xfId="0" applyFont="1" applyFill="1" applyBorder="1" applyAlignment="1">
      <alignment horizontal="center" vertical="center"/>
    </xf>
    <xf numFmtId="0" fontId="20" fillId="0" borderId="96" xfId="0" applyFont="1" applyFill="1" applyBorder="1" applyAlignment="1">
      <alignment horizontal="center" vertical="center"/>
    </xf>
    <xf numFmtId="0" fontId="20" fillId="0" borderId="97" xfId="0" applyFont="1" applyFill="1" applyBorder="1" applyAlignment="1">
      <alignment horizontal="center" vertical="center"/>
    </xf>
    <xf numFmtId="0" fontId="20" fillId="0" borderId="99" xfId="0" applyFont="1" applyFill="1" applyBorder="1" applyAlignment="1">
      <alignment horizontal="center" vertical="center"/>
    </xf>
    <xf numFmtId="0" fontId="20" fillId="8" borderId="62" xfId="0" applyFont="1" applyFill="1" applyBorder="1" applyAlignment="1">
      <alignment horizontal="center" vertical="center"/>
    </xf>
    <xf numFmtId="0" fontId="23" fillId="13" borderId="10" xfId="0" applyFont="1" applyFill="1" applyBorder="1" applyAlignment="1"/>
    <xf numFmtId="0" fontId="24" fillId="0" borderId="11" xfId="0" applyFont="1" applyBorder="1" applyAlignment="1">
      <alignment horizontal="center" vertical="center"/>
    </xf>
    <xf numFmtId="0" fontId="24" fillId="8" borderId="43" xfId="0" applyFont="1" applyFill="1" applyBorder="1" applyAlignment="1">
      <alignment horizontal="center" vertical="center"/>
    </xf>
    <xf numFmtId="0" fontId="24" fillId="8" borderId="44" xfId="0" applyFont="1" applyFill="1" applyBorder="1" applyAlignment="1">
      <alignment horizontal="center" vertical="center"/>
    </xf>
    <xf numFmtId="0" fontId="24" fillId="8" borderId="45" xfId="0" applyFont="1" applyFill="1" applyBorder="1" applyAlignment="1">
      <alignment horizontal="center" vertical="center"/>
    </xf>
    <xf numFmtId="0" fontId="24" fillId="3" borderId="43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24" fillId="8" borderId="15" xfId="0" applyFont="1" applyFill="1" applyBorder="1" applyAlignment="1" applyProtection="1">
      <alignment horizontal="center" vertical="center"/>
      <protection locked="0"/>
    </xf>
    <xf numFmtId="0" fontId="24" fillId="3" borderId="15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6" fillId="0" borderId="0" xfId="0" applyFont="1" applyProtection="1">
      <alignment vertical="center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5" fillId="15" borderId="106" xfId="0" applyFont="1" applyFill="1" applyBorder="1" applyAlignment="1" applyProtection="1">
      <alignment horizontal="center" vertical="center"/>
      <protection locked="0"/>
    </xf>
    <xf numFmtId="0" fontId="5" fillId="0" borderId="6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1" fillId="16" borderId="0" xfId="0" applyFont="1" applyFill="1" applyProtection="1">
      <alignment vertical="center"/>
      <protection locked="0"/>
    </xf>
    <xf numFmtId="0" fontId="5" fillId="16" borderId="15" xfId="0" applyFont="1" applyFill="1" applyBorder="1" applyAlignment="1" applyProtection="1">
      <alignment horizontal="center" vertical="center"/>
      <protection locked="0"/>
    </xf>
    <xf numFmtId="0" fontId="5" fillId="5" borderId="111" xfId="0" applyFont="1" applyFill="1" applyBorder="1" applyAlignment="1" applyProtection="1">
      <alignment horizontal="center" vertical="center"/>
      <protection locked="0"/>
    </xf>
    <xf numFmtId="0" fontId="5" fillId="3" borderId="112" xfId="0" applyFont="1" applyFill="1" applyBorder="1" applyAlignment="1" applyProtection="1">
      <alignment horizontal="center" vertical="center"/>
      <protection locked="0"/>
    </xf>
    <xf numFmtId="0" fontId="5" fillId="3" borderId="47" xfId="0" applyFont="1" applyFill="1" applyBorder="1" applyAlignment="1" applyProtection="1">
      <alignment horizontal="center" vertical="center"/>
      <protection locked="0"/>
    </xf>
    <xf numFmtId="0" fontId="12" fillId="11" borderId="35" xfId="0" applyFont="1" applyFill="1" applyBorder="1" applyAlignment="1" applyProtection="1">
      <alignment horizontal="center" vertical="center"/>
      <protection locked="0"/>
    </xf>
    <xf numFmtId="0" fontId="28" fillId="0" borderId="37" xfId="0" applyFont="1" applyBorder="1" applyAlignment="1" applyProtection="1">
      <alignment horizontal="center" vertical="center"/>
      <protection locked="0"/>
    </xf>
    <xf numFmtId="0" fontId="29" fillId="0" borderId="60" xfId="0" applyFont="1" applyBorder="1" applyAlignment="1" applyProtection="1">
      <alignment horizontal="center" vertical="center"/>
      <protection locked="0"/>
    </xf>
    <xf numFmtId="0" fontId="30" fillId="0" borderId="113" xfId="0" applyFont="1" applyBorder="1" applyAlignment="1" applyProtection="1">
      <alignment horizontal="center" vertical="center"/>
      <protection locked="0"/>
    </xf>
    <xf numFmtId="0" fontId="30" fillId="0" borderId="113" xfId="0" applyFont="1" applyBorder="1" applyAlignment="1" applyProtection="1">
      <alignment horizontal="center" vertical="center"/>
      <protection locked="0"/>
    </xf>
    <xf numFmtId="0" fontId="12" fillId="11" borderId="37" xfId="0" applyFont="1" applyFill="1" applyBorder="1" applyAlignment="1" applyProtection="1">
      <alignment horizontal="center" vertical="center"/>
      <protection locked="0"/>
    </xf>
    <xf numFmtId="0" fontId="12" fillId="11" borderId="6" xfId="0" applyFont="1" applyFill="1" applyBorder="1" applyAlignment="1" applyProtection="1">
      <alignment horizontal="center" vertical="center"/>
      <protection locked="0"/>
    </xf>
    <xf numFmtId="0" fontId="30" fillId="0" borderId="93" xfId="0" applyFont="1" applyBorder="1" applyAlignment="1" applyProtection="1">
      <alignment horizontal="center" vertical="top"/>
      <protection locked="0"/>
    </xf>
    <xf numFmtId="0" fontId="30" fillId="0" borderId="90" xfId="0" applyFont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  <protection locked="0"/>
    </xf>
    <xf numFmtId="0" fontId="19" fillId="0" borderId="0" xfId="0" applyFont="1" applyProtection="1">
      <alignment vertical="center"/>
      <protection locked="0"/>
    </xf>
    <xf numFmtId="0" fontId="17" fillId="11" borderId="6" xfId="0" applyFont="1" applyFill="1" applyBorder="1" applyProtection="1">
      <alignment vertical="center"/>
      <protection locked="0"/>
    </xf>
    <xf numFmtId="0" fontId="12" fillId="11" borderId="62" xfId="0" applyFont="1" applyFill="1" applyBorder="1" applyAlignment="1" applyProtection="1">
      <alignment horizontal="center" vertical="center"/>
      <protection locked="0"/>
    </xf>
    <xf numFmtId="0" fontId="12" fillId="11" borderId="31" xfId="0" applyFont="1" applyFill="1" applyBorder="1" applyAlignment="1" applyProtection="1">
      <alignment horizontal="center" vertical="center"/>
      <protection locked="0"/>
    </xf>
    <xf numFmtId="0" fontId="12" fillId="11" borderId="63" xfId="0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12" fillId="11" borderId="20" xfId="0" applyFont="1" applyFill="1" applyBorder="1" applyAlignment="1" applyProtection="1">
      <alignment horizontal="center" vertical="center"/>
      <protection locked="0"/>
    </xf>
    <xf numFmtId="0" fontId="30" fillId="0" borderId="90" xfId="0" applyFont="1" applyBorder="1" applyAlignment="1" applyProtection="1">
      <alignment horizontal="center" vertical="center"/>
      <protection locked="0"/>
    </xf>
    <xf numFmtId="0" fontId="35" fillId="13" borderId="93" xfId="0" applyFont="1" applyFill="1" applyBorder="1" applyAlignment="1"/>
    <xf numFmtId="0" fontId="1" fillId="2" borderId="36" xfId="0" applyFont="1" applyFill="1" applyBorder="1" applyAlignment="1">
      <alignment horizontal="center" vertical="center"/>
    </xf>
    <xf numFmtId="0" fontId="36" fillId="0" borderId="0" xfId="0" applyFont="1">
      <alignment vertical="center"/>
    </xf>
    <xf numFmtId="0" fontId="37" fillId="13" borderId="114" xfId="0" applyFont="1" applyFill="1" applyBorder="1" applyAlignment="1"/>
    <xf numFmtId="0" fontId="24" fillId="0" borderId="115" xfId="0" applyFont="1" applyBorder="1" applyAlignment="1">
      <alignment horizontal="center" vertical="center"/>
    </xf>
    <xf numFmtId="0" fontId="36" fillId="2" borderId="35" xfId="0" applyFont="1" applyFill="1" applyBorder="1" applyAlignment="1">
      <alignment horizontal="center" vertical="center"/>
    </xf>
    <xf numFmtId="0" fontId="24" fillId="0" borderId="114" xfId="0" applyFont="1" applyFill="1" applyBorder="1" applyAlignment="1">
      <alignment horizontal="center" vertical="center"/>
    </xf>
    <xf numFmtId="0" fontId="36" fillId="2" borderId="36" xfId="0" applyFont="1" applyFill="1" applyBorder="1" applyAlignment="1">
      <alignment horizontal="center" vertical="center"/>
    </xf>
    <xf numFmtId="0" fontId="35" fillId="13" borderId="6" xfId="0" applyFont="1" applyFill="1" applyBorder="1" applyAlignment="1">
      <alignment horizontal="center"/>
    </xf>
    <xf numFmtId="0" fontId="12" fillId="3" borderId="37" xfId="0" applyFont="1" applyFill="1" applyBorder="1" applyAlignment="1">
      <alignment horizontal="center"/>
    </xf>
    <xf numFmtId="0" fontId="12" fillId="17" borderId="37" xfId="0" applyFont="1" applyFill="1" applyBorder="1" applyAlignment="1">
      <alignment horizontal="center"/>
    </xf>
    <xf numFmtId="0" fontId="12" fillId="17" borderId="6" xfId="0" applyFont="1" applyFill="1" applyBorder="1" applyAlignment="1">
      <alignment horizontal="center"/>
    </xf>
    <xf numFmtId="0" fontId="12" fillId="17" borderId="38" xfId="0" applyFont="1" applyFill="1" applyBorder="1" applyAlignment="1">
      <alignment horizontal="center"/>
    </xf>
    <xf numFmtId="0" fontId="1" fillId="2" borderId="0" xfId="0" applyFont="1" applyFill="1">
      <alignment vertical="center"/>
    </xf>
    <xf numFmtId="0" fontId="12" fillId="3" borderId="37" xfId="0" applyFont="1" applyFill="1" applyBorder="1" applyAlignment="1">
      <alignment horizontal="center" vertical="center"/>
    </xf>
    <xf numFmtId="0" fontId="12" fillId="17" borderId="39" xfId="0" applyFont="1" applyFill="1" applyBorder="1" applyAlignment="1">
      <alignment horizontal="center"/>
    </xf>
    <xf numFmtId="0" fontId="12" fillId="17" borderId="40" xfId="0" applyFont="1" applyFill="1" applyBorder="1" applyAlignment="1">
      <alignment horizontal="center"/>
    </xf>
    <xf numFmtId="0" fontId="12" fillId="17" borderId="41" xfId="0" applyFont="1" applyFill="1" applyBorder="1" applyAlignment="1">
      <alignment horizontal="center"/>
    </xf>
    <xf numFmtId="0" fontId="19" fillId="0" borderId="0" xfId="0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protection locked="0"/>
    </xf>
    <xf numFmtId="0" fontId="30" fillId="0" borderId="128" xfId="0" applyFont="1" applyBorder="1" applyAlignment="1" applyProtection="1">
      <alignment horizontal="center" vertical="center"/>
      <protection locked="0"/>
    </xf>
    <xf numFmtId="0" fontId="30" fillId="0" borderId="129" xfId="0" applyFont="1" applyBorder="1" applyAlignment="1" applyProtection="1">
      <alignment horizontal="center" vertical="center"/>
      <protection locked="0"/>
    </xf>
    <xf numFmtId="0" fontId="30" fillId="0" borderId="130" xfId="0" applyFont="1" applyBorder="1" applyAlignment="1" applyProtection="1">
      <alignment horizontal="center" vertical="center"/>
      <protection locked="0"/>
    </xf>
    <xf numFmtId="0" fontId="30" fillId="0" borderId="131" xfId="0" applyFont="1" applyBorder="1" applyAlignment="1" applyProtection="1">
      <alignment horizontal="center" vertical="center"/>
      <protection locked="0"/>
    </xf>
    <xf numFmtId="0" fontId="30" fillId="0" borderId="132" xfId="0" applyFont="1" applyBorder="1" applyAlignment="1" applyProtection="1">
      <alignment horizontal="center" vertical="center"/>
      <protection locked="0"/>
    </xf>
    <xf numFmtId="0" fontId="30" fillId="0" borderId="133" xfId="0" applyFont="1" applyBorder="1" applyAlignment="1" applyProtection="1">
      <alignment horizontal="center" vertical="center"/>
      <protection locked="0"/>
    </xf>
    <xf numFmtId="0" fontId="30" fillId="0" borderId="134" xfId="0" applyFont="1" applyBorder="1" applyAlignment="1" applyProtection="1">
      <alignment horizontal="center" vertical="center"/>
      <protection locked="0"/>
    </xf>
    <xf numFmtId="16" fontId="19" fillId="0" borderId="86" xfId="0" applyNumberFormat="1" applyFont="1" applyBorder="1" applyAlignment="1" applyProtection="1">
      <alignment horizontal="center" vertical="center"/>
      <protection locked="0"/>
    </xf>
    <xf numFmtId="0" fontId="19" fillId="0" borderId="35" xfId="0" applyFont="1" applyBorder="1" applyAlignment="1" applyProtection="1">
      <alignment horizontal="center" vertical="center"/>
      <protection locked="0"/>
    </xf>
    <xf numFmtId="0" fontId="19" fillId="0" borderId="87" xfId="0" applyFont="1" applyBorder="1" applyAlignment="1" applyProtection="1">
      <alignment horizontal="center" vertical="center"/>
      <protection locked="0"/>
    </xf>
    <xf numFmtId="0" fontId="19" fillId="0" borderId="67" xfId="0" applyFont="1" applyBorder="1" applyAlignment="1" applyProtection="1">
      <alignment horizontal="center" vertical="center"/>
      <protection locked="0"/>
    </xf>
    <xf numFmtId="0" fontId="19" fillId="0" borderId="68" xfId="0" applyFont="1" applyBorder="1" applyAlignment="1" applyProtection="1">
      <alignment horizontal="center" vertical="center"/>
      <protection locked="0"/>
    </xf>
    <xf numFmtId="0" fontId="19" fillId="0" borderId="107" xfId="0" applyFont="1" applyBorder="1" applyAlignment="1" applyProtection="1">
      <protection locked="0"/>
    </xf>
    <xf numFmtId="0" fontId="19" fillId="0" borderId="86" xfId="0" applyFont="1" applyBorder="1" applyAlignment="1" applyProtection="1">
      <protection locked="0"/>
    </xf>
    <xf numFmtId="0" fontId="19" fillId="0" borderId="35" xfId="0" applyFont="1" applyBorder="1" applyAlignment="1" applyProtection="1">
      <protection locked="0"/>
    </xf>
    <xf numFmtId="0" fontId="19" fillId="0" borderId="135" xfId="0" applyFont="1" applyBorder="1" applyAlignment="1" applyProtection="1">
      <protection locked="0"/>
    </xf>
    <xf numFmtId="0" fontId="19" fillId="0" borderId="87" xfId="0" applyFont="1" applyBorder="1" applyAlignment="1" applyProtection="1">
      <protection locked="0"/>
    </xf>
    <xf numFmtId="0" fontId="19" fillId="0" borderId="136" xfId="0" applyFont="1" applyBorder="1" applyAlignment="1" applyProtection="1">
      <protection locked="0"/>
    </xf>
    <xf numFmtId="0" fontId="19" fillId="0" borderId="36" xfId="0" applyFont="1" applyBorder="1" applyAlignment="1" applyProtection="1"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0" fontId="19" fillId="0" borderId="6" xfId="0" applyFont="1" applyBorder="1" applyAlignment="1" applyProtection="1">
      <alignment horizontal="center" vertical="center"/>
      <protection locked="0"/>
    </xf>
    <xf numFmtId="0" fontId="19" fillId="0" borderId="20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protection locked="0"/>
    </xf>
    <xf numFmtId="0" fontId="19" fillId="0" borderId="22" xfId="0" applyFont="1" applyBorder="1" applyAlignment="1" applyProtection="1">
      <protection locked="0"/>
    </xf>
    <xf numFmtId="0" fontId="19" fillId="0" borderId="6" xfId="0" applyFont="1" applyBorder="1" applyAlignment="1" applyProtection="1">
      <protection locked="0"/>
    </xf>
    <xf numFmtId="0" fontId="19" fillId="0" borderId="137" xfId="0" applyFont="1" applyBorder="1" applyAlignment="1" applyProtection="1">
      <protection locked="0"/>
    </xf>
    <xf numFmtId="0" fontId="19" fillId="0" borderId="20" xfId="0" applyFont="1" applyBorder="1" applyAlignment="1" applyProtection="1">
      <protection locked="0"/>
    </xf>
    <xf numFmtId="0" fontId="19" fillId="0" borderId="138" xfId="0" applyFont="1" applyBorder="1" applyAlignment="1" applyProtection="1">
      <protection locked="0"/>
    </xf>
    <xf numFmtId="0" fontId="28" fillId="0" borderId="6" xfId="0" applyFont="1" applyBorder="1" applyAlignment="1" applyProtection="1">
      <alignment horizontal="center" vertical="center"/>
      <protection locked="0"/>
    </xf>
    <xf numFmtId="0" fontId="28" fillId="0" borderId="37" xfId="0" applyFont="1" applyBorder="1" applyAlignment="1" applyProtection="1">
      <alignment horizontal="center" vertical="center"/>
      <protection locked="0"/>
    </xf>
    <xf numFmtId="0" fontId="30" fillId="0" borderId="6" xfId="0" applyFont="1" applyBorder="1" applyAlignment="1" applyProtection="1">
      <alignment horizontal="center" vertical="center"/>
      <protection locked="0"/>
    </xf>
    <xf numFmtId="0" fontId="28" fillId="0" borderId="0" xfId="0" applyFont="1" applyBorder="1" applyAlignment="1" applyProtection="1">
      <alignment horizontal="center" vertical="center"/>
      <protection locked="0"/>
    </xf>
    <xf numFmtId="0" fontId="28" fillId="0" borderId="0" xfId="0" applyFont="1" applyBorder="1" applyAlignment="1">
      <alignment horizontal="center" vertical="center"/>
    </xf>
    <xf numFmtId="0" fontId="19" fillId="0" borderId="0" xfId="0" applyFont="1" applyBorder="1" applyAlignment="1" applyProtection="1">
      <protection locked="0"/>
    </xf>
    <xf numFmtId="0" fontId="19" fillId="0" borderId="0" xfId="0" applyFont="1">
      <alignment vertical="center"/>
    </xf>
    <xf numFmtId="0" fontId="8" fillId="0" borderId="6" xfId="0" applyFont="1" applyBorder="1" applyAlignment="1" applyProtection="1">
      <alignment horizontal="center" vertical="center"/>
      <protection locked="0"/>
    </xf>
    <xf numFmtId="0" fontId="5" fillId="5" borderId="11" xfId="0" applyFont="1" applyFill="1" applyBorder="1" applyAlignment="1" applyProtection="1">
      <alignment vertical="center"/>
      <protection locked="0"/>
    </xf>
    <xf numFmtId="0" fontId="2" fillId="2" borderId="67" xfId="0" applyFont="1" applyFill="1" applyBorder="1" applyAlignment="1">
      <alignment horizontal="center" vertical="center"/>
    </xf>
    <xf numFmtId="0" fontId="29" fillId="0" borderId="6" xfId="0" applyFont="1" applyBorder="1" applyAlignment="1" applyProtection="1">
      <alignment horizontal="center" vertical="center"/>
      <protection locked="0"/>
    </xf>
    <xf numFmtId="0" fontId="31" fillId="0" borderId="6" xfId="0" applyFont="1" applyBorder="1" applyAlignment="1" applyProtection="1">
      <alignment horizontal="center" vertical="center"/>
      <protection locked="0"/>
    </xf>
    <xf numFmtId="0" fontId="32" fillId="0" borderId="6" xfId="0" applyFont="1" applyBorder="1" applyAlignment="1" applyProtection="1">
      <alignment horizontal="center" vertical="center"/>
      <protection locked="0"/>
    </xf>
    <xf numFmtId="0" fontId="30" fillId="0" borderId="6" xfId="0" applyFont="1" applyBorder="1" applyAlignment="1" applyProtection="1">
      <alignment horizontal="center" vertical="top"/>
      <protection locked="0"/>
    </xf>
    <xf numFmtId="0" fontId="33" fillId="0" borderId="6" xfId="0" applyFont="1" applyBorder="1" applyProtection="1">
      <alignment vertical="center"/>
      <protection locked="0"/>
    </xf>
    <xf numFmtId="0" fontId="1" fillId="0" borderId="6" xfId="0" applyFont="1" applyBorder="1" applyProtection="1">
      <alignment vertical="center"/>
      <protection locked="0"/>
    </xf>
    <xf numFmtId="0" fontId="19" fillId="0" borderId="6" xfId="0" applyFont="1" applyBorder="1" applyProtection="1">
      <alignment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20" fontId="5" fillId="0" borderId="69" xfId="0" applyNumberFormat="1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63" xfId="0" applyFont="1" applyBorder="1" applyAlignment="1" applyProtection="1">
      <alignment horizontal="center" vertical="center"/>
      <protection locked="0"/>
    </xf>
    <xf numFmtId="0" fontId="5" fillId="5" borderId="139" xfId="0" applyFont="1" applyFill="1" applyBorder="1" applyAlignment="1" applyProtection="1">
      <alignment horizontal="center" vertical="center"/>
      <protection locked="0"/>
    </xf>
    <xf numFmtId="0" fontId="5" fillId="5" borderId="29" xfId="0" applyFont="1" applyFill="1" applyBorder="1" applyAlignment="1" applyProtection="1">
      <alignment horizontal="center" vertical="center"/>
      <protection locked="0"/>
    </xf>
    <xf numFmtId="0" fontId="5" fillId="3" borderId="30" xfId="0" applyFont="1" applyFill="1" applyBorder="1" applyAlignment="1" applyProtection="1">
      <alignment horizontal="center" vertical="center"/>
      <protection locked="0"/>
    </xf>
    <xf numFmtId="0" fontId="5" fillId="3" borderId="105" xfId="0" applyFont="1" applyFill="1" applyBorder="1" applyAlignment="1" applyProtection="1">
      <alignment horizontal="center" vertical="center"/>
      <protection locked="0"/>
    </xf>
    <xf numFmtId="0" fontId="5" fillId="3" borderId="79" xfId="0" applyFont="1" applyFill="1" applyBorder="1" applyAlignment="1" applyProtection="1">
      <alignment horizontal="center" vertical="center"/>
      <protection locked="0"/>
    </xf>
    <xf numFmtId="0" fontId="44" fillId="2" borderId="19" xfId="0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center" vertical="center"/>
      <protection locked="0"/>
    </xf>
    <xf numFmtId="0" fontId="5" fillId="5" borderId="15" xfId="0" applyFont="1" applyFill="1" applyBorder="1" applyAlignment="1">
      <alignment horizontal="center" vertical="center"/>
    </xf>
    <xf numFmtId="0" fontId="44" fillId="2" borderId="42" xfId="0" applyFont="1" applyFill="1" applyBorder="1" applyAlignment="1" applyProtection="1">
      <alignment horizontal="center" vertical="center"/>
      <protection locked="0"/>
    </xf>
    <xf numFmtId="0" fontId="44" fillId="2" borderId="111" xfId="0" applyFont="1" applyFill="1" applyBorder="1" applyAlignment="1" applyProtection="1">
      <alignment horizontal="center" vertical="center"/>
      <protection locked="0"/>
    </xf>
    <xf numFmtId="0" fontId="44" fillId="2" borderId="47" xfId="0" applyFont="1" applyFill="1" applyBorder="1" applyAlignment="1" applyProtection="1">
      <alignment horizontal="center" vertical="center"/>
      <protection locked="0"/>
    </xf>
    <xf numFmtId="0" fontId="46" fillId="2" borderId="43" xfId="0" applyFont="1" applyFill="1" applyBorder="1" applyAlignment="1" applyProtection="1">
      <alignment horizontal="center" vertical="center"/>
      <protection locked="0"/>
    </xf>
    <xf numFmtId="0" fontId="46" fillId="2" borderId="44" xfId="0" applyFont="1" applyFill="1" applyBorder="1" applyAlignment="1">
      <alignment horizontal="center" vertical="center"/>
    </xf>
    <xf numFmtId="0" fontId="46" fillId="2" borderId="44" xfId="0" applyFont="1" applyFill="1" applyBorder="1" applyAlignment="1" applyProtection="1">
      <alignment horizontal="center" vertical="center"/>
      <protection locked="0"/>
    </xf>
    <xf numFmtId="0" fontId="46" fillId="2" borderId="45" xfId="0" applyFont="1" applyFill="1" applyBorder="1" applyAlignment="1" applyProtection="1">
      <alignment horizontal="center" vertical="center"/>
      <protection locked="0"/>
    </xf>
    <xf numFmtId="0" fontId="48" fillId="2" borderId="19" xfId="0" applyFont="1" applyFill="1" applyBorder="1" applyAlignment="1" applyProtection="1">
      <alignment horizontal="center" vertical="center"/>
      <protection locked="0"/>
    </xf>
    <xf numFmtId="0" fontId="14" fillId="2" borderId="60" xfId="0" applyFont="1" applyFill="1" applyBorder="1" applyAlignment="1" applyProtection="1">
      <alignment horizontal="center" vertical="center"/>
      <protection locked="0"/>
    </xf>
    <xf numFmtId="0" fontId="14" fillId="2" borderId="35" xfId="0" applyFont="1" applyFill="1" applyBorder="1" applyAlignment="1" applyProtection="1">
      <alignment horizontal="center" vertical="center"/>
      <protection locked="0"/>
    </xf>
    <xf numFmtId="0" fontId="14" fillId="2" borderId="36" xfId="0" applyFont="1" applyFill="1" applyBorder="1" applyAlignment="1" applyProtection="1">
      <alignment horizontal="center" vertical="center"/>
      <protection locked="0"/>
    </xf>
    <xf numFmtId="0" fontId="14" fillId="2" borderId="58" xfId="0" applyFont="1" applyFill="1" applyBorder="1" applyAlignment="1" applyProtection="1">
      <alignment horizontal="center" vertical="center"/>
      <protection locked="0"/>
    </xf>
    <xf numFmtId="0" fontId="14" fillId="2" borderId="18" xfId="0" applyFont="1" applyFill="1" applyBorder="1" applyAlignment="1" applyProtection="1">
      <alignment horizontal="center" vertical="center"/>
      <protection locked="0"/>
    </xf>
    <xf numFmtId="0" fontId="14" fillId="2" borderId="59" xfId="0" applyFont="1" applyFill="1" applyBorder="1" applyAlignment="1" applyProtection="1">
      <alignment horizontal="center" vertical="center"/>
      <protection locked="0"/>
    </xf>
    <xf numFmtId="0" fontId="50" fillId="6" borderId="15" xfId="0" applyFont="1" applyFill="1" applyBorder="1" applyAlignment="1" applyProtection="1">
      <alignment horizontal="center" vertical="center"/>
      <protection locked="0"/>
    </xf>
    <xf numFmtId="0" fontId="50" fillId="6" borderId="44" xfId="0" applyFont="1" applyFill="1" applyBorder="1" applyAlignment="1" applyProtection="1">
      <alignment horizontal="center" vertical="center"/>
      <protection locked="0"/>
    </xf>
    <xf numFmtId="0" fontId="50" fillId="6" borderId="33" xfId="0" applyFont="1" applyFill="1" applyBorder="1" applyAlignment="1" applyProtection="1">
      <alignment horizontal="center" vertical="center"/>
      <protection locked="0"/>
    </xf>
    <xf numFmtId="0" fontId="51" fillId="2" borderId="15" xfId="0" applyFont="1" applyFill="1" applyBorder="1" applyAlignment="1">
      <alignment horizontal="center" vertical="center"/>
    </xf>
    <xf numFmtId="0" fontId="51" fillId="2" borderId="16" xfId="0" applyFont="1" applyFill="1" applyBorder="1" applyAlignment="1">
      <alignment horizontal="center" vertical="center"/>
    </xf>
    <xf numFmtId="0" fontId="51" fillId="2" borderId="11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5" fillId="5" borderId="80" xfId="0" applyFont="1" applyFill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7" fillId="3" borderId="6" xfId="0" applyFont="1" applyFill="1" applyBorder="1" applyAlignment="1" applyProtection="1">
      <alignment horizontal="center" vertical="center"/>
      <protection locked="0"/>
    </xf>
    <xf numFmtId="0" fontId="17" fillId="8" borderId="6" xfId="0" applyFont="1" applyFill="1" applyBorder="1" applyAlignment="1" applyProtection="1">
      <alignment horizontal="center" vertical="center"/>
      <protection locked="0"/>
    </xf>
    <xf numFmtId="0" fontId="17" fillId="9" borderId="6" xfId="0" applyFont="1" applyFill="1" applyBorder="1" applyAlignment="1" applyProtection="1">
      <alignment horizontal="center" vertical="center"/>
      <protection locked="0"/>
    </xf>
    <xf numFmtId="0" fontId="17" fillId="6" borderId="6" xfId="0" applyFont="1" applyFill="1" applyBorder="1" applyAlignment="1" applyProtection="1">
      <alignment horizontal="center" vertical="center"/>
      <protection locked="0"/>
    </xf>
    <xf numFmtId="0" fontId="17" fillId="10" borderId="6" xfId="0" applyFont="1" applyFill="1" applyBorder="1" applyAlignment="1" applyProtection="1">
      <alignment horizontal="center" vertical="center"/>
      <protection locked="0"/>
    </xf>
    <xf numFmtId="0" fontId="47" fillId="2" borderId="70" xfId="0" applyFont="1" applyFill="1" applyBorder="1" applyAlignment="1">
      <alignment horizontal="center" vertical="center"/>
    </xf>
    <xf numFmtId="0" fontId="53" fillId="20" borderId="0" xfId="0" applyFont="1" applyFill="1" applyAlignment="1">
      <alignment horizontal="center" vertical="center"/>
    </xf>
    <xf numFmtId="0" fontId="46" fillId="11" borderId="35" xfId="0" applyFont="1" applyFill="1" applyBorder="1" applyAlignment="1" applyProtection="1">
      <alignment horizontal="center" vertical="center"/>
      <protection locked="0"/>
    </xf>
    <xf numFmtId="0" fontId="46" fillId="11" borderId="87" xfId="0" applyFont="1" applyFill="1" applyBorder="1" applyAlignment="1" applyProtection="1">
      <alignment horizontal="center" vertical="center"/>
      <protection locked="0"/>
    </xf>
    <xf numFmtId="0" fontId="46" fillId="11" borderId="20" xfId="0" applyFont="1" applyFill="1" applyBorder="1" applyAlignment="1" applyProtection="1">
      <alignment horizontal="center" vertical="center"/>
      <protection locked="0"/>
    </xf>
    <xf numFmtId="0" fontId="46" fillId="11" borderId="34" xfId="0" applyFont="1" applyFill="1" applyBorder="1" applyAlignment="1" applyProtection="1">
      <alignment horizontal="center" vertical="center"/>
      <protection locked="0"/>
    </xf>
    <xf numFmtId="0" fontId="46" fillId="11" borderId="37" xfId="0" applyFont="1" applyFill="1" applyBorder="1" applyAlignment="1" applyProtection="1">
      <alignment horizontal="center" vertical="center"/>
      <protection locked="0"/>
    </xf>
    <xf numFmtId="0" fontId="50" fillId="5" borderId="140" xfId="0" applyFont="1" applyFill="1" applyBorder="1" applyAlignment="1" applyProtection="1">
      <alignment horizontal="center" vertical="center"/>
      <protection locked="0"/>
    </xf>
    <xf numFmtId="0" fontId="54" fillId="21" borderId="10" xfId="0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Border="1" applyAlignment="1" applyProtection="1">
      <alignment vertical="center"/>
      <protection locked="0"/>
    </xf>
    <xf numFmtId="0" fontId="14" fillId="2" borderId="141" xfId="0" applyFont="1" applyFill="1" applyBorder="1" applyAlignment="1" applyProtection="1">
      <alignment vertical="center"/>
      <protection locked="0"/>
    </xf>
    <xf numFmtId="0" fontId="14" fillId="2" borderId="30" xfId="0" applyFont="1" applyFill="1" applyBorder="1" applyAlignment="1" applyProtection="1">
      <alignment vertical="center"/>
      <protection locked="0"/>
    </xf>
    <xf numFmtId="0" fontId="14" fillId="0" borderId="113" xfId="0" applyFont="1" applyBorder="1" applyAlignment="1" applyProtection="1">
      <alignment vertical="center"/>
      <protection locked="0"/>
    </xf>
    <xf numFmtId="0" fontId="14" fillId="0" borderId="93" xfId="0" applyFont="1" applyBorder="1" applyAlignment="1" applyProtection="1">
      <alignment vertical="center"/>
      <protection locked="0"/>
    </xf>
    <xf numFmtId="0" fontId="14" fillId="0" borderId="114" xfId="0" applyFont="1" applyBorder="1" applyAlignment="1" applyProtection="1">
      <alignment vertical="center"/>
      <protection locked="0"/>
    </xf>
    <xf numFmtId="0" fontId="50" fillId="5" borderId="30" xfId="0" applyFont="1" applyFill="1" applyBorder="1" applyAlignment="1" applyProtection="1">
      <alignment horizontal="center" vertical="center"/>
      <protection locked="0"/>
    </xf>
    <xf numFmtId="0" fontId="50" fillId="5" borderId="105" xfId="0" applyFont="1" applyFill="1" applyBorder="1" applyAlignment="1" applyProtection="1">
      <alignment horizontal="center" vertical="center"/>
      <protection locked="0"/>
    </xf>
    <xf numFmtId="0" fontId="55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6" fillId="0" borderId="8" xfId="0" applyFont="1" applyBorder="1" applyAlignment="1" applyProtection="1">
      <alignment vertical="center"/>
      <protection locked="0"/>
    </xf>
    <xf numFmtId="0" fontId="1" fillId="2" borderId="0" xfId="0" applyFont="1" applyFill="1" applyProtection="1">
      <alignment vertical="center"/>
      <protection locked="0"/>
    </xf>
    <xf numFmtId="0" fontId="28" fillId="2" borderId="6" xfId="0" applyFont="1" applyFill="1" applyBorder="1" applyAlignment="1" applyProtection="1">
      <alignment horizontal="center" vertical="center"/>
      <protection locked="0"/>
    </xf>
    <xf numFmtId="0" fontId="29" fillId="2" borderId="6" xfId="0" applyFont="1" applyFill="1" applyBorder="1" applyAlignment="1" applyProtection="1">
      <alignment horizontal="center" vertical="center"/>
      <protection locked="0"/>
    </xf>
    <xf numFmtId="0" fontId="30" fillId="2" borderId="6" xfId="0" applyFont="1" applyFill="1" applyBorder="1" applyAlignment="1" applyProtection="1">
      <alignment horizontal="center" vertical="center"/>
      <protection locked="0"/>
    </xf>
    <xf numFmtId="0" fontId="31" fillId="2" borderId="6" xfId="0" applyFont="1" applyFill="1" applyBorder="1" applyAlignment="1" applyProtection="1">
      <alignment horizontal="center" vertical="center"/>
      <protection locked="0"/>
    </xf>
    <xf numFmtId="0" fontId="57" fillId="16" borderId="10" xfId="0" applyFont="1" applyFill="1" applyBorder="1" applyAlignment="1" applyProtection="1">
      <alignment horizontal="center" vertical="center"/>
      <protection locked="0"/>
    </xf>
    <xf numFmtId="0" fontId="28" fillId="0" borderId="0" xfId="0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 vertical="center"/>
    </xf>
    <xf numFmtId="0" fontId="35" fillId="13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 applyProtection="1">
      <alignment horizontal="center" vertical="center"/>
      <protection locked="0"/>
    </xf>
    <xf numFmtId="0" fontId="12" fillId="3" borderId="20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0" fontId="1" fillId="0" borderId="68" xfId="0" applyFont="1" applyBorder="1" applyAlignment="1" applyProtection="1">
      <alignment horizontal="center" vertical="center"/>
      <protection locked="0"/>
    </xf>
    <xf numFmtId="0" fontId="1" fillId="0" borderId="107" xfId="0" applyFont="1" applyBorder="1" applyAlignment="1" applyProtection="1">
      <alignment horizontal="center" vertical="center"/>
      <protection locked="0"/>
    </xf>
    <xf numFmtId="0" fontId="1" fillId="0" borderId="67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62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8" borderId="6" xfId="0" applyFont="1" applyFill="1" applyBorder="1" applyAlignment="1">
      <alignment horizontal="center" vertical="center"/>
    </xf>
    <xf numFmtId="0" fontId="17" fillId="9" borderId="6" xfId="0" applyFont="1" applyFill="1" applyBorder="1" applyAlignment="1">
      <alignment horizontal="center" vertical="center"/>
    </xf>
    <xf numFmtId="0" fontId="17" fillId="6" borderId="6" xfId="0" applyFont="1" applyFill="1" applyBorder="1" applyAlignment="1">
      <alignment horizontal="center" vertical="center"/>
    </xf>
    <xf numFmtId="0" fontId="17" fillId="10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10" borderId="6" xfId="0" applyFont="1" applyFill="1" applyBorder="1" applyAlignment="1">
      <alignment horizontal="center" vertical="center"/>
    </xf>
    <xf numFmtId="0" fontId="8" fillId="0" borderId="51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20" fontId="5" fillId="0" borderId="6" xfId="0" applyNumberFormat="1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33" fillId="0" borderId="22" xfId="0" applyFont="1" applyBorder="1" applyAlignment="1" applyProtection="1">
      <alignment horizontal="center" vertical="center"/>
      <protection locked="0"/>
    </xf>
    <xf numFmtId="0" fontId="33" fillId="0" borderId="6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7" fillId="11" borderId="22" xfId="0" applyFont="1" applyFill="1" applyBorder="1" applyAlignment="1" applyProtection="1">
      <alignment horizontal="center" vertical="center"/>
      <protection locked="0"/>
    </xf>
    <xf numFmtId="0" fontId="17" fillId="11" borderId="6" xfId="0" applyFont="1" applyFill="1" applyBorder="1" applyAlignment="1" applyProtection="1">
      <alignment horizontal="center" vertical="center"/>
      <protection locked="0"/>
    </xf>
    <xf numFmtId="0" fontId="17" fillId="11" borderId="38" xfId="0" applyFont="1" applyFill="1" applyBorder="1" applyAlignment="1" applyProtection="1">
      <alignment horizontal="center" vertical="center"/>
      <protection locked="0"/>
    </xf>
    <xf numFmtId="0" fontId="58" fillId="0" borderId="0" xfId="0" applyFont="1" applyAlignment="1" applyProtection="1">
      <alignment horizontal="center" vertical="center"/>
      <protection locked="0"/>
    </xf>
    <xf numFmtId="0" fontId="59" fillId="0" borderId="8" xfId="0" applyFont="1" applyBorder="1" applyAlignment="1" applyProtection="1">
      <alignment horizontal="center" vertical="center"/>
      <protection locked="0"/>
    </xf>
    <xf numFmtId="0" fontId="3" fillId="16" borderId="10" xfId="0" applyFont="1" applyFill="1" applyBorder="1" applyAlignment="1" applyProtection="1">
      <alignment horizontal="center" vertical="center"/>
      <protection locked="0"/>
    </xf>
    <xf numFmtId="0" fontId="60" fillId="5" borderId="30" xfId="0" applyFont="1" applyFill="1" applyBorder="1" applyAlignment="1" applyProtection="1">
      <alignment horizontal="center" vertical="center"/>
      <protection locked="0"/>
    </xf>
    <xf numFmtId="0" fontId="60" fillId="5" borderId="105" xfId="0" applyFont="1" applyFill="1" applyBorder="1" applyAlignment="1" applyProtection="1">
      <alignment horizontal="center" vertical="center"/>
      <protection locked="0"/>
    </xf>
    <xf numFmtId="0" fontId="60" fillId="15" borderId="106" xfId="0" applyFont="1" applyFill="1" applyBorder="1" applyAlignment="1" applyProtection="1">
      <alignment horizontal="center" vertical="center"/>
      <protection locked="0"/>
    </xf>
    <xf numFmtId="0" fontId="60" fillId="0" borderId="68" xfId="0" applyFont="1" applyBorder="1" applyAlignment="1" applyProtection="1">
      <alignment horizontal="center" vertical="center"/>
      <protection locked="0"/>
    </xf>
    <xf numFmtId="20" fontId="60" fillId="0" borderId="69" xfId="0" applyNumberFormat="1" applyFont="1" applyBorder="1" applyAlignment="1" applyProtection="1">
      <alignment horizontal="center" vertical="center"/>
      <protection locked="0"/>
    </xf>
    <xf numFmtId="0" fontId="60" fillId="0" borderId="6" xfId="0" applyFont="1" applyBorder="1" applyAlignment="1" applyProtection="1">
      <alignment horizontal="center" vertical="center"/>
      <protection locked="0"/>
    </xf>
    <xf numFmtId="20" fontId="60" fillId="0" borderId="6" xfId="0" applyNumberFormat="1" applyFont="1" applyBorder="1" applyAlignment="1" applyProtection="1">
      <alignment horizontal="center" vertical="center"/>
      <protection locked="0"/>
    </xf>
    <xf numFmtId="0" fontId="61" fillId="0" borderId="6" xfId="0" applyFont="1" applyBorder="1" applyAlignment="1" applyProtection="1">
      <alignment horizontal="center" vertical="center"/>
      <protection locked="0"/>
    </xf>
    <xf numFmtId="0" fontId="60" fillId="0" borderId="20" xfId="0" applyFont="1" applyBorder="1" applyAlignment="1" applyProtection="1">
      <alignment horizontal="center" vertical="center"/>
      <protection locked="0"/>
    </xf>
    <xf numFmtId="0" fontId="60" fillId="0" borderId="31" xfId="0" applyFont="1" applyBorder="1" applyAlignment="1" applyProtection="1">
      <alignment horizontal="center" vertical="center"/>
      <protection locked="0"/>
    </xf>
    <xf numFmtId="0" fontId="60" fillId="0" borderId="63" xfId="0" applyFont="1" applyBorder="1" applyAlignment="1" applyProtection="1">
      <alignment horizontal="center" vertical="center"/>
      <protection locked="0"/>
    </xf>
    <xf numFmtId="0" fontId="60" fillId="5" borderId="42" xfId="0" applyFont="1" applyFill="1" applyBorder="1" applyAlignment="1" applyProtection="1">
      <alignment horizontal="center" vertical="center"/>
      <protection locked="0"/>
    </xf>
    <xf numFmtId="0" fontId="60" fillId="5" borderId="111" xfId="0" applyFont="1" applyFill="1" applyBorder="1" applyAlignment="1" applyProtection="1">
      <alignment horizontal="center" vertical="center"/>
      <protection locked="0"/>
    </xf>
    <xf numFmtId="0" fontId="60" fillId="3" borderId="112" xfId="0" applyFont="1" applyFill="1" applyBorder="1" applyAlignment="1" applyProtection="1">
      <alignment horizontal="center" vertical="center"/>
      <protection locked="0"/>
    </xf>
    <xf numFmtId="0" fontId="60" fillId="3" borderId="47" xfId="0" applyFont="1" applyFill="1" applyBorder="1" applyAlignment="1" applyProtection="1">
      <alignment horizontal="center" vertical="center"/>
      <protection locked="0"/>
    </xf>
    <xf numFmtId="0" fontId="60" fillId="5" borderId="146" xfId="0" applyFont="1" applyFill="1" applyBorder="1" applyAlignment="1" applyProtection="1">
      <alignment horizontal="center" vertical="center"/>
      <protection locked="0"/>
    </xf>
    <xf numFmtId="0" fontId="60" fillId="5" borderId="29" xfId="0" applyFont="1" applyFill="1" applyBorder="1" applyAlignment="1" applyProtection="1">
      <alignment horizontal="center" vertical="center"/>
      <protection locked="0"/>
    </xf>
    <xf numFmtId="0" fontId="60" fillId="3" borderId="30" xfId="0" applyFont="1" applyFill="1" applyBorder="1" applyAlignment="1" applyProtection="1">
      <alignment horizontal="center" vertical="center"/>
      <protection locked="0"/>
    </xf>
    <xf numFmtId="0" fontId="60" fillId="3" borderId="148" xfId="0" applyFont="1" applyFill="1" applyBorder="1" applyAlignment="1" applyProtection="1">
      <alignment horizontal="center" vertical="center"/>
      <protection locked="0"/>
    </xf>
    <xf numFmtId="0" fontId="60" fillId="3" borderId="96" xfId="0" applyFont="1" applyFill="1" applyBorder="1" applyAlignment="1" applyProtection="1">
      <alignment horizontal="center" vertical="center"/>
      <protection locked="0"/>
    </xf>
    <xf numFmtId="0" fontId="60" fillId="16" borderId="15" xfId="0" applyFont="1" applyFill="1" applyBorder="1" applyAlignment="1" applyProtection="1">
      <alignment horizontal="center" vertical="center"/>
      <protection locked="0"/>
    </xf>
    <xf numFmtId="0" fontId="61" fillId="2" borderId="22" xfId="0" applyFont="1" applyFill="1" applyBorder="1" applyAlignment="1" applyProtection="1">
      <alignment horizontal="center" vertical="center"/>
      <protection locked="0"/>
    </xf>
    <xf numFmtId="0" fontId="61" fillId="2" borderId="6" xfId="0" applyFont="1" applyFill="1" applyBorder="1" applyAlignment="1" applyProtection="1">
      <alignment horizontal="center" vertical="center"/>
      <protection locked="0"/>
    </xf>
    <xf numFmtId="0" fontId="33" fillId="2" borderId="6" xfId="0" applyFont="1" applyFill="1" applyBorder="1" applyAlignment="1" applyProtection="1">
      <alignment horizontal="center" vertical="center"/>
      <protection locked="0"/>
    </xf>
    <xf numFmtId="0" fontId="61" fillId="2" borderId="38" xfId="0" applyFont="1" applyFill="1" applyBorder="1" applyAlignment="1" applyProtection="1">
      <alignment horizontal="center" vertical="center"/>
      <protection locked="0"/>
    </xf>
    <xf numFmtId="0" fontId="33" fillId="2" borderId="22" xfId="0" applyFont="1" applyFill="1" applyBorder="1" applyAlignment="1" applyProtection="1">
      <alignment horizontal="center" vertical="center"/>
      <protection locked="0"/>
    </xf>
    <xf numFmtId="0" fontId="33" fillId="2" borderId="38" xfId="0" applyFont="1" applyFill="1" applyBorder="1" applyAlignment="1" applyProtection="1">
      <alignment horizontal="center" vertical="center"/>
      <protection locked="0"/>
    </xf>
    <xf numFmtId="0" fontId="17" fillId="11" borderId="34" xfId="0" applyFont="1" applyFill="1" applyBorder="1" applyAlignment="1" applyProtection="1">
      <alignment horizontal="center" vertical="center"/>
      <protection locked="0"/>
    </xf>
    <xf numFmtId="0" fontId="17" fillId="11" borderId="35" xfId="0" applyFont="1" applyFill="1" applyBorder="1" applyAlignment="1" applyProtection="1">
      <alignment horizontal="center" vertical="center"/>
      <protection locked="0"/>
    </xf>
    <xf numFmtId="0" fontId="17" fillId="11" borderId="36" xfId="0" applyFont="1" applyFill="1" applyBorder="1" applyAlignment="1" applyProtection="1">
      <alignment horizontal="center" vertical="center"/>
      <protection locked="0"/>
    </xf>
    <xf numFmtId="0" fontId="61" fillId="0" borderId="22" xfId="0" applyFont="1" applyBorder="1" applyAlignment="1" applyProtection="1">
      <alignment horizontal="center" vertical="center"/>
      <protection locked="0"/>
    </xf>
    <xf numFmtId="0" fontId="61" fillId="0" borderId="38" xfId="0" applyFont="1" applyBorder="1" applyAlignment="1" applyProtection="1">
      <alignment horizontal="center" vertical="center"/>
      <protection locked="0"/>
    </xf>
    <xf numFmtId="0" fontId="33" fillId="0" borderId="6" xfId="0" applyFont="1" applyBorder="1" applyAlignment="1" applyProtection="1">
      <alignment horizontal="center" vertical="top"/>
      <protection locked="0"/>
    </xf>
    <xf numFmtId="0" fontId="33" fillId="0" borderId="38" xfId="0" applyFont="1" applyBorder="1" applyAlignment="1" applyProtection="1">
      <alignment horizontal="center" vertical="center"/>
      <protection locked="0"/>
    </xf>
    <xf numFmtId="0" fontId="17" fillId="11" borderId="37" xfId="0" applyFont="1" applyFill="1" applyBorder="1" applyAlignment="1" applyProtection="1">
      <alignment horizontal="center" vertical="center"/>
      <protection locked="0"/>
    </xf>
    <xf numFmtId="0" fontId="62" fillId="0" borderId="38" xfId="0" applyFont="1" applyBorder="1" applyAlignment="1" applyProtection="1">
      <alignment horizontal="center" vertical="center"/>
      <protection locked="0"/>
    </xf>
    <xf numFmtId="0" fontId="62" fillId="0" borderId="6" xfId="0" applyFont="1" applyBorder="1" applyAlignment="1" applyProtection="1">
      <alignment horizontal="center" vertical="center"/>
      <protection locked="0"/>
    </xf>
    <xf numFmtId="0" fontId="17" fillId="11" borderId="62" xfId="0" applyFont="1" applyFill="1" applyBorder="1" applyAlignment="1" applyProtection="1">
      <alignment horizontal="center" vertical="center"/>
      <protection locked="0"/>
    </xf>
    <xf numFmtId="0" fontId="17" fillId="11" borderId="31" xfId="0" applyFont="1" applyFill="1" applyBorder="1" applyAlignment="1" applyProtection="1">
      <alignment horizontal="center" vertical="center"/>
      <protection locked="0"/>
    </xf>
    <xf numFmtId="0" fontId="17" fillId="11" borderId="147" xfId="0" applyFont="1" applyFill="1" applyBorder="1" applyAlignment="1" applyProtection="1">
      <alignment horizontal="center" vertical="center"/>
      <protection locked="0"/>
    </xf>
    <xf numFmtId="0" fontId="62" fillId="0" borderId="22" xfId="0" applyFont="1" applyBorder="1" applyAlignment="1" applyProtection="1">
      <alignment horizontal="center" vertical="center"/>
      <protection locked="0"/>
    </xf>
    <xf numFmtId="0" fontId="17" fillId="11" borderId="41" xfId="0" applyFont="1" applyFill="1" applyBorder="1" applyAlignment="1" applyProtection="1">
      <alignment horizontal="center" vertical="center"/>
      <protection locked="0"/>
    </xf>
    <xf numFmtId="0" fontId="62" fillId="3" borderId="6" xfId="0" applyFont="1" applyFill="1" applyBorder="1" applyAlignment="1">
      <alignment horizontal="center" vertical="center"/>
    </xf>
    <xf numFmtId="0" fontId="63" fillId="0" borderId="61" xfId="0" applyFont="1" applyBorder="1" applyAlignment="1" applyProtection="1">
      <alignment horizontal="center" vertical="center"/>
      <protection locked="0"/>
    </xf>
    <xf numFmtId="0" fontId="63" fillId="0" borderId="24" xfId="0" applyFont="1" applyBorder="1" applyAlignment="1" applyProtection="1">
      <alignment horizontal="center" vertical="center"/>
      <protection locked="0"/>
    </xf>
    <xf numFmtId="0" fontId="64" fillId="22" borderId="6" xfId="0" applyFont="1" applyFill="1" applyBorder="1" applyAlignment="1">
      <alignment horizontal="center" vertical="center"/>
    </xf>
    <xf numFmtId="0" fontId="64" fillId="22" borderId="31" xfId="0" applyFont="1" applyFill="1" applyBorder="1" applyAlignment="1">
      <alignment horizontal="center" vertical="center"/>
    </xf>
    <xf numFmtId="0" fontId="2" fillId="0" borderId="1" xfId="1" applyFont="1" applyBorder="1" applyAlignment="1" applyProtection="1">
      <alignment horizontal="center"/>
    </xf>
    <xf numFmtId="0" fontId="2" fillId="0" borderId="2" xfId="1" applyFont="1" applyBorder="1" applyAlignment="1" applyProtection="1">
      <alignment horizontal="center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16" fillId="7" borderId="20" xfId="0" applyFont="1" applyFill="1" applyBorder="1" applyAlignment="1" applyProtection="1">
      <alignment horizontal="center" vertical="center"/>
      <protection locked="0"/>
    </xf>
    <xf numFmtId="0" fontId="16" fillId="7" borderId="21" xfId="0" applyFont="1" applyFill="1" applyBorder="1" applyAlignment="1" applyProtection="1">
      <alignment horizontal="center" vertical="center"/>
      <protection locked="0"/>
    </xf>
    <xf numFmtId="0" fontId="16" fillId="7" borderId="22" xfId="0" applyFont="1" applyFill="1" applyBorder="1" applyAlignment="1" applyProtection="1">
      <alignment horizontal="center" vertical="center"/>
      <protection locked="0"/>
    </xf>
    <xf numFmtId="0" fontId="16" fillId="8" borderId="6" xfId="0" applyFont="1" applyFill="1" applyBorder="1" applyAlignment="1" applyProtection="1">
      <alignment horizontal="center" vertical="center"/>
      <protection locked="0"/>
    </xf>
    <xf numFmtId="0" fontId="16" fillId="10" borderId="6" xfId="0" applyFont="1" applyFill="1" applyBorder="1" applyAlignment="1" applyProtection="1">
      <alignment horizontal="center" vertical="center"/>
      <protection locked="0"/>
    </xf>
    <xf numFmtId="0" fontId="16" fillId="12" borderId="6" xfId="0" applyFont="1" applyFill="1" applyBorder="1" applyAlignment="1" applyProtection="1">
      <alignment horizontal="center" vertical="center"/>
      <protection locked="0"/>
    </xf>
    <xf numFmtId="0" fontId="5" fillId="5" borderId="51" xfId="0" applyFont="1" applyFill="1" applyBorder="1" applyAlignment="1" applyProtection="1">
      <alignment horizontal="center" vertical="center"/>
      <protection locked="0"/>
    </xf>
    <xf numFmtId="0" fontId="5" fillId="5" borderId="52" xfId="0" applyFont="1" applyFill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16" fillId="12" borderId="20" xfId="0" applyFont="1" applyFill="1" applyBorder="1" applyAlignment="1" applyProtection="1">
      <alignment horizontal="center" vertical="center"/>
      <protection locked="0"/>
    </xf>
    <xf numFmtId="0" fontId="16" fillId="12" borderId="21" xfId="0" applyFont="1" applyFill="1" applyBorder="1" applyAlignment="1" applyProtection="1">
      <alignment horizontal="center" vertical="center"/>
      <protection locked="0"/>
    </xf>
    <xf numFmtId="0" fontId="16" fillId="12" borderId="22" xfId="0" applyFont="1" applyFill="1" applyBorder="1" applyAlignment="1" applyProtection="1">
      <alignment horizontal="center" vertical="center"/>
      <protection locked="0"/>
    </xf>
    <xf numFmtId="0" fontId="45" fillId="8" borderId="15" xfId="0" applyFont="1" applyFill="1" applyBorder="1" applyAlignment="1">
      <alignment horizontal="center" vertical="center"/>
    </xf>
    <xf numFmtId="0" fontId="45" fillId="8" borderId="11" xfId="0" applyFont="1" applyFill="1" applyBorder="1" applyAlignment="1">
      <alignment horizontal="center" vertical="center"/>
    </xf>
    <xf numFmtId="0" fontId="16" fillId="3" borderId="6" xfId="0" applyFont="1" applyFill="1" applyBorder="1" applyAlignment="1" applyProtection="1">
      <alignment horizontal="center" vertical="center"/>
      <protection locked="0"/>
    </xf>
    <xf numFmtId="0" fontId="16" fillId="6" borderId="6" xfId="0" applyFont="1" applyFill="1" applyBorder="1" applyAlignment="1" applyProtection="1">
      <alignment horizontal="center" vertical="center"/>
      <protection locked="0"/>
    </xf>
    <xf numFmtId="0" fontId="52" fillId="8" borderId="15" xfId="0" applyFont="1" applyFill="1" applyBorder="1" applyAlignment="1">
      <alignment horizontal="left" vertical="center"/>
    </xf>
    <xf numFmtId="0" fontId="52" fillId="8" borderId="11" xfId="0" applyFont="1" applyFill="1" applyBorder="1" applyAlignment="1">
      <alignment horizontal="left" vertical="center"/>
    </xf>
    <xf numFmtId="0" fontId="16" fillId="9" borderId="20" xfId="0" applyFont="1" applyFill="1" applyBorder="1" applyAlignment="1" applyProtection="1">
      <alignment horizontal="center" vertical="center"/>
      <protection locked="0"/>
    </xf>
    <xf numFmtId="0" fontId="16" fillId="9" borderId="21" xfId="0" applyFont="1" applyFill="1" applyBorder="1" applyAlignment="1" applyProtection="1">
      <alignment horizontal="center" vertical="center"/>
      <protection locked="0"/>
    </xf>
    <xf numFmtId="0" fontId="16" fillId="9" borderId="22" xfId="0" applyFont="1" applyFill="1" applyBorder="1" applyAlignment="1" applyProtection="1">
      <alignment horizontal="center" vertical="center"/>
      <protection locked="0"/>
    </xf>
    <xf numFmtId="0" fontId="14" fillId="0" borderId="95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/>
      <protection locked="0"/>
    </xf>
    <xf numFmtId="0" fontId="52" fillId="8" borderId="56" xfId="0" applyFont="1" applyFill="1" applyBorder="1" applyAlignment="1" applyProtection="1">
      <alignment horizontal="left" vertical="center"/>
      <protection locked="0"/>
    </xf>
    <xf numFmtId="0" fontId="49" fillId="5" borderId="15" xfId="0" applyFont="1" applyFill="1" applyBorder="1" applyAlignment="1" applyProtection="1">
      <alignment horizontal="center" vertical="center"/>
      <protection locked="0"/>
    </xf>
    <xf numFmtId="0" fontId="49" fillId="5" borderId="11" xfId="0" applyFont="1" applyFill="1" applyBorder="1" applyAlignment="1" applyProtection="1">
      <alignment horizontal="center" vertical="center"/>
      <protection locked="0"/>
    </xf>
    <xf numFmtId="0" fontId="14" fillId="0" borderId="142" xfId="0" applyFont="1" applyBorder="1" applyAlignment="1" applyProtection="1">
      <alignment horizontal="center" vertical="center"/>
      <protection locked="0"/>
    </xf>
    <xf numFmtId="0" fontId="14" fillId="0" borderId="57" xfId="0" applyFont="1" applyBorder="1" applyAlignment="1" applyProtection="1">
      <alignment horizontal="center" vertical="center"/>
      <protection locked="0"/>
    </xf>
    <xf numFmtId="0" fontId="4" fillId="4" borderId="0" xfId="0" applyFont="1" applyFill="1" applyBorder="1" applyAlignment="1" applyProtection="1">
      <alignment horizontal="center"/>
      <protection locked="0"/>
    </xf>
    <xf numFmtId="0" fontId="49" fillId="5" borderId="16" xfId="0" applyFont="1" applyFill="1" applyBorder="1" applyAlignment="1" applyProtection="1">
      <alignment horizontal="center" vertical="center"/>
      <protection locked="0"/>
    </xf>
    <xf numFmtId="0" fontId="5" fillId="5" borderId="20" xfId="0" applyFont="1" applyFill="1" applyBorder="1" applyAlignment="1" applyProtection="1">
      <alignment horizontal="center" vertical="center"/>
      <protection locked="0"/>
    </xf>
    <xf numFmtId="0" fontId="5" fillId="5" borderId="21" xfId="0" applyFont="1" applyFill="1" applyBorder="1" applyAlignment="1" applyProtection="1">
      <alignment horizontal="center" vertical="center"/>
      <protection locked="0"/>
    </xf>
    <xf numFmtId="0" fontId="5" fillId="5" borderId="22" xfId="0" applyFont="1" applyFill="1" applyBorder="1" applyAlignment="1" applyProtection="1">
      <alignment horizontal="center" vertical="center"/>
      <protection locked="0"/>
    </xf>
    <xf numFmtId="0" fontId="5" fillId="5" borderId="15" xfId="0" applyFont="1" applyFill="1" applyBorder="1" applyAlignment="1" applyProtection="1">
      <alignment horizontal="center" vertical="center"/>
      <protection locked="0"/>
    </xf>
    <xf numFmtId="0" fontId="5" fillId="5" borderId="16" xfId="0" applyFont="1" applyFill="1" applyBorder="1" applyAlignment="1" applyProtection="1">
      <alignment horizontal="center" vertical="center"/>
      <protection locked="0"/>
    </xf>
    <xf numFmtId="0" fontId="5" fillId="5" borderId="11" xfId="0" applyFont="1" applyFill="1" applyBorder="1" applyAlignment="1" applyProtection="1">
      <alignment horizontal="center" vertical="center"/>
      <protection locked="0"/>
    </xf>
    <xf numFmtId="0" fontId="14" fillId="0" borderId="143" xfId="0" applyFont="1" applyBorder="1" applyAlignment="1" applyProtection="1">
      <alignment horizontal="center" vertical="center"/>
      <protection locked="0"/>
    </xf>
    <xf numFmtId="0" fontId="14" fillId="0" borderId="115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21" fillId="13" borderId="76" xfId="0" applyFont="1" applyFill="1" applyBorder="1" applyAlignment="1">
      <alignment horizontal="center" vertical="center"/>
    </xf>
    <xf numFmtId="0" fontId="21" fillId="13" borderId="79" xfId="0" applyFont="1" applyFill="1" applyBorder="1" applyAlignment="1">
      <alignment horizontal="center" vertical="center"/>
    </xf>
    <xf numFmtId="0" fontId="21" fillId="13" borderId="85" xfId="0" applyFont="1" applyFill="1" applyBorder="1" applyAlignment="1">
      <alignment horizontal="center" vertical="center"/>
    </xf>
    <xf numFmtId="0" fontId="21" fillId="14" borderId="1" xfId="0" applyFont="1" applyFill="1" applyBorder="1" applyAlignment="1">
      <alignment horizontal="center" vertical="center" textRotation="90"/>
    </xf>
    <xf numFmtId="0" fontId="21" fillId="14" borderId="4" xfId="0" applyFont="1" applyFill="1" applyBorder="1" applyAlignment="1">
      <alignment horizontal="center" vertical="center" textRotation="90"/>
    </xf>
    <xf numFmtId="0" fontId="21" fillId="14" borderId="85" xfId="0" applyFont="1" applyFill="1" applyBorder="1" applyAlignment="1">
      <alignment horizontal="center" vertical="center" textRotation="90"/>
    </xf>
    <xf numFmtId="0" fontId="21" fillId="14" borderId="76" xfId="0" applyFont="1" applyFill="1" applyBorder="1" applyAlignment="1">
      <alignment horizontal="center" vertical="center" textRotation="90"/>
    </xf>
    <xf numFmtId="0" fontId="21" fillId="14" borderId="79" xfId="0" applyFont="1" applyFill="1" applyBorder="1" applyAlignment="1">
      <alignment horizontal="center" vertical="center" textRotation="90"/>
    </xf>
    <xf numFmtId="0" fontId="1" fillId="2" borderId="77" xfId="0" applyFont="1" applyFill="1" applyBorder="1" applyAlignment="1">
      <alignment horizontal="center" vertical="center" wrapText="1"/>
    </xf>
    <xf numFmtId="0" fontId="1" fillId="2" borderId="83" xfId="0" applyFont="1" applyFill="1" applyBorder="1" applyAlignment="1">
      <alignment horizontal="center" vertical="center" wrapText="1"/>
    </xf>
    <xf numFmtId="0" fontId="1" fillId="2" borderId="80" xfId="0" applyFont="1" applyFill="1" applyBorder="1" applyAlignment="1">
      <alignment horizontal="center" vertical="center" wrapText="1"/>
    </xf>
    <xf numFmtId="0" fontId="21" fillId="13" borderId="76" xfId="0" applyFont="1" applyFill="1" applyBorder="1" applyAlignment="1">
      <alignment horizontal="center" vertical="center" textRotation="90"/>
    </xf>
    <xf numFmtId="0" fontId="21" fillId="13" borderId="79" xfId="0" applyFont="1" applyFill="1" applyBorder="1" applyAlignment="1">
      <alignment horizontal="center" vertical="center" textRotation="90"/>
    </xf>
    <xf numFmtId="0" fontId="21" fillId="13" borderId="85" xfId="0" applyFont="1" applyFill="1" applyBorder="1" applyAlignment="1">
      <alignment horizontal="center" vertical="center" textRotation="90"/>
    </xf>
    <xf numFmtId="0" fontId="1" fillId="2" borderId="78" xfId="0" applyFont="1" applyFill="1" applyBorder="1" applyAlignment="1">
      <alignment horizontal="center" vertical="center" wrapText="1"/>
    </xf>
    <xf numFmtId="0" fontId="1" fillId="2" borderId="84" xfId="0" applyFont="1" applyFill="1" applyBorder="1" applyAlignment="1">
      <alignment horizontal="center" vertical="center" wrapText="1"/>
    </xf>
    <xf numFmtId="0" fontId="1" fillId="2" borderId="88" xfId="0" applyFont="1" applyFill="1" applyBorder="1" applyAlignment="1">
      <alignment horizontal="center" vertical="center" wrapText="1"/>
    </xf>
    <xf numFmtId="0" fontId="21" fillId="13" borderId="68" xfId="0" applyFont="1" applyFill="1" applyBorder="1" applyAlignment="1">
      <alignment horizontal="center" vertical="center"/>
    </xf>
    <xf numFmtId="0" fontId="21" fillId="13" borderId="6" xfId="0" applyFont="1" applyFill="1" applyBorder="1" applyAlignment="1">
      <alignment horizontal="center" vertical="center"/>
    </xf>
    <xf numFmtId="0" fontId="21" fillId="13" borderId="32" xfId="0" applyFont="1" applyFill="1" applyBorder="1" applyAlignment="1">
      <alignment horizontal="center" vertical="center"/>
    </xf>
    <xf numFmtId="0" fontId="21" fillId="13" borderId="44" xfId="0" applyFont="1" applyFill="1" applyBorder="1" applyAlignment="1">
      <alignment horizontal="center" vertical="center"/>
    </xf>
    <xf numFmtId="0" fontId="21" fillId="13" borderId="45" xfId="0" applyFont="1" applyFill="1" applyBorder="1" applyAlignment="1">
      <alignment horizontal="center" vertical="center"/>
    </xf>
    <xf numFmtId="0" fontId="21" fillId="13" borderId="33" xfId="0" applyFont="1" applyFill="1" applyBorder="1" applyAlignment="1">
      <alignment horizontal="center" vertical="center"/>
    </xf>
    <xf numFmtId="0" fontId="21" fillId="13" borderId="80" xfId="0" applyFont="1" applyFill="1" applyBorder="1" applyAlignment="1">
      <alignment horizontal="center" vertical="center"/>
    </xf>
    <xf numFmtId="0" fontId="21" fillId="13" borderId="81" xfId="0" applyFont="1" applyFill="1" applyBorder="1" applyAlignment="1">
      <alignment horizontal="center" vertical="center"/>
    </xf>
    <xf numFmtId="0" fontId="21" fillId="13" borderId="82" xfId="0" applyFont="1" applyFill="1" applyBorder="1" applyAlignment="1">
      <alignment horizontal="center" vertical="center"/>
    </xf>
    <xf numFmtId="0" fontId="21" fillId="14" borderId="78" xfId="0" applyFont="1" applyFill="1" applyBorder="1" applyAlignment="1">
      <alignment horizontal="center" vertical="center" textRotation="90"/>
    </xf>
    <xf numFmtId="0" fontId="21" fillId="14" borderId="84" xfId="0" applyFont="1" applyFill="1" applyBorder="1" applyAlignment="1">
      <alignment horizontal="center" vertical="center" textRotation="90"/>
    </xf>
    <xf numFmtId="0" fontId="21" fillId="14" borderId="88" xfId="0" applyFont="1" applyFill="1" applyBorder="1" applyAlignment="1">
      <alignment horizontal="center" vertical="center" textRotation="90"/>
    </xf>
    <xf numFmtId="0" fontId="60" fillId="0" borderId="6" xfId="0" applyFont="1" applyBorder="1" applyAlignment="1" applyProtection="1">
      <alignment horizontal="center" vertical="center"/>
      <protection locked="0"/>
    </xf>
    <xf numFmtId="0" fontId="60" fillId="0" borderId="95" xfId="0" applyFont="1" applyBorder="1" applyAlignment="1" applyProtection="1">
      <alignment horizontal="center" vertical="center"/>
      <protection locked="0"/>
    </xf>
    <xf numFmtId="0" fontId="60" fillId="0" borderId="22" xfId="0" applyFont="1" applyBorder="1" applyAlignment="1" applyProtection="1">
      <alignment horizontal="center" vertical="center"/>
      <protection locked="0"/>
    </xf>
    <xf numFmtId="0" fontId="58" fillId="0" borderId="100" xfId="0" applyFont="1" applyBorder="1" applyAlignment="1" applyProtection="1">
      <alignment horizontal="center" vertical="center"/>
      <protection locked="0"/>
    </xf>
    <xf numFmtId="0" fontId="58" fillId="0" borderId="101" xfId="0" applyFont="1" applyBorder="1" applyAlignment="1" applyProtection="1">
      <alignment horizontal="center" vertical="center"/>
      <protection locked="0"/>
    </xf>
    <xf numFmtId="0" fontId="58" fillId="0" borderId="102" xfId="0" applyFont="1" applyBorder="1" applyAlignment="1" applyProtection="1">
      <alignment horizontal="center" vertical="center"/>
      <protection locked="0"/>
    </xf>
    <xf numFmtId="0" fontId="60" fillId="5" borderId="103" xfId="0" applyFont="1" applyFill="1" applyBorder="1" applyAlignment="1" applyProtection="1">
      <alignment horizontal="center" vertical="center"/>
      <protection locked="0"/>
    </xf>
    <xf numFmtId="0" fontId="60" fillId="5" borderId="104" xfId="0" applyFont="1" applyFill="1" applyBorder="1" applyAlignment="1" applyProtection="1">
      <alignment horizontal="center" vertical="center"/>
      <protection locked="0"/>
    </xf>
    <xf numFmtId="0" fontId="58" fillId="0" borderId="8" xfId="0" applyFont="1" applyBorder="1" applyAlignment="1" applyProtection="1">
      <alignment horizontal="center" vertical="center"/>
      <protection locked="0"/>
    </xf>
    <xf numFmtId="0" fontId="1" fillId="17" borderId="20" xfId="0" applyFont="1" applyFill="1" applyBorder="1" applyAlignment="1">
      <alignment horizontal="center" vertical="center"/>
    </xf>
    <xf numFmtId="0" fontId="1" fillId="17" borderId="21" xfId="0" applyFont="1" applyFill="1" applyBorder="1" applyAlignment="1">
      <alignment horizontal="center" vertical="center"/>
    </xf>
    <xf numFmtId="0" fontId="1" fillId="17" borderId="22" xfId="0" applyFont="1" applyFill="1" applyBorder="1" applyAlignment="1">
      <alignment horizontal="center" vertical="center"/>
    </xf>
    <xf numFmtId="0" fontId="16" fillId="7" borderId="6" xfId="0" applyFont="1" applyFill="1" applyBorder="1" applyAlignment="1" applyProtection="1">
      <alignment horizontal="center" vertical="center"/>
      <protection locked="0"/>
    </xf>
    <xf numFmtId="0" fontId="1" fillId="8" borderId="7" xfId="0" applyFont="1" applyFill="1" applyBorder="1" applyAlignment="1" applyProtection="1">
      <alignment horizontal="center" vertical="center"/>
      <protection locked="0"/>
    </xf>
    <xf numFmtId="0" fontId="1" fillId="8" borderId="8" xfId="0" applyFont="1" applyFill="1" applyBorder="1" applyAlignment="1" applyProtection="1">
      <alignment horizontal="center" vertical="center"/>
      <protection locked="0"/>
    </xf>
    <xf numFmtId="0" fontId="1" fillId="8" borderId="9" xfId="0" applyFont="1" applyFill="1" applyBorder="1" applyAlignment="1" applyProtection="1">
      <alignment horizontal="center" vertical="center"/>
      <protection locked="0"/>
    </xf>
    <xf numFmtId="0" fontId="1" fillId="10" borderId="20" xfId="0" applyFont="1" applyFill="1" applyBorder="1" applyAlignment="1">
      <alignment horizontal="center" vertical="center"/>
    </xf>
    <xf numFmtId="0" fontId="1" fillId="10" borderId="21" xfId="0" applyFont="1" applyFill="1" applyBorder="1" applyAlignment="1">
      <alignment horizontal="center" vertical="center"/>
    </xf>
    <xf numFmtId="0" fontId="1" fillId="10" borderId="22" xfId="0" applyFont="1" applyFill="1" applyBorder="1" applyAlignment="1">
      <alignment horizontal="center" vertical="center"/>
    </xf>
    <xf numFmtId="0" fontId="5" fillId="9" borderId="6" xfId="0" applyFont="1" applyFill="1" applyBorder="1" applyAlignment="1" applyProtection="1">
      <alignment horizontal="center" vertical="center"/>
      <protection locked="0"/>
    </xf>
    <xf numFmtId="0" fontId="16" fillId="9" borderId="6" xfId="0" applyFont="1" applyFill="1" applyBorder="1" applyAlignment="1" applyProtection="1">
      <alignment horizontal="center" vertical="center"/>
      <protection locked="0"/>
    </xf>
    <xf numFmtId="0" fontId="5" fillId="10" borderId="6" xfId="0" applyFont="1" applyFill="1" applyBorder="1" applyAlignment="1" applyProtection="1">
      <alignment horizontal="center" vertical="center"/>
      <protection locked="0"/>
    </xf>
    <xf numFmtId="20" fontId="60" fillId="0" borderId="6" xfId="0" applyNumberFormat="1" applyFont="1" applyBorder="1" applyAlignment="1" applyProtection="1">
      <alignment horizontal="center" vertical="center"/>
      <protection locked="0"/>
    </xf>
    <xf numFmtId="0" fontId="25" fillId="0" borderId="0" xfId="0" applyFont="1" applyFill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61" fillId="0" borderId="108" xfId="0" applyFont="1" applyBorder="1" applyAlignment="1" applyProtection="1">
      <alignment horizontal="center" vertical="center" textRotation="90"/>
      <protection locked="0"/>
    </xf>
    <xf numFmtId="0" fontId="61" fillId="0" borderId="109" xfId="0" applyFont="1" applyBorder="1" applyAlignment="1" applyProtection="1">
      <alignment horizontal="center" vertical="center" textRotation="90"/>
      <protection locked="0"/>
    </xf>
    <xf numFmtId="0" fontId="61" fillId="0" borderId="110" xfId="0" applyFont="1" applyBorder="1" applyAlignment="1" applyProtection="1">
      <alignment horizontal="center" vertical="center" textRotation="90"/>
      <protection locked="0"/>
    </xf>
    <xf numFmtId="0" fontId="59" fillId="0" borderId="8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61" fillId="0" borderId="144" xfId="0" applyFont="1" applyBorder="1" applyAlignment="1" applyProtection="1">
      <alignment horizontal="center" vertical="center" textRotation="90"/>
      <protection locked="0"/>
    </xf>
    <xf numFmtId="0" fontId="61" fillId="0" borderId="105" xfId="0" applyFont="1" applyBorder="1" applyAlignment="1" applyProtection="1">
      <alignment horizontal="center" vertical="center" textRotation="90"/>
      <protection locked="0"/>
    </xf>
    <xf numFmtId="0" fontId="61" fillId="0" borderId="145" xfId="0" applyFont="1" applyBorder="1" applyAlignment="1" applyProtection="1">
      <alignment horizontal="center" vertical="center" textRotation="90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55" fillId="0" borderId="8" xfId="0" applyFont="1" applyBorder="1" applyAlignment="1" applyProtection="1">
      <alignment vertical="center"/>
      <protection locked="0"/>
    </xf>
    <xf numFmtId="0" fontId="27" fillId="0" borderId="8" xfId="0" applyFont="1" applyBorder="1" applyAlignment="1" applyProtection="1">
      <alignment vertical="center"/>
      <protection locked="0"/>
    </xf>
    <xf numFmtId="0" fontId="56" fillId="0" borderId="8" xfId="0" applyFont="1" applyBorder="1" applyAlignment="1" applyProtection="1">
      <alignment horizontal="center" vertical="center"/>
      <protection locked="0"/>
    </xf>
    <xf numFmtId="0" fontId="7" fillId="0" borderId="144" xfId="0" applyFont="1" applyBorder="1" applyAlignment="1" applyProtection="1">
      <alignment horizontal="center" vertical="center" textRotation="90"/>
      <protection locked="0"/>
    </xf>
    <xf numFmtId="0" fontId="7" fillId="0" borderId="105" xfId="0" applyFont="1" applyBorder="1" applyAlignment="1" applyProtection="1">
      <alignment horizontal="center" vertical="center" textRotation="90"/>
      <protection locked="0"/>
    </xf>
    <xf numFmtId="0" fontId="7" fillId="0" borderId="145" xfId="0" applyFont="1" applyBorder="1" applyAlignment="1" applyProtection="1">
      <alignment horizontal="center" vertical="center" textRotation="90"/>
      <protection locked="0"/>
    </xf>
    <xf numFmtId="0" fontId="5" fillId="0" borderId="95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5" fillId="0" borderId="8" xfId="0" applyFont="1" applyBorder="1" applyAlignment="1" applyProtection="1">
      <alignment horizontal="center" vertical="center"/>
      <protection locked="0"/>
    </xf>
    <xf numFmtId="0" fontId="55" fillId="0" borderId="100" xfId="0" applyFont="1" applyBorder="1" applyAlignment="1" applyProtection="1">
      <alignment horizontal="center" vertical="center"/>
      <protection locked="0"/>
    </xf>
    <xf numFmtId="0" fontId="27" fillId="0" borderId="101" xfId="0" applyFont="1" applyBorder="1" applyAlignment="1" applyProtection="1">
      <alignment horizontal="center" vertical="center"/>
      <protection locked="0"/>
    </xf>
    <xf numFmtId="0" fontId="27" fillId="0" borderId="102" xfId="0" applyFont="1" applyBorder="1" applyAlignment="1" applyProtection="1">
      <alignment horizontal="center" vertical="center"/>
      <protection locked="0"/>
    </xf>
    <xf numFmtId="0" fontId="50" fillId="5" borderId="103" xfId="0" applyFont="1" applyFill="1" applyBorder="1" applyAlignment="1" applyProtection="1">
      <alignment horizontal="center" vertical="center"/>
      <protection locked="0"/>
    </xf>
    <xf numFmtId="0" fontId="5" fillId="5" borderId="104" xfId="0" applyFont="1" applyFill="1" applyBorder="1" applyAlignment="1" applyProtection="1">
      <alignment horizontal="center" vertical="center"/>
      <protection locked="0"/>
    </xf>
    <xf numFmtId="0" fontId="55" fillId="0" borderId="101" xfId="0" applyFont="1" applyBorder="1" applyAlignment="1" applyProtection="1">
      <alignment horizontal="center" vertical="center"/>
      <protection locked="0"/>
    </xf>
    <xf numFmtId="0" fontId="55" fillId="0" borderId="102" xfId="0" applyFont="1" applyBorder="1" applyAlignment="1" applyProtection="1">
      <alignment horizontal="center" vertical="center"/>
      <protection locked="0"/>
    </xf>
    <xf numFmtId="20" fontId="5" fillId="0" borderId="6" xfId="0" applyNumberFormat="1" applyFont="1" applyBorder="1" applyAlignment="1" applyProtection="1">
      <alignment horizontal="center" vertical="center"/>
      <protection locked="0"/>
    </xf>
    <xf numFmtId="0" fontId="7" fillId="0" borderId="108" xfId="0" applyFont="1" applyBorder="1" applyAlignment="1" applyProtection="1">
      <alignment horizontal="center" vertical="center" textRotation="90"/>
      <protection locked="0"/>
    </xf>
    <xf numFmtId="0" fontId="7" fillId="0" borderId="109" xfId="0" applyFont="1" applyBorder="1" applyAlignment="1" applyProtection="1">
      <alignment horizontal="center" vertical="center" textRotation="90"/>
      <protection locked="0"/>
    </xf>
    <xf numFmtId="0" fontId="7" fillId="0" borderId="110" xfId="0" applyFont="1" applyBorder="1" applyAlignment="1" applyProtection="1">
      <alignment horizontal="center" vertical="center" textRotation="90"/>
      <protection locked="0"/>
    </xf>
    <xf numFmtId="0" fontId="39" fillId="13" borderId="20" xfId="0" applyFont="1" applyFill="1" applyBorder="1" applyAlignment="1" applyProtection="1">
      <alignment horizontal="center" vertical="center"/>
      <protection locked="0"/>
    </xf>
    <xf numFmtId="0" fontId="39" fillId="13" borderId="21" xfId="0" applyFont="1" applyFill="1" applyBorder="1" applyAlignment="1" applyProtection="1">
      <alignment horizontal="center" vertical="center"/>
      <protection locked="0"/>
    </xf>
    <xf numFmtId="0" fontId="39" fillId="13" borderId="22" xfId="0" applyFont="1" applyFill="1" applyBorder="1" applyAlignment="1" applyProtection="1">
      <alignment horizontal="center" vertical="center"/>
      <protection locked="0"/>
    </xf>
    <xf numFmtId="0" fontId="21" fillId="13" borderId="15" xfId="0" applyFont="1" applyFill="1" applyBorder="1" applyAlignment="1">
      <alignment horizontal="center" vertical="center"/>
    </xf>
    <xf numFmtId="0" fontId="21" fillId="13" borderId="16" xfId="0" applyFont="1" applyFill="1" applyBorder="1" applyAlignment="1">
      <alignment horizontal="center" vertical="center"/>
    </xf>
    <xf numFmtId="0" fontId="21" fillId="13" borderId="11" xfId="0" applyFont="1" applyFill="1" applyBorder="1" applyAlignment="1">
      <alignment horizontal="center" vertical="center"/>
    </xf>
    <xf numFmtId="0" fontId="38" fillId="13" borderId="6" xfId="0" applyFont="1" applyFill="1" applyBorder="1" applyAlignment="1">
      <alignment horizontal="center" vertical="center"/>
    </xf>
    <xf numFmtId="0" fontId="39" fillId="13" borderId="6" xfId="0" applyFont="1" applyFill="1" applyBorder="1" applyAlignment="1" applyProtection="1">
      <alignment horizontal="center" vertical="center"/>
      <protection locked="0"/>
    </xf>
    <xf numFmtId="0" fontId="38" fillId="13" borderId="6" xfId="0" applyFont="1" applyFill="1" applyBorder="1" applyAlignment="1">
      <alignment horizontal="center" vertical="center" wrapText="1"/>
    </xf>
    <xf numFmtId="0" fontId="35" fillId="13" borderId="76" xfId="0" applyFont="1" applyFill="1" applyBorder="1" applyAlignment="1">
      <alignment horizontal="center" vertical="center"/>
    </xf>
    <xf numFmtId="0" fontId="35" fillId="13" borderId="79" xfId="0" applyFont="1" applyFill="1" applyBorder="1" applyAlignment="1">
      <alignment horizontal="center" vertical="center"/>
    </xf>
    <xf numFmtId="0" fontId="35" fillId="13" borderId="90" xfId="0" applyFont="1" applyFill="1" applyBorder="1" applyAlignment="1">
      <alignment horizontal="center" vertical="center"/>
    </xf>
    <xf numFmtId="0" fontId="28" fillId="0" borderId="120" xfId="0" applyFont="1" applyBorder="1" applyAlignment="1" applyProtection="1">
      <alignment horizontal="center" vertical="center"/>
      <protection locked="0"/>
    </xf>
    <xf numFmtId="0" fontId="28" fillId="0" borderId="121" xfId="0" applyFont="1" applyBorder="1" applyAlignment="1" applyProtection="1">
      <alignment horizontal="center" vertical="center"/>
      <protection locked="0"/>
    </xf>
    <xf numFmtId="0" fontId="28" fillId="0" borderId="125" xfId="0" applyFont="1" applyBorder="1" applyAlignment="1" applyProtection="1">
      <alignment horizontal="center" vertical="center"/>
      <protection locked="0"/>
    </xf>
    <xf numFmtId="0" fontId="28" fillId="0" borderId="122" xfId="0" applyFont="1" applyBorder="1" applyAlignment="1" applyProtection="1">
      <alignment horizontal="center" vertical="center"/>
      <protection locked="0"/>
    </xf>
    <xf numFmtId="0" fontId="28" fillId="0" borderId="123" xfId="0" applyFont="1" applyBorder="1" applyAlignment="1" applyProtection="1">
      <alignment horizontal="center" vertical="center"/>
      <protection locked="0"/>
    </xf>
    <xf numFmtId="0" fontId="28" fillId="0" borderId="124" xfId="0" applyFont="1" applyBorder="1" applyAlignment="1" applyProtection="1">
      <alignment horizontal="center" vertical="center"/>
      <protection locked="0"/>
    </xf>
    <xf numFmtId="0" fontId="40" fillId="19" borderId="1" xfId="0" applyFont="1" applyFill="1" applyBorder="1" applyAlignment="1" applyProtection="1">
      <alignment horizontal="left" vertical="center"/>
      <protection locked="0"/>
    </xf>
    <xf numFmtId="0" fontId="40" fillId="19" borderId="2" xfId="0" applyFont="1" applyFill="1" applyBorder="1" applyAlignment="1" applyProtection="1">
      <alignment horizontal="left" vertical="center"/>
      <protection locked="0"/>
    </xf>
    <xf numFmtId="0" fontId="40" fillId="19" borderId="3" xfId="0" applyFont="1" applyFill="1" applyBorder="1" applyAlignment="1" applyProtection="1">
      <alignment horizontal="left" vertical="center"/>
      <protection locked="0"/>
    </xf>
    <xf numFmtId="0" fontId="40" fillId="18" borderId="0" xfId="0" applyFont="1" applyFill="1" applyBorder="1" applyAlignment="1" applyProtection="1">
      <alignment horizontal="left" vertical="center"/>
      <protection locked="0"/>
    </xf>
    <xf numFmtId="0" fontId="40" fillId="18" borderId="5" xfId="0" applyFont="1" applyFill="1" applyBorder="1" applyAlignment="1" applyProtection="1">
      <alignment horizontal="left" vertical="center"/>
      <protection locked="0"/>
    </xf>
    <xf numFmtId="0" fontId="42" fillId="13" borderId="20" xfId="0" applyFont="1" applyFill="1" applyBorder="1" applyAlignment="1" applyProtection="1">
      <alignment horizontal="center" vertical="center"/>
      <protection locked="0"/>
    </xf>
    <xf numFmtId="0" fontId="42" fillId="13" borderId="21" xfId="0" applyFont="1" applyFill="1" applyBorder="1" applyAlignment="1" applyProtection="1">
      <alignment horizontal="center" vertical="center"/>
      <protection locked="0"/>
    </xf>
    <xf numFmtId="0" fontId="42" fillId="13" borderId="22" xfId="0" applyFont="1" applyFill="1" applyBorder="1" applyAlignment="1" applyProtection="1">
      <alignment horizontal="center" vertical="center"/>
      <protection locked="0"/>
    </xf>
    <xf numFmtId="0" fontId="7" fillId="17" borderId="20" xfId="0" applyFont="1" applyFill="1" applyBorder="1" applyAlignment="1">
      <alignment horizontal="center" vertical="center"/>
    </xf>
    <xf numFmtId="0" fontId="7" fillId="17" borderId="21" xfId="0" applyFont="1" applyFill="1" applyBorder="1" applyAlignment="1">
      <alignment horizontal="center" vertical="center"/>
    </xf>
    <xf numFmtId="0" fontId="7" fillId="17" borderId="22" xfId="0" applyFont="1" applyFill="1" applyBorder="1" applyAlignment="1">
      <alignment horizontal="center" vertical="center"/>
    </xf>
    <xf numFmtId="0" fontId="41" fillId="3" borderId="116" xfId="0" applyFont="1" applyFill="1" applyBorder="1" applyAlignment="1" applyProtection="1">
      <alignment horizontal="center" vertical="center"/>
      <protection locked="0"/>
    </xf>
    <xf numFmtId="0" fontId="28" fillId="0" borderId="118" xfId="0" applyFont="1" applyBorder="1" applyAlignment="1" applyProtection="1">
      <alignment horizontal="center" vertical="center"/>
      <protection locked="0"/>
    </xf>
    <xf numFmtId="0" fontId="28" fillId="0" borderId="127" xfId="0" applyFont="1" applyBorder="1" applyAlignment="1" applyProtection="1">
      <alignment horizontal="center" vertical="center"/>
      <protection locked="0"/>
    </xf>
    <xf numFmtId="0" fontId="40" fillId="0" borderId="56" xfId="0" applyFont="1" applyBorder="1" applyAlignment="1" applyProtection="1">
      <alignment horizontal="center" vertical="center"/>
      <protection locked="0"/>
    </xf>
    <xf numFmtId="0" fontId="40" fillId="0" borderId="0" xfId="0" applyFont="1" applyBorder="1" applyAlignment="1" applyProtection="1">
      <alignment horizontal="center" vertical="center"/>
      <protection locked="0"/>
    </xf>
    <xf numFmtId="0" fontId="28" fillId="0" borderId="56" xfId="0" applyFont="1" applyBorder="1" applyAlignment="1" applyProtection="1">
      <alignment horizontal="center" vertical="center"/>
      <protection locked="0"/>
    </xf>
    <xf numFmtId="0" fontId="28" fillId="0" borderId="0" xfId="0" applyFont="1" applyBorder="1" applyAlignment="1" applyProtection="1">
      <alignment horizontal="center" vertical="center"/>
      <protection locked="0"/>
    </xf>
    <xf numFmtId="0" fontId="28" fillId="0" borderId="119" xfId="0" applyFont="1" applyBorder="1" applyAlignment="1" applyProtection="1">
      <alignment horizontal="center" vertical="center"/>
      <protection locked="0"/>
    </xf>
    <xf numFmtId="0" fontId="1" fillId="6" borderId="60" xfId="0" applyFont="1" applyFill="1" applyBorder="1" applyAlignment="1">
      <alignment horizontal="center" vertical="center"/>
    </xf>
    <xf numFmtId="0" fontId="1" fillId="3" borderId="60" xfId="0" applyFont="1" applyFill="1" applyBorder="1" applyAlignment="1">
      <alignment horizontal="center" vertical="center"/>
    </xf>
    <xf numFmtId="0" fontId="28" fillId="0" borderId="113" xfId="0" applyFont="1" applyBorder="1" applyAlignment="1" applyProtection="1">
      <alignment horizontal="center" vertical="center"/>
      <protection locked="0"/>
    </xf>
    <xf numFmtId="0" fontId="28" fillId="0" borderId="85" xfId="0" applyFont="1" applyBorder="1" applyAlignment="1" applyProtection="1">
      <alignment horizontal="center" vertical="center"/>
      <protection locked="0"/>
    </xf>
    <xf numFmtId="0" fontId="40" fillId="0" borderId="117" xfId="0" applyFont="1" applyBorder="1" applyAlignment="1" applyProtection="1">
      <alignment horizontal="center" vertical="center"/>
      <protection locked="0"/>
    </xf>
    <xf numFmtId="0" fontId="40" fillId="0" borderId="126" xfId="0" applyFont="1" applyBorder="1" applyAlignment="1" applyProtection="1">
      <alignment horizontal="center" vertical="center"/>
      <protection locked="0"/>
    </xf>
    <xf numFmtId="0" fontId="63" fillId="3" borderId="6" xfId="0" applyFont="1" applyFill="1" applyBorder="1" applyAlignment="1" applyProtection="1">
      <alignment horizontal="center" vertical="center"/>
      <protection locked="0"/>
    </xf>
    <xf numFmtId="0" fontId="63" fillId="3" borderId="20" xfId="0" applyFont="1" applyFill="1" applyBorder="1" applyAlignment="1" applyProtection="1">
      <alignment horizontal="center" vertical="center"/>
      <protection locked="0"/>
    </xf>
    <xf numFmtId="0" fontId="63" fillId="3" borderId="113" xfId="0" applyFont="1" applyFill="1" applyBorder="1" applyAlignment="1" applyProtection="1">
      <alignment vertical="center"/>
      <protection locked="0"/>
    </xf>
    <xf numFmtId="0" fontId="63" fillId="3" borderId="93" xfId="0" applyFont="1" applyFill="1" applyBorder="1" applyAlignment="1" applyProtection="1">
      <alignment vertical="center"/>
      <protection locked="0"/>
    </xf>
    <xf numFmtId="0" fontId="63" fillId="3" borderId="19" xfId="0" applyFont="1" applyFill="1" applyBorder="1" applyAlignment="1" applyProtection="1">
      <alignment horizontal="center" vertical="center"/>
      <protection locked="0"/>
    </xf>
    <xf numFmtId="0" fontId="63" fillId="3" borderId="25" xfId="0" applyFont="1" applyFill="1" applyBorder="1" applyAlignment="1" applyProtection="1">
      <alignment horizontal="center" vertical="center"/>
      <protection locked="0"/>
    </xf>
    <xf numFmtId="0" fontId="63" fillId="3" borderId="29" xfId="0" applyFont="1" applyFill="1" applyBorder="1" applyAlignment="1" applyProtection="1">
      <alignment horizontal="center" vertical="center"/>
      <protection locked="0"/>
    </xf>
    <xf numFmtId="0" fontId="63" fillId="3" borderId="30" xfId="0" applyFont="1" applyFill="1" applyBorder="1" applyAlignment="1" applyProtection="1">
      <alignment horizontal="center" vertical="center"/>
      <protection locked="0"/>
    </xf>
    <xf numFmtId="0" fontId="63" fillId="3" borderId="31" xfId="0" applyFont="1" applyFill="1" applyBorder="1" applyAlignment="1" applyProtection="1">
      <alignment horizontal="center" vertical="center"/>
      <protection locked="0"/>
    </xf>
    <xf numFmtId="0" fontId="63" fillId="3" borderId="63" xfId="0" applyFont="1" applyFill="1" applyBorder="1" applyAlignment="1" applyProtection="1">
      <alignment horizontal="center" vertical="center"/>
      <protection locked="0"/>
    </xf>
    <xf numFmtId="0" fontId="14" fillId="3" borderId="31" xfId="0" applyFont="1" applyFill="1" applyBorder="1" applyAlignment="1" applyProtection="1">
      <alignment horizontal="center" vertical="center"/>
      <protection locked="0"/>
    </xf>
    <xf numFmtId="0" fontId="14" fillId="3" borderId="63" xfId="0" applyFont="1" applyFill="1" applyBorder="1" applyAlignment="1" applyProtection="1">
      <alignment horizontal="center" vertical="center"/>
      <protection locked="0"/>
    </xf>
    <xf numFmtId="0" fontId="14" fillId="3" borderId="114" xfId="0" applyFont="1" applyFill="1" applyBorder="1" applyAlignment="1" applyProtection="1">
      <alignment vertical="center"/>
      <protection locked="0"/>
    </xf>
  </cellXfs>
  <cellStyles count="3">
    <cellStyle name="Normal" xfId="0" builtinId="0"/>
    <cellStyle name="Normal 3" xfId="1"/>
    <cellStyle name="Normal 4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C20" sqref="C20"/>
    </sheetView>
  </sheetViews>
  <sheetFormatPr defaultColWidth="9.140625" defaultRowHeight="15"/>
  <cols>
    <col min="1" max="4" width="9.140625" style="1"/>
    <col min="5" max="5" width="17.5703125" style="1" customWidth="1"/>
    <col min="6" max="16384" width="9.140625" style="1"/>
  </cols>
  <sheetData>
    <row r="1" spans="1:7">
      <c r="A1" s="404" t="s">
        <v>63</v>
      </c>
      <c r="B1" s="405"/>
      <c r="C1" s="405"/>
      <c r="D1" s="405"/>
      <c r="E1" s="405"/>
      <c r="F1" s="405"/>
      <c r="G1" s="2"/>
    </row>
    <row r="2" spans="1:7">
      <c r="A2" s="3"/>
      <c r="B2" s="4"/>
      <c r="C2" s="4"/>
      <c r="D2" s="4"/>
      <c r="E2" s="4" t="s">
        <v>64</v>
      </c>
      <c r="F2" s="4">
        <v>1</v>
      </c>
      <c r="G2" s="5"/>
    </row>
    <row r="3" spans="1:7">
      <c r="A3" s="3"/>
      <c r="B3" s="6" t="s">
        <v>34</v>
      </c>
      <c r="C3" s="6" t="s">
        <v>22</v>
      </c>
      <c r="D3" s="6" t="s">
        <v>95</v>
      </c>
      <c r="E3" s="6" t="s">
        <v>19</v>
      </c>
      <c r="F3" s="6" t="s">
        <v>21</v>
      </c>
      <c r="G3" s="7" t="s">
        <v>23</v>
      </c>
    </row>
    <row r="4" spans="1:7">
      <c r="A4" s="3"/>
      <c r="B4" s="4"/>
      <c r="C4" s="4"/>
      <c r="D4" s="4"/>
      <c r="E4" s="4" t="s">
        <v>65</v>
      </c>
      <c r="F4" s="4"/>
      <c r="G4" s="5"/>
    </row>
    <row r="5" spans="1:7">
      <c r="A5" s="8"/>
      <c r="B5" s="9"/>
      <c r="C5" s="9"/>
      <c r="D5" s="9"/>
      <c r="E5" s="9"/>
      <c r="F5" s="9"/>
      <c r="G5" s="5"/>
    </row>
    <row r="6" spans="1:7">
      <c r="A6" s="3"/>
      <c r="B6" s="4"/>
      <c r="C6" s="4"/>
      <c r="D6" s="4"/>
      <c r="E6" s="4" t="s">
        <v>66</v>
      </c>
      <c r="F6" s="4"/>
      <c r="G6" s="5"/>
    </row>
    <row r="7" spans="1:7">
      <c r="A7" s="3"/>
      <c r="B7" s="4"/>
      <c r="C7" s="4"/>
      <c r="D7" s="4"/>
      <c r="E7" s="4"/>
      <c r="F7" s="4"/>
      <c r="G7" s="5"/>
    </row>
    <row r="8" spans="1:7">
      <c r="A8" s="3"/>
      <c r="B8" s="4"/>
      <c r="C8" s="4"/>
      <c r="D8" s="4"/>
      <c r="E8" s="4" t="s">
        <v>67</v>
      </c>
      <c r="F8" s="4">
        <v>2</v>
      </c>
      <c r="G8" s="5"/>
    </row>
    <row r="9" spans="1:7">
      <c r="A9" s="10"/>
      <c r="B9" s="11" t="s">
        <v>35</v>
      </c>
      <c r="C9" s="11" t="s">
        <v>36</v>
      </c>
      <c r="D9" s="11" t="s">
        <v>37</v>
      </c>
      <c r="E9" s="9"/>
      <c r="F9" s="9"/>
      <c r="G9" s="5"/>
    </row>
    <row r="10" spans="1:7" ht="23.25">
      <c r="A10" s="10" t="s">
        <v>68</v>
      </c>
      <c r="B10" s="11" t="s">
        <v>69</v>
      </c>
      <c r="C10" s="11"/>
      <c r="D10" s="11"/>
      <c r="E10" s="12" t="s">
        <v>70</v>
      </c>
      <c r="F10" s="9"/>
      <c r="G10" s="5"/>
    </row>
    <row r="11" spans="1:7">
      <c r="A11" s="8"/>
      <c r="B11" s="9"/>
      <c r="C11" s="9"/>
      <c r="D11" s="9"/>
      <c r="E11" s="9"/>
      <c r="F11" s="9"/>
      <c r="G11" s="5"/>
    </row>
    <row r="12" spans="1:7">
      <c r="A12" s="3"/>
      <c r="B12" s="4"/>
      <c r="C12" s="4"/>
      <c r="D12" s="4"/>
      <c r="E12" s="4"/>
      <c r="F12" s="4" t="s">
        <v>71</v>
      </c>
      <c r="G12" s="5"/>
    </row>
    <row r="13" spans="1:7">
      <c r="A13" s="3"/>
      <c r="B13" s="4"/>
      <c r="C13" s="4"/>
      <c r="D13" s="4"/>
      <c r="E13" s="4" t="s">
        <v>72</v>
      </c>
      <c r="F13" s="4"/>
      <c r="G13" s="5"/>
    </row>
    <row r="14" spans="1:7">
      <c r="A14" s="8"/>
      <c r="B14" s="9"/>
      <c r="C14" s="9"/>
      <c r="D14" s="9"/>
      <c r="E14" s="9"/>
      <c r="F14" s="9"/>
      <c r="G14" s="5"/>
    </row>
    <row r="15" spans="1:7">
      <c r="A15" s="3"/>
      <c r="B15" s="4"/>
      <c r="C15" s="4"/>
      <c r="D15" s="4"/>
      <c r="E15" s="4"/>
      <c r="F15" s="4" t="s">
        <v>73</v>
      </c>
      <c r="G15" s="5"/>
    </row>
    <row r="16" spans="1:7">
      <c r="A16" s="13"/>
      <c r="B16" s="14"/>
      <c r="C16" s="14"/>
      <c r="D16" s="14"/>
      <c r="E16" s="14" t="s">
        <v>74</v>
      </c>
      <c r="F16" s="14"/>
      <c r="G16" s="15"/>
    </row>
    <row r="19" spans="3:3">
      <c r="C19" s="1" t="s">
        <v>109</v>
      </c>
    </row>
  </sheetData>
  <mergeCells count="1">
    <mergeCell ref="A1:F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Z134"/>
  <sheetViews>
    <sheetView topLeftCell="A56" workbookViewId="0"/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2'!B16</f>
        <v>0</v>
      </c>
      <c r="B67" s="74">
        <f>'plan 2'!C16</f>
        <v>0</v>
      </c>
      <c r="C67" s="74">
        <f>'plan 2'!D16</f>
        <v>0</v>
      </c>
      <c r="D67" s="74">
        <f>'plan 2'!E16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2'!B17</f>
        <v>0</v>
      </c>
      <c r="B68" s="74">
        <f>'plan 2'!C17</f>
        <v>0</v>
      </c>
      <c r="C68" s="74">
        <f>'plan 2'!D17</f>
        <v>0</v>
      </c>
      <c r="D68" s="74">
        <f>'plan 2'!E17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2'!B18</f>
        <v>0</v>
      </c>
      <c r="B69" s="74">
        <f>'plan 2'!C18</f>
        <v>0</v>
      </c>
      <c r="C69" s="74">
        <f>'plan 2'!D18</f>
        <v>0</v>
      </c>
      <c r="D69" s="74">
        <f>'plan 2'!E18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2'!B19</f>
        <v>0</v>
      </c>
      <c r="B70" s="74">
        <f>'plan 2'!C19</f>
        <v>0</v>
      </c>
      <c r="C70" s="74">
        <f>'plan 2'!D19</f>
        <v>0</v>
      </c>
      <c r="D70" s="74">
        <f>'plan 2'!E19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2'!B20</f>
        <v>0</v>
      </c>
      <c r="B71" s="74">
        <f>'plan 2'!C20</f>
        <v>0</v>
      </c>
      <c r="C71" s="74">
        <f>'plan 2'!D20</f>
        <v>0</v>
      </c>
      <c r="D71" s="74">
        <f>'plan 2'!E20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2'!B21</f>
        <v>0</v>
      </c>
      <c r="B72" s="74">
        <f>'plan 2'!C21</f>
        <v>0</v>
      </c>
      <c r="C72" s="74">
        <f>'plan 2'!D21</f>
        <v>0</v>
      </c>
      <c r="D72" s="74">
        <f>'plan 2'!E21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2'!B22</f>
        <v>0</v>
      </c>
      <c r="B73" s="74">
        <f>'plan 2'!C22</f>
        <v>0</v>
      </c>
      <c r="C73" s="74">
        <f>'plan 2'!D22</f>
        <v>0</v>
      </c>
      <c r="D73" s="74">
        <f>'plan 2'!E22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2'!B23</f>
        <v>0</v>
      </c>
      <c r="B74" s="74">
        <f>'plan 2'!C23</f>
        <v>0</v>
      </c>
      <c r="C74" s="74">
        <f>'plan 2'!D23</f>
        <v>0</v>
      </c>
      <c r="D74" s="74">
        <f>'plan 2'!E23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2'!B24</f>
        <v>0</v>
      </c>
      <c r="B75" s="74">
        <f>'plan 2'!C24</f>
        <v>0</v>
      </c>
      <c r="C75" s="74">
        <f>'plan 2'!D24</f>
        <v>0</v>
      </c>
      <c r="D75" s="74">
        <f>'plan 2'!E24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2'!B25</f>
        <v>0</v>
      </c>
      <c r="B76" s="74">
        <f>'plan 2'!C25</f>
        <v>0</v>
      </c>
      <c r="C76" s="74">
        <f>'plan 2'!D25</f>
        <v>0</v>
      </c>
      <c r="D76" s="74">
        <f>'plan 2'!E25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2'!B26</f>
        <v>0</v>
      </c>
      <c r="B77" s="74">
        <f>'plan 2'!C26</f>
        <v>0</v>
      </c>
      <c r="C77" s="74">
        <f>'plan 2'!D26</f>
        <v>0</v>
      </c>
      <c r="D77" s="74">
        <f>'plan 2'!E26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2'!B27</f>
        <v>0</v>
      </c>
      <c r="B78" s="74">
        <f>'plan 2'!C27</f>
        <v>0</v>
      </c>
      <c r="C78" s="74">
        <f>'plan 2'!D27</f>
        <v>0</v>
      </c>
      <c r="D78" s="74">
        <f>'plan 2'!E27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2'!B28</f>
        <v>0</v>
      </c>
      <c r="B79" s="74">
        <f>'plan 2'!C28</f>
        <v>0</v>
      </c>
      <c r="C79" s="74">
        <f>'plan 2'!D28</f>
        <v>0</v>
      </c>
      <c r="D79" s="74">
        <f>'plan 2'!E28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2'!B29</f>
        <v>0</v>
      </c>
      <c r="B80" s="74">
        <f>'plan 2'!C29</f>
        <v>0</v>
      </c>
      <c r="C80" s="74">
        <f>'plan 2'!D29</f>
        <v>0</v>
      </c>
      <c r="D80" s="74">
        <f>'plan 2'!E29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2'!B30</f>
        <v>0</v>
      </c>
      <c r="B81" s="74">
        <f>'plan 2'!C30</f>
        <v>0</v>
      </c>
      <c r="C81" s="74">
        <f>'plan 2'!D30</f>
        <v>0</v>
      </c>
      <c r="D81" s="74">
        <f>'plan 2'!E30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2'!B31</f>
        <v>0</v>
      </c>
      <c r="B82" s="74">
        <f>'plan 2'!C31</f>
        <v>0</v>
      </c>
      <c r="C82" s="74">
        <f>'plan 2'!D31</f>
        <v>0</v>
      </c>
      <c r="D82" s="74">
        <f>'plan 2'!E31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2'!B32</f>
        <v>0</v>
      </c>
      <c r="B83" s="74">
        <f>'plan 2'!C32</f>
        <v>0</v>
      </c>
      <c r="C83" s="74">
        <f>'plan 2'!D32</f>
        <v>0</v>
      </c>
      <c r="D83" s="74">
        <f>'plan 2'!E32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2'!B33</f>
        <v>0</v>
      </c>
      <c r="B84" s="74">
        <f>'plan 2'!C33</f>
        <v>0</v>
      </c>
      <c r="C84" s="74">
        <f>'plan 2'!D33</f>
        <v>0</v>
      </c>
      <c r="D84" s="74">
        <f>'plan 2'!E33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2'!B34</f>
        <v>0</v>
      </c>
      <c r="B85" s="74">
        <f>'plan 2'!C34</f>
        <v>0</v>
      </c>
      <c r="C85" s="74">
        <f>'plan 2'!D34</f>
        <v>0</v>
      </c>
      <c r="D85" s="74">
        <f>'plan 2'!E34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2'!B35</f>
        <v>0</v>
      </c>
      <c r="B86" s="74">
        <f>'plan 2'!C35</f>
        <v>0</v>
      </c>
      <c r="C86" s="74">
        <f>'plan 2'!D35</f>
        <v>0</v>
      </c>
      <c r="D86" s="74">
        <f>'plan 2'!E35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2'!B36</f>
        <v>0</v>
      </c>
      <c r="B87" s="74">
        <f>'plan 2'!C36</f>
        <v>0</v>
      </c>
      <c r="C87" s="74">
        <f>'plan 2'!D36</f>
        <v>0</v>
      </c>
      <c r="D87" s="74">
        <f>'plan 2'!E36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2'!B37</f>
        <v>0</v>
      </c>
      <c r="B88" s="74">
        <f>'plan 2'!C37</f>
        <v>0</v>
      </c>
      <c r="C88" s="74">
        <f>'plan 2'!D37</f>
        <v>0</v>
      </c>
      <c r="D88" s="74">
        <f>'plan 2'!E37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2'!B38</f>
        <v>0</v>
      </c>
      <c r="B89" s="74">
        <f>'plan 2'!C38</f>
        <v>0</v>
      </c>
      <c r="C89" s="74">
        <f>'plan 2'!D38</f>
        <v>0</v>
      </c>
      <c r="D89" s="74">
        <f>'plan 2'!E38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2'!B39</f>
        <v>0</v>
      </c>
      <c r="B90" s="74">
        <f>'plan 2'!C39</f>
        <v>0</v>
      </c>
      <c r="C90" s="74">
        <f>'plan 2'!D39</f>
        <v>0</v>
      </c>
      <c r="D90" s="74">
        <f>'plan 2'!E39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2'!B40</f>
        <v>0</v>
      </c>
      <c r="B91" s="74">
        <f>'plan 2'!C40</f>
        <v>0</v>
      </c>
      <c r="C91" s="74">
        <f>'plan 2'!D40</f>
        <v>0</v>
      </c>
      <c r="D91" s="74">
        <f>'plan 2'!E40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2'!B41</f>
        <v>0</v>
      </c>
      <c r="B92" s="74">
        <f>'plan 2'!C41</f>
        <v>0</v>
      </c>
      <c r="C92" s="74">
        <f>'plan 2'!D41</f>
        <v>0</v>
      </c>
      <c r="D92" s="74">
        <f>'plan 2'!E41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2'!B42</f>
        <v>0</v>
      </c>
      <c r="B93" s="74">
        <f>'plan 2'!C42</f>
        <v>0</v>
      </c>
      <c r="C93" s="74">
        <f>'plan 2'!D42</f>
        <v>0</v>
      </c>
      <c r="D93" s="74">
        <f>'plan 2'!E42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2'!B43</f>
        <v>0</v>
      </c>
      <c r="B94" s="74">
        <f>'plan 2'!C43</f>
        <v>0</v>
      </c>
      <c r="C94" s="74">
        <f>'plan 2'!D43</f>
        <v>0</v>
      </c>
      <c r="D94" s="74">
        <f>'plan 2'!E43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2'!B44</f>
        <v>0</v>
      </c>
      <c r="B95" s="74">
        <f>'plan 2'!C44</f>
        <v>0</v>
      </c>
      <c r="C95" s="74">
        <f>'plan 2'!D44</f>
        <v>0</v>
      </c>
      <c r="D95" s="74">
        <f>'plan 2'!E44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73"/>
      <c r="B96" s="74"/>
      <c r="C96" s="74"/>
      <c r="D96" s="74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"/>
    <protectedRange password="CC6F" sqref="A46 J46:S46 A45:B45 D45:F45 A42:D44 I42:T43 I44:S45 A47:S47 H42:H44 E44:G44 E42:F43" name="Range2_1_3"/>
    <protectedRange password="CC6F" sqref="A109:S110 A127:S134" name="Range4_1_2"/>
    <protectedRange password="CC6F" sqref="A114:S114" name="Range4_2_1"/>
    <protectedRange password="CC6F" sqref="U101:X102 T103:W103" name="Range3_1"/>
    <protectedRange password="CC7D" sqref="A1:F1 C2:G2 A3:F35 G1:X3 B40:F40 E66:I66 B99:F99 G4:H35 L4:X35" name="Range1_5"/>
    <protectedRange password="CC7D" sqref="A48:G62 A64:F64 C63:G63 G48:X64 A115:X126" name="Range2_1"/>
    <protectedRange password="CC6F" sqref="A66:D66 J66:XFD66 A65:I65 K65:XFD65 I5:K35 J4:K4 A67:XFD67 E68:XFD96 A68:D95" name="Range2_2_3"/>
    <protectedRange password="CC6F" sqref="B46:I46" name="Range2_1_1_2_1"/>
    <protectedRange password="CC6F" sqref="A63:B63" name="Range1_1_1_2"/>
    <protectedRange password="CC6F" sqref="A2:B2" name="Range1_1_1_3"/>
    <protectedRange password="CC6F" sqref="G41:G43" name="Range3_1_3"/>
    <protectedRange password="CC6F" sqref="A104:R105" name="Range3_1_4_1_1"/>
    <protectedRange password="CC6F" sqref="S104:V106" name="Range3_3_2"/>
    <protectedRange password="CC6F" sqref="A106:R106" name="Range3_1_1_1_1"/>
    <protectedRange password="CC6F" sqref="A111:R111" name="Range3_1_5_1"/>
    <protectedRange password="CC6F" sqref="A112:R112" name="Range4_1_1_1_1"/>
    <protectedRange password="CC6F" sqref="S111:V111" name="Range3_3_1_1_1"/>
    <protectedRange password="CC6F" sqref="A113:R113" name="Range3_1_2_1_1_1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Z134"/>
  <sheetViews>
    <sheetView topLeftCell="A59" workbookViewId="0"/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2'!F16</f>
        <v>0</v>
      </c>
      <c r="B67" s="74">
        <f>'plan 2'!G16</f>
        <v>0</v>
      </c>
      <c r="C67" s="74">
        <f>'plan 2'!H16</f>
        <v>0</v>
      </c>
      <c r="D67" s="74">
        <f>'plan 2'!I16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2'!F17</f>
        <v>0</v>
      </c>
      <c r="B68" s="74">
        <f>'plan 2'!G17</f>
        <v>0</v>
      </c>
      <c r="C68" s="74">
        <f>'plan 2'!H17</f>
        <v>0</v>
      </c>
      <c r="D68" s="74">
        <f>'plan 2'!I17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2'!F18</f>
        <v>0</v>
      </c>
      <c r="B69" s="74">
        <f>'plan 2'!G18</f>
        <v>0</v>
      </c>
      <c r="C69" s="74">
        <f>'plan 2'!H18</f>
        <v>0</v>
      </c>
      <c r="D69" s="74">
        <f>'plan 2'!I18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2'!F19</f>
        <v>0</v>
      </c>
      <c r="B70" s="74">
        <f>'plan 2'!G19</f>
        <v>0</v>
      </c>
      <c r="C70" s="74">
        <f>'plan 2'!H19</f>
        <v>0</v>
      </c>
      <c r="D70" s="74">
        <f>'plan 2'!I19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2'!F20</f>
        <v>0</v>
      </c>
      <c r="B71" s="74">
        <f>'plan 2'!G20</f>
        <v>0</v>
      </c>
      <c r="C71" s="74">
        <f>'plan 2'!H20</f>
        <v>0</v>
      </c>
      <c r="D71" s="74">
        <f>'plan 2'!I20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2'!F21</f>
        <v>0</v>
      </c>
      <c r="B72" s="74">
        <f>'plan 2'!G21</f>
        <v>0</v>
      </c>
      <c r="C72" s="74">
        <f>'plan 2'!H21</f>
        <v>0</v>
      </c>
      <c r="D72" s="74">
        <f>'plan 2'!I21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2'!F22</f>
        <v>0</v>
      </c>
      <c r="B73" s="74">
        <f>'plan 2'!G22</f>
        <v>0</v>
      </c>
      <c r="C73" s="74">
        <f>'plan 2'!H22</f>
        <v>0</v>
      </c>
      <c r="D73" s="74">
        <f>'plan 2'!I22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2'!F23</f>
        <v>0</v>
      </c>
      <c r="B74" s="74">
        <f>'plan 2'!G23</f>
        <v>0</v>
      </c>
      <c r="C74" s="74">
        <f>'plan 2'!H23</f>
        <v>0</v>
      </c>
      <c r="D74" s="74">
        <f>'plan 2'!I23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2'!F24</f>
        <v>0</v>
      </c>
      <c r="B75" s="74">
        <f>'plan 2'!G24</f>
        <v>0</v>
      </c>
      <c r="C75" s="74">
        <f>'plan 2'!H24</f>
        <v>0</v>
      </c>
      <c r="D75" s="74">
        <f>'plan 2'!I24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2'!F25</f>
        <v>0</v>
      </c>
      <c r="B76" s="74">
        <f>'plan 2'!G25</f>
        <v>0</v>
      </c>
      <c r="C76" s="74">
        <f>'plan 2'!H25</f>
        <v>0</v>
      </c>
      <c r="D76" s="74">
        <f>'plan 2'!I25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2'!F26</f>
        <v>0</v>
      </c>
      <c r="B77" s="74">
        <f>'plan 2'!G26</f>
        <v>0</v>
      </c>
      <c r="C77" s="74">
        <f>'plan 2'!H26</f>
        <v>0</v>
      </c>
      <c r="D77" s="74">
        <f>'plan 2'!I26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2'!F27</f>
        <v>0</v>
      </c>
      <c r="B78" s="74">
        <f>'plan 2'!G27</f>
        <v>0</v>
      </c>
      <c r="C78" s="74">
        <f>'plan 2'!H27</f>
        <v>0</v>
      </c>
      <c r="D78" s="74">
        <f>'plan 2'!I27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2'!F28</f>
        <v>0</v>
      </c>
      <c r="B79" s="74">
        <f>'plan 2'!G28</f>
        <v>0</v>
      </c>
      <c r="C79" s="74">
        <f>'plan 2'!H28</f>
        <v>0</v>
      </c>
      <c r="D79" s="74">
        <f>'plan 2'!I28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2'!F29</f>
        <v>0</v>
      </c>
      <c r="B80" s="74">
        <f>'plan 2'!G29</f>
        <v>0</v>
      </c>
      <c r="C80" s="74">
        <f>'plan 2'!H29</f>
        <v>0</v>
      </c>
      <c r="D80" s="74">
        <f>'plan 2'!I29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2'!F30</f>
        <v>0</v>
      </c>
      <c r="B81" s="74">
        <f>'plan 2'!G30</f>
        <v>0</v>
      </c>
      <c r="C81" s="74">
        <f>'plan 2'!H30</f>
        <v>0</v>
      </c>
      <c r="D81" s="74">
        <f>'plan 2'!I30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2'!F31</f>
        <v>0</v>
      </c>
      <c r="B82" s="74">
        <f>'plan 2'!G31</f>
        <v>0</v>
      </c>
      <c r="C82" s="74">
        <f>'plan 2'!H31</f>
        <v>0</v>
      </c>
      <c r="D82" s="74">
        <f>'plan 2'!I31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2'!F32</f>
        <v>0</v>
      </c>
      <c r="B83" s="74">
        <f>'plan 2'!G32</f>
        <v>0</v>
      </c>
      <c r="C83" s="74">
        <f>'plan 2'!H32</f>
        <v>0</v>
      </c>
      <c r="D83" s="74">
        <f>'plan 2'!I32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2'!F33</f>
        <v>0</v>
      </c>
      <c r="B84" s="74">
        <f>'plan 2'!G33</f>
        <v>0</v>
      </c>
      <c r="C84" s="74">
        <f>'plan 2'!H33</f>
        <v>0</v>
      </c>
      <c r="D84" s="74">
        <f>'plan 2'!I33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2'!F34</f>
        <v>0</v>
      </c>
      <c r="B85" s="74">
        <f>'plan 2'!G34</f>
        <v>0</v>
      </c>
      <c r="C85" s="74">
        <f>'plan 2'!H34</f>
        <v>0</v>
      </c>
      <c r="D85" s="74">
        <f>'plan 2'!I34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2'!F35</f>
        <v>0</v>
      </c>
      <c r="B86" s="74">
        <f>'plan 2'!G35</f>
        <v>0</v>
      </c>
      <c r="C86" s="74">
        <f>'plan 2'!H35</f>
        <v>0</v>
      </c>
      <c r="D86" s="74">
        <f>'plan 2'!I35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2'!F36</f>
        <v>0</v>
      </c>
      <c r="B87" s="74">
        <f>'plan 2'!G36</f>
        <v>0</v>
      </c>
      <c r="C87" s="74">
        <f>'plan 2'!H36</f>
        <v>0</v>
      </c>
      <c r="D87" s="74">
        <f>'plan 2'!I36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2'!F37</f>
        <v>0</v>
      </c>
      <c r="B88" s="74">
        <f>'plan 2'!G37</f>
        <v>0</v>
      </c>
      <c r="C88" s="74">
        <f>'plan 2'!H37</f>
        <v>0</v>
      </c>
      <c r="D88" s="74">
        <f>'plan 2'!I37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2'!F38</f>
        <v>0</v>
      </c>
      <c r="B89" s="74">
        <f>'plan 2'!G38</f>
        <v>0</v>
      </c>
      <c r="C89" s="74">
        <f>'plan 2'!H38</f>
        <v>0</v>
      </c>
      <c r="D89" s="74">
        <f>'plan 2'!I38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2'!F39</f>
        <v>0</v>
      </c>
      <c r="B90" s="74">
        <f>'plan 2'!G39</f>
        <v>0</v>
      </c>
      <c r="C90" s="74">
        <f>'plan 2'!H39</f>
        <v>0</v>
      </c>
      <c r="D90" s="74">
        <f>'plan 2'!I39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2'!F40</f>
        <v>0</v>
      </c>
      <c r="B91" s="74">
        <f>'plan 2'!G40</f>
        <v>0</v>
      </c>
      <c r="C91" s="74">
        <f>'plan 2'!H40</f>
        <v>0</v>
      </c>
      <c r="D91" s="74">
        <f>'plan 2'!I40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2'!F41</f>
        <v>0</v>
      </c>
      <c r="B92" s="74">
        <f>'plan 2'!G41</f>
        <v>0</v>
      </c>
      <c r="C92" s="74">
        <f>'plan 2'!H41</f>
        <v>0</v>
      </c>
      <c r="D92" s="74">
        <f>'plan 2'!I41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2'!F42</f>
        <v>0</v>
      </c>
      <c r="B93" s="74">
        <f>'plan 2'!G42</f>
        <v>0</v>
      </c>
      <c r="C93" s="74">
        <f>'plan 2'!H42</f>
        <v>0</v>
      </c>
      <c r="D93" s="74">
        <f>'plan 2'!I42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2'!F43</f>
        <v>0</v>
      </c>
      <c r="B94" s="74">
        <f>'plan 2'!G43</f>
        <v>0</v>
      </c>
      <c r="C94" s="74">
        <f>'plan 2'!H43</f>
        <v>0</v>
      </c>
      <c r="D94" s="74">
        <f>'plan 2'!I43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2'!F44</f>
        <v>0</v>
      </c>
      <c r="B95" s="74">
        <f>'plan 2'!G44</f>
        <v>0</v>
      </c>
      <c r="C95" s="74">
        <f>'plan 2'!H44</f>
        <v>0</v>
      </c>
      <c r="D95" s="74">
        <f>'plan 2'!I44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73"/>
      <c r="B96" s="74"/>
      <c r="C96" s="74"/>
      <c r="D96" s="74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_1"/>
    <protectedRange password="CC6F" sqref="A46 J46:S46 A45:B45 D45:F45 A42:D44 I42:T43 I44:S45 A47:S47 H42:H44 E44:G44 E42:F43" name="Range2_1_3_1_1"/>
    <protectedRange password="CC6F" sqref="A109:S110 A127:S134" name="Range4_1_2_1_1"/>
    <protectedRange password="CC6F" sqref="A114:S114" name="Range4_2_1_1_1"/>
    <protectedRange password="CC6F" sqref="U101:X102 T103:W103" name="Range3_1_1_1"/>
    <protectedRange password="CC7D" sqref="A1:F1 C2:G2 A3:F35 G1:X3 B40:F40 E66:I66 B99:F99 G4:H35 L4:X35" name="Range1_5_1_1"/>
    <protectedRange password="CC7D" sqref="A48:G62 A64:F64 C63:G63 G48:X64 A115:X126" name="Range2_1_1_1"/>
    <protectedRange password="CC6F" sqref="A66:D66 J66:XFD66 A65:I65 K65:XFD65 I5:K35 J4:K4 E67:XFD96" name="Range2_2_3_1_1"/>
    <protectedRange password="CC6F" sqref="B46:I46" name="Range2_1_1_2_1_1_1"/>
    <protectedRange password="CC6F" sqref="A63:B63" name="Range1_1_1_2_1_1"/>
    <protectedRange password="CC6F" sqref="A2:B2" name="Range1_1_1_3_1_1"/>
    <protectedRange password="CC6F" sqref="G41:G43" name="Range3_1_3_1_1"/>
    <protectedRange password="CC6F" sqref="A104:R105" name="Range3_1_4_1_1_1_1"/>
    <protectedRange password="CC6F" sqref="S104:V106" name="Range3_3_2_1_1"/>
    <protectedRange password="CC6F" sqref="A106:R106" name="Range3_1_1_1_1_1_1"/>
    <protectedRange password="CC6F" sqref="A111:R111" name="Range3_1_5_1_1_1"/>
    <protectedRange password="CC6F" sqref="A112:R112" name="Range4_1_1_1_1_1_1"/>
    <protectedRange password="CC6F" sqref="S111:V111" name="Range3_3_1_1_1_1_1"/>
    <protectedRange password="CC6F" sqref="A113:R113" name="Range3_1_2_1_1_1_1_1"/>
    <protectedRange password="CC6F" sqref="B96:D96 A67:D95" name="Range2_2_3_3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Z134"/>
  <sheetViews>
    <sheetView workbookViewId="0"/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2'!J16</f>
        <v>0</v>
      </c>
      <c r="B67" s="74">
        <f>'plan 2'!K16</f>
        <v>0</v>
      </c>
      <c r="C67" s="74">
        <f>'plan 2'!L16</f>
        <v>0</v>
      </c>
      <c r="D67" s="74">
        <f>'plan 2'!M16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2'!J17</f>
        <v>0</v>
      </c>
      <c r="B68" s="74">
        <f>'plan 2'!K17</f>
        <v>0</v>
      </c>
      <c r="C68" s="74">
        <f>'plan 2'!L17</f>
        <v>0</v>
      </c>
      <c r="D68" s="74">
        <f>'plan 2'!M17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2'!J18</f>
        <v>0</v>
      </c>
      <c r="B69" s="74">
        <f>'plan 2'!K18</f>
        <v>0</v>
      </c>
      <c r="C69" s="74">
        <f>'plan 2'!L18</f>
        <v>0</v>
      </c>
      <c r="D69" s="74">
        <f>'plan 2'!M18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2'!J19</f>
        <v>0</v>
      </c>
      <c r="B70" s="74">
        <f>'plan 2'!K19</f>
        <v>0</v>
      </c>
      <c r="C70" s="74">
        <f>'plan 2'!L19</f>
        <v>0</v>
      </c>
      <c r="D70" s="74">
        <f>'plan 2'!M19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2'!J20</f>
        <v>0</v>
      </c>
      <c r="B71" s="74">
        <f>'plan 2'!K20</f>
        <v>0</v>
      </c>
      <c r="C71" s="74">
        <f>'plan 2'!L20</f>
        <v>0</v>
      </c>
      <c r="D71" s="74">
        <f>'plan 2'!M20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2'!J21</f>
        <v>0</v>
      </c>
      <c r="B72" s="74">
        <f>'plan 2'!K21</f>
        <v>0</v>
      </c>
      <c r="C72" s="74">
        <f>'plan 2'!L21</f>
        <v>0</v>
      </c>
      <c r="D72" s="74">
        <f>'plan 2'!M21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2'!J22</f>
        <v>0</v>
      </c>
      <c r="B73" s="74">
        <f>'plan 2'!K22</f>
        <v>0</v>
      </c>
      <c r="C73" s="74">
        <f>'plan 2'!L22</f>
        <v>0</v>
      </c>
      <c r="D73" s="74">
        <f>'plan 2'!M22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2'!J23</f>
        <v>0</v>
      </c>
      <c r="B74" s="74">
        <f>'plan 2'!K23</f>
        <v>0</v>
      </c>
      <c r="C74" s="74">
        <f>'plan 2'!L23</f>
        <v>0</v>
      </c>
      <c r="D74" s="74">
        <f>'plan 2'!M23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2'!J24</f>
        <v>0</v>
      </c>
      <c r="B75" s="74">
        <f>'plan 2'!K24</f>
        <v>0</v>
      </c>
      <c r="C75" s="74">
        <f>'plan 2'!L24</f>
        <v>0</v>
      </c>
      <c r="D75" s="74">
        <f>'plan 2'!M24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2'!J25</f>
        <v>0</v>
      </c>
      <c r="B76" s="74">
        <f>'plan 2'!K25</f>
        <v>0</v>
      </c>
      <c r="C76" s="74">
        <f>'plan 2'!L25</f>
        <v>0</v>
      </c>
      <c r="D76" s="74">
        <f>'plan 2'!M25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2'!J26</f>
        <v>0</v>
      </c>
      <c r="B77" s="74">
        <f>'plan 2'!K26</f>
        <v>0</v>
      </c>
      <c r="C77" s="74">
        <f>'plan 2'!L26</f>
        <v>0</v>
      </c>
      <c r="D77" s="74">
        <f>'plan 2'!M26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2'!J27</f>
        <v>0</v>
      </c>
      <c r="B78" s="74">
        <f>'plan 2'!K27</f>
        <v>0</v>
      </c>
      <c r="C78" s="74">
        <f>'plan 2'!L27</f>
        <v>0</v>
      </c>
      <c r="D78" s="74">
        <f>'plan 2'!M27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2'!J28</f>
        <v>0</v>
      </c>
      <c r="B79" s="74">
        <f>'plan 2'!K28</f>
        <v>0</v>
      </c>
      <c r="C79" s="74">
        <f>'plan 2'!L28</f>
        <v>0</v>
      </c>
      <c r="D79" s="74">
        <f>'plan 2'!M28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2'!J29</f>
        <v>0</v>
      </c>
      <c r="B80" s="74">
        <f>'plan 2'!K29</f>
        <v>0</v>
      </c>
      <c r="C80" s="74">
        <f>'plan 2'!L29</f>
        <v>0</v>
      </c>
      <c r="D80" s="74">
        <f>'plan 2'!M29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2'!J30</f>
        <v>0</v>
      </c>
      <c r="B81" s="74">
        <f>'plan 2'!K30</f>
        <v>0</v>
      </c>
      <c r="C81" s="74">
        <f>'plan 2'!L30</f>
        <v>0</v>
      </c>
      <c r="D81" s="74">
        <f>'plan 2'!M30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2'!J31</f>
        <v>0</v>
      </c>
      <c r="B82" s="74">
        <f>'plan 2'!K31</f>
        <v>0</v>
      </c>
      <c r="C82" s="74">
        <f>'plan 2'!L31</f>
        <v>0</v>
      </c>
      <c r="D82" s="74">
        <f>'plan 2'!M31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2'!J32</f>
        <v>0</v>
      </c>
      <c r="B83" s="74">
        <f>'plan 2'!K32</f>
        <v>0</v>
      </c>
      <c r="C83" s="74">
        <f>'plan 2'!L32</f>
        <v>0</v>
      </c>
      <c r="D83" s="74">
        <f>'plan 2'!M32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2'!J33</f>
        <v>0</v>
      </c>
      <c r="B84" s="74">
        <f>'plan 2'!K33</f>
        <v>0</v>
      </c>
      <c r="C84" s="74">
        <f>'plan 2'!L33</f>
        <v>0</v>
      </c>
      <c r="D84" s="74">
        <f>'plan 2'!M33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2'!J34</f>
        <v>0</v>
      </c>
      <c r="B85" s="74">
        <f>'plan 2'!K34</f>
        <v>0</v>
      </c>
      <c r="C85" s="74">
        <f>'plan 2'!L34</f>
        <v>0</v>
      </c>
      <c r="D85" s="74">
        <f>'plan 2'!M34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2'!J35</f>
        <v>0</v>
      </c>
      <c r="B86" s="74">
        <f>'plan 2'!K35</f>
        <v>0</v>
      </c>
      <c r="C86" s="74">
        <f>'plan 2'!L35</f>
        <v>0</v>
      </c>
      <c r="D86" s="74">
        <f>'plan 2'!M35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2'!J36</f>
        <v>0</v>
      </c>
      <c r="B87" s="74">
        <f>'plan 2'!K36</f>
        <v>0</v>
      </c>
      <c r="C87" s="74">
        <f>'plan 2'!L36</f>
        <v>0</v>
      </c>
      <c r="D87" s="74">
        <f>'plan 2'!M36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2'!J37</f>
        <v>0</v>
      </c>
      <c r="B88" s="74">
        <f>'plan 2'!K37</f>
        <v>0</v>
      </c>
      <c r="C88" s="74">
        <f>'plan 2'!L37</f>
        <v>0</v>
      </c>
      <c r="D88" s="74">
        <f>'plan 2'!M37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2'!J38</f>
        <v>0</v>
      </c>
      <c r="B89" s="74">
        <f>'plan 2'!K38</f>
        <v>0</v>
      </c>
      <c r="C89" s="74">
        <f>'plan 2'!L38</f>
        <v>0</v>
      </c>
      <c r="D89" s="74">
        <f>'plan 2'!M38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2'!J39</f>
        <v>0</v>
      </c>
      <c r="B90" s="74">
        <f>'plan 2'!K39</f>
        <v>0</v>
      </c>
      <c r="C90" s="74">
        <f>'plan 2'!L39</f>
        <v>0</v>
      </c>
      <c r="D90" s="74">
        <f>'plan 2'!M39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2'!J40</f>
        <v>0</v>
      </c>
      <c r="B91" s="74">
        <f>'plan 2'!K40</f>
        <v>0</v>
      </c>
      <c r="C91" s="74">
        <f>'plan 2'!L40</f>
        <v>0</v>
      </c>
      <c r="D91" s="74">
        <f>'plan 2'!M40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2'!J41</f>
        <v>0</v>
      </c>
      <c r="B92" s="74">
        <f>'plan 2'!K41</f>
        <v>0</v>
      </c>
      <c r="C92" s="74">
        <f>'plan 2'!L41</f>
        <v>0</v>
      </c>
      <c r="D92" s="74">
        <f>'plan 2'!M41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2'!J42</f>
        <v>0</v>
      </c>
      <c r="B93" s="74">
        <f>'plan 2'!K42</f>
        <v>0</v>
      </c>
      <c r="C93" s="74">
        <f>'plan 2'!L42</f>
        <v>0</v>
      </c>
      <c r="D93" s="74">
        <f>'plan 2'!M42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2'!J43</f>
        <v>0</v>
      </c>
      <c r="B94" s="74">
        <f>'plan 2'!K43</f>
        <v>0</v>
      </c>
      <c r="C94" s="74">
        <f>'plan 2'!L43</f>
        <v>0</v>
      </c>
      <c r="D94" s="74">
        <f>'plan 2'!M43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2'!J44</f>
        <v>0</v>
      </c>
      <c r="B95" s="74">
        <f>'plan 2'!K44</f>
        <v>0</v>
      </c>
      <c r="C95" s="74">
        <f>'plan 2'!L44</f>
        <v>0</v>
      </c>
      <c r="D95" s="74">
        <f>'plan 2'!M44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86"/>
      <c r="B96" s="87"/>
      <c r="C96" s="87"/>
      <c r="D96" s="88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_1"/>
    <protectedRange password="CC6F" sqref="A46 J46:S46 A45:B45 D45:F45 A42:D44 I42:T43 I44:S45 A47:S47 H42:H44 E44:G44 E42:F43" name="Range2_1_3_1_1"/>
    <protectedRange password="CC6F" sqref="A109:S110 A127:S134" name="Range4_1_2_1_1"/>
    <protectedRange password="CC6F" sqref="A114:S114" name="Range4_2_1_1_1"/>
    <protectedRange password="CC6F" sqref="U101:X102 T103:W103" name="Range3_1_1_1"/>
    <protectedRange password="CC7D" sqref="A1:F1 C2:G2 A3:F35 G1:X3 B40:F40 E66:I66 B99:F99 G4:H35 L4:X35" name="Range1_5_1_1"/>
    <protectedRange password="CC7D" sqref="A48:G62 A64:F64 C63:G63 G48:X64 A115:X126" name="Range2_1_1_1"/>
    <protectedRange password="CC6F" sqref="A66:D66 J66:XFD66 A65:I65 K65:XFD65 I5:K35 J4:K4 A67:XFD96" name="Range2_2_3_1_1"/>
    <protectedRange password="CC6F" sqref="B46:I46" name="Range2_1_1_2_1_1_1"/>
    <protectedRange password="CC6F" sqref="A63:B63" name="Range1_1_1_2_1_1"/>
    <protectedRange password="CC6F" sqref="A2:B2" name="Range1_1_1_3_1_1"/>
    <protectedRange password="CC6F" sqref="G41:G43" name="Range3_1_3_1_1"/>
    <protectedRange password="CC6F" sqref="A104:R105" name="Range3_1_4_1_1_1_1"/>
    <protectedRange password="CC6F" sqref="S104:V106" name="Range3_3_2_1_1"/>
    <protectedRange password="CC6F" sqref="A106:R106" name="Range3_1_1_1_1_1_1"/>
    <protectedRange password="CC6F" sqref="A111:R111" name="Range3_1_5_1_1_1"/>
    <protectedRange password="CC6F" sqref="A112:R112" name="Range4_1_1_1_1_1_1"/>
    <protectedRange password="CC6F" sqref="S111:V111" name="Range3_3_1_1_1_1_1"/>
    <protectedRange password="CC6F" sqref="A113:R113" name="Range3_1_2_1_1_1_1_1"/>
  </protectedRanges>
  <mergeCells count="130">
    <mergeCell ref="D121:K121"/>
    <mergeCell ref="D122:K122"/>
    <mergeCell ref="D123:K123"/>
    <mergeCell ref="D124:K124"/>
    <mergeCell ref="D125:K125"/>
    <mergeCell ref="D126:K126"/>
    <mergeCell ref="J11:K11"/>
    <mergeCell ref="K85:L85"/>
    <mergeCell ref="K86:L86"/>
    <mergeCell ref="D115:K115"/>
    <mergeCell ref="D116:K116"/>
    <mergeCell ref="D117:K117"/>
    <mergeCell ref="D118:K118"/>
    <mergeCell ref="J104:L104"/>
    <mergeCell ref="K87:L87"/>
    <mergeCell ref="K88:L88"/>
    <mergeCell ref="K89:L89"/>
    <mergeCell ref="K90:L90"/>
    <mergeCell ref="K91:L91"/>
    <mergeCell ref="K92:L92"/>
    <mergeCell ref="K93:L93"/>
    <mergeCell ref="K94:L94"/>
    <mergeCell ref="E65:I65"/>
    <mergeCell ref="K65:L65"/>
    <mergeCell ref="D1:J1"/>
    <mergeCell ref="D4:G4"/>
    <mergeCell ref="G3:J3"/>
    <mergeCell ref="J4:K4"/>
    <mergeCell ref="J6:K6"/>
    <mergeCell ref="J7:K7"/>
    <mergeCell ref="J8:K8"/>
    <mergeCell ref="J9:K9"/>
    <mergeCell ref="J10:K10"/>
    <mergeCell ref="B126:C126"/>
    <mergeCell ref="B119:C119"/>
    <mergeCell ref="B117:C117"/>
    <mergeCell ref="B53:C53"/>
    <mergeCell ref="B51:C51"/>
    <mergeCell ref="B54:C54"/>
    <mergeCell ref="B121:C121"/>
    <mergeCell ref="B118:C118"/>
    <mergeCell ref="B57:C57"/>
    <mergeCell ref="B59:C59"/>
    <mergeCell ref="B115:C115"/>
    <mergeCell ref="B123:C123"/>
    <mergeCell ref="B120:C120"/>
    <mergeCell ref="B55:C55"/>
    <mergeCell ref="B116:C116"/>
    <mergeCell ref="B58:C58"/>
    <mergeCell ref="D57:K57"/>
    <mergeCell ref="D58:K58"/>
    <mergeCell ref="D59:K59"/>
    <mergeCell ref="P104:R104"/>
    <mergeCell ref="B125:C125"/>
    <mergeCell ref="A39:B39"/>
    <mergeCell ref="M104:O104"/>
    <mergeCell ref="B49:C49"/>
    <mergeCell ref="B56:C56"/>
    <mergeCell ref="B48:C48"/>
    <mergeCell ref="B122:C122"/>
    <mergeCell ref="A104:C104"/>
    <mergeCell ref="D104:F104"/>
    <mergeCell ref="B50:C50"/>
    <mergeCell ref="B124:C124"/>
    <mergeCell ref="A98:B98"/>
    <mergeCell ref="D56:K56"/>
    <mergeCell ref="B52:C52"/>
    <mergeCell ref="D48:K48"/>
    <mergeCell ref="D49:K49"/>
    <mergeCell ref="D119:K119"/>
    <mergeCell ref="D120:K120"/>
    <mergeCell ref="D62:J62"/>
    <mergeCell ref="D50:K50"/>
    <mergeCell ref="D51:K51"/>
    <mergeCell ref="D52:K52"/>
    <mergeCell ref="D53:K53"/>
    <mergeCell ref="D54:K54"/>
    <mergeCell ref="D55:K55"/>
    <mergeCell ref="J30:K30"/>
    <mergeCell ref="J31:K31"/>
    <mergeCell ref="J32:K32"/>
    <mergeCell ref="J33:K33"/>
    <mergeCell ref="J34:K34"/>
    <mergeCell ref="J35:K35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P111:R111"/>
    <mergeCell ref="K95:L95"/>
    <mergeCell ref="K96:L96"/>
    <mergeCell ref="A103:B103"/>
    <mergeCell ref="G104:I104"/>
    <mergeCell ref="A111:C111"/>
    <mergeCell ref="D111:F111"/>
    <mergeCell ref="G111:I111"/>
    <mergeCell ref="J111:L111"/>
    <mergeCell ref="M111:O1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Z134"/>
  <sheetViews>
    <sheetView topLeftCell="A68" workbookViewId="0"/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2'!N16</f>
        <v>0</v>
      </c>
      <c r="B67" s="74">
        <f>'plan 2'!O16</f>
        <v>0</v>
      </c>
      <c r="C67" s="74">
        <f>'plan 2'!P16</f>
        <v>0</v>
      </c>
      <c r="D67" s="74">
        <f>'plan 2'!Q16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2'!N17</f>
        <v>0</v>
      </c>
      <c r="B68" s="74">
        <f>'plan 2'!O17</f>
        <v>0</v>
      </c>
      <c r="C68" s="74">
        <f>'plan 2'!P17</f>
        <v>0</v>
      </c>
      <c r="D68" s="74">
        <f>'plan 2'!Q17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2'!N18</f>
        <v>0</v>
      </c>
      <c r="B69" s="74">
        <f>'plan 2'!O18</f>
        <v>0</v>
      </c>
      <c r="C69" s="74">
        <f>'plan 2'!P18</f>
        <v>0</v>
      </c>
      <c r="D69" s="74">
        <f>'plan 2'!Q18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2'!N19</f>
        <v>0</v>
      </c>
      <c r="B70" s="74">
        <f>'plan 2'!O19</f>
        <v>0</v>
      </c>
      <c r="C70" s="74">
        <f>'plan 2'!P19</f>
        <v>0</v>
      </c>
      <c r="D70" s="74">
        <f>'plan 2'!Q19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2'!N20</f>
        <v>0</v>
      </c>
      <c r="B71" s="74">
        <f>'plan 2'!O20</f>
        <v>0</v>
      </c>
      <c r="C71" s="74">
        <f>'plan 2'!P20</f>
        <v>0</v>
      </c>
      <c r="D71" s="74">
        <f>'plan 2'!Q20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2'!N21</f>
        <v>0</v>
      </c>
      <c r="B72" s="74">
        <f>'plan 2'!O21</f>
        <v>0</v>
      </c>
      <c r="C72" s="74">
        <f>'plan 2'!P21</f>
        <v>0</v>
      </c>
      <c r="D72" s="74">
        <f>'plan 2'!Q21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2'!N22</f>
        <v>0</v>
      </c>
      <c r="B73" s="74">
        <f>'plan 2'!O22</f>
        <v>0</v>
      </c>
      <c r="C73" s="74">
        <f>'plan 2'!P22</f>
        <v>0</v>
      </c>
      <c r="D73" s="74">
        <f>'plan 2'!Q22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2'!N23</f>
        <v>0</v>
      </c>
      <c r="B74" s="74">
        <f>'plan 2'!O23</f>
        <v>0</v>
      </c>
      <c r="C74" s="74">
        <f>'plan 2'!P23</f>
        <v>0</v>
      </c>
      <c r="D74" s="74">
        <f>'plan 2'!Q23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2'!N24</f>
        <v>0</v>
      </c>
      <c r="B75" s="74">
        <f>'plan 2'!O24</f>
        <v>0</v>
      </c>
      <c r="C75" s="74">
        <f>'plan 2'!P24</f>
        <v>0</v>
      </c>
      <c r="D75" s="74">
        <f>'plan 2'!Q24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2'!N25</f>
        <v>0</v>
      </c>
      <c r="B76" s="74">
        <f>'plan 2'!O25</f>
        <v>0</v>
      </c>
      <c r="C76" s="74">
        <f>'plan 2'!P25</f>
        <v>0</v>
      </c>
      <c r="D76" s="74">
        <f>'plan 2'!Q25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2'!N26</f>
        <v>0</v>
      </c>
      <c r="B77" s="74">
        <f>'plan 2'!O26</f>
        <v>0</v>
      </c>
      <c r="C77" s="74">
        <f>'plan 2'!P26</f>
        <v>0</v>
      </c>
      <c r="D77" s="74">
        <f>'plan 2'!Q26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2'!N27</f>
        <v>0</v>
      </c>
      <c r="B78" s="74">
        <f>'plan 2'!O27</f>
        <v>0</v>
      </c>
      <c r="C78" s="74">
        <f>'plan 2'!P27</f>
        <v>0</v>
      </c>
      <c r="D78" s="74">
        <f>'plan 2'!Q27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2'!N28</f>
        <v>0</v>
      </c>
      <c r="B79" s="74">
        <f>'plan 2'!O28</f>
        <v>0</v>
      </c>
      <c r="C79" s="74">
        <f>'plan 2'!P28</f>
        <v>0</v>
      </c>
      <c r="D79" s="74">
        <f>'plan 2'!Q28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2'!N29</f>
        <v>0</v>
      </c>
      <c r="B80" s="74">
        <f>'plan 2'!O29</f>
        <v>0</v>
      </c>
      <c r="C80" s="74">
        <f>'plan 2'!P29</f>
        <v>0</v>
      </c>
      <c r="D80" s="74">
        <f>'plan 2'!Q29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2'!N30</f>
        <v>0</v>
      </c>
      <c r="B81" s="74">
        <f>'plan 2'!O30</f>
        <v>0</v>
      </c>
      <c r="C81" s="74">
        <f>'plan 2'!P30</f>
        <v>0</v>
      </c>
      <c r="D81" s="74">
        <f>'plan 2'!Q30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2'!N31</f>
        <v>0</v>
      </c>
      <c r="B82" s="74">
        <f>'plan 2'!O31</f>
        <v>0</v>
      </c>
      <c r="C82" s="74">
        <f>'plan 2'!P31</f>
        <v>0</v>
      </c>
      <c r="D82" s="74">
        <f>'plan 2'!Q31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2'!N32</f>
        <v>0</v>
      </c>
      <c r="B83" s="74">
        <f>'plan 2'!O32</f>
        <v>0</v>
      </c>
      <c r="C83" s="74">
        <f>'plan 2'!P32</f>
        <v>0</v>
      </c>
      <c r="D83" s="74">
        <f>'plan 2'!Q32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2'!N33</f>
        <v>0</v>
      </c>
      <c r="B84" s="74">
        <f>'plan 2'!O33</f>
        <v>0</v>
      </c>
      <c r="C84" s="74">
        <f>'plan 2'!P33</f>
        <v>0</v>
      </c>
      <c r="D84" s="74">
        <f>'plan 2'!Q33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2'!N34</f>
        <v>0</v>
      </c>
      <c r="B85" s="74">
        <f>'plan 2'!O34</f>
        <v>0</v>
      </c>
      <c r="C85" s="74">
        <f>'plan 2'!P34</f>
        <v>0</v>
      </c>
      <c r="D85" s="74">
        <f>'plan 2'!Q34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2'!N35</f>
        <v>0</v>
      </c>
      <c r="B86" s="74">
        <f>'plan 2'!O35</f>
        <v>0</v>
      </c>
      <c r="C86" s="74">
        <f>'plan 2'!P35</f>
        <v>0</v>
      </c>
      <c r="D86" s="74">
        <f>'plan 2'!Q35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2'!N36</f>
        <v>0</v>
      </c>
      <c r="B87" s="74">
        <f>'plan 2'!O36</f>
        <v>0</v>
      </c>
      <c r="C87" s="74">
        <f>'plan 2'!P36</f>
        <v>0</v>
      </c>
      <c r="D87" s="74">
        <f>'plan 2'!Q36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2'!N37</f>
        <v>0</v>
      </c>
      <c r="B88" s="74">
        <f>'plan 2'!O37</f>
        <v>0</v>
      </c>
      <c r="C88" s="74">
        <f>'plan 2'!P37</f>
        <v>0</v>
      </c>
      <c r="D88" s="74">
        <f>'plan 2'!Q37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2'!N38</f>
        <v>0</v>
      </c>
      <c r="B89" s="74">
        <f>'plan 2'!O38</f>
        <v>0</v>
      </c>
      <c r="C89" s="74">
        <f>'plan 2'!P38</f>
        <v>0</v>
      </c>
      <c r="D89" s="74">
        <f>'plan 2'!Q38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2'!N39</f>
        <v>0</v>
      </c>
      <c r="B90" s="74">
        <f>'plan 2'!O39</f>
        <v>0</v>
      </c>
      <c r="C90" s="74">
        <f>'plan 2'!P39</f>
        <v>0</v>
      </c>
      <c r="D90" s="74">
        <f>'plan 2'!Q39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2'!N40</f>
        <v>0</v>
      </c>
      <c r="B91" s="74">
        <f>'plan 2'!O40</f>
        <v>0</v>
      </c>
      <c r="C91" s="74">
        <f>'plan 2'!P40</f>
        <v>0</v>
      </c>
      <c r="D91" s="74">
        <f>'plan 2'!Q40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2'!N41</f>
        <v>0</v>
      </c>
      <c r="B92" s="74">
        <f>'plan 2'!O41</f>
        <v>0</v>
      </c>
      <c r="C92" s="74">
        <f>'plan 2'!P41</f>
        <v>0</v>
      </c>
      <c r="D92" s="74">
        <f>'plan 2'!Q41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2'!N42</f>
        <v>0</v>
      </c>
      <c r="B93" s="74">
        <f>'plan 2'!O42</f>
        <v>0</v>
      </c>
      <c r="C93" s="74">
        <f>'plan 2'!P42</f>
        <v>0</v>
      </c>
      <c r="D93" s="74">
        <f>'plan 2'!Q42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2'!N43</f>
        <v>0</v>
      </c>
      <c r="B94" s="74">
        <f>'plan 2'!O43</f>
        <v>0</v>
      </c>
      <c r="C94" s="74">
        <f>'plan 2'!P43</f>
        <v>0</v>
      </c>
      <c r="D94" s="74">
        <f>'plan 2'!Q43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2'!N44</f>
        <v>0</v>
      </c>
      <c r="B95" s="74">
        <f>'plan 2'!O44</f>
        <v>0</v>
      </c>
      <c r="C95" s="74">
        <f>'plan 2'!P44</f>
        <v>0</v>
      </c>
      <c r="D95" s="74">
        <f>'plan 2'!Q44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86"/>
      <c r="B96" s="87"/>
      <c r="C96" s="87"/>
      <c r="D96" s="88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_1"/>
    <protectedRange password="CC6F" sqref="A46 J46:S46 A45:B45 D45:F45 A42:D44 I42:T43 I44:S45 A47:S47 H42:H44 E44:G44 E42:F43" name="Range2_1_3_1_1"/>
    <protectedRange password="CC6F" sqref="A109:S110 A127:S134" name="Range4_1_2_1_1"/>
    <protectedRange password="CC6F" sqref="A114:S114" name="Range4_2_1_1_1"/>
    <protectedRange password="CC6F" sqref="U101:X102 T103:W103" name="Range3_1_1_1"/>
    <protectedRange password="CC7D" sqref="A1:F1 C2:G2 A3:F35 G1:X3 B40:F40 E66:I66 B99:F99 G4:H35 L4:X35" name="Range1_5_1_1"/>
    <protectedRange password="CC7D" sqref="A48:G62 A64:F64 C63:G63 G48:X64 A115:X126" name="Range2_1_1_1"/>
    <protectedRange password="CC6F" sqref="A66:D66 J66:XFD66 A65:I65 K65:XFD65 I5:K35 J4:K4 A67:XFD96" name="Range2_2_3_1_1"/>
    <protectedRange password="CC6F" sqref="B46:I46" name="Range2_1_1_2_1_1_1"/>
    <protectedRange password="CC6F" sqref="A63:B63" name="Range1_1_1_2_1_1"/>
    <protectedRange password="CC6F" sqref="A2:B2" name="Range1_1_1_3_1_1"/>
    <protectedRange password="CC6F" sqref="G41:G43" name="Range3_1_3_1_1"/>
    <protectedRange password="CC6F" sqref="A104:R105" name="Range3_1_4_1_1_1_1"/>
    <protectedRange password="CC6F" sqref="S104:V106" name="Range3_3_2_1_1"/>
    <protectedRange password="CC6F" sqref="A106:R106" name="Range3_1_1_1_1_1_1"/>
    <protectedRange password="CC6F" sqref="A111:R111" name="Range3_1_5_1_1_1"/>
    <protectedRange password="CC6F" sqref="A112:R112" name="Range4_1_1_1_1_1_1"/>
    <protectedRange password="CC6F" sqref="S111:V111" name="Range3_3_1_1_1_1_1"/>
    <protectedRange password="CC6F" sqref="A113:R113" name="Range3_1_2_1_1_1_1_1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Z134"/>
  <sheetViews>
    <sheetView topLeftCell="A66" workbookViewId="0"/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2'!R16</f>
        <v>0</v>
      </c>
      <c r="B67" s="74">
        <f>'plan 2'!S16</f>
        <v>0</v>
      </c>
      <c r="C67" s="74">
        <f>'plan 2'!T16</f>
        <v>0</v>
      </c>
      <c r="D67" s="74">
        <f>'plan 2'!U16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2'!R17</f>
        <v>0</v>
      </c>
      <c r="B68" s="74">
        <f>'plan 2'!S17</f>
        <v>0</v>
      </c>
      <c r="C68" s="74">
        <f>'plan 2'!T17</f>
        <v>0</v>
      </c>
      <c r="D68" s="74">
        <f>'plan 2'!U17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2'!R18</f>
        <v>0</v>
      </c>
      <c r="B69" s="74">
        <f>'plan 2'!S18</f>
        <v>0</v>
      </c>
      <c r="C69" s="74">
        <f>'plan 2'!T18</f>
        <v>0</v>
      </c>
      <c r="D69" s="74">
        <f>'plan 2'!U18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2'!R19</f>
        <v>0</v>
      </c>
      <c r="B70" s="74">
        <f>'plan 2'!S19</f>
        <v>0</v>
      </c>
      <c r="C70" s="74">
        <f>'plan 2'!T19</f>
        <v>0</v>
      </c>
      <c r="D70" s="74">
        <f>'plan 2'!U19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2'!R20</f>
        <v>0</v>
      </c>
      <c r="B71" s="74">
        <f>'plan 2'!S20</f>
        <v>0</v>
      </c>
      <c r="C71" s="74">
        <f>'plan 2'!T20</f>
        <v>0</v>
      </c>
      <c r="D71" s="74">
        <f>'plan 2'!U20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2'!R21</f>
        <v>0</v>
      </c>
      <c r="B72" s="74">
        <f>'plan 2'!S21</f>
        <v>0</v>
      </c>
      <c r="C72" s="74">
        <f>'plan 2'!T21</f>
        <v>0</v>
      </c>
      <c r="D72" s="74">
        <f>'plan 2'!U21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2'!R22</f>
        <v>0</v>
      </c>
      <c r="B73" s="74">
        <f>'plan 2'!S22</f>
        <v>0</v>
      </c>
      <c r="C73" s="74">
        <f>'plan 2'!T22</f>
        <v>0</v>
      </c>
      <c r="D73" s="74">
        <f>'plan 2'!U22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2'!R23</f>
        <v>0</v>
      </c>
      <c r="B74" s="74">
        <f>'plan 2'!S23</f>
        <v>0</v>
      </c>
      <c r="C74" s="74">
        <f>'plan 2'!T23</f>
        <v>0</v>
      </c>
      <c r="D74" s="74">
        <f>'plan 2'!U23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2'!R24</f>
        <v>0</v>
      </c>
      <c r="B75" s="74">
        <f>'plan 2'!S24</f>
        <v>0</v>
      </c>
      <c r="C75" s="74">
        <f>'plan 2'!T24</f>
        <v>0</v>
      </c>
      <c r="D75" s="74">
        <f>'plan 2'!U24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2'!R25</f>
        <v>0</v>
      </c>
      <c r="B76" s="74">
        <f>'plan 2'!S25</f>
        <v>0</v>
      </c>
      <c r="C76" s="74">
        <f>'plan 2'!T25</f>
        <v>0</v>
      </c>
      <c r="D76" s="74">
        <f>'plan 2'!U25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2'!R26</f>
        <v>0</v>
      </c>
      <c r="B77" s="74">
        <f>'plan 2'!S26</f>
        <v>0</v>
      </c>
      <c r="C77" s="74">
        <f>'plan 2'!T26</f>
        <v>0</v>
      </c>
      <c r="D77" s="74">
        <f>'plan 2'!U26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2'!R27</f>
        <v>0</v>
      </c>
      <c r="B78" s="74">
        <f>'plan 2'!S27</f>
        <v>0</v>
      </c>
      <c r="C78" s="74">
        <f>'plan 2'!T27</f>
        <v>0</v>
      </c>
      <c r="D78" s="74">
        <f>'plan 2'!U27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2'!R28</f>
        <v>0</v>
      </c>
      <c r="B79" s="74">
        <f>'plan 2'!S28</f>
        <v>0</v>
      </c>
      <c r="C79" s="74">
        <f>'plan 2'!T28</f>
        <v>0</v>
      </c>
      <c r="D79" s="74">
        <f>'plan 2'!U28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2'!R29</f>
        <v>0</v>
      </c>
      <c r="B80" s="74">
        <f>'plan 2'!S29</f>
        <v>0</v>
      </c>
      <c r="C80" s="74">
        <f>'plan 2'!T29</f>
        <v>0</v>
      </c>
      <c r="D80" s="74">
        <f>'plan 2'!U29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2'!R30</f>
        <v>0</v>
      </c>
      <c r="B81" s="74">
        <f>'plan 2'!S30</f>
        <v>0</v>
      </c>
      <c r="C81" s="74">
        <f>'plan 2'!T30</f>
        <v>0</v>
      </c>
      <c r="D81" s="74">
        <f>'plan 2'!U30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2'!R31</f>
        <v>0</v>
      </c>
      <c r="B82" s="74">
        <f>'plan 2'!S31</f>
        <v>0</v>
      </c>
      <c r="C82" s="74">
        <f>'plan 2'!T31</f>
        <v>0</v>
      </c>
      <c r="D82" s="74">
        <f>'plan 2'!U31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2'!R32</f>
        <v>0</v>
      </c>
      <c r="B83" s="74">
        <f>'plan 2'!S32</f>
        <v>0</v>
      </c>
      <c r="C83" s="74">
        <f>'plan 2'!T32</f>
        <v>0</v>
      </c>
      <c r="D83" s="74">
        <f>'plan 2'!U32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2'!R33</f>
        <v>0</v>
      </c>
      <c r="B84" s="74">
        <f>'plan 2'!S33</f>
        <v>0</v>
      </c>
      <c r="C84" s="74">
        <f>'plan 2'!T33</f>
        <v>0</v>
      </c>
      <c r="D84" s="74">
        <f>'plan 2'!U33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2'!R34</f>
        <v>0</v>
      </c>
      <c r="B85" s="74">
        <f>'plan 2'!S34</f>
        <v>0</v>
      </c>
      <c r="C85" s="74">
        <f>'plan 2'!T34</f>
        <v>0</v>
      </c>
      <c r="D85" s="74">
        <f>'plan 2'!U34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2'!R35</f>
        <v>0</v>
      </c>
      <c r="B86" s="74">
        <f>'plan 2'!S35</f>
        <v>0</v>
      </c>
      <c r="C86" s="74">
        <f>'plan 2'!T35</f>
        <v>0</v>
      </c>
      <c r="D86" s="74">
        <f>'plan 2'!U35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2'!R36</f>
        <v>0</v>
      </c>
      <c r="B87" s="74">
        <f>'plan 2'!S36</f>
        <v>0</v>
      </c>
      <c r="C87" s="74">
        <f>'plan 2'!T36</f>
        <v>0</v>
      </c>
      <c r="D87" s="74">
        <f>'plan 2'!U36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2'!R37</f>
        <v>0</v>
      </c>
      <c r="B88" s="74">
        <f>'plan 2'!S37</f>
        <v>0</v>
      </c>
      <c r="C88" s="74">
        <f>'plan 2'!T37</f>
        <v>0</v>
      </c>
      <c r="D88" s="74">
        <f>'plan 2'!U37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2'!R38</f>
        <v>0</v>
      </c>
      <c r="B89" s="74">
        <f>'plan 2'!S38</f>
        <v>0</v>
      </c>
      <c r="C89" s="74">
        <f>'plan 2'!T38</f>
        <v>0</v>
      </c>
      <c r="D89" s="74">
        <f>'plan 2'!U38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2'!R39</f>
        <v>0</v>
      </c>
      <c r="B90" s="74">
        <f>'plan 2'!S39</f>
        <v>0</v>
      </c>
      <c r="C90" s="74">
        <f>'plan 2'!T39</f>
        <v>0</v>
      </c>
      <c r="D90" s="74">
        <f>'plan 2'!U39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2'!R40</f>
        <v>0</v>
      </c>
      <c r="B91" s="74">
        <f>'plan 2'!S40</f>
        <v>0</v>
      </c>
      <c r="C91" s="74">
        <f>'plan 2'!T40</f>
        <v>0</v>
      </c>
      <c r="D91" s="74">
        <f>'plan 2'!U40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2'!R41</f>
        <v>0</v>
      </c>
      <c r="B92" s="74">
        <f>'plan 2'!S41</f>
        <v>0</v>
      </c>
      <c r="C92" s="74">
        <f>'plan 2'!T41</f>
        <v>0</v>
      </c>
      <c r="D92" s="74">
        <f>'plan 2'!U41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2'!R42</f>
        <v>0</v>
      </c>
      <c r="B93" s="74">
        <f>'plan 2'!S42</f>
        <v>0</v>
      </c>
      <c r="C93" s="74">
        <f>'plan 2'!T42</f>
        <v>0</v>
      </c>
      <c r="D93" s="74">
        <f>'plan 2'!U42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2'!R43</f>
        <v>0</v>
      </c>
      <c r="B94" s="74">
        <f>'plan 2'!S43</f>
        <v>0</v>
      </c>
      <c r="C94" s="74">
        <f>'plan 2'!T43</f>
        <v>0</v>
      </c>
      <c r="D94" s="74">
        <f>'plan 2'!U43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2'!R44</f>
        <v>0</v>
      </c>
      <c r="B95" s="74">
        <f>'plan 2'!S44</f>
        <v>0</v>
      </c>
      <c r="C95" s="74">
        <f>'plan 2'!T44</f>
        <v>0</v>
      </c>
      <c r="D95" s="74">
        <f>'plan 2'!U44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86"/>
      <c r="B96" s="87"/>
      <c r="C96" s="87"/>
      <c r="D96" s="88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_1"/>
    <protectedRange password="CC6F" sqref="A46 J46:S46 A45:B45 D45:F45 A42:D44 I42:T43 I44:S45 A47:S47 H42:H44 E44:G44 E42:F43" name="Range2_1_3_1_1"/>
    <protectedRange password="CC6F" sqref="A109:S110 A127:S134" name="Range4_1_2_1_1"/>
    <protectedRange password="CC6F" sqref="A114:S114" name="Range4_2_1_1_1"/>
    <protectedRange password="CC6F" sqref="U101:X102 T103:W103" name="Range3_1_1_1"/>
    <protectedRange password="CC7D" sqref="A1:F1 C2:G2 A3:F35 G1:X3 B40:F40 E66:I66 B99:F99 G4:H35 L4:X35" name="Range1_5_1_1"/>
    <protectedRange password="CC7D" sqref="A48:G62 A64:F64 C63:G63 G48:X64 A115:X126" name="Range2_1_1_1"/>
    <protectedRange password="CC6F" sqref="A66:D66 J66:XFD66 A65:I65 K65:XFD65 I5:K35 J4:K4 A67:XFD96" name="Range2_2_3_1_1"/>
    <protectedRange password="CC6F" sqref="B46:I46" name="Range2_1_1_2_1_1_1"/>
    <protectedRange password="CC6F" sqref="A63:B63" name="Range1_1_1_2_1_1"/>
    <protectedRange password="CC6F" sqref="A2:B2" name="Range1_1_1_3_1_1"/>
    <protectedRange password="CC6F" sqref="G41:G43" name="Range3_1_3_1_1"/>
    <protectedRange password="CC6F" sqref="A104:R105" name="Range3_1_4_1_1_1_1"/>
    <protectedRange password="CC6F" sqref="S104:V106" name="Range3_3_2_1_1"/>
    <protectedRange password="CC6F" sqref="A106:R106" name="Range3_1_1_1_1_1_1"/>
    <protectedRange password="CC6F" sqref="A111:R111" name="Range3_1_5_1_1_1"/>
    <protectedRange password="CC6F" sqref="A112:R112" name="Range4_1_1_1_1_1_1"/>
    <protectedRange password="CC6F" sqref="S111:V111" name="Range3_3_1_1_1_1_1"/>
    <protectedRange password="CC6F" sqref="A113:R113" name="Range3_1_2_1_1_1_1_1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Z134"/>
  <sheetViews>
    <sheetView topLeftCell="A64" workbookViewId="0"/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2'!V16</f>
        <v>0</v>
      </c>
      <c r="B67" s="74">
        <f>'plan 2'!W16</f>
        <v>0</v>
      </c>
      <c r="C67" s="74">
        <f>'plan 2'!X16</f>
        <v>0</v>
      </c>
      <c r="D67" s="74">
        <f>'plan 2'!Y16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2'!V17</f>
        <v>0</v>
      </c>
      <c r="B68" s="74">
        <f>'plan 2'!W17</f>
        <v>0</v>
      </c>
      <c r="C68" s="74">
        <f>'plan 2'!X17</f>
        <v>0</v>
      </c>
      <c r="D68" s="74">
        <f>'plan 2'!Y17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2'!V18</f>
        <v>0</v>
      </c>
      <c r="B69" s="74">
        <f>'plan 2'!W18</f>
        <v>0</v>
      </c>
      <c r="C69" s="74">
        <f>'plan 2'!X18</f>
        <v>0</v>
      </c>
      <c r="D69" s="74">
        <f>'plan 2'!Y18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2'!V19</f>
        <v>0</v>
      </c>
      <c r="B70" s="74">
        <f>'plan 2'!W19</f>
        <v>0</v>
      </c>
      <c r="C70" s="74">
        <f>'plan 2'!X19</f>
        <v>0</v>
      </c>
      <c r="D70" s="74">
        <f>'plan 2'!Y19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2'!V20</f>
        <v>0</v>
      </c>
      <c r="B71" s="74">
        <f>'plan 2'!W20</f>
        <v>0</v>
      </c>
      <c r="C71" s="74">
        <f>'plan 2'!X20</f>
        <v>0</v>
      </c>
      <c r="D71" s="74">
        <f>'plan 2'!Y20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2'!V21</f>
        <v>0</v>
      </c>
      <c r="B72" s="74">
        <f>'plan 2'!W21</f>
        <v>0</v>
      </c>
      <c r="C72" s="74">
        <f>'plan 2'!X21</f>
        <v>0</v>
      </c>
      <c r="D72" s="74">
        <f>'plan 2'!Y21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2'!V22</f>
        <v>0</v>
      </c>
      <c r="B73" s="74">
        <f>'plan 2'!W22</f>
        <v>0</v>
      </c>
      <c r="C73" s="74">
        <f>'plan 2'!X22</f>
        <v>0</v>
      </c>
      <c r="D73" s="74">
        <f>'plan 2'!Y22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2'!V23</f>
        <v>0</v>
      </c>
      <c r="B74" s="74">
        <f>'plan 2'!W23</f>
        <v>0</v>
      </c>
      <c r="C74" s="74">
        <f>'plan 2'!X23</f>
        <v>0</v>
      </c>
      <c r="D74" s="74">
        <f>'plan 2'!Y23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2'!V24</f>
        <v>0</v>
      </c>
      <c r="B75" s="74">
        <f>'plan 2'!W24</f>
        <v>0</v>
      </c>
      <c r="C75" s="74">
        <f>'plan 2'!X24</f>
        <v>0</v>
      </c>
      <c r="D75" s="74">
        <f>'plan 2'!Y24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2'!V25</f>
        <v>0</v>
      </c>
      <c r="B76" s="74">
        <f>'plan 2'!W25</f>
        <v>0</v>
      </c>
      <c r="C76" s="74">
        <f>'plan 2'!X25</f>
        <v>0</v>
      </c>
      <c r="D76" s="74">
        <f>'plan 2'!Y25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2'!V26</f>
        <v>0</v>
      </c>
      <c r="B77" s="74">
        <f>'plan 2'!W26</f>
        <v>0</v>
      </c>
      <c r="C77" s="74">
        <f>'plan 2'!X26</f>
        <v>0</v>
      </c>
      <c r="D77" s="74">
        <f>'plan 2'!Y26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2'!V27</f>
        <v>0</v>
      </c>
      <c r="B78" s="74">
        <f>'plan 2'!W27</f>
        <v>0</v>
      </c>
      <c r="C78" s="74">
        <f>'plan 2'!X27</f>
        <v>0</v>
      </c>
      <c r="D78" s="74">
        <f>'plan 2'!Y27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2'!V28</f>
        <v>0</v>
      </c>
      <c r="B79" s="74">
        <f>'plan 2'!W28</f>
        <v>0</v>
      </c>
      <c r="C79" s="74">
        <f>'plan 2'!X28</f>
        <v>0</v>
      </c>
      <c r="D79" s="74">
        <f>'plan 2'!Y28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2'!V29</f>
        <v>0</v>
      </c>
      <c r="B80" s="74">
        <f>'plan 2'!W29</f>
        <v>0</v>
      </c>
      <c r="C80" s="74">
        <f>'plan 2'!X29</f>
        <v>0</v>
      </c>
      <c r="D80" s="74">
        <f>'plan 2'!Y29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2'!V30</f>
        <v>0</v>
      </c>
      <c r="B81" s="74">
        <f>'plan 2'!W30</f>
        <v>0</v>
      </c>
      <c r="C81" s="74">
        <f>'plan 2'!X30</f>
        <v>0</v>
      </c>
      <c r="D81" s="74">
        <f>'plan 2'!Y30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2'!V31</f>
        <v>0</v>
      </c>
      <c r="B82" s="74">
        <f>'plan 2'!W31</f>
        <v>0</v>
      </c>
      <c r="C82" s="74">
        <f>'plan 2'!X31</f>
        <v>0</v>
      </c>
      <c r="D82" s="74">
        <f>'plan 2'!Y31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2'!V32</f>
        <v>0</v>
      </c>
      <c r="B83" s="74">
        <f>'plan 2'!W32</f>
        <v>0</v>
      </c>
      <c r="C83" s="74">
        <f>'plan 2'!X32</f>
        <v>0</v>
      </c>
      <c r="D83" s="74">
        <f>'plan 2'!Y32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2'!V33</f>
        <v>0</v>
      </c>
      <c r="B84" s="74">
        <f>'plan 2'!W33</f>
        <v>0</v>
      </c>
      <c r="C84" s="74">
        <f>'plan 2'!X33</f>
        <v>0</v>
      </c>
      <c r="D84" s="74">
        <f>'plan 2'!Y33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2'!V34</f>
        <v>0</v>
      </c>
      <c r="B85" s="74">
        <f>'plan 2'!W34</f>
        <v>0</v>
      </c>
      <c r="C85" s="74">
        <f>'plan 2'!X34</f>
        <v>0</v>
      </c>
      <c r="D85" s="74">
        <f>'plan 2'!Y34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2'!V35</f>
        <v>0</v>
      </c>
      <c r="B86" s="74">
        <f>'plan 2'!W35</f>
        <v>0</v>
      </c>
      <c r="C86" s="74">
        <f>'plan 2'!X35</f>
        <v>0</v>
      </c>
      <c r="D86" s="74">
        <f>'plan 2'!Y35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2'!V36</f>
        <v>0</v>
      </c>
      <c r="B87" s="74">
        <f>'plan 2'!W36</f>
        <v>0</v>
      </c>
      <c r="C87" s="74">
        <f>'plan 2'!X36</f>
        <v>0</v>
      </c>
      <c r="D87" s="74">
        <f>'plan 2'!Y36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2'!V37</f>
        <v>0</v>
      </c>
      <c r="B88" s="74">
        <f>'plan 2'!W37</f>
        <v>0</v>
      </c>
      <c r="C88" s="74">
        <f>'plan 2'!X37</f>
        <v>0</v>
      </c>
      <c r="D88" s="74">
        <f>'plan 2'!Y37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2'!V38</f>
        <v>0</v>
      </c>
      <c r="B89" s="74">
        <f>'plan 2'!W38</f>
        <v>0</v>
      </c>
      <c r="C89" s="74">
        <f>'plan 2'!X38</f>
        <v>0</v>
      </c>
      <c r="D89" s="74">
        <f>'plan 2'!Y38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2'!V39</f>
        <v>0</v>
      </c>
      <c r="B90" s="74">
        <f>'plan 2'!W39</f>
        <v>0</v>
      </c>
      <c r="C90" s="74">
        <f>'plan 2'!X39</f>
        <v>0</v>
      </c>
      <c r="D90" s="74">
        <f>'plan 2'!Y39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2'!V40</f>
        <v>0</v>
      </c>
      <c r="B91" s="74">
        <f>'plan 2'!W40</f>
        <v>0</v>
      </c>
      <c r="C91" s="74">
        <f>'plan 2'!X40</f>
        <v>0</v>
      </c>
      <c r="D91" s="74">
        <f>'plan 2'!Y40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2'!V41</f>
        <v>0</v>
      </c>
      <c r="B92" s="74">
        <f>'plan 2'!W41</f>
        <v>0</v>
      </c>
      <c r="C92" s="74">
        <f>'plan 2'!X41</f>
        <v>0</v>
      </c>
      <c r="D92" s="74">
        <f>'plan 2'!Y41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2'!V42</f>
        <v>0</v>
      </c>
      <c r="B93" s="74">
        <f>'plan 2'!W42</f>
        <v>0</v>
      </c>
      <c r="C93" s="74">
        <f>'plan 2'!X42</f>
        <v>0</v>
      </c>
      <c r="D93" s="74">
        <f>'plan 2'!Y42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2'!V43</f>
        <v>0</v>
      </c>
      <c r="B94" s="74">
        <f>'plan 2'!W43</f>
        <v>0</v>
      </c>
      <c r="C94" s="74">
        <f>'plan 2'!X43</f>
        <v>0</v>
      </c>
      <c r="D94" s="74">
        <f>'plan 2'!Y43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2'!V44</f>
        <v>0</v>
      </c>
      <c r="B95" s="74">
        <f>'plan 2'!W44</f>
        <v>0</v>
      </c>
      <c r="C95" s="74">
        <f>'plan 2'!X44</f>
        <v>0</v>
      </c>
      <c r="D95" s="74">
        <f>'plan 2'!Y44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86"/>
      <c r="B96" s="87"/>
      <c r="C96" s="87"/>
      <c r="D96" s="88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_1"/>
    <protectedRange password="CC6F" sqref="A46 J46:S46 A45:B45 D45:F45 A42:D44 I42:T43 I44:S45 A47:S47 H42:H44 E44:G44 E42:F43" name="Range2_1_3_1_1"/>
    <protectedRange password="CC6F" sqref="A109:S110 A127:S134" name="Range4_1_2_1_1"/>
    <protectedRange password="CC6F" sqref="A114:S114" name="Range4_2_1_1_1"/>
    <protectedRange password="CC6F" sqref="U101:X102 T103:W103" name="Range3_1_1_1"/>
    <protectedRange password="CC7D" sqref="A1:F1 C2:G2 A3:F35 G1:X3 B40:F40 E66:I66 B99:F99 G4:H35 L4:X35" name="Range1_5_1_1"/>
    <protectedRange password="CC7D" sqref="A48:G62 A64:F64 C63:G63 G48:X64 A115:X126" name="Range2_1_1_1"/>
    <protectedRange password="CC6F" sqref="A66:D66 J66:XFD66 A65:I65 K65:XFD65 I5:K35 J4:K4 A67:XFD96" name="Range2_2_3_1_1"/>
    <protectedRange password="CC6F" sqref="B46:I46" name="Range2_1_1_2_1_1_1"/>
    <protectedRange password="CC6F" sqref="A63:B63" name="Range1_1_1_2_1_1"/>
    <protectedRange password="CC6F" sqref="A2:B2" name="Range1_1_1_3_1_1"/>
    <protectedRange password="CC6F" sqref="G41:G43" name="Range3_1_3_1_1"/>
    <protectedRange password="CC6F" sqref="A104:R105" name="Range3_1_4_1_1_1_1"/>
    <protectedRange password="CC6F" sqref="S104:V106" name="Range3_3_2_1_1"/>
    <protectedRange password="CC6F" sqref="A106:R106" name="Range3_1_1_1_1_1_1"/>
    <protectedRange password="CC6F" sqref="A111:R111" name="Range3_1_5_1_1_1"/>
    <protectedRange password="CC6F" sqref="A112:R112" name="Range4_1_1_1_1_1_1"/>
    <protectedRange password="CC6F" sqref="S111:V111" name="Range3_3_1_1_1_1_1"/>
    <protectedRange password="CC6F" sqref="A113:R113" name="Range3_1_2_1_1_1_1_1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0000"/>
  </sheetPr>
  <dimension ref="A1:AE13"/>
  <sheetViews>
    <sheetView topLeftCell="L1" workbookViewId="0"/>
  </sheetViews>
  <sheetFormatPr defaultColWidth="10" defaultRowHeight="15"/>
  <cols>
    <col min="1" max="1" width="18.85546875" customWidth="1"/>
    <col min="2" max="11" width="10" customWidth="1"/>
    <col min="12" max="12" width="12.42578125" customWidth="1"/>
    <col min="13" max="14" width="12.7109375" customWidth="1"/>
    <col min="15" max="27" width="10" customWidth="1"/>
    <col min="28" max="28" width="12.42578125" customWidth="1"/>
    <col min="29" max="30" width="12.7109375" customWidth="1"/>
    <col min="31" max="31" width="10" customWidth="1"/>
  </cols>
  <sheetData>
    <row r="1" spans="1:31">
      <c r="A1" s="239"/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175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</row>
    <row r="2" spans="1:31">
      <c r="A2" s="239"/>
      <c r="B2" s="239"/>
      <c r="C2" s="239"/>
      <c r="D2" s="239"/>
      <c r="E2" s="109"/>
      <c r="F2" s="239"/>
      <c r="G2" s="239"/>
      <c r="H2" s="239"/>
      <c r="I2" s="239"/>
      <c r="J2" s="239"/>
      <c r="K2" s="239"/>
      <c r="L2" s="239"/>
      <c r="M2" s="239"/>
      <c r="N2" s="239"/>
      <c r="O2" s="110"/>
      <c r="P2" s="111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</row>
    <row r="3" spans="1:31" ht="15.75" thickBot="1">
      <c r="A3" s="239"/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175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</row>
    <row r="4" spans="1:31" ht="29.25" customHeight="1" thickBot="1">
      <c r="A4" s="449" t="s">
        <v>136</v>
      </c>
      <c r="B4" s="460" t="s">
        <v>126</v>
      </c>
      <c r="C4" s="460" t="s">
        <v>24</v>
      </c>
      <c r="D4" s="468" t="s">
        <v>41</v>
      </c>
      <c r="E4" s="469"/>
      <c r="F4" s="469"/>
      <c r="G4" s="469"/>
      <c r="H4" s="469"/>
      <c r="I4" s="469"/>
      <c r="J4" s="469"/>
      <c r="K4" s="469"/>
      <c r="L4" s="469"/>
      <c r="M4" s="470"/>
      <c r="N4" s="471"/>
      <c r="O4" s="457" t="s">
        <v>135</v>
      </c>
      <c r="P4" s="475" t="s">
        <v>126</v>
      </c>
      <c r="Q4" s="455" t="s">
        <v>125</v>
      </c>
      <c r="R4" s="455" t="s">
        <v>24</v>
      </c>
      <c r="S4" s="452" t="s">
        <v>127</v>
      </c>
      <c r="T4" s="466" t="s">
        <v>43</v>
      </c>
      <c r="U4" s="466"/>
      <c r="V4" s="466"/>
      <c r="W4" s="466"/>
      <c r="X4" s="466"/>
      <c r="Y4" s="466"/>
      <c r="Z4" s="466"/>
      <c r="AA4" s="466"/>
      <c r="AB4" s="466"/>
      <c r="AC4" s="466"/>
      <c r="AD4" s="466"/>
      <c r="AE4" s="463" t="s">
        <v>128</v>
      </c>
    </row>
    <row r="5" spans="1:31" ht="29.25" customHeight="1" thickBot="1">
      <c r="A5" s="450"/>
      <c r="B5" s="461"/>
      <c r="C5" s="461"/>
      <c r="D5" s="472" t="s">
        <v>44</v>
      </c>
      <c r="E5" s="473"/>
      <c r="F5" s="473"/>
      <c r="G5" s="473"/>
      <c r="H5" s="473"/>
      <c r="I5" s="474"/>
      <c r="J5" s="468" t="s">
        <v>45</v>
      </c>
      <c r="K5" s="469"/>
      <c r="L5" s="469"/>
      <c r="M5" s="470"/>
      <c r="N5" s="471"/>
      <c r="O5" s="458"/>
      <c r="P5" s="476"/>
      <c r="Q5" s="456"/>
      <c r="R5" s="456"/>
      <c r="S5" s="453"/>
      <c r="T5" s="467" t="s">
        <v>44</v>
      </c>
      <c r="U5" s="467"/>
      <c r="V5" s="467"/>
      <c r="W5" s="467"/>
      <c r="X5" s="467"/>
      <c r="Y5" s="467"/>
      <c r="Z5" s="467" t="s">
        <v>45</v>
      </c>
      <c r="AA5" s="467"/>
      <c r="AB5" s="467"/>
      <c r="AC5" s="467"/>
      <c r="AD5" s="467"/>
      <c r="AE5" s="464"/>
    </row>
    <row r="6" spans="1:31" ht="29.25" customHeight="1" thickBot="1">
      <c r="A6" s="451"/>
      <c r="B6" s="462"/>
      <c r="C6" s="462"/>
      <c r="D6" s="112" t="s">
        <v>18</v>
      </c>
      <c r="E6" s="113" t="s">
        <v>102</v>
      </c>
      <c r="F6" s="113" t="s">
        <v>104</v>
      </c>
      <c r="G6" s="113" t="s">
        <v>105</v>
      </c>
      <c r="H6" s="113" t="s">
        <v>129</v>
      </c>
      <c r="I6" s="114" t="s">
        <v>103</v>
      </c>
      <c r="J6" s="114" t="s">
        <v>96</v>
      </c>
      <c r="K6" s="114" t="s">
        <v>97</v>
      </c>
      <c r="L6" s="114" t="s">
        <v>98</v>
      </c>
      <c r="M6" s="114" t="s">
        <v>99</v>
      </c>
      <c r="N6" s="114" t="s">
        <v>100</v>
      </c>
      <c r="O6" s="459"/>
      <c r="P6" s="477"/>
      <c r="Q6" s="454"/>
      <c r="R6" s="454"/>
      <c r="S6" s="454"/>
      <c r="T6" s="112" t="s">
        <v>18</v>
      </c>
      <c r="U6" s="113" t="s">
        <v>102</v>
      </c>
      <c r="V6" s="113" t="s">
        <v>104</v>
      </c>
      <c r="W6" s="113" t="s">
        <v>105</v>
      </c>
      <c r="X6" s="113" t="s">
        <v>129</v>
      </c>
      <c r="Y6" s="114" t="s">
        <v>103</v>
      </c>
      <c r="Z6" s="114" t="s">
        <v>96</v>
      </c>
      <c r="AA6" s="114" t="s">
        <v>97</v>
      </c>
      <c r="AB6" s="114" t="s">
        <v>98</v>
      </c>
      <c r="AC6" s="114" t="s">
        <v>99</v>
      </c>
      <c r="AD6" s="114" t="s">
        <v>100</v>
      </c>
      <c r="AE6" s="465"/>
    </row>
    <row r="7" spans="1:31">
      <c r="A7" s="118" t="s">
        <v>46</v>
      </c>
      <c r="B7" s="119">
        <f>'السبت 2'!B2</f>
        <v>0</v>
      </c>
      <c r="C7" s="119">
        <f t="shared" ref="C7:C12" si="0">D7+E7+F7+G7+H7+I7</f>
        <v>0</v>
      </c>
      <c r="D7" s="120">
        <f>'السبت 2'!B46</f>
        <v>0</v>
      </c>
      <c r="E7" s="120">
        <f>'السبت 2'!C46</f>
        <v>0</v>
      </c>
      <c r="F7" s="120">
        <f>'السبت 2'!D46</f>
        <v>0</v>
      </c>
      <c r="G7" s="120">
        <f>'السبت 2'!E46</f>
        <v>0</v>
      </c>
      <c r="H7" s="120">
        <f>'السبت 2'!F46</f>
        <v>0</v>
      </c>
      <c r="I7" s="120">
        <f>'السبت 2'!G46</f>
        <v>0</v>
      </c>
      <c r="J7" s="121">
        <f>'السبت 2'!B41</f>
        <v>0</v>
      </c>
      <c r="K7" s="121">
        <f>'السبت 2'!C41</f>
        <v>0</v>
      </c>
      <c r="L7" s="121">
        <f>'السبت 2'!D41</f>
        <v>0</v>
      </c>
      <c r="M7" s="121">
        <f>'السبت 2'!D41</f>
        <v>0</v>
      </c>
      <c r="N7" s="121">
        <f>'السبت 2'!F41</f>
        <v>0</v>
      </c>
      <c r="O7" s="122" t="e">
        <f>C7/B7</f>
        <v>#DIV/0!</v>
      </c>
      <c r="P7" s="123">
        <f>'السبت 2'!B63</f>
        <v>0</v>
      </c>
      <c r="Q7" s="124">
        <f>'plan 2'!B53</f>
        <v>0</v>
      </c>
      <c r="R7" s="123">
        <f t="shared" ref="R7:R12" si="1">T7+U7+V7+W7+X7+Y7</f>
        <v>0</v>
      </c>
      <c r="S7" s="125">
        <f>'السبت 2'!S113</f>
        <v>0</v>
      </c>
      <c r="T7" s="126">
        <f>'السبت 2'!B108</f>
        <v>0</v>
      </c>
      <c r="U7" s="126">
        <f>'السبت 2'!C108</f>
        <v>0</v>
      </c>
      <c r="V7" s="126">
        <f>'السبت 2'!D108</f>
        <v>0</v>
      </c>
      <c r="W7" s="126">
        <f>'السبت 2'!E108</f>
        <v>0</v>
      </c>
      <c r="X7" s="126">
        <f>'السبت 2'!F108</f>
        <v>0</v>
      </c>
      <c r="Y7" s="126">
        <f>'السبت 2'!G108</f>
        <v>0</v>
      </c>
      <c r="Z7" s="127">
        <f>'السبت 2'!B100</f>
        <v>0</v>
      </c>
      <c r="AA7" s="127">
        <f>'السبت 2'!C100</f>
        <v>0</v>
      </c>
      <c r="AB7" s="127">
        <f>'السبت 2'!D100</f>
        <v>0</v>
      </c>
      <c r="AC7" s="127">
        <f>'السبت 2'!D100</f>
        <v>0</v>
      </c>
      <c r="AD7" s="127">
        <f>'السبت 2'!E100</f>
        <v>0</v>
      </c>
      <c r="AE7" s="122" t="e">
        <f>R7/P7</f>
        <v>#DIV/0!</v>
      </c>
    </row>
    <row r="8" spans="1:31">
      <c r="A8" s="128" t="s">
        <v>47</v>
      </c>
      <c r="B8" s="129">
        <f>'الاحد 2'!B2</f>
        <v>0</v>
      </c>
      <c r="C8" s="119">
        <f t="shared" si="0"/>
        <v>0</v>
      </c>
      <c r="D8" s="120">
        <f>'الاحد 2'!B46</f>
        <v>0</v>
      </c>
      <c r="E8" s="120">
        <f>'الاحد 2'!C46</f>
        <v>0</v>
      </c>
      <c r="F8" s="120">
        <f>'الاحد 2'!D46</f>
        <v>0</v>
      </c>
      <c r="G8" s="120">
        <f>'الاحد 2'!E46</f>
        <v>0</v>
      </c>
      <c r="H8" s="120">
        <f>'الاحد 2'!F46</f>
        <v>0</v>
      </c>
      <c r="I8" s="120">
        <f>'الاحد 2'!G46</f>
        <v>0</v>
      </c>
      <c r="J8" s="121">
        <f>'الاحد 2'!B41</f>
        <v>0</v>
      </c>
      <c r="K8" s="121">
        <f>'الاحد 2'!C41</f>
        <v>0</v>
      </c>
      <c r="L8" s="121">
        <f>'الاحد 2'!D41</f>
        <v>0</v>
      </c>
      <c r="M8" s="121">
        <f>'الاحد 2'!D41</f>
        <v>0</v>
      </c>
      <c r="N8" s="121">
        <f>'الاحد 2'!F41</f>
        <v>0</v>
      </c>
      <c r="O8" s="122" t="e">
        <f t="shared" ref="O8:O13" si="2">C8/B8</f>
        <v>#DIV/0!</v>
      </c>
      <c r="P8" s="130">
        <f>'الاحد 2'!B63</f>
        <v>0</v>
      </c>
      <c r="Q8" s="131">
        <f>'plan 2'!F53</f>
        <v>0</v>
      </c>
      <c r="R8" s="130">
        <f t="shared" si="1"/>
        <v>0</v>
      </c>
      <c r="S8" s="132">
        <f>'الاحد 2'!S113</f>
        <v>0</v>
      </c>
      <c r="T8" s="133">
        <f>'الاحد 2'!B108</f>
        <v>0</v>
      </c>
      <c r="U8" s="133">
        <f>'الاحد 2'!C108</f>
        <v>0</v>
      </c>
      <c r="V8" s="133">
        <f>'الاحد 2'!D108</f>
        <v>0</v>
      </c>
      <c r="W8" s="133">
        <f>'الاحد 2'!E108</f>
        <v>0</v>
      </c>
      <c r="X8" s="133">
        <f>'الاحد 2'!F108</f>
        <v>0</v>
      </c>
      <c r="Y8" s="133">
        <f>'الاحد 2'!G108</f>
        <v>0</v>
      </c>
      <c r="Z8" s="121">
        <f>'الاحد 2'!B100</f>
        <v>0</v>
      </c>
      <c r="AA8" s="121">
        <f>'الاحد 2'!C100</f>
        <v>0</v>
      </c>
      <c r="AB8" s="121">
        <f>'الاحد 2'!D100</f>
        <v>0</v>
      </c>
      <c r="AC8" s="121">
        <f>'الاحد 2'!D100</f>
        <v>0</v>
      </c>
      <c r="AD8" s="121">
        <f>'الاحد 2'!E100</f>
        <v>0</v>
      </c>
      <c r="AE8" s="122" t="e">
        <f t="shared" ref="AE8:AE13" si="3">R8/P8</f>
        <v>#DIV/0!</v>
      </c>
    </row>
    <row r="9" spans="1:31">
      <c r="A9" s="128" t="s">
        <v>48</v>
      </c>
      <c r="B9" s="129">
        <f>'الاثنين 2'!B2</f>
        <v>0</v>
      </c>
      <c r="C9" s="119">
        <f t="shared" si="0"/>
        <v>0</v>
      </c>
      <c r="D9" s="120">
        <f>'الاثنين 2'!B46</f>
        <v>0</v>
      </c>
      <c r="E9" s="120">
        <f>'الاثنين 2'!C46</f>
        <v>0</v>
      </c>
      <c r="F9" s="120">
        <f>'الاثنين 2'!D46</f>
        <v>0</v>
      </c>
      <c r="G9" s="120">
        <f>'الاثنين 2'!E46</f>
        <v>0</v>
      </c>
      <c r="H9" s="120">
        <f>'الاثنين 2'!F46</f>
        <v>0</v>
      </c>
      <c r="I9" s="120">
        <f>'الاثنين 2'!G46</f>
        <v>0</v>
      </c>
      <c r="J9" s="121">
        <f>'الاثنين 2'!B41</f>
        <v>0</v>
      </c>
      <c r="K9" s="121">
        <f>'الاثنين 2'!C41</f>
        <v>0</v>
      </c>
      <c r="L9" s="121">
        <f>'الاثنين 2'!D41</f>
        <v>0</v>
      </c>
      <c r="M9" s="121">
        <f>'الاثنين 2'!D41</f>
        <v>0</v>
      </c>
      <c r="N9" s="121">
        <f>'الاثنين 2'!F41</f>
        <v>0</v>
      </c>
      <c r="O9" s="122" t="e">
        <f t="shared" si="2"/>
        <v>#DIV/0!</v>
      </c>
      <c r="P9" s="130">
        <f>'الاثنين 2'!B63</f>
        <v>0</v>
      </c>
      <c r="Q9" s="131">
        <f>'plan 2'!J53</f>
        <v>0</v>
      </c>
      <c r="R9" s="130">
        <f t="shared" si="1"/>
        <v>0</v>
      </c>
      <c r="S9" s="132">
        <f>'الاثنين 2'!S113</f>
        <v>0</v>
      </c>
      <c r="T9" s="133">
        <f>'الاثنين 2'!B108</f>
        <v>0</v>
      </c>
      <c r="U9" s="133">
        <f>'الاثنين 2'!C108</f>
        <v>0</v>
      </c>
      <c r="V9" s="133">
        <f>'الاثنين 2'!D108</f>
        <v>0</v>
      </c>
      <c r="W9" s="133">
        <f>'الاثنين 2'!E108</f>
        <v>0</v>
      </c>
      <c r="X9" s="133">
        <f>'الاثنين 2'!F108</f>
        <v>0</v>
      </c>
      <c r="Y9" s="133">
        <f>'الاثنين 2'!G108</f>
        <v>0</v>
      </c>
      <c r="Z9" s="121">
        <f>'الاثنين 2'!B100</f>
        <v>0</v>
      </c>
      <c r="AA9" s="121">
        <f>'الاثنين 2'!C100</f>
        <v>0</v>
      </c>
      <c r="AB9" s="121">
        <f>'الاثنين 2'!D100</f>
        <v>0</v>
      </c>
      <c r="AC9" s="121">
        <f>'الاثنين 2'!D100</f>
        <v>0</v>
      </c>
      <c r="AD9" s="121">
        <f>'الاثنين 2'!E100</f>
        <v>0</v>
      </c>
      <c r="AE9" s="122" t="e">
        <f t="shared" si="3"/>
        <v>#DIV/0!</v>
      </c>
    </row>
    <row r="10" spans="1:31">
      <c r="A10" s="128" t="s">
        <v>62</v>
      </c>
      <c r="B10" s="129">
        <f>'الثلاثاء 2'!B2</f>
        <v>0</v>
      </c>
      <c r="C10" s="119">
        <f t="shared" si="0"/>
        <v>0</v>
      </c>
      <c r="D10" s="120">
        <f>'الثلاثاء 2'!B46</f>
        <v>0</v>
      </c>
      <c r="E10" s="120">
        <f>'الثلاثاء 2'!C46</f>
        <v>0</v>
      </c>
      <c r="F10" s="120">
        <f>'الثلاثاء 2'!D46</f>
        <v>0</v>
      </c>
      <c r="G10" s="120">
        <f>'الثلاثاء 2'!E46</f>
        <v>0</v>
      </c>
      <c r="H10" s="120">
        <f>'الثلاثاء 2'!F46</f>
        <v>0</v>
      </c>
      <c r="I10" s="120">
        <f>'الثلاثاء 2'!G46</f>
        <v>0</v>
      </c>
      <c r="J10" s="121">
        <f>'الثلاثاء 2'!B41</f>
        <v>0</v>
      </c>
      <c r="K10" s="121">
        <f>'الثلاثاء 2'!C41</f>
        <v>0</v>
      </c>
      <c r="L10" s="121">
        <f>'الثلاثاء 2'!D41</f>
        <v>0</v>
      </c>
      <c r="M10" s="121">
        <f>'الثلاثاء 2'!D41</f>
        <v>0</v>
      </c>
      <c r="N10" s="121">
        <f>'الثلاثاء 2'!F41</f>
        <v>0</v>
      </c>
      <c r="O10" s="122" t="e">
        <f t="shared" si="2"/>
        <v>#DIV/0!</v>
      </c>
      <c r="P10" s="130">
        <f>'الثلاثاء 2'!B63</f>
        <v>0</v>
      </c>
      <c r="Q10" s="131">
        <f>'plan 2'!N53</f>
        <v>0</v>
      </c>
      <c r="R10" s="130">
        <f t="shared" si="1"/>
        <v>0</v>
      </c>
      <c r="S10" s="132">
        <f>'الثلاثاء 2'!S113</f>
        <v>0</v>
      </c>
      <c r="T10" s="133">
        <f>'الثلاثاء 2'!B108</f>
        <v>0</v>
      </c>
      <c r="U10" s="133">
        <f>'الثلاثاء 2'!C108</f>
        <v>0</v>
      </c>
      <c r="V10" s="133">
        <f>'الثلاثاء 2'!D108</f>
        <v>0</v>
      </c>
      <c r="W10" s="133">
        <f>'الثلاثاء 2'!E108</f>
        <v>0</v>
      </c>
      <c r="X10" s="133">
        <f>'الثلاثاء 2'!F108</f>
        <v>0</v>
      </c>
      <c r="Y10" s="133">
        <f>'الثلاثاء 2'!G108</f>
        <v>0</v>
      </c>
      <c r="Z10" s="121">
        <f>'الثلاثاء 2'!B100</f>
        <v>0</v>
      </c>
      <c r="AA10" s="121">
        <f>'الثلاثاء 2'!C100</f>
        <v>0</v>
      </c>
      <c r="AB10" s="121">
        <f>'الثلاثاء 2'!D100</f>
        <v>0</v>
      </c>
      <c r="AC10" s="121">
        <f>'الثلاثاء 2'!D100</f>
        <v>0</v>
      </c>
      <c r="AD10" s="121">
        <f>'الثلاثاء 2'!E100</f>
        <v>0</v>
      </c>
      <c r="AE10" s="122" t="e">
        <f t="shared" si="3"/>
        <v>#DIV/0!</v>
      </c>
    </row>
    <row r="11" spans="1:31">
      <c r="A11" s="128" t="s">
        <v>49</v>
      </c>
      <c r="B11" s="129">
        <f>'الاربعاء 2'!B2</f>
        <v>0</v>
      </c>
      <c r="C11" s="119">
        <f t="shared" si="0"/>
        <v>0</v>
      </c>
      <c r="D11" s="120">
        <f>'الاربعاء 2'!B46</f>
        <v>0</v>
      </c>
      <c r="E11" s="120">
        <f>'الاربعاء 2'!C46</f>
        <v>0</v>
      </c>
      <c r="F11" s="120">
        <f>'الاربعاء 2'!D46</f>
        <v>0</v>
      </c>
      <c r="G11" s="120">
        <f>'الاربعاء 2'!E46</f>
        <v>0</v>
      </c>
      <c r="H11" s="120">
        <f>'الاربعاء 2'!F46</f>
        <v>0</v>
      </c>
      <c r="I11" s="120">
        <f>'الاربعاء 2'!G46</f>
        <v>0</v>
      </c>
      <c r="J11" s="121">
        <f>'الاربعاء 2'!B41</f>
        <v>0</v>
      </c>
      <c r="K11" s="121">
        <f>'الاربعاء 2'!C41</f>
        <v>0</v>
      </c>
      <c r="L11" s="121">
        <f>'الاربعاء 2'!D41</f>
        <v>0</v>
      </c>
      <c r="M11" s="121">
        <f>'الاربعاء 2'!D41</f>
        <v>0</v>
      </c>
      <c r="N11" s="121">
        <f>'الاربعاء 2'!F41</f>
        <v>0</v>
      </c>
      <c r="O11" s="122" t="e">
        <f t="shared" si="2"/>
        <v>#DIV/0!</v>
      </c>
      <c r="P11" s="130">
        <f>'الاربعاء 2'!B63</f>
        <v>0</v>
      </c>
      <c r="Q11" s="131">
        <f>'plan 2'!R53</f>
        <v>0</v>
      </c>
      <c r="R11" s="130">
        <f t="shared" si="1"/>
        <v>0</v>
      </c>
      <c r="S11" s="132">
        <f>'الاربعاء 2'!S113</f>
        <v>0</v>
      </c>
      <c r="T11" s="133">
        <f>'الاربعاء 2'!B108</f>
        <v>0</v>
      </c>
      <c r="U11" s="133">
        <f>'الاربعاء 2'!C108</f>
        <v>0</v>
      </c>
      <c r="V11" s="133">
        <f>'الاربعاء 2'!D108</f>
        <v>0</v>
      </c>
      <c r="W11" s="133">
        <f>'الاربعاء 2'!E108</f>
        <v>0</v>
      </c>
      <c r="X11" s="133">
        <f>'الاربعاء 2'!F108</f>
        <v>0</v>
      </c>
      <c r="Y11" s="133">
        <f>'الاربعاء 2'!G108</f>
        <v>0</v>
      </c>
      <c r="Z11" s="121">
        <f>'الاربعاء 2'!B100</f>
        <v>0</v>
      </c>
      <c r="AA11" s="121">
        <f>'الاربعاء 2'!C100</f>
        <v>0</v>
      </c>
      <c r="AB11" s="121">
        <f>'الاربعاء 2'!D100</f>
        <v>0</v>
      </c>
      <c r="AC11" s="121">
        <f>'الاربعاء 2'!D100</f>
        <v>0</v>
      </c>
      <c r="AD11" s="121">
        <f>'الاربعاء 2'!E100</f>
        <v>0</v>
      </c>
      <c r="AE11" s="122" t="e">
        <f t="shared" si="3"/>
        <v>#DIV/0!</v>
      </c>
    </row>
    <row r="12" spans="1:31" ht="15.75" thickBot="1">
      <c r="A12" s="134" t="s">
        <v>50</v>
      </c>
      <c r="B12" s="135">
        <f>'الخميس 2'!B2</f>
        <v>0</v>
      </c>
      <c r="C12" s="119">
        <f t="shared" si="0"/>
        <v>0</v>
      </c>
      <c r="D12" s="136">
        <f>'الخميس 2'!B46</f>
        <v>0</v>
      </c>
      <c r="E12" s="136">
        <f>'الخميس 2'!C46</f>
        <v>0</v>
      </c>
      <c r="F12" s="136">
        <f>'الخميس 2'!D46</f>
        <v>0</v>
      </c>
      <c r="G12" s="136">
        <f>'الخميس 2'!E46</f>
        <v>0</v>
      </c>
      <c r="H12" s="136">
        <f>'الخميس 2'!F46</f>
        <v>0</v>
      </c>
      <c r="I12" s="136">
        <f>'الخميس 2'!G46</f>
        <v>0</v>
      </c>
      <c r="J12" s="137">
        <f>'الخميس 2'!B41</f>
        <v>0</v>
      </c>
      <c r="K12" s="137">
        <f>'الخميس 2'!C41</f>
        <v>0</v>
      </c>
      <c r="L12" s="137">
        <f>'الخميس 2'!D41</f>
        <v>0</v>
      </c>
      <c r="M12" s="137">
        <f>'الخميس 2'!D41</f>
        <v>0</v>
      </c>
      <c r="N12" s="121">
        <f>'الخميس 2'!F41</f>
        <v>0</v>
      </c>
      <c r="O12" s="122" t="e">
        <f t="shared" si="2"/>
        <v>#DIV/0!</v>
      </c>
      <c r="P12" s="138">
        <f>'الخميس 2'!B63</f>
        <v>0</v>
      </c>
      <c r="Q12" s="139">
        <f>'plan 2'!V53</f>
        <v>0</v>
      </c>
      <c r="R12" s="138">
        <f t="shared" si="1"/>
        <v>0</v>
      </c>
      <c r="S12" s="140">
        <f>'الخميس 2'!S113</f>
        <v>0</v>
      </c>
      <c r="T12" s="141">
        <f>'الخميس 2'!B108</f>
        <v>0</v>
      </c>
      <c r="U12" s="141">
        <f>'الخميس 2'!C108</f>
        <v>0</v>
      </c>
      <c r="V12" s="141">
        <f>'الخميس 2'!D108</f>
        <v>0</v>
      </c>
      <c r="W12" s="141">
        <f>'الخميس 2'!E108</f>
        <v>0</v>
      </c>
      <c r="X12" s="141">
        <f>'الخميس 2'!F108</f>
        <v>0</v>
      </c>
      <c r="Y12" s="141">
        <f>'الخميس 2'!G108</f>
        <v>0</v>
      </c>
      <c r="Z12" s="137">
        <f>'الخميس 2'!B100</f>
        <v>0</v>
      </c>
      <c r="AA12" s="137">
        <f>'الخميس 2'!C100</f>
        <v>0</v>
      </c>
      <c r="AB12" s="137">
        <f>'الخميس 2'!D100</f>
        <v>0</v>
      </c>
      <c r="AC12" s="137">
        <f>'الخميس 2'!D100</f>
        <v>0</v>
      </c>
      <c r="AD12" s="137">
        <f>'الخميس 2'!E100</f>
        <v>0</v>
      </c>
      <c r="AE12" s="122" t="e">
        <f t="shared" si="3"/>
        <v>#DIV/0!</v>
      </c>
    </row>
    <row r="13" spans="1:31" ht="22.5" customHeight="1" thickBot="1">
      <c r="A13" s="142" t="s">
        <v>12</v>
      </c>
      <c r="B13" s="143">
        <f>SUM(B7:B12)</f>
        <v>0</v>
      </c>
      <c r="C13" s="143">
        <f t="shared" ref="C13:N13" si="4">SUM(C7:C12)</f>
        <v>0</v>
      </c>
      <c r="D13" s="144">
        <f t="shared" si="4"/>
        <v>0</v>
      </c>
      <c r="E13" s="145">
        <f t="shared" si="4"/>
        <v>0</v>
      </c>
      <c r="F13" s="145">
        <f t="shared" si="4"/>
        <v>0</v>
      </c>
      <c r="G13" s="145">
        <f t="shared" si="4"/>
        <v>0</v>
      </c>
      <c r="H13" s="145">
        <f t="shared" si="4"/>
        <v>0</v>
      </c>
      <c r="I13" s="146">
        <f t="shared" si="4"/>
        <v>0</v>
      </c>
      <c r="J13" s="147">
        <f t="shared" si="4"/>
        <v>0</v>
      </c>
      <c r="K13" s="147">
        <f t="shared" si="4"/>
        <v>0</v>
      </c>
      <c r="L13" s="147">
        <f t="shared" si="4"/>
        <v>0</v>
      </c>
      <c r="M13" s="147">
        <f t="shared" si="4"/>
        <v>0</v>
      </c>
      <c r="N13" s="147">
        <f t="shared" si="4"/>
        <v>0</v>
      </c>
      <c r="O13" s="122" t="e">
        <f t="shared" si="2"/>
        <v>#DIV/0!</v>
      </c>
      <c r="P13" s="148">
        <f>SUM(P7:P12)</f>
        <v>0</v>
      </c>
      <c r="Q13" s="149">
        <f t="shared" ref="Q13:AD13" si="5">SUM(Q7:Q12)</f>
        <v>0</v>
      </c>
      <c r="R13" s="149">
        <f t="shared" si="5"/>
        <v>0</v>
      </c>
      <c r="S13" s="150">
        <f t="shared" si="5"/>
        <v>0</v>
      </c>
      <c r="T13" s="151">
        <f t="shared" si="5"/>
        <v>0</v>
      </c>
      <c r="U13" s="151">
        <f t="shared" si="5"/>
        <v>0</v>
      </c>
      <c r="V13" s="151">
        <f t="shared" si="5"/>
        <v>0</v>
      </c>
      <c r="W13" s="151">
        <f t="shared" si="5"/>
        <v>0</v>
      </c>
      <c r="X13" s="151">
        <f t="shared" si="5"/>
        <v>0</v>
      </c>
      <c r="Y13" s="151">
        <f>SUM(Y7:Y12)</f>
        <v>0</v>
      </c>
      <c r="Z13" s="152">
        <f t="shared" si="5"/>
        <v>0</v>
      </c>
      <c r="AA13" s="152">
        <f t="shared" si="5"/>
        <v>0</v>
      </c>
      <c r="AB13" s="152">
        <f t="shared" si="5"/>
        <v>0</v>
      </c>
      <c r="AC13" s="152">
        <f t="shared" si="5"/>
        <v>0</v>
      </c>
      <c r="AD13" s="152">
        <f t="shared" si="5"/>
        <v>0</v>
      </c>
      <c r="AE13" s="122" t="e">
        <f t="shared" si="3"/>
        <v>#DIV/0!</v>
      </c>
    </row>
  </sheetData>
  <protectedRanges>
    <protectedRange password="CC6F" sqref="P1:P3 S4:S13 T13:AD13" name="Range1_1_2"/>
    <protectedRange password="CC6F" sqref="D6 F6:I6 T6 V6:Y6" name="Range2_1_2_2"/>
    <protectedRange password="CC6F" sqref="E6 U6" name="Range2_1_1_2_2"/>
    <protectedRange password="CC7D" sqref="J6:N6 Z6:AD6" name="Range1_5_1"/>
  </protectedRanges>
  <mergeCells count="15">
    <mergeCell ref="A4:A6"/>
    <mergeCell ref="R4:R6"/>
    <mergeCell ref="Q4:Q6"/>
    <mergeCell ref="P4:P6"/>
    <mergeCell ref="B4:B6"/>
    <mergeCell ref="C4:C6"/>
    <mergeCell ref="D5:I5"/>
    <mergeCell ref="O4:O6"/>
    <mergeCell ref="D4:N4"/>
    <mergeCell ref="AE4:AE6"/>
    <mergeCell ref="T4:AD4"/>
    <mergeCell ref="J5:N5"/>
    <mergeCell ref="T5:Y5"/>
    <mergeCell ref="Z5:AD5"/>
    <mergeCell ref="S4:S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006699"/>
  </sheetPr>
  <dimension ref="A1:Y74"/>
  <sheetViews>
    <sheetView zoomScale="68" workbookViewId="0">
      <selection activeCell="H37" sqref="H37"/>
    </sheetView>
  </sheetViews>
  <sheetFormatPr defaultColWidth="9.140625" defaultRowHeight="15"/>
  <cols>
    <col min="1" max="1" width="12.140625" style="180" customWidth="1"/>
    <col min="2" max="2" width="14.5703125" style="180" customWidth="1"/>
    <col min="3" max="3" width="21.28515625" style="180" customWidth="1"/>
    <col min="4" max="5" width="9.140625" style="180"/>
    <col min="6" max="6" width="16.42578125" style="180" customWidth="1"/>
    <col min="7" max="7" width="22.28515625" style="180" customWidth="1"/>
    <col min="8" max="9" width="9.140625" style="180"/>
    <col min="10" max="10" width="15.28515625" style="180" customWidth="1"/>
    <col min="11" max="11" width="20.5703125" style="180" customWidth="1"/>
    <col min="12" max="13" width="9.140625" style="180"/>
    <col min="14" max="14" width="17.140625" style="180" customWidth="1"/>
    <col min="15" max="15" width="21.85546875" style="180" customWidth="1"/>
    <col min="16" max="17" width="9.140625" style="180"/>
    <col min="18" max="18" width="19.5703125" style="180" customWidth="1"/>
    <col min="19" max="19" width="18.42578125" style="180" customWidth="1"/>
    <col min="20" max="21" width="9.140625" style="180"/>
    <col min="22" max="22" width="17.85546875" style="180" customWidth="1"/>
    <col min="23" max="23" width="20.42578125" style="180" customWidth="1"/>
    <col min="24" max="16384" width="9.140625" style="180"/>
  </cols>
  <sheetData>
    <row r="1" spans="1:25" s="174" customFormat="1" ht="18">
      <c r="A1" s="501"/>
      <c r="B1" s="501"/>
      <c r="C1" s="501"/>
      <c r="D1" s="501"/>
      <c r="E1" s="501"/>
      <c r="F1" s="501"/>
      <c r="G1" s="501"/>
      <c r="H1" s="501"/>
      <c r="I1" s="501"/>
      <c r="J1" s="501"/>
      <c r="K1" s="153"/>
      <c r="L1" s="153"/>
      <c r="M1" s="153"/>
      <c r="N1" s="153"/>
      <c r="O1" s="153"/>
      <c r="P1" s="153"/>
      <c r="Q1" s="153"/>
      <c r="R1" s="153"/>
      <c r="S1" s="153"/>
    </row>
    <row r="2" spans="1:25" s="154" customFormat="1" ht="16.5" thickBot="1">
      <c r="A2" s="309" t="s">
        <v>120</v>
      </c>
      <c r="B2" s="527"/>
      <c r="C2" s="527"/>
      <c r="D2" s="518" t="s">
        <v>52</v>
      </c>
      <c r="E2" s="519"/>
      <c r="F2" s="519"/>
      <c r="G2" s="519"/>
      <c r="H2" s="311" t="s">
        <v>121</v>
      </c>
      <c r="I2" s="520" t="s">
        <v>122</v>
      </c>
      <c r="J2" s="520"/>
      <c r="K2" s="520"/>
      <c r="L2" s="520"/>
      <c r="M2" s="520"/>
      <c r="N2" s="520"/>
      <c r="O2" s="520"/>
      <c r="P2" s="520"/>
      <c r="Q2" s="520"/>
      <c r="R2" s="311"/>
      <c r="S2" s="311"/>
    </row>
    <row r="3" spans="1:25" s="154" customFormat="1" ht="16.5" thickBot="1">
      <c r="A3" s="155"/>
      <c r="B3" s="528" t="s">
        <v>111</v>
      </c>
      <c r="C3" s="533"/>
      <c r="D3" s="533"/>
      <c r="E3" s="534"/>
      <c r="F3" s="528" t="s">
        <v>112</v>
      </c>
      <c r="G3" s="529"/>
      <c r="H3" s="529"/>
      <c r="I3" s="530"/>
      <c r="J3" s="528" t="s">
        <v>113</v>
      </c>
      <c r="K3" s="529"/>
      <c r="L3" s="529"/>
      <c r="M3" s="530"/>
      <c r="N3" s="528" t="s">
        <v>114</v>
      </c>
      <c r="O3" s="529"/>
      <c r="P3" s="529"/>
      <c r="Q3" s="530"/>
      <c r="R3" s="528" t="s">
        <v>115</v>
      </c>
      <c r="S3" s="529"/>
      <c r="T3" s="529"/>
      <c r="U3" s="530"/>
      <c r="V3" s="528" t="s">
        <v>116</v>
      </c>
      <c r="W3" s="529"/>
      <c r="X3" s="529"/>
      <c r="Y3" s="530"/>
    </row>
    <row r="4" spans="1:25" s="174" customFormat="1" ht="24" thickBot="1">
      <c r="A4" s="317" t="s">
        <v>124</v>
      </c>
      <c r="B4" s="531" t="s">
        <v>117</v>
      </c>
      <c r="C4" s="532"/>
      <c r="D4" s="307" t="s">
        <v>118</v>
      </c>
      <c r="E4" s="308" t="s">
        <v>119</v>
      </c>
      <c r="F4" s="531" t="s">
        <v>117</v>
      </c>
      <c r="G4" s="532"/>
      <c r="H4" s="307" t="s">
        <v>118</v>
      </c>
      <c r="I4" s="308" t="s">
        <v>119</v>
      </c>
      <c r="J4" s="531" t="s">
        <v>117</v>
      </c>
      <c r="K4" s="532"/>
      <c r="L4" s="307" t="s">
        <v>118</v>
      </c>
      <c r="M4" s="308" t="s">
        <v>119</v>
      </c>
      <c r="N4" s="531" t="s">
        <v>117</v>
      </c>
      <c r="O4" s="532"/>
      <c r="P4" s="307" t="s">
        <v>118</v>
      </c>
      <c r="Q4" s="308" t="s">
        <v>119</v>
      </c>
      <c r="R4" s="531" t="s">
        <v>117</v>
      </c>
      <c r="S4" s="532"/>
      <c r="T4" s="307" t="s">
        <v>118</v>
      </c>
      <c r="U4" s="308" t="s">
        <v>119</v>
      </c>
      <c r="V4" s="531" t="s">
        <v>117</v>
      </c>
      <c r="W4" s="532"/>
      <c r="X4" s="307" t="s">
        <v>118</v>
      </c>
      <c r="Y4" s="308" t="s">
        <v>119</v>
      </c>
    </row>
    <row r="5" spans="1:25" s="174" customFormat="1" ht="24.75" customHeight="1" thickTop="1" thickBot="1">
      <c r="A5" s="156" t="s">
        <v>54</v>
      </c>
      <c r="B5" s="524"/>
      <c r="C5" s="525"/>
      <c r="D5" s="157"/>
      <c r="E5" s="251"/>
      <c r="F5" s="526"/>
      <c r="G5" s="526"/>
      <c r="H5" s="341"/>
      <c r="I5" s="342"/>
      <c r="J5" s="526"/>
      <c r="K5" s="526"/>
      <c r="L5" s="341"/>
      <c r="M5" s="342"/>
      <c r="N5" s="526"/>
      <c r="O5" s="526"/>
      <c r="P5" s="341"/>
      <c r="Q5" s="342"/>
      <c r="R5" s="526"/>
      <c r="S5" s="526"/>
      <c r="T5" s="341"/>
      <c r="U5" s="342"/>
      <c r="V5" s="526"/>
      <c r="W5" s="526"/>
      <c r="X5" s="341"/>
      <c r="Y5" s="342"/>
    </row>
    <row r="6" spans="1:25" s="174" customFormat="1" ht="15.75" thickTop="1">
      <c r="A6" s="536" t="s">
        <v>55</v>
      </c>
      <c r="B6" s="524"/>
      <c r="C6" s="525"/>
      <c r="D6" s="158"/>
      <c r="E6" s="252"/>
      <c r="F6" s="526"/>
      <c r="G6" s="526"/>
      <c r="H6" s="158"/>
      <c r="I6" s="341"/>
      <c r="J6" s="526"/>
      <c r="K6" s="526"/>
      <c r="L6" s="158"/>
      <c r="M6" s="341"/>
      <c r="N6" s="526"/>
      <c r="O6" s="526"/>
      <c r="P6" s="158"/>
      <c r="Q6" s="341"/>
      <c r="R6" s="526"/>
      <c r="S6" s="526"/>
      <c r="T6" s="158"/>
      <c r="U6" s="341"/>
      <c r="V6" s="526"/>
      <c r="W6" s="526"/>
      <c r="X6" s="158"/>
      <c r="Y6" s="341"/>
    </row>
    <row r="7" spans="1:25" s="174" customFormat="1">
      <c r="A7" s="537"/>
      <c r="B7" s="524"/>
      <c r="C7" s="525"/>
      <c r="D7" s="341"/>
      <c r="E7" s="252"/>
      <c r="F7" s="526"/>
      <c r="G7" s="526"/>
      <c r="H7" s="341"/>
      <c r="I7" s="341"/>
      <c r="J7" s="526"/>
      <c r="K7" s="526"/>
      <c r="L7" s="341"/>
      <c r="M7" s="341"/>
      <c r="N7" s="526"/>
      <c r="O7" s="526"/>
      <c r="P7" s="341"/>
      <c r="Q7" s="341"/>
      <c r="R7" s="526"/>
      <c r="S7" s="526"/>
      <c r="T7" s="341"/>
      <c r="U7" s="341"/>
      <c r="V7" s="526"/>
      <c r="W7" s="526"/>
      <c r="X7" s="341"/>
      <c r="Y7" s="341"/>
    </row>
    <row r="8" spans="1:25" s="174" customFormat="1">
      <c r="A8" s="537"/>
      <c r="B8" s="524"/>
      <c r="C8" s="525"/>
      <c r="D8" s="341"/>
      <c r="E8" s="252"/>
      <c r="F8" s="526"/>
      <c r="G8" s="526"/>
      <c r="H8" s="341"/>
      <c r="I8" s="341"/>
      <c r="J8" s="526"/>
      <c r="K8" s="526"/>
      <c r="L8" s="341"/>
      <c r="M8" s="341"/>
      <c r="N8" s="526"/>
      <c r="O8" s="526"/>
      <c r="P8" s="341"/>
      <c r="Q8" s="341"/>
      <c r="R8" s="526"/>
      <c r="S8" s="526"/>
      <c r="T8" s="341"/>
      <c r="U8" s="341"/>
      <c r="V8" s="526"/>
      <c r="W8" s="526"/>
      <c r="X8" s="341"/>
      <c r="Y8" s="341"/>
    </row>
    <row r="9" spans="1:25" s="174" customFormat="1">
      <c r="A9" s="537"/>
      <c r="B9" s="524"/>
      <c r="C9" s="525"/>
      <c r="D9" s="341"/>
      <c r="E9" s="252"/>
      <c r="F9" s="526"/>
      <c r="G9" s="526"/>
      <c r="H9" s="341"/>
      <c r="I9" s="341"/>
      <c r="J9" s="526"/>
      <c r="K9" s="526"/>
      <c r="L9" s="341"/>
      <c r="M9" s="341"/>
      <c r="N9" s="526"/>
      <c r="O9" s="526"/>
      <c r="P9" s="341"/>
      <c r="Q9" s="341"/>
      <c r="R9" s="526"/>
      <c r="S9" s="526"/>
      <c r="T9" s="341"/>
      <c r="U9" s="341"/>
      <c r="V9" s="526"/>
      <c r="W9" s="526"/>
      <c r="X9" s="341"/>
      <c r="Y9" s="341"/>
    </row>
    <row r="10" spans="1:25" s="174" customFormat="1">
      <c r="A10" s="537"/>
      <c r="B10" s="524"/>
      <c r="C10" s="525"/>
      <c r="D10" s="341"/>
      <c r="E10" s="252"/>
      <c r="F10" s="526"/>
      <c r="G10" s="526"/>
      <c r="H10" s="341"/>
      <c r="I10" s="341"/>
      <c r="J10" s="526"/>
      <c r="K10" s="526"/>
      <c r="L10" s="341"/>
      <c r="M10" s="341"/>
      <c r="N10" s="526"/>
      <c r="O10" s="526"/>
      <c r="P10" s="341"/>
      <c r="Q10" s="341"/>
      <c r="R10" s="526"/>
      <c r="S10" s="526"/>
      <c r="T10" s="341"/>
      <c r="U10" s="341"/>
      <c r="V10" s="526"/>
      <c r="W10" s="526"/>
      <c r="X10" s="341"/>
      <c r="Y10" s="341"/>
    </row>
    <row r="11" spans="1:25" s="174" customFormat="1">
      <c r="A11" s="537"/>
      <c r="B11" s="524"/>
      <c r="C11" s="525"/>
      <c r="D11" s="341"/>
      <c r="E11" s="252"/>
      <c r="F11" s="526"/>
      <c r="G11" s="526"/>
      <c r="H11" s="341"/>
      <c r="I11" s="341"/>
      <c r="J11" s="526"/>
      <c r="K11" s="526"/>
      <c r="L11" s="341"/>
      <c r="M11" s="341"/>
      <c r="N11" s="526"/>
      <c r="O11" s="526"/>
      <c r="P11" s="341"/>
      <c r="Q11" s="341"/>
      <c r="R11" s="526"/>
      <c r="S11" s="526"/>
      <c r="T11" s="341"/>
      <c r="U11" s="341"/>
      <c r="V11" s="526"/>
      <c r="W11" s="526"/>
      <c r="X11" s="341"/>
      <c r="Y11" s="341"/>
    </row>
    <row r="12" spans="1:25" s="174" customFormat="1">
      <c r="A12" s="537"/>
      <c r="B12" s="524"/>
      <c r="C12" s="525"/>
      <c r="D12" s="341"/>
      <c r="E12" s="252"/>
      <c r="F12" s="526"/>
      <c r="G12" s="526"/>
      <c r="H12" s="341"/>
      <c r="I12" s="341"/>
      <c r="J12" s="526"/>
      <c r="K12" s="526"/>
      <c r="L12" s="341"/>
      <c r="M12" s="341"/>
      <c r="N12" s="526"/>
      <c r="O12" s="526"/>
      <c r="P12" s="341"/>
      <c r="Q12" s="341"/>
      <c r="R12" s="526"/>
      <c r="S12" s="526"/>
      <c r="T12" s="341"/>
      <c r="U12" s="341"/>
      <c r="V12" s="526"/>
      <c r="W12" s="526"/>
      <c r="X12" s="341"/>
      <c r="Y12" s="341"/>
    </row>
    <row r="13" spans="1:25" s="174" customFormat="1" ht="15.75" thickBot="1">
      <c r="A13" s="538"/>
      <c r="B13" s="524"/>
      <c r="C13" s="525"/>
      <c r="D13" s="159"/>
      <c r="E13" s="253"/>
      <c r="F13" s="535"/>
      <c r="G13" s="526"/>
      <c r="H13" s="341"/>
      <c r="I13" s="341"/>
      <c r="J13" s="535"/>
      <c r="K13" s="526"/>
      <c r="L13" s="341"/>
      <c r="M13" s="341"/>
      <c r="N13" s="535"/>
      <c r="O13" s="526"/>
      <c r="P13" s="341"/>
      <c r="Q13" s="341"/>
      <c r="R13" s="535"/>
      <c r="S13" s="526"/>
      <c r="T13" s="341"/>
      <c r="U13" s="341"/>
      <c r="V13" s="535"/>
      <c r="W13" s="526"/>
      <c r="X13" s="341"/>
      <c r="Y13" s="341"/>
    </row>
    <row r="14" spans="1:25" s="160" customFormat="1" ht="24.75" customHeight="1" thickBot="1">
      <c r="A14" s="317" t="s">
        <v>123</v>
      </c>
      <c r="B14" s="58" t="s">
        <v>53</v>
      </c>
      <c r="C14" s="162" t="s">
        <v>51</v>
      </c>
      <c r="D14" s="163" t="s">
        <v>32</v>
      </c>
      <c r="E14" s="164" t="s">
        <v>33</v>
      </c>
      <c r="F14" s="254" t="s">
        <v>53</v>
      </c>
      <c r="G14" s="255" t="s">
        <v>51</v>
      </c>
      <c r="H14" s="256" t="s">
        <v>32</v>
      </c>
      <c r="I14" s="257" t="s">
        <v>33</v>
      </c>
      <c r="J14" s="254" t="s">
        <v>53</v>
      </c>
      <c r="K14" s="255" t="s">
        <v>51</v>
      </c>
      <c r="L14" s="256" t="s">
        <v>32</v>
      </c>
      <c r="M14" s="257" t="s">
        <v>33</v>
      </c>
      <c r="N14" s="254" t="s">
        <v>53</v>
      </c>
      <c r="O14" s="255" t="s">
        <v>51</v>
      </c>
      <c r="P14" s="256" t="s">
        <v>32</v>
      </c>
      <c r="Q14" s="257" t="s">
        <v>33</v>
      </c>
      <c r="R14" s="254" t="s">
        <v>53</v>
      </c>
      <c r="S14" s="255" t="s">
        <v>51</v>
      </c>
      <c r="T14" s="256" t="s">
        <v>32</v>
      </c>
      <c r="U14" s="257" t="s">
        <v>33</v>
      </c>
      <c r="V14" s="254" t="s">
        <v>53</v>
      </c>
      <c r="W14" s="255" t="s">
        <v>51</v>
      </c>
      <c r="X14" s="256" t="s">
        <v>32</v>
      </c>
      <c r="Y14" s="258" t="s">
        <v>33</v>
      </c>
    </row>
    <row r="15" spans="1:25" s="174" customFormat="1" ht="21.75" customHeight="1" thickBot="1">
      <c r="A15" s="161" t="s">
        <v>54</v>
      </c>
      <c r="B15" s="312"/>
      <c r="C15" s="312"/>
      <c r="D15" s="312"/>
      <c r="E15" s="312"/>
      <c r="F15" s="313"/>
      <c r="G15" s="313"/>
      <c r="H15" s="314"/>
      <c r="I15" s="313"/>
      <c r="J15" s="315"/>
      <c r="K15" s="315"/>
      <c r="L15" s="315"/>
      <c r="M15" s="315"/>
      <c r="N15" s="313"/>
      <c r="O15" s="313"/>
      <c r="P15" s="316"/>
      <c r="Q15" s="313"/>
      <c r="R15" s="313"/>
      <c r="S15" s="315"/>
      <c r="T15" s="314"/>
      <c r="U15" s="315"/>
      <c r="V15" s="313"/>
      <c r="W15" s="313"/>
      <c r="X15" s="315"/>
      <c r="Y15" s="315"/>
    </row>
    <row r="16" spans="1:25" s="174" customFormat="1" ht="15.75">
      <c r="A16" s="521" t="s">
        <v>55</v>
      </c>
      <c r="B16" s="297"/>
      <c r="C16" s="171"/>
      <c r="D16" s="294"/>
      <c r="E16" s="295"/>
      <c r="F16" s="233"/>
      <c r="G16" s="233"/>
      <c r="H16" s="245"/>
      <c r="I16" s="233"/>
      <c r="J16" s="233"/>
      <c r="K16" s="233"/>
      <c r="L16" s="244"/>
      <c r="M16" s="233"/>
      <c r="N16" s="233"/>
      <c r="O16" s="233"/>
      <c r="P16" s="243"/>
      <c r="Q16" s="233"/>
      <c r="R16" s="233"/>
      <c r="S16" s="246"/>
      <c r="T16" s="243"/>
      <c r="U16" s="235"/>
      <c r="V16" s="233"/>
      <c r="W16" s="233"/>
      <c r="X16" s="235"/>
      <c r="Y16" s="235"/>
    </row>
    <row r="17" spans="1:25" s="174" customFormat="1" ht="15.75">
      <c r="A17" s="522"/>
      <c r="B17" s="298"/>
      <c r="C17" s="171"/>
      <c r="D17" s="294"/>
      <c r="E17" s="296"/>
      <c r="F17" s="233"/>
      <c r="G17" s="233"/>
      <c r="H17" s="245"/>
      <c r="I17" s="233"/>
      <c r="J17" s="247"/>
      <c r="K17" s="247"/>
      <c r="L17" s="248"/>
      <c r="M17" s="248"/>
      <c r="N17" s="233"/>
      <c r="O17" s="233"/>
      <c r="P17" s="245"/>
      <c r="Q17" s="233"/>
      <c r="R17" s="233"/>
      <c r="S17" s="235"/>
      <c r="T17" s="243"/>
      <c r="U17" s="235"/>
      <c r="V17" s="233"/>
      <c r="W17" s="233"/>
      <c r="X17" s="235"/>
      <c r="Y17" s="235"/>
    </row>
    <row r="18" spans="1:25" s="174" customFormat="1" ht="15" customHeight="1">
      <c r="A18" s="522"/>
      <c r="B18" s="298"/>
      <c r="C18" s="171"/>
      <c r="D18" s="294"/>
      <c r="E18" s="296"/>
      <c r="F18" s="233"/>
      <c r="G18" s="233"/>
      <c r="H18" s="243"/>
      <c r="I18" s="233"/>
      <c r="J18" s="233"/>
      <c r="K18" s="233"/>
      <c r="L18" s="245"/>
      <c r="M18" s="233"/>
      <c r="N18" s="233"/>
      <c r="O18" s="233"/>
      <c r="P18" s="244"/>
      <c r="Q18" s="233"/>
      <c r="R18" s="233"/>
      <c r="S18" s="235"/>
      <c r="T18" s="243"/>
      <c r="U18" s="235"/>
      <c r="V18" s="233"/>
      <c r="W18" s="233"/>
      <c r="X18" s="235"/>
      <c r="Y18" s="235"/>
    </row>
    <row r="19" spans="1:25" s="174" customFormat="1" ht="15.75">
      <c r="A19" s="522"/>
      <c r="B19" s="298"/>
      <c r="C19" s="171"/>
      <c r="D19" s="294"/>
      <c r="E19" s="296"/>
      <c r="F19" s="233"/>
      <c r="G19" s="233"/>
      <c r="H19" s="243"/>
      <c r="I19" s="233"/>
      <c r="J19" s="233"/>
      <c r="K19" s="233"/>
      <c r="L19" s="245"/>
      <c r="M19" s="233"/>
      <c r="N19" s="233"/>
      <c r="O19" s="233"/>
      <c r="P19" s="243"/>
      <c r="Q19" s="233"/>
      <c r="R19" s="233"/>
      <c r="S19" s="235"/>
      <c r="T19" s="243"/>
      <c r="U19" s="235"/>
      <c r="V19" s="233"/>
      <c r="W19" s="233"/>
      <c r="X19" s="235"/>
      <c r="Y19" s="235"/>
    </row>
    <row r="20" spans="1:25" s="174" customFormat="1" ht="15.75">
      <c r="A20" s="522"/>
      <c r="B20" s="298"/>
      <c r="C20" s="171"/>
      <c r="D20" s="294"/>
      <c r="E20" s="296"/>
      <c r="F20" s="233"/>
      <c r="G20" s="233"/>
      <c r="H20" s="243"/>
      <c r="I20" s="233"/>
      <c r="J20" s="233"/>
      <c r="K20" s="233"/>
      <c r="L20" s="243"/>
      <c r="M20" s="233"/>
      <c r="N20" s="233"/>
      <c r="O20" s="233"/>
      <c r="P20" s="243"/>
      <c r="Q20" s="233"/>
      <c r="R20" s="233"/>
      <c r="S20" s="235"/>
      <c r="T20" s="243"/>
      <c r="U20" s="235"/>
      <c r="V20" s="233"/>
      <c r="W20" s="233"/>
      <c r="X20" s="235"/>
      <c r="Y20" s="235"/>
    </row>
    <row r="21" spans="1:25" s="174" customFormat="1" ht="15.75">
      <c r="A21" s="522"/>
      <c r="B21" s="298"/>
      <c r="C21" s="171"/>
      <c r="D21" s="294"/>
      <c r="E21" s="296"/>
      <c r="F21" s="233"/>
      <c r="G21" s="233"/>
      <c r="H21" s="243"/>
      <c r="I21" s="233"/>
      <c r="J21" s="233"/>
      <c r="K21" s="233"/>
      <c r="L21" s="243"/>
      <c r="M21" s="233"/>
      <c r="N21" s="233"/>
      <c r="O21" s="233"/>
      <c r="P21" s="245"/>
      <c r="Q21" s="233"/>
      <c r="R21" s="233"/>
      <c r="S21" s="235"/>
      <c r="T21" s="243"/>
      <c r="U21" s="235"/>
      <c r="V21" s="233"/>
      <c r="W21" s="233"/>
      <c r="X21" s="235"/>
      <c r="Y21" s="235"/>
    </row>
    <row r="22" spans="1:25" s="174" customFormat="1" ht="15.75">
      <c r="A22" s="522"/>
      <c r="B22" s="298"/>
      <c r="C22" s="171"/>
      <c r="D22" s="294"/>
      <c r="E22" s="296"/>
      <c r="F22" s="233"/>
      <c r="G22" s="233"/>
      <c r="H22" s="243"/>
      <c r="I22" s="233"/>
      <c r="J22" s="233"/>
      <c r="K22" s="233"/>
      <c r="L22" s="243"/>
      <c r="M22" s="233"/>
      <c r="N22" s="233"/>
      <c r="O22" s="233"/>
      <c r="P22" s="244"/>
      <c r="Q22" s="249"/>
      <c r="R22" s="233"/>
      <c r="S22" s="235"/>
      <c r="T22" s="243"/>
      <c r="U22" s="235"/>
      <c r="V22" s="233"/>
      <c r="W22" s="233"/>
      <c r="X22" s="235"/>
      <c r="Y22" s="235"/>
    </row>
    <row r="23" spans="1:25" s="174" customFormat="1" ht="15.75">
      <c r="A23" s="522"/>
      <c r="B23" s="298"/>
      <c r="C23" s="171"/>
      <c r="D23" s="294"/>
      <c r="E23" s="296"/>
      <c r="F23" s="233"/>
      <c r="G23" s="233"/>
      <c r="H23" s="244"/>
      <c r="I23" s="233"/>
      <c r="J23" s="233"/>
      <c r="K23" s="233"/>
      <c r="L23" s="243"/>
      <c r="M23" s="233"/>
      <c r="N23" s="233"/>
      <c r="O23" s="233"/>
      <c r="P23" s="243"/>
      <c r="Q23" s="233"/>
      <c r="R23" s="233"/>
      <c r="S23" s="235"/>
      <c r="T23" s="243"/>
      <c r="U23" s="235"/>
      <c r="V23" s="176"/>
      <c r="W23" s="176"/>
      <c r="X23" s="176"/>
      <c r="Y23" s="176"/>
    </row>
    <row r="24" spans="1:25" s="174" customFormat="1" ht="15.75">
      <c r="A24" s="522"/>
      <c r="B24" s="298"/>
      <c r="C24" s="171"/>
      <c r="D24" s="294"/>
      <c r="E24" s="296"/>
      <c r="F24" s="233"/>
      <c r="G24" s="233"/>
      <c r="H24" s="244"/>
      <c r="I24" s="233"/>
      <c r="J24" s="233"/>
      <c r="K24" s="233"/>
      <c r="L24" s="243"/>
      <c r="M24" s="233"/>
      <c r="N24" s="233"/>
      <c r="O24" s="233"/>
      <c r="P24" s="243"/>
      <c r="Q24" s="233"/>
      <c r="R24" s="233"/>
      <c r="S24" s="235"/>
      <c r="T24" s="243"/>
      <c r="U24" s="235"/>
      <c r="V24" s="176"/>
      <c r="W24" s="176"/>
      <c r="X24" s="176"/>
      <c r="Y24" s="176"/>
    </row>
    <row r="25" spans="1:25" s="174" customFormat="1" ht="15.75">
      <c r="A25" s="522"/>
      <c r="B25" s="170"/>
      <c r="C25" s="171"/>
      <c r="D25" s="165"/>
      <c r="E25" s="181"/>
      <c r="F25" s="233"/>
      <c r="G25" s="233"/>
      <c r="H25" s="243"/>
      <c r="I25" s="233"/>
      <c r="J25" s="233"/>
      <c r="K25" s="233"/>
      <c r="L25" s="243"/>
      <c r="M25" s="233"/>
      <c r="N25" s="233"/>
      <c r="O25" s="233"/>
      <c r="P25" s="249"/>
      <c r="Q25" s="249"/>
      <c r="R25" s="233"/>
      <c r="S25" s="235"/>
      <c r="T25" s="250"/>
      <c r="U25" s="235"/>
      <c r="V25" s="176"/>
      <c r="W25" s="176"/>
      <c r="X25" s="176"/>
      <c r="Y25" s="176"/>
    </row>
    <row r="26" spans="1:25" s="174" customFormat="1" ht="15.75">
      <c r="A26" s="522"/>
      <c r="B26" s="170"/>
      <c r="C26" s="171"/>
      <c r="D26" s="165"/>
      <c r="E26" s="181"/>
      <c r="F26" s="233"/>
      <c r="G26" s="233"/>
      <c r="H26" s="244"/>
      <c r="I26" s="233"/>
      <c r="J26" s="233"/>
      <c r="K26" s="233"/>
      <c r="L26" s="243"/>
      <c r="M26" s="233"/>
      <c r="N26" s="233"/>
      <c r="O26" s="249"/>
      <c r="P26" s="249"/>
      <c r="Q26" s="249"/>
      <c r="R26" s="233"/>
      <c r="S26" s="249"/>
      <c r="T26" s="249"/>
      <c r="U26" s="235"/>
      <c r="V26" s="176"/>
      <c r="W26" s="176"/>
      <c r="X26" s="176"/>
      <c r="Y26" s="176"/>
    </row>
    <row r="27" spans="1:25" s="174" customFormat="1" ht="15.75">
      <c r="A27" s="522"/>
      <c r="B27" s="170"/>
      <c r="C27" s="171"/>
      <c r="D27" s="165"/>
      <c r="E27" s="181"/>
      <c r="F27" s="233"/>
      <c r="G27" s="233"/>
      <c r="H27" s="243"/>
      <c r="I27" s="233"/>
      <c r="J27" s="233"/>
      <c r="K27" s="233"/>
      <c r="L27" s="243"/>
      <c r="M27" s="233"/>
      <c r="N27" s="233"/>
      <c r="O27" s="249"/>
      <c r="P27" s="249"/>
      <c r="Q27" s="249"/>
      <c r="R27" s="233"/>
      <c r="S27" s="233"/>
      <c r="T27" s="250"/>
      <c r="U27" s="233"/>
      <c r="V27" s="176"/>
      <c r="W27" s="176"/>
      <c r="X27" s="176"/>
      <c r="Y27" s="176"/>
    </row>
    <row r="28" spans="1:25" s="174" customFormat="1" ht="15.75">
      <c r="A28" s="522"/>
      <c r="B28" s="177"/>
      <c r="C28" s="178"/>
      <c r="D28" s="165"/>
      <c r="E28" s="179"/>
      <c r="F28" s="233"/>
      <c r="G28" s="233"/>
      <c r="H28" s="250"/>
      <c r="I28" s="233"/>
      <c r="J28" s="235"/>
      <c r="K28" s="233"/>
      <c r="L28" s="233"/>
      <c r="M28" s="171"/>
      <c r="N28" s="233"/>
      <c r="O28" s="249"/>
      <c r="P28" s="249"/>
      <c r="Q28" s="249"/>
      <c r="R28" s="235"/>
      <c r="S28" s="233"/>
      <c r="T28" s="233"/>
      <c r="U28" s="176"/>
      <c r="V28" s="176"/>
      <c r="W28" s="176"/>
      <c r="X28" s="176"/>
      <c r="Y28" s="176"/>
    </row>
    <row r="29" spans="1:25" s="174" customFormat="1" ht="15.75">
      <c r="A29" s="522"/>
      <c r="B29" s="177"/>
      <c r="C29" s="178"/>
      <c r="D29" s="165"/>
      <c r="E29" s="179"/>
      <c r="F29" s="247"/>
      <c r="G29" s="247"/>
      <c r="H29" s="247"/>
      <c r="I29" s="248"/>
      <c r="J29" s="235"/>
      <c r="K29" s="233"/>
      <c r="L29" s="171"/>
      <c r="M29" s="235"/>
      <c r="N29" s="249"/>
      <c r="O29" s="249"/>
      <c r="P29" s="249"/>
      <c r="Q29" s="249"/>
      <c r="R29" s="171"/>
      <c r="S29" s="171"/>
      <c r="T29" s="171"/>
      <c r="U29" s="176"/>
      <c r="V29" s="176"/>
      <c r="W29" s="176"/>
      <c r="X29" s="176"/>
      <c r="Y29" s="176"/>
    </row>
    <row r="30" spans="1:25" s="174" customFormat="1" ht="15.75">
      <c r="A30" s="522"/>
      <c r="B30" s="177"/>
      <c r="C30" s="178"/>
      <c r="D30" s="165"/>
      <c r="E30" s="179"/>
      <c r="F30" s="171"/>
      <c r="G30" s="171"/>
      <c r="H30" s="171"/>
      <c r="I30" s="171"/>
      <c r="J30" s="235"/>
      <c r="K30" s="171"/>
      <c r="L30" s="235"/>
      <c r="M30" s="233"/>
      <c r="N30" s="235"/>
      <c r="O30" s="233"/>
      <c r="P30" s="233"/>
      <c r="Q30" s="171"/>
      <c r="R30" s="171"/>
      <c r="S30" s="171"/>
      <c r="T30" s="171"/>
      <c r="U30" s="176"/>
      <c r="V30" s="176"/>
      <c r="W30" s="176"/>
      <c r="X30" s="176"/>
      <c r="Y30" s="176"/>
    </row>
    <row r="31" spans="1:25" s="174" customFormat="1" ht="15.75">
      <c r="A31" s="522"/>
      <c r="B31" s="177"/>
      <c r="C31" s="178"/>
      <c r="D31" s="165"/>
      <c r="E31" s="179"/>
      <c r="F31" s="171"/>
      <c r="G31" s="171"/>
      <c r="H31" s="171"/>
      <c r="I31" s="171"/>
      <c r="J31" s="171"/>
      <c r="K31" s="171"/>
      <c r="L31" s="235"/>
      <c r="M31" s="235"/>
      <c r="N31" s="235"/>
      <c r="O31" s="233"/>
      <c r="P31" s="235"/>
      <c r="Q31" s="171"/>
      <c r="R31" s="171"/>
      <c r="S31" s="171"/>
      <c r="T31" s="171"/>
      <c r="U31" s="176"/>
      <c r="V31" s="176"/>
      <c r="W31" s="176"/>
      <c r="X31" s="176"/>
      <c r="Y31" s="176"/>
    </row>
    <row r="32" spans="1:25" s="174" customFormat="1" ht="15.75">
      <c r="A32" s="522"/>
      <c r="B32" s="177"/>
      <c r="C32" s="178"/>
      <c r="D32" s="165"/>
      <c r="E32" s="179"/>
      <c r="F32" s="171"/>
      <c r="G32" s="171"/>
      <c r="H32" s="171"/>
      <c r="I32" s="171"/>
      <c r="J32" s="171"/>
      <c r="K32" s="171"/>
      <c r="L32" s="171"/>
      <c r="M32" s="171"/>
      <c r="N32" s="235"/>
      <c r="O32" s="233"/>
      <c r="P32" s="235"/>
      <c r="Q32" s="171"/>
      <c r="R32" s="171"/>
      <c r="S32" s="171"/>
      <c r="T32" s="171"/>
      <c r="U32" s="176"/>
      <c r="V32" s="176"/>
      <c r="W32" s="176"/>
      <c r="X32" s="176"/>
      <c r="Y32" s="176"/>
    </row>
    <row r="33" spans="1:25" s="174" customFormat="1" ht="15.75">
      <c r="A33" s="522"/>
      <c r="B33" s="177"/>
      <c r="C33" s="178"/>
      <c r="D33" s="165"/>
      <c r="E33" s="179"/>
      <c r="F33" s="171"/>
      <c r="G33" s="171"/>
      <c r="H33" s="171"/>
      <c r="I33" s="171"/>
      <c r="J33" s="171"/>
      <c r="K33" s="171"/>
      <c r="L33" s="171"/>
      <c r="M33" s="171"/>
      <c r="N33" s="235"/>
      <c r="O33" s="233"/>
      <c r="P33" s="235"/>
      <c r="Q33" s="171"/>
      <c r="R33" s="171"/>
      <c r="S33" s="171"/>
      <c r="T33" s="171"/>
      <c r="U33" s="176"/>
      <c r="V33" s="176"/>
      <c r="W33" s="176"/>
      <c r="X33" s="176"/>
      <c r="Y33" s="176"/>
    </row>
    <row r="34" spans="1:25" s="174" customFormat="1" ht="15.75">
      <c r="A34" s="522"/>
      <c r="B34" s="177"/>
      <c r="C34" s="178"/>
      <c r="D34" s="165"/>
      <c r="E34" s="179"/>
      <c r="F34" s="171"/>
      <c r="G34" s="171"/>
      <c r="H34" s="171"/>
      <c r="I34" s="171"/>
      <c r="J34" s="171"/>
      <c r="K34" s="171"/>
      <c r="L34" s="171"/>
      <c r="M34" s="171"/>
      <c r="N34" s="235"/>
      <c r="O34" s="233"/>
      <c r="P34" s="233"/>
      <c r="Q34" s="171"/>
      <c r="R34" s="171"/>
      <c r="S34" s="171"/>
      <c r="T34" s="171"/>
      <c r="U34" s="176"/>
      <c r="V34" s="176"/>
      <c r="W34" s="176"/>
      <c r="X34" s="176"/>
      <c r="Y34" s="176"/>
    </row>
    <row r="35" spans="1:25" s="174" customFormat="1">
      <c r="A35" s="522"/>
      <c r="B35" s="177"/>
      <c r="C35" s="178"/>
      <c r="D35" s="165"/>
      <c r="E35" s="179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6"/>
      <c r="V35" s="176"/>
      <c r="W35" s="176"/>
      <c r="X35" s="176"/>
      <c r="Y35" s="176"/>
    </row>
    <row r="36" spans="1:25" s="174" customFormat="1">
      <c r="A36" s="522"/>
      <c r="B36" s="177"/>
      <c r="C36" s="178"/>
      <c r="D36" s="165"/>
      <c r="E36" s="179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6"/>
      <c r="V36" s="176"/>
      <c r="W36" s="176"/>
      <c r="X36" s="176"/>
      <c r="Y36" s="176"/>
    </row>
    <row r="37" spans="1:25" s="174" customFormat="1">
      <c r="A37" s="522"/>
      <c r="B37" s="177"/>
      <c r="C37" s="178"/>
      <c r="D37" s="165"/>
      <c r="E37" s="179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6"/>
      <c r="V37" s="176"/>
      <c r="W37" s="176"/>
      <c r="X37" s="176"/>
      <c r="Y37" s="176"/>
    </row>
    <row r="38" spans="1:25" s="174" customFormat="1">
      <c r="A38" s="522"/>
      <c r="B38" s="177"/>
      <c r="C38" s="178"/>
      <c r="D38" s="165"/>
      <c r="E38" s="179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6"/>
      <c r="V38" s="176"/>
      <c r="W38" s="176"/>
      <c r="X38" s="176"/>
      <c r="Y38" s="176"/>
    </row>
    <row r="39" spans="1:25" s="174" customFormat="1">
      <c r="A39" s="522"/>
      <c r="B39" s="177"/>
      <c r="C39" s="178"/>
      <c r="D39" s="165"/>
      <c r="E39" s="179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6"/>
      <c r="V39" s="176"/>
      <c r="W39" s="176"/>
      <c r="X39" s="176"/>
      <c r="Y39" s="176"/>
    </row>
    <row r="40" spans="1:25" s="174" customFormat="1">
      <c r="A40" s="522"/>
      <c r="B40" s="177"/>
      <c r="C40" s="178"/>
      <c r="D40" s="165"/>
      <c r="E40" s="179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6"/>
      <c r="V40" s="176"/>
      <c r="W40" s="176"/>
      <c r="X40" s="176"/>
      <c r="Y40" s="176"/>
    </row>
    <row r="41" spans="1:25" s="174" customFormat="1">
      <c r="A41" s="522"/>
      <c r="B41" s="177"/>
      <c r="C41" s="178"/>
      <c r="D41" s="165"/>
      <c r="E41" s="179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6"/>
      <c r="V41" s="176"/>
      <c r="W41" s="176"/>
      <c r="X41" s="176"/>
      <c r="Y41" s="176"/>
    </row>
    <row r="42" spans="1:25" s="174" customFormat="1">
      <c r="A42" s="522"/>
      <c r="B42" s="177"/>
      <c r="C42" s="178"/>
      <c r="D42" s="165"/>
      <c r="E42" s="179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6"/>
      <c r="V42" s="176"/>
      <c r="W42" s="176"/>
      <c r="X42" s="176"/>
      <c r="Y42" s="176"/>
    </row>
    <row r="43" spans="1:25" s="174" customFormat="1">
      <c r="A43" s="522"/>
      <c r="B43" s="177"/>
      <c r="C43" s="178"/>
      <c r="D43" s="165"/>
      <c r="E43" s="179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6"/>
      <c r="V43" s="176"/>
      <c r="W43" s="176"/>
      <c r="X43" s="176"/>
      <c r="Y43" s="176"/>
    </row>
    <row r="44" spans="1:25" s="174" customFormat="1" ht="15.75" thickBot="1">
      <c r="A44" s="523"/>
      <c r="B44" s="177"/>
      <c r="C44" s="178"/>
      <c r="D44" s="165"/>
      <c r="E44" s="179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6"/>
      <c r="V44" s="176"/>
      <c r="W44" s="176"/>
      <c r="X44" s="176"/>
      <c r="Y44" s="176"/>
    </row>
    <row r="45" spans="1:25" s="94" customFormat="1" ht="15.75" thickBot="1">
      <c r="B45" s="509" t="s">
        <v>56</v>
      </c>
      <c r="C45" s="510"/>
      <c r="D45" s="510"/>
      <c r="E45" s="511"/>
      <c r="F45" s="502" t="s">
        <v>57</v>
      </c>
      <c r="G45" s="503"/>
      <c r="H45" s="503"/>
      <c r="I45" s="504"/>
      <c r="J45" s="515" t="s">
        <v>58</v>
      </c>
      <c r="K45" s="516"/>
      <c r="L45" s="516"/>
      <c r="M45" s="517"/>
      <c r="N45" s="491" t="s">
        <v>59</v>
      </c>
      <c r="O45" s="492"/>
      <c r="P45" s="492"/>
      <c r="Q45" s="493"/>
      <c r="R45" s="515" t="s">
        <v>60</v>
      </c>
      <c r="S45" s="516"/>
      <c r="T45" s="516"/>
      <c r="U45" s="517"/>
      <c r="V45" s="502" t="s">
        <v>61</v>
      </c>
      <c r="W45" s="503"/>
      <c r="X45" s="503"/>
      <c r="Y45" s="504"/>
    </row>
    <row r="46" spans="1:25" s="94" customFormat="1">
      <c r="B46" s="326"/>
      <c r="C46" s="324" t="s">
        <v>35</v>
      </c>
      <c r="D46" s="324" t="s">
        <v>36</v>
      </c>
      <c r="E46" s="325" t="s">
        <v>37</v>
      </c>
      <c r="F46" s="326"/>
      <c r="G46" s="324" t="s">
        <v>35</v>
      </c>
      <c r="H46" s="324" t="s">
        <v>36</v>
      </c>
      <c r="I46" s="325" t="s">
        <v>37</v>
      </c>
      <c r="J46" s="326"/>
      <c r="K46" s="324" t="s">
        <v>35</v>
      </c>
      <c r="L46" s="324" t="s">
        <v>36</v>
      </c>
      <c r="M46" s="325" t="s">
        <v>37</v>
      </c>
      <c r="N46" s="326"/>
      <c r="O46" s="324" t="s">
        <v>35</v>
      </c>
      <c r="P46" s="324" t="s">
        <v>36</v>
      </c>
      <c r="Q46" s="325" t="s">
        <v>37</v>
      </c>
      <c r="R46" s="326"/>
      <c r="S46" s="324" t="s">
        <v>35</v>
      </c>
      <c r="T46" s="324" t="s">
        <v>36</v>
      </c>
      <c r="U46" s="325" t="s">
        <v>37</v>
      </c>
      <c r="V46" s="326"/>
      <c r="W46" s="324" t="s">
        <v>35</v>
      </c>
      <c r="X46" s="324" t="s">
        <v>36</v>
      </c>
      <c r="Y46" s="325" t="s">
        <v>37</v>
      </c>
    </row>
    <row r="47" spans="1:25" s="94" customFormat="1">
      <c r="B47" s="327" t="s">
        <v>101</v>
      </c>
      <c r="C47" s="323">
        <f>COUNTIFS(D16:D44,"=gyn",E16:E44,"=a")</f>
        <v>0</v>
      </c>
      <c r="D47" s="323">
        <f>COUNTIFS(D16:D44,"=gyn",E16:E44,"=b")</f>
        <v>0</v>
      </c>
      <c r="E47" s="323">
        <f>COUNTIFS(D16:D44,"=gyn",E16:E44,"=c")</f>
        <v>0</v>
      </c>
      <c r="F47" s="327" t="s">
        <v>101</v>
      </c>
      <c r="G47" s="323">
        <f>COUNTIFS(H15:H44,"=gyn",I15:I44,"=a")</f>
        <v>0</v>
      </c>
      <c r="H47" s="323">
        <f>COUNTIFS(H15:H44,"=gyn",I15:I44,"=b")</f>
        <v>0</v>
      </c>
      <c r="I47" s="323">
        <f>COUNTIFS(H15:H44,"=gyn",I15:I44,"=c")</f>
        <v>0</v>
      </c>
      <c r="J47" s="327" t="s">
        <v>101</v>
      </c>
      <c r="K47" s="323">
        <f>COUNTIFS(L15:L44,"=gyn",M15:M44,"=a")</f>
        <v>0</v>
      </c>
      <c r="L47" s="323">
        <f>COUNTIFS(L15:L44,"=gyn",M15:M44,"=b")</f>
        <v>0</v>
      </c>
      <c r="M47" s="323">
        <f>COUNTIFS(L15:L44,"=gyn",M15:M44,"=c")</f>
        <v>0</v>
      </c>
      <c r="N47" s="327" t="s">
        <v>101</v>
      </c>
      <c r="O47" s="323">
        <f>COUNTIFS(P15:P44,"=gyn",Q15:Q44,"=a")</f>
        <v>0</v>
      </c>
      <c r="P47" s="323">
        <f>COUNTIFS(P15:P44,"=gyn",Q15:Q44,"=b")</f>
        <v>0</v>
      </c>
      <c r="Q47" s="323">
        <f>COUNTIFS(P15:P44,"=gyn",Q15:Q44,"=c")</f>
        <v>0</v>
      </c>
      <c r="R47" s="327" t="s">
        <v>101</v>
      </c>
      <c r="S47" s="323">
        <f>COUNTIFS(T15:T44,"=gyn",U15:U44,"=a")</f>
        <v>0</v>
      </c>
      <c r="T47" s="323">
        <f>COUNTIFS(T15:T44,"=gyn",U15:U44,"=b")</f>
        <v>0</v>
      </c>
      <c r="U47" s="323">
        <f>COUNTIFS(T15:T44,"=gyn",U15:U44,"=c")</f>
        <v>0</v>
      </c>
      <c r="V47" s="327" t="s">
        <v>101</v>
      </c>
      <c r="W47" s="323">
        <f>COUNTIFS(X15:X44,"=gyn",Y15:Y44,"=a")</f>
        <v>0</v>
      </c>
      <c r="X47" s="323">
        <f>COUNTIFS(X15:X44,"=gyn",Y15:Y44,"=b")</f>
        <v>0</v>
      </c>
      <c r="Y47" s="323">
        <f>COUNTIFS(X15:X44,"=gyn",Y15:Y44,"=c")</f>
        <v>0</v>
      </c>
    </row>
    <row r="48" spans="1:25" s="94" customFormat="1">
      <c r="B48" s="327" t="s">
        <v>102</v>
      </c>
      <c r="C48" s="323">
        <f>COUNTIFS(D16:D44,"=ortho",E16:E44,"=a")</f>
        <v>0</v>
      </c>
      <c r="D48" s="323">
        <f>COUNTIFS(D16:D44,"=ortho",E16:E44,"=b")</f>
        <v>0</v>
      </c>
      <c r="E48" s="323">
        <f>COUNTIFS(D16:D44,"=ortho",E16:E44,"=c")</f>
        <v>0</v>
      </c>
      <c r="F48" s="327" t="s">
        <v>102</v>
      </c>
      <c r="G48" s="323">
        <f>COUNTIFS(H15:H44,"=ortho",I15:I44,"=a")</f>
        <v>0</v>
      </c>
      <c r="H48" s="323">
        <f>COUNTIFS(H15:H44,"=ortho",I15:I44,"=b")</f>
        <v>0</v>
      </c>
      <c r="I48" s="323">
        <f>COUNTIFS(H15:H44,"=ortho",I15:I44,"=c")</f>
        <v>0</v>
      </c>
      <c r="J48" s="327" t="s">
        <v>102</v>
      </c>
      <c r="K48" s="323">
        <f>COUNTIFS(L15:L44,"=ortho",M15:M44,"=a")</f>
        <v>0</v>
      </c>
      <c r="L48" s="323">
        <f>COUNTIFS(L15:L44,"=ortho",M15:M44,"=b")</f>
        <v>0</v>
      </c>
      <c r="M48" s="323">
        <f>COUNTIFS(L15:L44,"=ortho",M15:M44,"=c")</f>
        <v>0</v>
      </c>
      <c r="N48" s="327" t="s">
        <v>102</v>
      </c>
      <c r="O48" s="323">
        <f>COUNTIFS(P15:P44,"=ortho",Q15:Q44,"=a")</f>
        <v>0</v>
      </c>
      <c r="P48" s="323">
        <f>COUNTIFS(P15:P44,"=ortho",Q15:Q44,"=b")</f>
        <v>0</v>
      </c>
      <c r="Q48" s="323">
        <f>COUNTIFS(P15:P44,"=ortho",Q15:Q44,"=c")</f>
        <v>0</v>
      </c>
      <c r="R48" s="327" t="s">
        <v>102</v>
      </c>
      <c r="S48" s="323">
        <f>COUNTIFS(T15:T44,"=ortho",U15:U44,"=a")</f>
        <v>0</v>
      </c>
      <c r="T48" s="323">
        <f>COUNTIFS(T15:T44,"=ortho",U15:U44,"=b")</f>
        <v>0</v>
      </c>
      <c r="U48" s="323">
        <f>COUNTIFS(T15:T44,"=ortho",U15:U44,"=c")</f>
        <v>0</v>
      </c>
      <c r="V48" s="327" t="s">
        <v>102</v>
      </c>
      <c r="W48" s="323">
        <f>COUNTIFS(X15:X44,"=ortho",Y15:Y44,"=a")</f>
        <v>0</v>
      </c>
      <c r="X48" s="323">
        <f>COUNTIFS(X15:X44,"=ortho",Y15:Y44,"=b")</f>
        <v>0</v>
      </c>
      <c r="Y48" s="323">
        <f>COUNTIFS(X15:X44,"=ortho",Y15:Y44,"=c")</f>
        <v>0</v>
      </c>
    </row>
    <row r="49" spans="2:25" s="94" customFormat="1">
      <c r="B49" s="327" t="s">
        <v>104</v>
      </c>
      <c r="C49" s="323">
        <f>COUNTIFS(D16:D44,"=physo",E16:E44,"=a")</f>
        <v>0</v>
      </c>
      <c r="D49" s="323">
        <f>COUNTIFS(D16:D44,"=physo",E16:E44,"=b")</f>
        <v>0</v>
      </c>
      <c r="E49" s="323">
        <f>COUNTIFS(D16:D44,"=physo",E16:E44,"=c")</f>
        <v>0</v>
      </c>
      <c r="F49" s="327" t="s">
        <v>104</v>
      </c>
      <c r="G49" s="323">
        <f>COUNTIFS(H15:H44,"=physo",I15:I44,"=a")</f>
        <v>0</v>
      </c>
      <c r="H49" s="323">
        <f>COUNTIFS(H15:H44,"=physo",I15:I44,"=b")</f>
        <v>0</v>
      </c>
      <c r="I49" s="323">
        <f>COUNTIFS(H15:H44,"=physo",I15:I44,"=c")</f>
        <v>0</v>
      </c>
      <c r="J49" s="327" t="s">
        <v>104</v>
      </c>
      <c r="K49" s="323">
        <f>COUNTIFS(L15:L44,"=physo",M15:M44,"=a")</f>
        <v>0</v>
      </c>
      <c r="L49" s="323">
        <f>COUNTIFS(L15:L44,"=physo",M15:M44,"=b")</f>
        <v>0</v>
      </c>
      <c r="M49" s="323">
        <f>COUNTIFS(L15:L44,"=physo",M15:M44,"=c")</f>
        <v>0</v>
      </c>
      <c r="N49" s="327" t="s">
        <v>104</v>
      </c>
      <c r="O49" s="323">
        <f>COUNTIFS(P15:P44,"=physo",Q15:Q44,"=a")</f>
        <v>0</v>
      </c>
      <c r="P49" s="323">
        <f>COUNTIFS(P15:P44,"=physo",Q15:Q44,"=b")</f>
        <v>0</v>
      </c>
      <c r="Q49" s="323">
        <f>COUNTIFS(P15:P44,"=physo",Q15:Q44,"=c")</f>
        <v>0</v>
      </c>
      <c r="R49" s="327" t="s">
        <v>104</v>
      </c>
      <c r="S49" s="323">
        <f>COUNTIFS(T15:T44,"=physo",U15:U44,"=a")</f>
        <v>0</v>
      </c>
      <c r="T49" s="323">
        <f>COUNTIFS(T15:T44,"=physo",U15:U44,"=b")</f>
        <v>0</v>
      </c>
      <c r="U49" s="323">
        <f>COUNTIFS(T15:T44,"=physo",U15:U44,"=c")</f>
        <v>0</v>
      </c>
      <c r="V49" s="327" t="s">
        <v>104</v>
      </c>
      <c r="W49" s="323">
        <f>COUNTIFS(X15:X44,"=physo",Y15:Y44,"=a")</f>
        <v>0</v>
      </c>
      <c r="X49" s="323">
        <f>COUNTIFS(X15:X44,"=physo",Y15:Y44,"=b")</f>
        <v>0</v>
      </c>
      <c r="Y49" s="323">
        <f>COUNTIFS(X15:X44,"=physo",Y15:Y44,"=c")</f>
        <v>0</v>
      </c>
    </row>
    <row r="50" spans="2:25" s="94" customFormat="1">
      <c r="B50" s="328" t="s">
        <v>105</v>
      </c>
      <c r="C50" s="323">
        <f>COUNTIFS(D16:D44,"=git",E16:E44,"=a")</f>
        <v>0</v>
      </c>
      <c r="D50" s="323">
        <f>COUNTIFS(D16:D44,"=git",E16:E44,"=b")</f>
        <v>0</v>
      </c>
      <c r="E50" s="323">
        <f>COUNTIFS(D16:D44,"=git",E16:E44,"=c")</f>
        <v>0</v>
      </c>
      <c r="F50" s="328" t="s">
        <v>105</v>
      </c>
      <c r="G50" s="323">
        <f>COUNTIFS(H15:H44,"=git",I15:I44,"=a")</f>
        <v>0</v>
      </c>
      <c r="H50" s="323">
        <f>COUNTIFS(H15:H44,"=git",I15:I44,"=b")</f>
        <v>0</v>
      </c>
      <c r="I50" s="323">
        <f>COUNTIFS(H15:H44,"=git",I15:I44,"=c")</f>
        <v>0</v>
      </c>
      <c r="J50" s="328" t="s">
        <v>105</v>
      </c>
      <c r="K50" s="323">
        <f>COUNTIFS(L15:L44,"=git",M15:M44,"=a")</f>
        <v>0</v>
      </c>
      <c r="L50" s="323">
        <f>COUNTIFS(L15:L44,"=git",M15:M44,"=b")</f>
        <v>0</v>
      </c>
      <c r="M50" s="323">
        <f>COUNTIFS(L15:L44,"=git",M15:M44,"=c")</f>
        <v>0</v>
      </c>
      <c r="N50" s="328" t="s">
        <v>105</v>
      </c>
      <c r="O50" s="323">
        <f>COUNTIFS(P15:P44,"=git",Q15:Q44,"=a")</f>
        <v>0</v>
      </c>
      <c r="P50" s="323">
        <f>COUNTIFS(P15:P44,"=git",Q15:Q44,"=b")</f>
        <v>0</v>
      </c>
      <c r="Q50" s="323">
        <f>COUNTIFS(P15:P44,"=git",Q15:Q44,"=c")</f>
        <v>0</v>
      </c>
      <c r="R50" s="328" t="s">
        <v>105</v>
      </c>
      <c r="S50" s="323">
        <f>COUNTIFS(T15:T44,"=git",U15:U44,"=a")</f>
        <v>0</v>
      </c>
      <c r="T50" s="323">
        <f>COUNTIFS(T15:T44,"=git",U15:U44,"=b")</f>
        <v>0</v>
      </c>
      <c r="U50" s="323">
        <f>COUNTIFS(T15:T44,"=git",U15:U44,"=c")</f>
        <v>0</v>
      </c>
      <c r="V50" s="328" t="s">
        <v>105</v>
      </c>
      <c r="W50" s="323">
        <f>COUNTIFS(X15:X44,"=git",Y15:Y44,"=a")</f>
        <v>0</v>
      </c>
      <c r="X50" s="323">
        <f>COUNTIFS(X15:X44,"=git",Y15:Y44,"=b")</f>
        <v>0</v>
      </c>
      <c r="Y50" s="323">
        <f>COUNTIFS(X15:X44,"=git",Y15:Y44,"=c")</f>
        <v>0</v>
      </c>
    </row>
    <row r="51" spans="2:25" s="94" customFormat="1">
      <c r="B51" s="328" t="s">
        <v>22</v>
      </c>
      <c r="C51" s="323">
        <f>COUNTIFS(D16:D44,"=gp",E16:E44,"=a")</f>
        <v>0</v>
      </c>
      <c r="D51" s="323">
        <f>COUNTIFS(D16:D44,"=gp",E16:E44,"=b")</f>
        <v>0</v>
      </c>
      <c r="E51" s="323">
        <f>COUNTIFS(D16:D44,"=gp",E16:E44,"=c")</f>
        <v>0</v>
      </c>
      <c r="F51" s="328" t="s">
        <v>22</v>
      </c>
      <c r="G51" s="323">
        <f>COUNTIFS(H15:H44,"=gp",I15:I44,"=a")</f>
        <v>0</v>
      </c>
      <c r="H51" s="323">
        <f>COUNTIFS(H15:H44,"=gp",I15:I44,"=b")</f>
        <v>0</v>
      </c>
      <c r="I51" s="323">
        <f>COUNTIFS(H15:H44,"=gp",I15:I44,"=c")</f>
        <v>0</v>
      </c>
      <c r="J51" s="328" t="s">
        <v>22</v>
      </c>
      <c r="K51" s="323">
        <f>COUNTIFS(L15:L44,"=gp",M15:M44,"=a")</f>
        <v>0</v>
      </c>
      <c r="L51" s="323">
        <f>COUNTIFS(L15:L44,"=gp",M15:M44,"=b")</f>
        <v>0</v>
      </c>
      <c r="M51" s="323">
        <f>COUNTIFS(L15:L44,"=gp",M15:M44,"=c")</f>
        <v>0</v>
      </c>
      <c r="N51" s="328" t="s">
        <v>22</v>
      </c>
      <c r="O51" s="323">
        <f>COUNTIFS(P15:P44,"=gp",Q15:Q44,"=a")</f>
        <v>0</v>
      </c>
      <c r="P51" s="323">
        <f>COUNTIFS(P15:P44,"=gp",Q15:Q44,"=b")</f>
        <v>0</v>
      </c>
      <c r="Q51" s="323">
        <f>COUNTIFS(P15:P44,"=gp",Q15:Q44,"=c")</f>
        <v>0</v>
      </c>
      <c r="R51" s="328" t="s">
        <v>22</v>
      </c>
      <c r="S51" s="323">
        <f>COUNTIFS(T15:T44,"=gp",U15:U44,"=a")</f>
        <v>0</v>
      </c>
      <c r="T51" s="323">
        <f>COUNTIFS(T15:T44,"=gp",U15:U44,"=b")</f>
        <v>0</v>
      </c>
      <c r="U51" s="323">
        <f>COUNTIFS(T15:T44,"=gp",U15:U44,"=c")</f>
        <v>0</v>
      </c>
      <c r="V51" s="328" t="s">
        <v>22</v>
      </c>
      <c r="W51" s="323">
        <f>COUNTIFS(X15:X44,"=gp",Y15:Y44,"=a")</f>
        <v>0</v>
      </c>
      <c r="X51" s="323">
        <f>COUNTIFS(X15:X44,"=gp",Y15:Y44,"=b")</f>
        <v>0</v>
      </c>
      <c r="Y51" s="323">
        <f>COUNTIFS(X15:X44,"=gp",Y15:Y44,"=c")</f>
        <v>0</v>
      </c>
    </row>
    <row r="52" spans="2:25" s="94" customFormat="1" ht="15.75" thickBot="1">
      <c r="B52" s="328" t="s">
        <v>103</v>
      </c>
      <c r="C52" s="323">
        <f>COUNTIFS(D16:D44,"=endo",E16:E44,"=a")</f>
        <v>0</v>
      </c>
      <c r="D52" s="323">
        <f>COUNTIFS(D16:D44,"=endo",E16:E44,"=b")</f>
        <v>0</v>
      </c>
      <c r="E52" s="323">
        <f>COUNTIFS(D16:D44,"=endo",E16:E$44,"=c")</f>
        <v>0</v>
      </c>
      <c r="F52" s="328" t="s">
        <v>103</v>
      </c>
      <c r="G52" s="323">
        <f>COUNTIFS(H15:H44,"=endo",I15:I44,"=a")</f>
        <v>0</v>
      </c>
      <c r="H52" s="323">
        <f>COUNTIFS(H15:H44,"=endo",I15:I44,"=b")</f>
        <v>0</v>
      </c>
      <c r="I52" s="323">
        <f>COUNTIFS(H15:H44,"=endo",I15:I$44,"=c")</f>
        <v>0</v>
      </c>
      <c r="J52" s="328" t="s">
        <v>103</v>
      </c>
      <c r="K52" s="323">
        <f>COUNTIFS(L15:L44,"=endo",M15:M44,"=a")</f>
        <v>0</v>
      </c>
      <c r="L52" s="323">
        <f>COUNTIFS(L15:L44,"=endo",M15:M44,"=b")</f>
        <v>0</v>
      </c>
      <c r="M52" s="323">
        <f>COUNTIFS(L15:L44,"=endo",M15:M$44,"=c")</f>
        <v>0</v>
      </c>
      <c r="N52" s="328" t="s">
        <v>103</v>
      </c>
      <c r="O52" s="323">
        <f>COUNTIFS(P15:P44,"=endo",Q15:Q44,"=a")</f>
        <v>0</v>
      </c>
      <c r="P52" s="323">
        <f>COUNTIFS(P15:P44,"=endo",Q15:Q44,"=b")</f>
        <v>0</v>
      </c>
      <c r="Q52" s="323">
        <f>COUNTIFS(P15:P44,"=endo",Q15:Q$44,"=c")</f>
        <v>0</v>
      </c>
      <c r="R52" s="328" t="s">
        <v>103</v>
      </c>
      <c r="S52" s="323">
        <f>COUNTIFS(T15:T44,"=endo",U15:U44,"=a")</f>
        <v>0</v>
      </c>
      <c r="T52" s="323">
        <f>COUNTIFS(T15:T44,"=endo",U15:U44,"=b")</f>
        <v>0</v>
      </c>
      <c r="U52" s="323">
        <f>COUNTIFS(T15:T44,"=endo",U15:U$44,"=c")</f>
        <v>0</v>
      </c>
      <c r="V52" s="328" t="s">
        <v>103</v>
      </c>
      <c r="W52" s="323">
        <f>COUNTIFS(X15:X44,"=endo",Y15:Y44,"=a")</f>
        <v>0</v>
      </c>
      <c r="X52" s="323">
        <f>COUNTIFS(X15:X44,"=endo",Y15:Y44,"=b")</f>
        <v>0</v>
      </c>
      <c r="Y52" s="323">
        <f>COUNTIFS(X15:X44,"=endo",Y15:Y$44,"=c")</f>
        <v>0</v>
      </c>
    </row>
    <row r="53" spans="2:25" s="93" customFormat="1" ht="15.75" thickBot="1">
      <c r="B53" s="329">
        <f>SUM(C47:E52)</f>
        <v>0</v>
      </c>
      <c r="C53" s="330"/>
      <c r="D53" s="330"/>
      <c r="E53" s="331"/>
      <c r="F53" s="329">
        <f>SUM(G47:I52)</f>
        <v>0</v>
      </c>
      <c r="G53" s="330"/>
      <c r="H53" s="330"/>
      <c r="I53" s="331"/>
      <c r="J53" s="329">
        <f>SUM(K47:M52)</f>
        <v>0</v>
      </c>
      <c r="K53" s="330"/>
      <c r="L53" s="330"/>
      <c r="M53" s="331"/>
      <c r="N53" s="329">
        <f>SUM(O47:Q52)</f>
        <v>0</v>
      </c>
      <c r="O53" s="330"/>
      <c r="P53" s="330"/>
      <c r="Q53" s="331"/>
      <c r="R53" s="329">
        <f>SUM(S47:U52)</f>
        <v>0</v>
      </c>
      <c r="S53" s="330"/>
      <c r="T53" s="330"/>
      <c r="U53" s="331"/>
      <c r="V53" s="329">
        <f>SUM(W47:Y52)</f>
        <v>0</v>
      </c>
      <c r="W53" s="330"/>
      <c r="X53" s="330"/>
      <c r="Y53" s="331"/>
    </row>
    <row r="54" spans="2:25" s="93" customFormat="1"/>
    <row r="55" spans="2:25" s="93" customFormat="1">
      <c r="B55" s="490" t="s">
        <v>101</v>
      </c>
      <c r="C55" s="490"/>
      <c r="D55" s="490"/>
      <c r="E55" s="411" t="s">
        <v>102</v>
      </c>
      <c r="F55" s="411"/>
      <c r="G55" s="411"/>
      <c r="H55" s="497" t="s">
        <v>104</v>
      </c>
      <c r="I55" s="498"/>
      <c r="J55" s="498"/>
      <c r="K55" s="425" t="s">
        <v>95</v>
      </c>
      <c r="L55" s="425"/>
      <c r="M55" s="425"/>
      <c r="N55" s="424" t="s">
        <v>22</v>
      </c>
      <c r="O55" s="424"/>
      <c r="P55" s="424"/>
      <c r="Q55" s="499" t="s">
        <v>134</v>
      </c>
      <c r="R55" s="412"/>
      <c r="S55" s="412"/>
    </row>
    <row r="56" spans="2:25" s="93" customFormat="1">
      <c r="B56" s="332" t="s">
        <v>35</v>
      </c>
      <c r="C56" s="332" t="s">
        <v>36</v>
      </c>
      <c r="D56" s="332" t="s">
        <v>37</v>
      </c>
      <c r="E56" s="333" t="s">
        <v>35</v>
      </c>
      <c r="F56" s="333" t="s">
        <v>36</v>
      </c>
      <c r="G56" s="333" t="s">
        <v>37</v>
      </c>
      <c r="H56" s="334" t="s">
        <v>35</v>
      </c>
      <c r="I56" s="334" t="s">
        <v>36</v>
      </c>
      <c r="J56" s="334" t="s">
        <v>37</v>
      </c>
      <c r="K56" s="335" t="s">
        <v>35</v>
      </c>
      <c r="L56" s="335" t="s">
        <v>36</v>
      </c>
      <c r="M56" s="335" t="s">
        <v>37</v>
      </c>
      <c r="N56" s="332" t="s">
        <v>35</v>
      </c>
      <c r="O56" s="332" t="s">
        <v>36</v>
      </c>
      <c r="P56" s="332" t="s">
        <v>37</v>
      </c>
      <c r="Q56" s="336" t="s">
        <v>35</v>
      </c>
      <c r="R56" s="336" t="s">
        <v>36</v>
      </c>
      <c r="S56" s="336" t="s">
        <v>37</v>
      </c>
    </row>
    <row r="57" spans="2:25" s="93" customFormat="1">
      <c r="B57" s="337">
        <f>C47+G47+K47+O47+S47+W47</f>
        <v>0</v>
      </c>
      <c r="C57" s="337">
        <f>D47+H47+L47+P47+T47+X47</f>
        <v>0</v>
      </c>
      <c r="D57" s="337">
        <f>E47+I47+M47+Q47+U47+Y47</f>
        <v>0</v>
      </c>
      <c r="E57" s="337">
        <f>C48+G48+K48+O48+S48+W48</f>
        <v>0</v>
      </c>
      <c r="F57" s="337">
        <f>D48+H48+L48+P48+T48+X48</f>
        <v>0</v>
      </c>
      <c r="G57" s="337">
        <f>E48+I48+M48+Q48+U48+Y48</f>
        <v>0</v>
      </c>
      <c r="H57" s="337">
        <f>C49+G49+K49+O49+S49+W49</f>
        <v>0</v>
      </c>
      <c r="I57" s="337">
        <f>D49+H49+L49+P49+T49+X49</f>
        <v>0</v>
      </c>
      <c r="J57" s="337">
        <f>E49+I49+M49+Q49+U49+Y49</f>
        <v>0</v>
      </c>
      <c r="K57" s="337">
        <f>G50+K50+O50+S50+W50+C50</f>
        <v>0</v>
      </c>
      <c r="L57" s="337">
        <f>H50+L50+P50+T50+X50+D50</f>
        <v>0</v>
      </c>
      <c r="M57" s="337">
        <f>I50+M50+Q50+U50+Y50+E50</f>
        <v>0</v>
      </c>
      <c r="N57" s="337">
        <f>C51+G51+K51+O51+S51+W51</f>
        <v>0</v>
      </c>
      <c r="O57" s="337">
        <f>D51+H51+L51+P51+T51+X51</f>
        <v>0</v>
      </c>
      <c r="P57" s="337">
        <f>E51+I51+M51+Q51+U51+Y51</f>
        <v>0</v>
      </c>
      <c r="Q57" s="338">
        <f>C52+G52+K52+O52+S52+W52</f>
        <v>0</v>
      </c>
      <c r="R57" s="338">
        <f>D52+H52+L52+P52+T52+X52</f>
        <v>0</v>
      </c>
      <c r="S57" s="338">
        <f>E52+I52+M52+Q52+U52+Y52</f>
        <v>0</v>
      </c>
    </row>
    <row r="58" spans="2:25" s="93" customFormat="1">
      <c r="B58" s="487">
        <f>B57+C57+D57</f>
        <v>0</v>
      </c>
      <c r="C58" s="488"/>
      <c r="D58" s="489"/>
      <c r="E58" s="487">
        <f>E57+F57+G57</f>
        <v>0</v>
      </c>
      <c r="F58" s="488"/>
      <c r="G58" s="489"/>
      <c r="H58" s="487">
        <f>H57+I57+J57</f>
        <v>0</v>
      </c>
      <c r="I58" s="488"/>
      <c r="J58" s="489"/>
      <c r="K58" s="487">
        <f>K57+L57+M57</f>
        <v>0</v>
      </c>
      <c r="L58" s="488"/>
      <c r="M58" s="489"/>
      <c r="N58" s="487">
        <f>N57+O57+P57</f>
        <v>0</v>
      </c>
      <c r="O58" s="488"/>
      <c r="P58" s="489"/>
      <c r="Q58" s="494">
        <f>Q57+R57+S57</f>
        <v>0</v>
      </c>
      <c r="R58" s="495"/>
      <c r="S58" s="496"/>
      <c r="T58" s="106">
        <f>SUM(B58:S58)</f>
        <v>0</v>
      </c>
    </row>
    <row r="59" spans="2:25" s="174" customFormat="1"/>
    <row r="60" spans="2:25" s="174" customFormat="1"/>
    <row r="61" spans="2:25" s="174" customFormat="1"/>
    <row r="62" spans="2:25" s="174" customFormat="1"/>
    <row r="63" spans="2:25" s="174" customFormat="1"/>
    <row r="64" spans="2:25" s="174" customFormat="1"/>
    <row r="65" s="174" customFormat="1"/>
    <row r="66" s="174" customFormat="1"/>
    <row r="67" s="174" customFormat="1"/>
    <row r="68" s="174" customFormat="1"/>
    <row r="69" s="174" customFormat="1"/>
    <row r="70" s="174" customFormat="1"/>
    <row r="71" s="174" customFormat="1"/>
    <row r="72" s="174" customFormat="1"/>
    <row r="73" s="174" customFormat="1"/>
    <row r="74" s="174" customFormat="1"/>
  </sheetData>
  <protectedRanges>
    <protectedRange password="CC6F" sqref="A73:XFD74" name="Range2_2"/>
    <protectedRange password="CC6F" sqref="A59:XFD72" name="Range2_1_1"/>
    <protectedRange password="CC6F" sqref="A47:A52 Z47:XFD52 A45:XFD46" name="Range1_2"/>
    <protectedRange password="CC6F" sqref="A1:XFD1 L29 V23:XFD27 Z15:XFD22 Z28:XFD44 B16 B4:XFD14 A4:A13 A28:A44 A15:A26 D16:E16" name="Range1_1_3_3"/>
    <protectedRange password="CC6F" sqref="B47:B52 F47:F52 J47:J52 N47:N52 R47:R52 V47:V52" name="Range1_2_1_1"/>
    <protectedRange password="CC6F" sqref="B55:S55" name="Range3_1_4_1_1_1"/>
    <protectedRange password="CC6F" sqref="C47:E52 G47:I52 K47:M52 O47:Q52 S47:U52 W47:Y52" name="Range3_1_6_1"/>
    <protectedRange password="CC6F" sqref="A2:D2 F2:XFD2" name="Range1_1_3_1_4"/>
    <protectedRange password="CC6F" sqref="A3:XFD3" name="Range1_1_3_1_1_5"/>
  </protectedRanges>
  <mergeCells count="90">
    <mergeCell ref="V45:Y45"/>
    <mergeCell ref="J3:M3"/>
    <mergeCell ref="V13:W13"/>
    <mergeCell ref="V5:W5"/>
    <mergeCell ref="J10:K10"/>
    <mergeCell ref="R8:S8"/>
    <mergeCell ref="N5:O5"/>
    <mergeCell ref="J6:K6"/>
    <mergeCell ref="N7:O7"/>
    <mergeCell ref="V12:W12"/>
    <mergeCell ref="N11:O11"/>
    <mergeCell ref="R5:S5"/>
    <mergeCell ref="J7:K7"/>
    <mergeCell ref="J13:K13"/>
    <mergeCell ref="V10:W10"/>
    <mergeCell ref="J8:K8"/>
    <mergeCell ref="A1:J1"/>
    <mergeCell ref="F45:I45"/>
    <mergeCell ref="R6:S6"/>
    <mergeCell ref="V3:Y3"/>
    <mergeCell ref="R45:U45"/>
    <mergeCell ref="J45:M45"/>
    <mergeCell ref="R3:U3"/>
    <mergeCell ref="F8:G8"/>
    <mergeCell ref="R10:S10"/>
    <mergeCell ref="F10:G10"/>
    <mergeCell ref="V9:W9"/>
    <mergeCell ref="A6:A13"/>
    <mergeCell ref="N8:O8"/>
    <mergeCell ref="N10:O10"/>
    <mergeCell ref="F9:G9"/>
    <mergeCell ref="J11:K11"/>
    <mergeCell ref="Q58:S58"/>
    <mergeCell ref="H55:J55"/>
    <mergeCell ref="N12:O12"/>
    <mergeCell ref="F11:G11"/>
    <mergeCell ref="B11:C11"/>
    <mergeCell ref="R12:S12"/>
    <mergeCell ref="B58:D58"/>
    <mergeCell ref="N58:P58"/>
    <mergeCell ref="N55:P55"/>
    <mergeCell ref="H58:J58"/>
    <mergeCell ref="K58:M58"/>
    <mergeCell ref="E58:G58"/>
    <mergeCell ref="E55:G55"/>
    <mergeCell ref="N45:Q45"/>
    <mergeCell ref="Q55:S55"/>
    <mergeCell ref="N4:O4"/>
    <mergeCell ref="R13:S13"/>
    <mergeCell ref="N6:O6"/>
    <mergeCell ref="N9:O9"/>
    <mergeCell ref="R4:S4"/>
    <mergeCell ref="R11:S11"/>
    <mergeCell ref="F7:G7"/>
    <mergeCell ref="F5:G5"/>
    <mergeCell ref="N13:O13"/>
    <mergeCell ref="J12:K12"/>
    <mergeCell ref="R7:S7"/>
    <mergeCell ref="B5:C5"/>
    <mergeCell ref="J4:K4"/>
    <mergeCell ref="B55:D55"/>
    <mergeCell ref="B4:C4"/>
    <mergeCell ref="F4:G4"/>
    <mergeCell ref="B45:E45"/>
    <mergeCell ref="K55:M55"/>
    <mergeCell ref="B12:C12"/>
    <mergeCell ref="B7:C7"/>
    <mergeCell ref="B10:C10"/>
    <mergeCell ref="F6:G6"/>
    <mergeCell ref="F13:G13"/>
    <mergeCell ref="B13:C13"/>
    <mergeCell ref="F12:G12"/>
    <mergeCell ref="B9:C9"/>
    <mergeCell ref="B6:C6"/>
    <mergeCell ref="D2:G2"/>
    <mergeCell ref="I2:Q2"/>
    <mergeCell ref="A16:A44"/>
    <mergeCell ref="B8:C8"/>
    <mergeCell ref="V8:W8"/>
    <mergeCell ref="B2:C2"/>
    <mergeCell ref="V11:W11"/>
    <mergeCell ref="J9:K9"/>
    <mergeCell ref="R9:S9"/>
    <mergeCell ref="V7:W7"/>
    <mergeCell ref="N3:Q3"/>
    <mergeCell ref="V6:W6"/>
    <mergeCell ref="F3:I3"/>
    <mergeCell ref="V4:W4"/>
    <mergeCell ref="B3:E3"/>
    <mergeCell ref="J5:K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Z134"/>
  <sheetViews>
    <sheetView topLeftCell="A74" workbookViewId="0">
      <selection activeCell="H37" sqref="H37"/>
    </sheetView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3'!B16</f>
        <v>0</v>
      </c>
      <c r="B67" s="74">
        <f>'plan 3'!C16</f>
        <v>0</v>
      </c>
      <c r="C67" s="74">
        <f>'plan 3'!D16</f>
        <v>0</v>
      </c>
      <c r="D67" s="74">
        <f>'plan 3'!E16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3'!B17</f>
        <v>0</v>
      </c>
      <c r="B68" s="74">
        <f>'plan 3'!C17</f>
        <v>0</v>
      </c>
      <c r="C68" s="74">
        <f>'plan 3'!D17</f>
        <v>0</v>
      </c>
      <c r="D68" s="74">
        <f>'plan 3'!E17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3'!B18</f>
        <v>0</v>
      </c>
      <c r="B69" s="74">
        <f>'plan 3'!C18</f>
        <v>0</v>
      </c>
      <c r="C69" s="74">
        <f>'plan 3'!D18</f>
        <v>0</v>
      </c>
      <c r="D69" s="74">
        <f>'plan 3'!E18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3'!B19</f>
        <v>0</v>
      </c>
      <c r="B70" s="74">
        <f>'plan 3'!C19</f>
        <v>0</v>
      </c>
      <c r="C70" s="74">
        <f>'plan 3'!D19</f>
        <v>0</v>
      </c>
      <c r="D70" s="74">
        <f>'plan 3'!E19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3'!B20</f>
        <v>0</v>
      </c>
      <c r="B71" s="74">
        <f>'plan 3'!C20</f>
        <v>0</v>
      </c>
      <c r="C71" s="74">
        <f>'plan 3'!D20</f>
        <v>0</v>
      </c>
      <c r="D71" s="74">
        <f>'plan 3'!E20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3'!B21</f>
        <v>0</v>
      </c>
      <c r="B72" s="74">
        <f>'plan 3'!C21</f>
        <v>0</v>
      </c>
      <c r="C72" s="74">
        <f>'plan 3'!D21</f>
        <v>0</v>
      </c>
      <c r="D72" s="74">
        <f>'plan 3'!E21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3'!B22</f>
        <v>0</v>
      </c>
      <c r="B73" s="74">
        <f>'plan 3'!C22</f>
        <v>0</v>
      </c>
      <c r="C73" s="74">
        <f>'plan 3'!D22</f>
        <v>0</v>
      </c>
      <c r="D73" s="74">
        <f>'plan 3'!E22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3'!B23</f>
        <v>0</v>
      </c>
      <c r="B74" s="74">
        <f>'plan 3'!C23</f>
        <v>0</v>
      </c>
      <c r="C74" s="74">
        <f>'plan 3'!D23</f>
        <v>0</v>
      </c>
      <c r="D74" s="74">
        <f>'plan 3'!E23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3'!B24</f>
        <v>0</v>
      </c>
      <c r="B75" s="74">
        <f>'plan 3'!C24</f>
        <v>0</v>
      </c>
      <c r="C75" s="74">
        <f>'plan 3'!D24</f>
        <v>0</v>
      </c>
      <c r="D75" s="74">
        <f>'plan 3'!E24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3'!B25</f>
        <v>0</v>
      </c>
      <c r="B76" s="74">
        <f>'plan 3'!C25</f>
        <v>0</v>
      </c>
      <c r="C76" s="74">
        <f>'plan 3'!D25</f>
        <v>0</v>
      </c>
      <c r="D76" s="74">
        <f>'plan 3'!E25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3'!B26</f>
        <v>0</v>
      </c>
      <c r="B77" s="74">
        <f>'plan 3'!C26</f>
        <v>0</v>
      </c>
      <c r="C77" s="74">
        <f>'plan 3'!D26</f>
        <v>0</v>
      </c>
      <c r="D77" s="74">
        <f>'plan 3'!E26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3'!B27</f>
        <v>0</v>
      </c>
      <c r="B78" s="74">
        <f>'plan 3'!C27</f>
        <v>0</v>
      </c>
      <c r="C78" s="74">
        <f>'plan 3'!D27</f>
        <v>0</v>
      </c>
      <c r="D78" s="74">
        <f>'plan 3'!E27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3'!B28</f>
        <v>0</v>
      </c>
      <c r="B79" s="74">
        <f>'plan 3'!C28</f>
        <v>0</v>
      </c>
      <c r="C79" s="74">
        <f>'plan 3'!D28</f>
        <v>0</v>
      </c>
      <c r="D79" s="74">
        <f>'plan 3'!E28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3'!B29</f>
        <v>0</v>
      </c>
      <c r="B80" s="74">
        <f>'plan 3'!C29</f>
        <v>0</v>
      </c>
      <c r="C80" s="74">
        <f>'plan 3'!D29</f>
        <v>0</v>
      </c>
      <c r="D80" s="74">
        <f>'plan 3'!E29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3'!B30</f>
        <v>0</v>
      </c>
      <c r="B81" s="74">
        <f>'plan 3'!C30</f>
        <v>0</v>
      </c>
      <c r="C81" s="74">
        <f>'plan 3'!D30</f>
        <v>0</v>
      </c>
      <c r="D81" s="74">
        <f>'plan 3'!E30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3'!B31</f>
        <v>0</v>
      </c>
      <c r="B82" s="74">
        <f>'plan 3'!C31</f>
        <v>0</v>
      </c>
      <c r="C82" s="74">
        <f>'plan 3'!D31</f>
        <v>0</v>
      </c>
      <c r="D82" s="74">
        <f>'plan 3'!E31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3'!B32</f>
        <v>0</v>
      </c>
      <c r="B83" s="74">
        <f>'plan 3'!C32</f>
        <v>0</v>
      </c>
      <c r="C83" s="74">
        <f>'plan 3'!D32</f>
        <v>0</v>
      </c>
      <c r="D83" s="74">
        <f>'plan 3'!E32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3'!B33</f>
        <v>0</v>
      </c>
      <c r="B84" s="74">
        <f>'plan 3'!C33</f>
        <v>0</v>
      </c>
      <c r="C84" s="74">
        <f>'plan 3'!D33</f>
        <v>0</v>
      </c>
      <c r="D84" s="74">
        <f>'plan 3'!E33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3'!B34</f>
        <v>0</v>
      </c>
      <c r="B85" s="74">
        <f>'plan 3'!C34</f>
        <v>0</v>
      </c>
      <c r="C85" s="74">
        <f>'plan 3'!D34</f>
        <v>0</v>
      </c>
      <c r="D85" s="74">
        <f>'plan 3'!E34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3'!B35</f>
        <v>0</v>
      </c>
      <c r="B86" s="74">
        <f>'plan 3'!C35</f>
        <v>0</v>
      </c>
      <c r="C86" s="74">
        <f>'plan 3'!D35</f>
        <v>0</v>
      </c>
      <c r="D86" s="74">
        <f>'plan 3'!E35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3'!B36</f>
        <v>0</v>
      </c>
      <c r="B87" s="74">
        <f>'plan 3'!C36</f>
        <v>0</v>
      </c>
      <c r="C87" s="74">
        <f>'plan 3'!D36</f>
        <v>0</v>
      </c>
      <c r="D87" s="74">
        <f>'plan 3'!E36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3'!B37</f>
        <v>0</v>
      </c>
      <c r="B88" s="74">
        <f>'plan 3'!C37</f>
        <v>0</v>
      </c>
      <c r="C88" s="74">
        <f>'plan 3'!D37</f>
        <v>0</v>
      </c>
      <c r="D88" s="74">
        <f>'plan 3'!E37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3'!B38</f>
        <v>0</v>
      </c>
      <c r="B89" s="74">
        <f>'plan 3'!C38</f>
        <v>0</v>
      </c>
      <c r="C89" s="74">
        <f>'plan 3'!D38</f>
        <v>0</v>
      </c>
      <c r="D89" s="74">
        <f>'plan 3'!E38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3'!B39</f>
        <v>0</v>
      </c>
      <c r="B90" s="74">
        <f>'plan 3'!C39</f>
        <v>0</v>
      </c>
      <c r="C90" s="74">
        <f>'plan 3'!D39</f>
        <v>0</v>
      </c>
      <c r="D90" s="74">
        <f>'plan 3'!E39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3'!B40</f>
        <v>0</v>
      </c>
      <c r="B91" s="74">
        <f>'plan 3'!C40</f>
        <v>0</v>
      </c>
      <c r="C91" s="74">
        <f>'plan 3'!D40</f>
        <v>0</v>
      </c>
      <c r="D91" s="74">
        <f>'plan 3'!E40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3'!B41</f>
        <v>0</v>
      </c>
      <c r="B92" s="74">
        <f>'plan 3'!C41</f>
        <v>0</v>
      </c>
      <c r="C92" s="74">
        <f>'plan 3'!D41</f>
        <v>0</v>
      </c>
      <c r="D92" s="74">
        <f>'plan 3'!E41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3'!B42</f>
        <v>0</v>
      </c>
      <c r="B93" s="74">
        <f>'plan 3'!C42</f>
        <v>0</v>
      </c>
      <c r="C93" s="74">
        <f>'plan 3'!D42</f>
        <v>0</v>
      </c>
      <c r="D93" s="74">
        <f>'plan 3'!E42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3'!B43</f>
        <v>0</v>
      </c>
      <c r="B94" s="74">
        <f>'plan 3'!C43</f>
        <v>0</v>
      </c>
      <c r="C94" s="74">
        <f>'plan 3'!D43</f>
        <v>0</v>
      </c>
      <c r="D94" s="74">
        <f>'plan 3'!E43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3'!B44</f>
        <v>0</v>
      </c>
      <c r="B95" s="74">
        <f>'plan 3'!C44</f>
        <v>0</v>
      </c>
      <c r="C95" s="74">
        <f>'plan 3'!D44</f>
        <v>0</v>
      </c>
      <c r="D95" s="74">
        <f>'plan 3'!E44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73"/>
      <c r="B96" s="74"/>
      <c r="C96" s="74"/>
      <c r="D96" s="74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"/>
    <protectedRange password="CC6F" sqref="A46 J46:S46 A45:B45 D45:F45 A42:D44 I42:T43 I44:S45 A47:S47 H42:H44 E44:G44 E42:F43" name="Range2_1_3"/>
    <protectedRange password="CC6F" sqref="A109:S110 A127:S134" name="Range4_1_2"/>
    <protectedRange password="CC6F" sqref="A114:S114" name="Range4_2_1"/>
    <protectedRange password="CC6F" sqref="U101:X102 T103:W103" name="Range3_1"/>
    <protectedRange password="CC7D" sqref="A1:F1 C2:G2 A3:F35 G1:X3 B40:F40 E66:I66 B99:F99 G4:H35 L4:X35" name="Range1_5"/>
    <protectedRange password="CC7D" sqref="A48:G62 A64:F64 C63:G63 G48:X64 A115:X126" name="Range2_1"/>
    <protectedRange password="CC6F" sqref="A66:D66 J66:XFD66 A65:I65 K65:XFD65 I5:K35 J4:K4 A67:XFD67 E68:XFD96 A68:D95" name="Range2_2_3"/>
    <protectedRange password="CC6F" sqref="B46:I46" name="Range2_1_1_2_1"/>
    <protectedRange password="CC6F" sqref="A63:B63" name="Range1_1_1_2"/>
    <protectedRange password="CC6F" sqref="A2:B2" name="Range1_1_1_3"/>
    <protectedRange password="CC6F" sqref="G41:G43" name="Range3_1_3"/>
    <protectedRange password="CC6F" sqref="A104:R105" name="Range3_1_4_1_1"/>
    <protectedRange password="CC6F" sqref="S104:V106" name="Range3_3_2"/>
    <protectedRange password="CC6F" sqref="A106:R106" name="Range3_1_1_1_1"/>
    <protectedRange password="CC6F" sqref="A111:R111" name="Range3_1_5_1"/>
    <protectedRange password="CC6F" sqref="A112:R112" name="Range4_1_1_1_1"/>
    <protectedRange password="CC6F" sqref="S111:V111" name="Range3_3_1_1_1"/>
    <protectedRange password="CC6F" sqref="A113:R113" name="Range3_1_2_1_1_1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Z134"/>
  <sheetViews>
    <sheetView topLeftCell="A70" workbookViewId="0">
      <selection activeCell="H37" sqref="H37"/>
    </sheetView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3'!F16</f>
        <v>0</v>
      </c>
      <c r="B67" s="74">
        <f>'plan 3'!G16</f>
        <v>0</v>
      </c>
      <c r="C67" s="74">
        <f>'plan 3'!H16</f>
        <v>0</v>
      </c>
      <c r="D67" s="74">
        <f>'plan 3'!I16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3'!F17</f>
        <v>0</v>
      </c>
      <c r="B68" s="74">
        <f>'plan 3'!G17</f>
        <v>0</v>
      </c>
      <c r="C68" s="74">
        <f>'plan 3'!H17</f>
        <v>0</v>
      </c>
      <c r="D68" s="74">
        <f>'plan 3'!I17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3'!F18</f>
        <v>0</v>
      </c>
      <c r="B69" s="74">
        <f>'plan 3'!G18</f>
        <v>0</v>
      </c>
      <c r="C69" s="74">
        <f>'plan 3'!H18</f>
        <v>0</v>
      </c>
      <c r="D69" s="74">
        <f>'plan 3'!I18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3'!F19</f>
        <v>0</v>
      </c>
      <c r="B70" s="74">
        <f>'plan 3'!G19</f>
        <v>0</v>
      </c>
      <c r="C70" s="74">
        <f>'plan 3'!H19</f>
        <v>0</v>
      </c>
      <c r="D70" s="74">
        <f>'plan 3'!I19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3'!F20</f>
        <v>0</v>
      </c>
      <c r="B71" s="74">
        <f>'plan 3'!G20</f>
        <v>0</v>
      </c>
      <c r="C71" s="74">
        <f>'plan 3'!H20</f>
        <v>0</v>
      </c>
      <c r="D71" s="74">
        <f>'plan 3'!I20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3'!F21</f>
        <v>0</v>
      </c>
      <c r="B72" s="74">
        <f>'plan 3'!G21</f>
        <v>0</v>
      </c>
      <c r="C72" s="74">
        <f>'plan 3'!H21</f>
        <v>0</v>
      </c>
      <c r="D72" s="74">
        <f>'plan 3'!I21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3'!F22</f>
        <v>0</v>
      </c>
      <c r="B73" s="74">
        <f>'plan 3'!G22</f>
        <v>0</v>
      </c>
      <c r="C73" s="74">
        <f>'plan 3'!H22</f>
        <v>0</v>
      </c>
      <c r="D73" s="74">
        <f>'plan 3'!I22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3'!F23</f>
        <v>0</v>
      </c>
      <c r="B74" s="74">
        <f>'plan 3'!G23</f>
        <v>0</v>
      </c>
      <c r="C74" s="74">
        <f>'plan 3'!H23</f>
        <v>0</v>
      </c>
      <c r="D74" s="74">
        <f>'plan 3'!I23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3'!F24</f>
        <v>0</v>
      </c>
      <c r="B75" s="74">
        <f>'plan 3'!G24</f>
        <v>0</v>
      </c>
      <c r="C75" s="74">
        <f>'plan 3'!H24</f>
        <v>0</v>
      </c>
      <c r="D75" s="74">
        <f>'plan 3'!I24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3'!F25</f>
        <v>0</v>
      </c>
      <c r="B76" s="74">
        <f>'plan 3'!G25</f>
        <v>0</v>
      </c>
      <c r="C76" s="74">
        <f>'plan 3'!H25</f>
        <v>0</v>
      </c>
      <c r="D76" s="74">
        <f>'plan 3'!I25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3'!F26</f>
        <v>0</v>
      </c>
      <c r="B77" s="74">
        <f>'plan 3'!G26</f>
        <v>0</v>
      </c>
      <c r="C77" s="74">
        <f>'plan 3'!H26</f>
        <v>0</v>
      </c>
      <c r="D77" s="74">
        <f>'plan 3'!I26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3'!F27</f>
        <v>0</v>
      </c>
      <c r="B78" s="74">
        <f>'plan 3'!G27</f>
        <v>0</v>
      </c>
      <c r="C78" s="74">
        <f>'plan 3'!H27</f>
        <v>0</v>
      </c>
      <c r="D78" s="74">
        <f>'plan 3'!I27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3'!F28</f>
        <v>0</v>
      </c>
      <c r="B79" s="74">
        <f>'plan 3'!G28</f>
        <v>0</v>
      </c>
      <c r="C79" s="74">
        <f>'plan 3'!H28</f>
        <v>0</v>
      </c>
      <c r="D79" s="74">
        <f>'plan 3'!I28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3'!F29</f>
        <v>0</v>
      </c>
      <c r="B80" s="74">
        <f>'plan 3'!G29</f>
        <v>0</v>
      </c>
      <c r="C80" s="74">
        <f>'plan 3'!H29</f>
        <v>0</v>
      </c>
      <c r="D80" s="74">
        <f>'plan 3'!I29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3'!F30</f>
        <v>0</v>
      </c>
      <c r="B81" s="74">
        <f>'plan 3'!G30</f>
        <v>0</v>
      </c>
      <c r="C81" s="74">
        <f>'plan 3'!H30</f>
        <v>0</v>
      </c>
      <c r="D81" s="74">
        <f>'plan 3'!I30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3'!F31</f>
        <v>0</v>
      </c>
      <c r="B82" s="74">
        <f>'plan 3'!G31</f>
        <v>0</v>
      </c>
      <c r="C82" s="74">
        <f>'plan 3'!H31</f>
        <v>0</v>
      </c>
      <c r="D82" s="74">
        <f>'plan 3'!I31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3'!F32</f>
        <v>0</v>
      </c>
      <c r="B83" s="74">
        <f>'plan 3'!G32</f>
        <v>0</v>
      </c>
      <c r="C83" s="74">
        <f>'plan 3'!H32</f>
        <v>0</v>
      </c>
      <c r="D83" s="74">
        <f>'plan 3'!I32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3'!F33</f>
        <v>0</v>
      </c>
      <c r="B84" s="74">
        <f>'plan 3'!G33</f>
        <v>0</v>
      </c>
      <c r="C84" s="74">
        <f>'plan 3'!H33</f>
        <v>0</v>
      </c>
      <c r="D84" s="74">
        <f>'plan 3'!I33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3'!F34</f>
        <v>0</v>
      </c>
      <c r="B85" s="74">
        <f>'plan 3'!G34</f>
        <v>0</v>
      </c>
      <c r="C85" s="74">
        <f>'plan 3'!H34</f>
        <v>0</v>
      </c>
      <c r="D85" s="74">
        <f>'plan 3'!I34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3'!F35</f>
        <v>0</v>
      </c>
      <c r="B86" s="74">
        <f>'plan 3'!G35</f>
        <v>0</v>
      </c>
      <c r="C86" s="74">
        <f>'plan 3'!H35</f>
        <v>0</v>
      </c>
      <c r="D86" s="74">
        <f>'plan 3'!I35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3'!F36</f>
        <v>0</v>
      </c>
      <c r="B87" s="74">
        <f>'plan 3'!G36</f>
        <v>0</v>
      </c>
      <c r="C87" s="74">
        <f>'plan 3'!H36</f>
        <v>0</v>
      </c>
      <c r="D87" s="74">
        <f>'plan 3'!I36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3'!F37</f>
        <v>0</v>
      </c>
      <c r="B88" s="74">
        <f>'plan 3'!G37</f>
        <v>0</v>
      </c>
      <c r="C88" s="74">
        <f>'plan 3'!H37</f>
        <v>0</v>
      </c>
      <c r="D88" s="74">
        <f>'plan 3'!I37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3'!F38</f>
        <v>0</v>
      </c>
      <c r="B89" s="74">
        <f>'plan 3'!G38</f>
        <v>0</v>
      </c>
      <c r="C89" s="74">
        <f>'plan 3'!H38</f>
        <v>0</v>
      </c>
      <c r="D89" s="74">
        <f>'plan 3'!I38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3'!F39</f>
        <v>0</v>
      </c>
      <c r="B90" s="74">
        <f>'plan 3'!G39</f>
        <v>0</v>
      </c>
      <c r="C90" s="74">
        <f>'plan 3'!H39</f>
        <v>0</v>
      </c>
      <c r="D90" s="74">
        <f>'plan 3'!I39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3'!F40</f>
        <v>0</v>
      </c>
      <c r="B91" s="74">
        <f>'plan 3'!G40</f>
        <v>0</v>
      </c>
      <c r="C91" s="74">
        <f>'plan 3'!H40</f>
        <v>0</v>
      </c>
      <c r="D91" s="74">
        <f>'plan 3'!I40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3'!F41</f>
        <v>0</v>
      </c>
      <c r="B92" s="74">
        <f>'plan 3'!G41</f>
        <v>0</v>
      </c>
      <c r="C92" s="74">
        <f>'plan 3'!H41</f>
        <v>0</v>
      </c>
      <c r="D92" s="74">
        <f>'plan 3'!I41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3'!F42</f>
        <v>0</v>
      </c>
      <c r="B93" s="74">
        <f>'plan 3'!G42</f>
        <v>0</v>
      </c>
      <c r="C93" s="74">
        <f>'plan 3'!H42</f>
        <v>0</v>
      </c>
      <c r="D93" s="74">
        <f>'plan 3'!I42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3'!F43</f>
        <v>0</v>
      </c>
      <c r="B94" s="74">
        <f>'plan 3'!G43</f>
        <v>0</v>
      </c>
      <c r="C94" s="74">
        <f>'plan 3'!H43</f>
        <v>0</v>
      </c>
      <c r="D94" s="74">
        <f>'plan 3'!I43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3'!F44</f>
        <v>0</v>
      </c>
      <c r="B95" s="74">
        <f>'plan 3'!G44</f>
        <v>0</v>
      </c>
      <c r="C95" s="74">
        <f>'plan 3'!H44</f>
        <v>0</v>
      </c>
      <c r="D95" s="74">
        <f>'plan 3'!I44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73"/>
      <c r="B96" s="74"/>
      <c r="C96" s="74"/>
      <c r="D96" s="74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_2"/>
    <protectedRange password="CC6F" sqref="A46 J46:S46 A45:B45 D45:F45 A42:D44 I42:T43 I44:S45 A47:S47 H42:H44 E44:G44 E42:F43" name="Range2_1_3_1_2"/>
    <protectedRange password="CC6F" sqref="A109:S110 A127:S134" name="Range4_1_2_1_2"/>
    <protectedRange password="CC6F" sqref="A114:S114" name="Range4_2_1_1_2"/>
    <protectedRange password="CC6F" sqref="U101:X102 T103:W103" name="Range3_1_1_2"/>
    <protectedRange password="CC7D" sqref="A1:F1 C2:G2 A3:F35 G1:X3 B40:F40 E66:I66 B99:F99 G4:H35 L4:X35" name="Range1_5_1_2"/>
    <protectedRange password="CC7D" sqref="A48:G62 A64:F64 C63:G63 G48:X64 A115:X126" name="Range2_1_1_2"/>
    <protectedRange password="CC6F" sqref="A66:D66 J66:XFD66 A65:I65 K65:XFD65 I5:K35 J4:K4 E67:XFD96" name="Range2_2_3_1_2"/>
    <protectedRange password="CC6F" sqref="B46:I46" name="Range2_1_1_2_1_1_2"/>
    <protectedRange password="CC6F" sqref="A63:B63" name="Range1_1_1_2_1_2"/>
    <protectedRange password="CC6F" sqref="A2:B2" name="Range1_1_1_3_1_2"/>
    <protectedRange password="CC6F" sqref="G41:G43" name="Range3_1_3_1_2"/>
    <protectedRange password="CC6F" sqref="A104:R105" name="Range3_1_4_1_1_1_2"/>
    <protectedRange password="CC6F" sqref="S104:V106" name="Range3_3_2_1_2"/>
    <protectedRange password="CC6F" sqref="A106:R106" name="Range3_1_1_1_1_1_2"/>
    <protectedRange password="CC6F" sqref="A111:R111" name="Range3_1_5_1_1_2"/>
    <protectedRange password="CC6F" sqref="A112:R112" name="Range4_1_1_1_1_1_2"/>
    <protectedRange password="CC6F" sqref="S111:V111" name="Range3_3_1_1_1_1_2"/>
    <protectedRange password="CC6F" sqref="A113:R113" name="Range3_1_2_1_1_1_1_2"/>
    <protectedRange password="CC6F" sqref="B96:D96 A67:D95" name="Range2_2_3_2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Z134"/>
  <sheetViews>
    <sheetView tabSelected="1" topLeftCell="A61" zoomScale="85" zoomScaleNormal="85" workbookViewId="0">
      <selection activeCell="J72" sqref="J72"/>
    </sheetView>
  </sheetViews>
  <sheetFormatPr defaultColWidth="0" defaultRowHeight="15"/>
  <cols>
    <col min="1" max="1" width="18.5703125" style="1" customWidth="1"/>
    <col min="2" max="2" width="22.28515625" style="1" customWidth="1"/>
    <col min="3" max="3" width="12.7109375" style="1" customWidth="1"/>
    <col min="4" max="4" width="13.85546875" style="1" customWidth="1"/>
    <col min="5" max="7" width="14.28515625" style="1" customWidth="1"/>
    <col min="8" max="8" width="14.28515625" style="180" customWidth="1"/>
    <col min="9" max="9" width="16.5703125" style="1" customWidth="1"/>
    <col min="10" max="10" width="23" style="1" customWidth="1"/>
    <col min="11" max="11" width="22.28515625" style="1" customWidth="1"/>
    <col min="12" max="12" width="16.7109375" style="1" customWidth="1"/>
    <col min="13" max="13" width="18.85546875" style="1" customWidth="1"/>
    <col min="14" max="15" width="16.7109375" style="1" customWidth="1"/>
    <col min="16" max="18" width="16.42578125" style="1" customWidth="1"/>
    <col min="19" max="256" width="10.28515625" style="1" customWidth="1"/>
    <col min="257" max="260" width="0" style="1" hidden="1" customWidth="1"/>
    <col min="261" max="16384" width="10.28515625" style="1" hidden="1"/>
  </cols>
  <sheetData>
    <row r="1" spans="1:24" ht="17.25" hidden="1" thickBot="1">
      <c r="A1" s="16"/>
      <c r="B1" s="16"/>
      <c r="C1" s="16"/>
      <c r="D1" s="438" t="s">
        <v>0</v>
      </c>
      <c r="E1" s="438"/>
      <c r="F1" s="438"/>
      <c r="G1" s="438"/>
      <c r="H1" s="438"/>
      <c r="I1" s="438"/>
      <c r="J1" s="438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4" s="17" customFormat="1" ht="15.75" hidden="1" thickBot="1">
      <c r="A2" s="18" t="s">
        <v>1</v>
      </c>
      <c r="B2" s="19"/>
      <c r="C2" s="16"/>
      <c r="D2" s="16"/>
      <c r="E2" s="16"/>
      <c r="F2" s="16"/>
      <c r="G2" s="16"/>
      <c r="H2" s="174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4" s="17" customFormat="1" ht="15.75" hidden="1" thickBot="1">
      <c r="A3" s="20" t="s">
        <v>2</v>
      </c>
      <c r="B3" s="310">
        <f>'plan 1'!B2:C2</f>
        <v>0</v>
      </c>
      <c r="C3" s="20" t="s">
        <v>3</v>
      </c>
      <c r="D3" s="21"/>
      <c r="E3" s="16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4" ht="21" hidden="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4" ht="18.75" hidden="1" customHeight="1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 hidden="1">
      <c r="A6" s="25" t="e">
        <f>'plan 1'!B5:C5</f>
        <v>#VALUE!</v>
      </c>
      <c r="B6" s="26"/>
      <c r="C6" s="27"/>
      <c r="D6" s="28"/>
      <c r="E6" s="27"/>
      <c r="F6" s="29"/>
      <c r="G6" s="30"/>
      <c r="H6" s="240"/>
      <c r="I6" s="304"/>
      <c r="J6" s="436"/>
      <c r="K6" s="437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4" hidden="1">
      <c r="A7" s="25"/>
      <c r="B7" s="26"/>
      <c r="C7" s="27"/>
      <c r="D7" s="28"/>
      <c r="E7" s="27"/>
      <c r="F7" s="29"/>
      <c r="G7" s="30"/>
      <c r="H7" s="240"/>
      <c r="I7" s="305"/>
      <c r="J7" s="431"/>
      <c r="K7" s="432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</row>
    <row r="8" spans="1:24" hidden="1">
      <c r="A8" s="25"/>
      <c r="B8" s="26"/>
      <c r="C8" s="27"/>
      <c r="D8" s="28"/>
      <c r="E8" s="27"/>
      <c r="F8" s="29"/>
      <c r="G8" s="30"/>
      <c r="H8" s="240"/>
      <c r="I8" s="305"/>
      <c r="J8" s="431"/>
      <c r="K8" s="432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1:24" hidden="1">
      <c r="A9" s="25"/>
      <c r="B9" s="26"/>
      <c r="C9" s="27"/>
      <c r="D9" s="28"/>
      <c r="E9" s="27"/>
      <c r="F9" s="29"/>
      <c r="G9" s="30"/>
      <c r="H9" s="240"/>
      <c r="I9" s="305"/>
      <c r="J9" s="431"/>
      <c r="K9" s="432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</row>
    <row r="10" spans="1:24" hidden="1">
      <c r="A10" s="25"/>
      <c r="B10" s="26"/>
      <c r="C10" s="27"/>
      <c r="D10" s="28"/>
      <c r="E10" s="27"/>
      <c r="F10" s="29"/>
      <c r="G10" s="30"/>
      <c r="H10" s="240"/>
      <c r="I10" s="305"/>
      <c r="J10" s="431"/>
      <c r="K10" s="432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</row>
    <row r="11" spans="1:24" hidden="1">
      <c r="A11" s="25"/>
      <c r="B11" s="26"/>
      <c r="C11" s="27"/>
      <c r="D11" s="28"/>
      <c r="E11" s="27"/>
      <c r="F11" s="29"/>
      <c r="G11" s="30"/>
      <c r="H11" s="240"/>
      <c r="I11" s="305"/>
      <c r="J11" s="431"/>
      <c r="K11" s="432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spans="1:24" hidden="1">
      <c r="A12" s="25"/>
      <c r="B12" s="26"/>
      <c r="C12" s="27"/>
      <c r="D12" s="28"/>
      <c r="E12" s="27"/>
      <c r="F12" s="29"/>
      <c r="G12" s="30"/>
      <c r="H12" s="240"/>
      <c r="I12" s="305"/>
      <c r="J12" s="431"/>
      <c r="K12" s="432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spans="1:24" hidden="1">
      <c r="A13" s="25"/>
      <c r="B13" s="26"/>
      <c r="C13" s="27"/>
      <c r="D13" s="28"/>
      <c r="E13" s="27"/>
      <c r="F13" s="29"/>
      <c r="G13" s="30"/>
      <c r="H13" s="240"/>
      <c r="I13" s="305"/>
      <c r="J13" s="431"/>
      <c r="K13" s="432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spans="1:24" hidden="1">
      <c r="A14" s="25"/>
      <c r="B14" s="26"/>
      <c r="C14" s="27"/>
      <c r="D14" s="28"/>
      <c r="E14" s="27"/>
      <c r="F14" s="29"/>
      <c r="G14" s="30"/>
      <c r="H14" s="240"/>
      <c r="I14" s="305"/>
      <c r="J14" s="431"/>
      <c r="K14" s="432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idden="1">
      <c r="A15" s="25"/>
      <c r="B15" s="26"/>
      <c r="C15" s="27"/>
      <c r="D15" s="28"/>
      <c r="E15" s="27"/>
      <c r="F15" s="29"/>
      <c r="G15" s="30"/>
      <c r="H15" s="240"/>
      <c r="I15" s="305"/>
      <c r="J15" s="431"/>
      <c r="K15" s="432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spans="1:24" hidden="1">
      <c r="A16" s="25" t="e">
        <f>'plan 1'!B6:C6</f>
        <v>#VALUE!</v>
      </c>
      <c r="B16" s="26"/>
      <c r="C16" s="27"/>
      <c r="D16" s="28"/>
      <c r="E16" s="27"/>
      <c r="F16" s="29"/>
      <c r="G16" s="30"/>
      <c r="H16" s="240"/>
      <c r="I16" s="305"/>
      <c r="J16" s="431"/>
      <c r="K16" s="432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spans="1:24" hidden="1">
      <c r="A17" s="25"/>
      <c r="B17" s="26"/>
      <c r="C17" s="27"/>
      <c r="D17" s="28"/>
      <c r="E17" s="27"/>
      <c r="F17" s="29"/>
      <c r="G17" s="30"/>
      <c r="H17" s="240"/>
      <c r="I17" s="305"/>
      <c r="J17" s="431"/>
      <c r="K17" s="432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spans="1:24" hidden="1">
      <c r="A18" s="25"/>
      <c r="B18" s="26"/>
      <c r="C18" s="27"/>
      <c r="D18" s="28"/>
      <c r="E18" s="27"/>
      <c r="F18" s="29"/>
      <c r="G18" s="30"/>
      <c r="H18" s="240"/>
      <c r="I18" s="305"/>
      <c r="J18" s="431"/>
      <c r="K18" s="432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spans="1:24" hidden="1">
      <c r="A19" s="25"/>
      <c r="B19" s="26"/>
      <c r="C19" s="27"/>
      <c r="D19" s="28"/>
      <c r="E19" s="27"/>
      <c r="F19" s="29"/>
      <c r="G19" s="30"/>
      <c r="H19" s="240"/>
      <c r="I19" s="305"/>
      <c r="J19" s="431"/>
      <c r="K19" s="432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spans="1:24" hidden="1">
      <c r="A20" s="25"/>
      <c r="B20" s="26"/>
      <c r="C20" s="27"/>
      <c r="D20" s="28"/>
      <c r="E20" s="27"/>
      <c r="F20" s="29"/>
      <c r="G20" s="30"/>
      <c r="H20" s="240"/>
      <c r="I20" s="305"/>
      <c r="J20" s="431"/>
      <c r="K20" s="432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spans="1:24" hidden="1">
      <c r="A21" s="25"/>
      <c r="B21" s="26"/>
      <c r="C21" s="27"/>
      <c r="D21" s="28"/>
      <c r="E21" s="27"/>
      <c r="F21" s="29"/>
      <c r="G21" s="30"/>
      <c r="H21" s="240"/>
      <c r="I21" s="305"/>
      <c r="J21" s="431"/>
      <c r="K21" s="432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spans="1:24" hidden="1">
      <c r="A22" s="25"/>
      <c r="B22" s="26"/>
      <c r="C22" s="27"/>
      <c r="D22" s="28"/>
      <c r="E22" s="27"/>
      <c r="F22" s="29"/>
      <c r="G22" s="30"/>
      <c r="H22" s="240"/>
      <c r="I22" s="305"/>
      <c r="J22" s="431"/>
      <c r="K22" s="432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spans="1:24" hidden="1">
      <c r="A23" s="25"/>
      <c r="B23" s="26"/>
      <c r="C23" s="27"/>
      <c r="D23" s="28"/>
      <c r="E23" s="27"/>
      <c r="F23" s="29"/>
      <c r="G23" s="30"/>
      <c r="H23" s="240"/>
      <c r="I23" s="305"/>
      <c r="J23" s="431"/>
      <c r="K23" s="432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4" hidden="1">
      <c r="A24" s="25"/>
      <c r="B24" s="26"/>
      <c r="C24" s="27"/>
      <c r="D24" s="28"/>
      <c r="E24" s="27"/>
      <c r="F24" s="29"/>
      <c r="G24" s="30"/>
      <c r="H24" s="240"/>
      <c r="I24" s="305"/>
      <c r="J24" s="431"/>
      <c r="K24" s="432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spans="1:24" hidden="1">
      <c r="A25" s="25" t="e">
        <f>'plan 1'!B7:C7</f>
        <v>#VALUE!</v>
      </c>
      <c r="B25" s="31"/>
      <c r="C25" s="27"/>
      <c r="D25" s="28"/>
      <c r="E25" s="27"/>
      <c r="F25" s="29"/>
      <c r="G25" s="30"/>
      <c r="H25" s="240"/>
      <c r="I25" s="305"/>
      <c r="J25" s="431"/>
      <c r="K25" s="432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spans="1:24" hidden="1">
      <c r="A26" s="25"/>
      <c r="B26" s="26"/>
      <c r="C26" s="27"/>
      <c r="D26" s="28"/>
      <c r="E26" s="27"/>
      <c r="F26" s="29"/>
      <c r="G26" s="30"/>
      <c r="H26" s="240"/>
      <c r="I26" s="305"/>
      <c r="J26" s="431"/>
      <c r="K26" s="432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spans="1:24" hidden="1">
      <c r="A27" s="25"/>
      <c r="B27" s="26"/>
      <c r="C27" s="27"/>
      <c r="D27" s="28"/>
      <c r="E27" s="27"/>
      <c r="F27" s="29"/>
      <c r="G27" s="30"/>
      <c r="H27" s="240"/>
      <c r="I27" s="305"/>
      <c r="J27" s="431"/>
      <c r="K27" s="432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spans="1:24" hidden="1">
      <c r="A28" s="25"/>
      <c r="B28" s="26"/>
      <c r="C28" s="27"/>
      <c r="D28" s="28"/>
      <c r="E28" s="27"/>
      <c r="F28" s="29"/>
      <c r="G28" s="30"/>
      <c r="H28" s="240"/>
      <c r="I28" s="305"/>
      <c r="J28" s="431"/>
      <c r="K28" s="432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spans="1:24" hidden="1">
      <c r="A29" s="25"/>
      <c r="B29" s="26"/>
      <c r="C29" s="27"/>
      <c r="D29" s="28"/>
      <c r="E29" s="27"/>
      <c r="F29" s="29"/>
      <c r="G29" s="30"/>
      <c r="H29" s="240"/>
      <c r="I29" s="305"/>
      <c r="J29" s="431"/>
      <c r="K29" s="432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spans="1:24" hidden="1">
      <c r="A30" s="25"/>
      <c r="B30" s="26"/>
      <c r="C30" s="27"/>
      <c r="D30" s="27"/>
      <c r="E30" s="27"/>
      <c r="F30" s="29"/>
      <c r="G30" s="30"/>
      <c r="H30" s="240"/>
      <c r="I30" s="305"/>
      <c r="J30" s="431"/>
      <c r="K30" s="432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spans="1:24" hidden="1">
      <c r="A31" s="25"/>
      <c r="B31" s="26"/>
      <c r="C31" s="27"/>
      <c r="D31" s="27"/>
      <c r="E31" s="27"/>
      <c r="F31" s="29"/>
      <c r="G31" s="30"/>
      <c r="H31" s="240"/>
      <c r="I31" s="305"/>
      <c r="J31" s="431"/>
      <c r="K31" s="432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spans="1:24" hidden="1">
      <c r="A32" s="25"/>
      <c r="B32" s="26"/>
      <c r="C32" s="27"/>
      <c r="D32" s="27"/>
      <c r="E32" s="27"/>
      <c r="F32" s="29"/>
      <c r="G32" s="30"/>
      <c r="H32" s="240"/>
      <c r="I32" s="305"/>
      <c r="J32" s="431"/>
      <c r="K32" s="432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spans="1:24" hidden="1">
      <c r="A33" s="25"/>
      <c r="B33" s="26"/>
      <c r="C33" s="27"/>
      <c r="D33" s="27"/>
      <c r="E33" s="27"/>
      <c r="F33" s="29"/>
      <c r="G33" s="30"/>
      <c r="H33" s="240"/>
      <c r="I33" s="305"/>
      <c r="J33" s="431"/>
      <c r="K33" s="432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spans="1:24" hidden="1">
      <c r="A34" s="25"/>
      <c r="B34" s="26"/>
      <c r="C34" s="27"/>
      <c r="D34" s="27"/>
      <c r="E34" s="27"/>
      <c r="F34" s="29"/>
      <c r="G34" s="30"/>
      <c r="H34" s="240"/>
      <c r="I34" s="305"/>
      <c r="J34" s="431"/>
      <c r="K34" s="432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spans="1:24" ht="15.75" hidden="1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spans="1:24" ht="15.75" hidden="1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 hidden="1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hidden="1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hidden="1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24.75" hidden="1" customHeight="1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 hidden="1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 hidden="1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</row>
    <row r="43" spans="1:24" ht="15.75" hidden="1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1:24" ht="15.75" hidden="1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6"/>
      <c r="M44" s="16"/>
      <c r="N44" s="16"/>
      <c r="O44" s="16"/>
      <c r="P44" s="16"/>
      <c r="Q44" s="16"/>
      <c r="R44" s="16"/>
      <c r="S44" s="16"/>
    </row>
    <row r="45" spans="1:24" ht="15.75" hidden="1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6"/>
      <c r="L45" s="16"/>
      <c r="M45" s="16"/>
      <c r="N45" s="16"/>
      <c r="O45" s="16"/>
      <c r="P45" s="16"/>
      <c r="Q45" s="16"/>
      <c r="R45" s="16"/>
      <c r="S45" s="16"/>
    </row>
    <row r="46" spans="1:24" ht="15.75" hidden="1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6"/>
      <c r="L46" s="16"/>
      <c r="M46" s="16"/>
      <c r="N46" s="16"/>
      <c r="O46" s="16"/>
      <c r="P46" s="16"/>
      <c r="Q46" s="16"/>
      <c r="R46" s="16"/>
      <c r="S46" s="16"/>
    </row>
    <row r="47" spans="1:24" ht="18" hidden="1">
      <c r="A47" s="64" t="s">
        <v>25</v>
      </c>
      <c r="B47" s="57"/>
      <c r="C47" s="16"/>
      <c r="D47" s="16"/>
      <c r="E47" s="16"/>
      <c r="F47" s="16"/>
      <c r="G47" s="16"/>
      <c r="H47" s="174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</row>
    <row r="48" spans="1:24" hidden="1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</row>
    <row r="49" spans="1:24" hidden="1">
      <c r="A49" s="66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</row>
    <row r="50" spans="1:24" hidden="1">
      <c r="A50" s="66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</row>
    <row r="51" spans="1:24" hidden="1">
      <c r="A51" s="66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</row>
    <row r="52" spans="1:24" hidden="1">
      <c r="A52" s="66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</row>
    <row r="53" spans="1:24" hidden="1">
      <c r="A53" s="66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</row>
    <row r="54" spans="1:24" hidden="1">
      <c r="A54" s="66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</row>
    <row r="55" spans="1:24" hidden="1">
      <c r="A55" s="66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</row>
    <row r="56" spans="1:24" hidden="1">
      <c r="A56" s="66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</row>
    <row r="57" spans="1:24" hidden="1">
      <c r="A57" s="66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</row>
    <row r="58" spans="1:24" hidden="1">
      <c r="A58" s="66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</row>
    <row r="59" spans="1:24" hidden="1">
      <c r="A59" s="66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</row>
    <row r="60" spans="1:24" hidden="1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</row>
    <row r="61" spans="1:24">
      <c r="A61" s="16"/>
      <c r="B61" s="16"/>
      <c r="C61" s="16"/>
      <c r="D61" s="16"/>
      <c r="E61" s="16"/>
      <c r="F61" s="16"/>
      <c r="G61" s="16"/>
      <c r="H61" s="174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</row>
    <row r="62" spans="1:24" ht="17.25" thickBot="1">
      <c r="A62" s="16"/>
      <c r="B62" s="16"/>
      <c r="C62" s="16"/>
      <c r="D62" s="438" t="s">
        <v>29</v>
      </c>
      <c r="E62" s="438"/>
      <c r="F62" s="438"/>
      <c r="G62" s="438"/>
      <c r="H62" s="438"/>
      <c r="I62" s="438"/>
      <c r="J62" s="438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</row>
    <row r="63" spans="1:24" ht="15.75" thickBot="1">
      <c r="A63" s="68" t="s">
        <v>1</v>
      </c>
      <c r="B63" s="69"/>
      <c r="C63" s="16"/>
      <c r="D63" s="16"/>
      <c r="E63" s="16"/>
      <c r="F63" s="16"/>
      <c r="G63" s="16"/>
      <c r="H63" s="174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</row>
    <row r="64" spans="1:24" ht="15.75" thickBot="1">
      <c r="A64" s="20" t="s">
        <v>2</v>
      </c>
      <c r="B64" s="21"/>
      <c r="C64" s="20" t="s">
        <v>3</v>
      </c>
      <c r="D64" s="21"/>
      <c r="E64" s="16"/>
      <c r="F64" s="20" t="s">
        <v>4</v>
      </c>
      <c r="G64" s="21"/>
      <c r="H64" s="21"/>
      <c r="I64" s="21"/>
      <c r="J64" s="21"/>
      <c r="K64" s="21"/>
      <c r="L64" s="21"/>
      <c r="M64" s="21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</row>
    <row r="65" spans="1:17" s="16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7" s="16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7" s="16" customFormat="1">
      <c r="A67" s="400">
        <f>'plan 1'!B16</f>
        <v>0</v>
      </c>
      <c r="B67" s="401">
        <f>'plan 1'!C16</f>
        <v>0</v>
      </c>
      <c r="C67" s="401" t="s">
        <v>18</v>
      </c>
      <c r="D67" s="401" t="s">
        <v>35</v>
      </c>
      <c r="E67" s="582">
        <v>1</v>
      </c>
      <c r="F67" s="582">
        <v>1</v>
      </c>
      <c r="G67" s="583"/>
      <c r="H67" s="583">
        <v>1</v>
      </c>
      <c r="I67" s="583"/>
      <c r="J67" s="584"/>
      <c r="K67" s="436"/>
      <c r="L67" s="437"/>
      <c r="M67" s="77"/>
      <c r="N67" s="78" t="str">
        <f>C67</f>
        <v>GYN</v>
      </c>
      <c r="O67" s="79" t="str">
        <f>D67</f>
        <v>A</v>
      </c>
      <c r="Q67" s="174"/>
    </row>
    <row r="68" spans="1:17" s="16" customFormat="1">
      <c r="A68" s="400">
        <f>'plan 1'!B17</f>
        <v>0</v>
      </c>
      <c r="B68" s="401">
        <f>'plan 1'!C17</f>
        <v>0</v>
      </c>
      <c r="C68" s="401" t="s">
        <v>18</v>
      </c>
      <c r="D68" s="401" t="s">
        <v>36</v>
      </c>
      <c r="E68" s="582">
        <v>1</v>
      </c>
      <c r="F68" s="582"/>
      <c r="G68" s="583">
        <v>1</v>
      </c>
      <c r="H68" s="583"/>
      <c r="I68" s="583"/>
      <c r="J68" s="585"/>
      <c r="K68" s="431"/>
      <c r="L68" s="432"/>
      <c r="M68" s="77"/>
      <c r="N68" s="78" t="str">
        <f t="shared" ref="N68:N76" si="2">C68</f>
        <v>GYN</v>
      </c>
      <c r="O68" s="79" t="str">
        <f t="shared" ref="O68:O96" si="3">D68</f>
        <v>B</v>
      </c>
      <c r="Q68" s="174"/>
    </row>
    <row r="69" spans="1:17" s="16" customFormat="1">
      <c r="A69" s="400">
        <f>'plan 1'!B18</f>
        <v>0</v>
      </c>
      <c r="B69" s="401">
        <f>'plan 1'!C18</f>
        <v>0</v>
      </c>
      <c r="C69" s="401" t="s">
        <v>18</v>
      </c>
      <c r="D69" s="401" t="s">
        <v>37</v>
      </c>
      <c r="E69" s="582">
        <v>1</v>
      </c>
      <c r="F69" s="582">
        <v>1</v>
      </c>
      <c r="G69" s="583">
        <v>1</v>
      </c>
      <c r="H69" s="583">
        <v>1</v>
      </c>
      <c r="I69" s="583">
        <v>1</v>
      </c>
      <c r="J69" s="585"/>
      <c r="K69" s="431"/>
      <c r="L69" s="432"/>
      <c r="M69" s="77"/>
      <c r="N69" s="78" t="str">
        <f t="shared" si="2"/>
        <v>GYN</v>
      </c>
      <c r="O69" s="79" t="str">
        <f t="shared" si="3"/>
        <v>C</v>
      </c>
    </row>
    <row r="70" spans="1:17" s="16" customFormat="1">
      <c r="A70" s="400">
        <f>'plan 1'!B19</f>
        <v>0</v>
      </c>
      <c r="B70" s="401">
        <f>'plan 1'!C19</f>
        <v>0</v>
      </c>
      <c r="C70" s="401">
        <f>'plan 1'!D19</f>
        <v>0</v>
      </c>
      <c r="D70" s="401">
        <f>'plan 1'!E19</f>
        <v>0</v>
      </c>
      <c r="E70" s="582"/>
      <c r="F70" s="582"/>
      <c r="G70" s="583"/>
      <c r="H70" s="583"/>
      <c r="I70" s="583"/>
      <c r="J70" s="585"/>
      <c r="K70" s="431"/>
      <c r="L70" s="432"/>
      <c r="M70" s="77"/>
      <c r="N70" s="78">
        <f t="shared" si="2"/>
        <v>0</v>
      </c>
      <c r="O70" s="79">
        <f t="shared" si="3"/>
        <v>0</v>
      </c>
    </row>
    <row r="71" spans="1:17" s="16" customFormat="1">
      <c r="A71" s="400">
        <f>'plan 1'!B20</f>
        <v>0</v>
      </c>
      <c r="B71" s="401">
        <f>'plan 1'!C20</f>
        <v>0</v>
      </c>
      <c r="C71" s="401">
        <f>'plan 1'!D20</f>
        <v>0</v>
      </c>
      <c r="D71" s="401">
        <f>'plan 1'!E20</f>
        <v>0</v>
      </c>
      <c r="E71" s="582"/>
      <c r="F71" s="582"/>
      <c r="G71" s="583"/>
      <c r="H71" s="583"/>
      <c r="I71" s="583"/>
      <c r="J71" s="585"/>
      <c r="K71" s="431"/>
      <c r="L71" s="432"/>
      <c r="M71" s="77"/>
      <c r="N71" s="78">
        <f t="shared" si="2"/>
        <v>0</v>
      </c>
      <c r="O71" s="79">
        <f t="shared" si="3"/>
        <v>0</v>
      </c>
    </row>
    <row r="72" spans="1:17" s="16" customFormat="1">
      <c r="A72" s="400">
        <f>'plan 1'!B21</f>
        <v>0</v>
      </c>
      <c r="B72" s="401">
        <f>'plan 1'!C21</f>
        <v>0</v>
      </c>
      <c r="C72" s="401">
        <f>'plan 1'!D21</f>
        <v>0</v>
      </c>
      <c r="D72" s="401">
        <f>'plan 1'!E21</f>
        <v>0</v>
      </c>
      <c r="E72" s="582"/>
      <c r="F72" s="582"/>
      <c r="G72" s="583"/>
      <c r="H72" s="583"/>
      <c r="I72" s="583"/>
      <c r="J72" s="585"/>
      <c r="K72" s="431"/>
      <c r="L72" s="432"/>
      <c r="M72" s="77"/>
      <c r="N72" s="78">
        <f t="shared" si="2"/>
        <v>0</v>
      </c>
      <c r="O72" s="79">
        <f t="shared" si="3"/>
        <v>0</v>
      </c>
    </row>
    <row r="73" spans="1:17" s="16" customFormat="1" hidden="1">
      <c r="A73" s="400">
        <f>'plan 1'!B22</f>
        <v>0</v>
      </c>
      <c r="B73" s="401">
        <f>'plan 1'!C22</f>
        <v>0</v>
      </c>
      <c r="C73" s="401">
        <f>'plan 1'!D22</f>
        <v>0</v>
      </c>
      <c r="D73" s="401">
        <f>'plan 1'!E22</f>
        <v>0</v>
      </c>
      <c r="E73" s="582"/>
      <c r="F73" s="582"/>
      <c r="G73" s="583"/>
      <c r="H73" s="583"/>
      <c r="I73" s="583"/>
      <c r="J73" s="585"/>
      <c r="K73" s="431"/>
      <c r="L73" s="432"/>
      <c r="M73" s="77"/>
      <c r="N73" s="78">
        <f t="shared" si="2"/>
        <v>0</v>
      </c>
      <c r="O73" s="79">
        <f t="shared" si="3"/>
        <v>0</v>
      </c>
    </row>
    <row r="74" spans="1:17" s="16" customFormat="1" hidden="1">
      <c r="A74" s="400">
        <f>'plan 1'!B23</f>
        <v>0</v>
      </c>
      <c r="B74" s="401">
        <f>'plan 1'!C23</f>
        <v>0</v>
      </c>
      <c r="C74" s="401">
        <f>'plan 1'!D23</f>
        <v>0</v>
      </c>
      <c r="D74" s="401">
        <f>'plan 1'!E23</f>
        <v>0</v>
      </c>
      <c r="E74" s="582"/>
      <c r="F74" s="582"/>
      <c r="G74" s="583"/>
      <c r="H74" s="583"/>
      <c r="I74" s="583"/>
      <c r="J74" s="585"/>
      <c r="K74" s="431"/>
      <c r="L74" s="432"/>
      <c r="M74" s="77"/>
      <c r="N74" s="78">
        <f t="shared" si="2"/>
        <v>0</v>
      </c>
      <c r="O74" s="79">
        <f t="shared" si="3"/>
        <v>0</v>
      </c>
    </row>
    <row r="75" spans="1:17" s="16" customFormat="1" hidden="1">
      <c r="A75" s="400">
        <f>'plan 1'!B24</f>
        <v>0</v>
      </c>
      <c r="B75" s="401">
        <f>'plan 1'!C24</f>
        <v>0</v>
      </c>
      <c r="C75" s="401">
        <f>'plan 1'!D24</f>
        <v>0</v>
      </c>
      <c r="D75" s="401">
        <f>'plan 1'!E24</f>
        <v>0</v>
      </c>
      <c r="E75" s="586"/>
      <c r="F75" s="586"/>
      <c r="G75" s="587"/>
      <c r="H75" s="587"/>
      <c r="I75" s="583"/>
      <c r="J75" s="585"/>
      <c r="K75" s="431"/>
      <c r="L75" s="432"/>
      <c r="M75" s="77"/>
      <c r="N75" s="78">
        <f t="shared" si="2"/>
        <v>0</v>
      </c>
      <c r="O75" s="79">
        <f t="shared" si="3"/>
        <v>0</v>
      </c>
    </row>
    <row r="76" spans="1:17" s="16" customFormat="1" hidden="1">
      <c r="A76" s="400">
        <f>'plan 1'!B25</f>
        <v>0</v>
      </c>
      <c r="B76" s="401">
        <f>'plan 1'!C25</f>
        <v>0</v>
      </c>
      <c r="C76" s="401">
        <f>'plan 1'!D25</f>
        <v>0</v>
      </c>
      <c r="D76" s="401">
        <f>'plan 1'!E25</f>
        <v>0</v>
      </c>
      <c r="E76" s="586"/>
      <c r="F76" s="586"/>
      <c r="G76" s="587"/>
      <c r="H76" s="587"/>
      <c r="I76" s="583"/>
      <c r="J76" s="585"/>
      <c r="K76" s="431"/>
      <c r="L76" s="432"/>
      <c r="M76" s="77"/>
      <c r="N76" s="78">
        <f t="shared" si="2"/>
        <v>0</v>
      </c>
      <c r="O76" s="79">
        <f t="shared" si="3"/>
        <v>0</v>
      </c>
    </row>
    <row r="77" spans="1:17" s="16" customFormat="1" hidden="1">
      <c r="A77" s="400">
        <f>'plan 1'!B26</f>
        <v>0</v>
      </c>
      <c r="B77" s="401">
        <f>'plan 1'!C26</f>
        <v>0</v>
      </c>
      <c r="C77" s="401">
        <f>'plan 1'!D26</f>
        <v>0</v>
      </c>
      <c r="D77" s="401">
        <f>'plan 1'!E26</f>
        <v>0</v>
      </c>
      <c r="E77" s="586"/>
      <c r="F77" s="586"/>
      <c r="G77" s="587"/>
      <c r="H77" s="587"/>
      <c r="I77" s="583"/>
      <c r="J77" s="585"/>
      <c r="K77" s="431"/>
      <c r="L77" s="432"/>
      <c r="M77" s="77"/>
      <c r="N77" s="78">
        <f t="shared" ref="N77:N96" si="4">C77</f>
        <v>0</v>
      </c>
      <c r="O77" s="79">
        <f t="shared" si="3"/>
        <v>0</v>
      </c>
    </row>
    <row r="78" spans="1:17" s="16" customFormat="1" hidden="1">
      <c r="A78" s="400">
        <f>'plan 1'!B27</f>
        <v>0</v>
      </c>
      <c r="B78" s="401">
        <f>'plan 1'!C27</f>
        <v>0</v>
      </c>
      <c r="C78" s="401">
        <f>'plan 1'!D27</f>
        <v>0</v>
      </c>
      <c r="D78" s="401">
        <f>'plan 1'!E27</f>
        <v>0</v>
      </c>
      <c r="E78" s="586"/>
      <c r="F78" s="586"/>
      <c r="G78" s="587"/>
      <c r="H78" s="587"/>
      <c r="I78" s="583"/>
      <c r="J78" s="585"/>
      <c r="K78" s="431"/>
      <c r="L78" s="432"/>
      <c r="M78" s="77"/>
      <c r="N78" s="78">
        <f t="shared" si="4"/>
        <v>0</v>
      </c>
      <c r="O78" s="79">
        <f t="shared" si="3"/>
        <v>0</v>
      </c>
    </row>
    <row r="79" spans="1:17" s="16" customFormat="1" hidden="1">
      <c r="A79" s="400">
        <f>'plan 1'!B28</f>
        <v>0</v>
      </c>
      <c r="B79" s="401">
        <f>'plan 1'!C28</f>
        <v>0</v>
      </c>
      <c r="C79" s="401">
        <f>'plan 1'!D28</f>
        <v>0</v>
      </c>
      <c r="D79" s="401">
        <f>'plan 1'!E28</f>
        <v>0</v>
      </c>
      <c r="E79" s="586"/>
      <c r="F79" s="586"/>
      <c r="G79" s="587"/>
      <c r="H79" s="587"/>
      <c r="I79" s="583"/>
      <c r="J79" s="585"/>
      <c r="K79" s="431"/>
      <c r="L79" s="432"/>
      <c r="M79" s="77"/>
      <c r="N79" s="78">
        <f t="shared" si="4"/>
        <v>0</v>
      </c>
      <c r="O79" s="79">
        <f t="shared" si="3"/>
        <v>0</v>
      </c>
    </row>
    <row r="80" spans="1:17" s="16" customFormat="1" hidden="1">
      <c r="A80" s="400">
        <f>'plan 1'!B29</f>
        <v>0</v>
      </c>
      <c r="B80" s="401">
        <f>'plan 1'!C29</f>
        <v>0</v>
      </c>
      <c r="C80" s="401">
        <f>'plan 1'!D29</f>
        <v>0</v>
      </c>
      <c r="D80" s="401">
        <f>'plan 1'!E29</f>
        <v>0</v>
      </c>
      <c r="E80" s="588"/>
      <c r="F80" s="588"/>
      <c r="G80" s="589"/>
      <c r="H80" s="589"/>
      <c r="I80" s="583"/>
      <c r="J80" s="585"/>
      <c r="K80" s="431"/>
      <c r="L80" s="432"/>
      <c r="M80" s="77"/>
      <c r="N80" s="78">
        <f t="shared" si="4"/>
        <v>0</v>
      </c>
      <c r="O80" s="79">
        <f t="shared" si="3"/>
        <v>0</v>
      </c>
    </row>
    <row r="81" spans="1:15" s="16" customFormat="1" hidden="1">
      <c r="A81" s="400">
        <f>'plan 1'!B30</f>
        <v>0</v>
      </c>
      <c r="B81" s="401">
        <f>'plan 1'!C30</f>
        <v>0</v>
      </c>
      <c r="C81" s="401">
        <f>'plan 1'!D30</f>
        <v>0</v>
      </c>
      <c r="D81" s="401">
        <f>'plan 1'!E30</f>
        <v>0</v>
      </c>
      <c r="E81" s="582"/>
      <c r="F81" s="582"/>
      <c r="G81" s="583"/>
      <c r="H81" s="583"/>
      <c r="I81" s="583"/>
      <c r="J81" s="585"/>
      <c r="K81" s="431"/>
      <c r="L81" s="432"/>
      <c r="M81" s="77"/>
      <c r="N81" s="78">
        <f t="shared" si="4"/>
        <v>0</v>
      </c>
      <c r="O81" s="79">
        <f t="shared" si="3"/>
        <v>0</v>
      </c>
    </row>
    <row r="82" spans="1:15" s="16" customFormat="1" hidden="1">
      <c r="A82" s="400">
        <f>'plan 1'!B31</f>
        <v>0</v>
      </c>
      <c r="B82" s="401">
        <f>'plan 1'!C31</f>
        <v>0</v>
      </c>
      <c r="C82" s="401">
        <f>'plan 1'!D31</f>
        <v>0</v>
      </c>
      <c r="D82" s="401">
        <f>'plan 1'!E31</f>
        <v>0</v>
      </c>
      <c r="E82" s="582"/>
      <c r="F82" s="582"/>
      <c r="G82" s="583"/>
      <c r="H82" s="583"/>
      <c r="I82" s="583"/>
      <c r="J82" s="585"/>
      <c r="K82" s="431"/>
      <c r="L82" s="432"/>
      <c r="M82" s="77"/>
      <c r="N82" s="78">
        <f t="shared" si="4"/>
        <v>0</v>
      </c>
      <c r="O82" s="79">
        <f t="shared" si="3"/>
        <v>0</v>
      </c>
    </row>
    <row r="83" spans="1:15" s="16" customFormat="1" hidden="1">
      <c r="A83" s="400">
        <f>'plan 1'!B32</f>
        <v>0</v>
      </c>
      <c r="B83" s="401">
        <f>'plan 1'!C32</f>
        <v>0</v>
      </c>
      <c r="C83" s="401">
        <f>'plan 1'!D32</f>
        <v>0</v>
      </c>
      <c r="D83" s="401">
        <f>'plan 1'!E32</f>
        <v>0</v>
      </c>
      <c r="E83" s="582"/>
      <c r="F83" s="582"/>
      <c r="G83" s="583"/>
      <c r="H83" s="583"/>
      <c r="I83" s="583"/>
      <c r="J83" s="585"/>
      <c r="K83" s="431"/>
      <c r="L83" s="432"/>
      <c r="M83" s="77"/>
      <c r="N83" s="78">
        <f t="shared" si="4"/>
        <v>0</v>
      </c>
      <c r="O83" s="79">
        <f t="shared" si="3"/>
        <v>0</v>
      </c>
    </row>
    <row r="84" spans="1:15" s="16" customFormat="1" hidden="1">
      <c r="A84" s="400">
        <f>'plan 1'!B33</f>
        <v>0</v>
      </c>
      <c r="B84" s="401">
        <f>'plan 1'!C33</f>
        <v>0</v>
      </c>
      <c r="C84" s="401">
        <f>'plan 1'!D33</f>
        <v>0</v>
      </c>
      <c r="D84" s="401">
        <f>'plan 1'!E33</f>
        <v>0</v>
      </c>
      <c r="E84" s="582"/>
      <c r="F84" s="582"/>
      <c r="G84" s="583"/>
      <c r="H84" s="583"/>
      <c r="I84" s="583"/>
      <c r="J84" s="585"/>
      <c r="K84" s="431"/>
      <c r="L84" s="432"/>
      <c r="M84" s="77"/>
      <c r="N84" s="78">
        <f t="shared" si="4"/>
        <v>0</v>
      </c>
      <c r="O84" s="79">
        <f t="shared" si="3"/>
        <v>0</v>
      </c>
    </row>
    <row r="85" spans="1:15" s="16" customFormat="1" hidden="1">
      <c r="A85" s="400">
        <f>'plan 1'!B34</f>
        <v>0</v>
      </c>
      <c r="B85" s="401">
        <f>'plan 1'!C34</f>
        <v>0</v>
      </c>
      <c r="C85" s="401">
        <f>'plan 1'!D34</f>
        <v>0</v>
      </c>
      <c r="D85" s="401">
        <f>'plan 1'!E34</f>
        <v>0</v>
      </c>
      <c r="E85" s="590"/>
      <c r="F85" s="590"/>
      <c r="G85" s="591"/>
      <c r="H85" s="591"/>
      <c r="I85" s="591"/>
      <c r="J85" s="585"/>
      <c r="K85" s="431"/>
      <c r="L85" s="432"/>
      <c r="M85" s="85"/>
      <c r="N85" s="78">
        <f t="shared" si="4"/>
        <v>0</v>
      </c>
      <c r="O85" s="79">
        <f t="shared" si="3"/>
        <v>0</v>
      </c>
    </row>
    <row r="86" spans="1:15" s="16" customFormat="1" hidden="1">
      <c r="A86" s="400">
        <f>'plan 1'!B35</f>
        <v>0</v>
      </c>
      <c r="B86" s="401">
        <f>'plan 1'!C35</f>
        <v>0</v>
      </c>
      <c r="C86" s="401">
        <f>'plan 1'!D35</f>
        <v>0</v>
      </c>
      <c r="D86" s="401">
        <f>'plan 1'!E35</f>
        <v>0</v>
      </c>
      <c r="E86" s="590"/>
      <c r="F86" s="590"/>
      <c r="G86" s="591"/>
      <c r="H86" s="591"/>
      <c r="I86" s="591"/>
      <c r="J86" s="585"/>
      <c r="K86" s="431"/>
      <c r="L86" s="432"/>
      <c r="M86" s="85"/>
      <c r="N86" s="78">
        <f t="shared" si="4"/>
        <v>0</v>
      </c>
      <c r="O86" s="79">
        <f t="shared" si="3"/>
        <v>0</v>
      </c>
    </row>
    <row r="87" spans="1:15" s="16" customFormat="1" hidden="1">
      <c r="A87" s="400">
        <f>'plan 1'!B36</f>
        <v>0</v>
      </c>
      <c r="B87" s="401">
        <f>'plan 1'!C36</f>
        <v>0</v>
      </c>
      <c r="C87" s="401">
        <f>'plan 1'!D36</f>
        <v>0</v>
      </c>
      <c r="D87" s="401">
        <f>'plan 1'!E36</f>
        <v>0</v>
      </c>
      <c r="E87" s="590"/>
      <c r="F87" s="590"/>
      <c r="G87" s="591"/>
      <c r="H87" s="591"/>
      <c r="I87" s="591"/>
      <c r="J87" s="585"/>
      <c r="K87" s="431"/>
      <c r="L87" s="432"/>
      <c r="M87" s="85"/>
      <c r="N87" s="78">
        <f t="shared" si="4"/>
        <v>0</v>
      </c>
      <c r="O87" s="79">
        <f t="shared" si="3"/>
        <v>0</v>
      </c>
    </row>
    <row r="88" spans="1:15" s="16" customFormat="1">
      <c r="A88" s="400">
        <f>'plan 1'!B37</f>
        <v>0</v>
      </c>
      <c r="B88" s="401">
        <f>'plan 1'!C37</f>
        <v>0</v>
      </c>
      <c r="C88" s="401">
        <f>'plan 1'!D37</f>
        <v>0</v>
      </c>
      <c r="D88" s="401">
        <f>'plan 1'!E37</f>
        <v>0</v>
      </c>
      <c r="E88" s="590"/>
      <c r="F88" s="590"/>
      <c r="G88" s="591"/>
      <c r="H88" s="591"/>
      <c r="I88" s="591"/>
      <c r="J88" s="585"/>
      <c r="K88" s="431"/>
      <c r="L88" s="432"/>
      <c r="M88" s="85"/>
      <c r="N88" s="78">
        <f t="shared" si="4"/>
        <v>0</v>
      </c>
      <c r="O88" s="79">
        <f t="shared" si="3"/>
        <v>0</v>
      </c>
    </row>
    <row r="89" spans="1:15" s="16" customFormat="1">
      <c r="A89" s="400">
        <f>'plan 1'!B38</f>
        <v>0</v>
      </c>
      <c r="B89" s="401">
        <f>'plan 1'!C38</f>
        <v>0</v>
      </c>
      <c r="C89" s="401">
        <f>'plan 1'!D38</f>
        <v>0</v>
      </c>
      <c r="D89" s="401">
        <f>'plan 1'!E38</f>
        <v>0</v>
      </c>
      <c r="E89" s="590"/>
      <c r="F89" s="590"/>
      <c r="G89" s="591"/>
      <c r="H89" s="591"/>
      <c r="I89" s="591"/>
      <c r="J89" s="585"/>
      <c r="K89" s="431"/>
      <c r="L89" s="432"/>
      <c r="M89" s="85"/>
      <c r="N89" s="78">
        <f t="shared" si="4"/>
        <v>0</v>
      </c>
      <c r="O89" s="79">
        <f t="shared" si="3"/>
        <v>0</v>
      </c>
    </row>
    <row r="90" spans="1:15" s="16" customFormat="1">
      <c r="A90" s="400">
        <f>'plan 1'!B39</f>
        <v>0</v>
      </c>
      <c r="B90" s="401">
        <f>'plan 1'!C39</f>
        <v>0</v>
      </c>
      <c r="C90" s="401">
        <f>'plan 1'!D39</f>
        <v>0</v>
      </c>
      <c r="D90" s="401">
        <f>'plan 1'!E39</f>
        <v>0</v>
      </c>
      <c r="E90" s="590"/>
      <c r="F90" s="590"/>
      <c r="G90" s="591"/>
      <c r="H90" s="591"/>
      <c r="I90" s="591"/>
      <c r="J90" s="585"/>
      <c r="K90" s="431"/>
      <c r="L90" s="432"/>
      <c r="M90" s="85"/>
      <c r="N90" s="78">
        <f t="shared" si="4"/>
        <v>0</v>
      </c>
      <c r="O90" s="79">
        <f t="shared" si="3"/>
        <v>0</v>
      </c>
    </row>
    <row r="91" spans="1:15" s="16" customFormat="1">
      <c r="A91" s="400">
        <f>'plan 1'!B40</f>
        <v>0</v>
      </c>
      <c r="B91" s="401">
        <f>'plan 1'!C40</f>
        <v>0</v>
      </c>
      <c r="C91" s="401">
        <f>'plan 1'!D40</f>
        <v>0</v>
      </c>
      <c r="D91" s="401">
        <f>'plan 1'!E40</f>
        <v>0</v>
      </c>
      <c r="E91" s="590"/>
      <c r="F91" s="590"/>
      <c r="G91" s="591"/>
      <c r="H91" s="591"/>
      <c r="I91" s="591"/>
      <c r="J91" s="585"/>
      <c r="K91" s="431"/>
      <c r="L91" s="432"/>
      <c r="M91" s="85"/>
      <c r="N91" s="78">
        <f t="shared" si="4"/>
        <v>0</v>
      </c>
      <c r="O91" s="79">
        <f t="shared" si="3"/>
        <v>0</v>
      </c>
    </row>
    <row r="92" spans="1:15" s="16" customFormat="1">
      <c r="A92" s="400">
        <f>'plan 1'!B41</f>
        <v>0</v>
      </c>
      <c r="B92" s="401">
        <f>'plan 1'!C41</f>
        <v>0</v>
      </c>
      <c r="C92" s="401">
        <f>'plan 1'!D41</f>
        <v>0</v>
      </c>
      <c r="D92" s="401">
        <f>'plan 1'!E41</f>
        <v>0</v>
      </c>
      <c r="E92" s="590"/>
      <c r="F92" s="590"/>
      <c r="G92" s="591"/>
      <c r="H92" s="591"/>
      <c r="I92" s="591"/>
      <c r="J92" s="585"/>
      <c r="K92" s="431"/>
      <c r="L92" s="432"/>
      <c r="M92" s="85"/>
      <c r="N92" s="78">
        <f t="shared" si="4"/>
        <v>0</v>
      </c>
      <c r="O92" s="79">
        <f t="shared" si="3"/>
        <v>0</v>
      </c>
    </row>
    <row r="93" spans="1:15" s="16" customFormat="1">
      <c r="A93" s="400">
        <f>'plan 1'!B42</f>
        <v>0</v>
      </c>
      <c r="B93" s="401">
        <f>'plan 1'!C42</f>
        <v>0</v>
      </c>
      <c r="C93" s="401">
        <f>'plan 1'!D42</f>
        <v>0</v>
      </c>
      <c r="D93" s="401">
        <f>'plan 1'!E42</f>
        <v>0</v>
      </c>
      <c r="E93" s="590"/>
      <c r="F93" s="590"/>
      <c r="G93" s="591"/>
      <c r="H93" s="591"/>
      <c r="I93" s="591"/>
      <c r="J93" s="585"/>
      <c r="K93" s="431"/>
      <c r="L93" s="432"/>
      <c r="M93" s="85"/>
      <c r="N93" s="78">
        <f t="shared" si="4"/>
        <v>0</v>
      </c>
      <c r="O93" s="79">
        <f t="shared" si="3"/>
        <v>0</v>
      </c>
    </row>
    <row r="94" spans="1:15" s="16" customFormat="1">
      <c r="A94" s="400">
        <f>'plan 1'!B43</f>
        <v>0</v>
      </c>
      <c r="B94" s="401">
        <f>'plan 1'!C43</f>
        <v>0</v>
      </c>
      <c r="C94" s="401">
        <f>'plan 1'!D43</f>
        <v>0</v>
      </c>
      <c r="D94" s="401">
        <f>'plan 1'!E43</f>
        <v>0</v>
      </c>
      <c r="E94" s="590"/>
      <c r="F94" s="590"/>
      <c r="G94" s="591"/>
      <c r="H94" s="591"/>
      <c r="I94" s="591"/>
      <c r="J94" s="585"/>
      <c r="K94" s="431"/>
      <c r="L94" s="432"/>
      <c r="M94" s="85"/>
      <c r="N94" s="78">
        <f t="shared" si="4"/>
        <v>0</v>
      </c>
      <c r="O94" s="79">
        <f t="shared" si="3"/>
        <v>0</v>
      </c>
    </row>
    <row r="95" spans="1:15" s="16" customFormat="1">
      <c r="A95" s="400">
        <f>'plan 1'!B44</f>
        <v>0</v>
      </c>
      <c r="B95" s="401">
        <f>'plan 1'!C44</f>
        <v>0</v>
      </c>
      <c r="C95" s="401">
        <f>'plan 1'!D44</f>
        <v>0</v>
      </c>
      <c r="D95" s="401">
        <f>'plan 1'!E44</f>
        <v>0</v>
      </c>
      <c r="E95" s="590"/>
      <c r="F95" s="590"/>
      <c r="G95" s="591"/>
      <c r="H95" s="591"/>
      <c r="I95" s="591"/>
      <c r="J95" s="585"/>
      <c r="K95" s="431"/>
      <c r="L95" s="432"/>
      <c r="M95" s="85"/>
      <c r="N95" s="78">
        <f t="shared" si="4"/>
        <v>0</v>
      </c>
      <c r="O95" s="79">
        <f t="shared" si="3"/>
        <v>0</v>
      </c>
    </row>
    <row r="96" spans="1:15" s="16" customFormat="1" ht="15.75" thickBot="1">
      <c r="A96" s="73"/>
      <c r="B96" s="74"/>
      <c r="C96" s="74"/>
      <c r="D96" s="74"/>
      <c r="E96" s="592"/>
      <c r="F96" s="592"/>
      <c r="G96" s="593"/>
      <c r="H96" s="593"/>
      <c r="I96" s="593"/>
      <c r="J96" s="594"/>
      <c r="K96" s="446"/>
      <c r="L96" s="447"/>
      <c r="M96" s="89"/>
      <c r="N96" s="78">
        <f t="shared" si="4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5">SUM(E67:E96)</f>
        <v>3</v>
      </c>
      <c r="F97" s="281">
        <f t="shared" si="5"/>
        <v>2</v>
      </c>
      <c r="G97" s="281">
        <f t="shared" si="5"/>
        <v>2</v>
      </c>
      <c r="H97" s="281">
        <f t="shared" si="5"/>
        <v>2</v>
      </c>
      <c r="I97" s="282">
        <f t="shared" si="5"/>
        <v>1</v>
      </c>
      <c r="J97" s="282">
        <f t="shared" si="5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3</v>
      </c>
      <c r="C100" s="46">
        <f>F97</f>
        <v>2</v>
      </c>
      <c r="D100" s="46">
        <f>G97</f>
        <v>2</v>
      </c>
      <c r="E100" s="46">
        <f>H97</f>
        <v>2</v>
      </c>
      <c r="F100" s="46">
        <f>I97</f>
        <v>1</v>
      </c>
      <c r="G100" s="47">
        <f>SUM(B100:E100)</f>
        <v>9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6"/>
      <c r="T104" s="16"/>
      <c r="U104" s="16"/>
      <c r="V104" s="16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6"/>
      <c r="T105" s="16"/>
      <c r="U105" s="16"/>
      <c r="V105" s="16"/>
    </row>
    <row r="106" spans="1:24" s="93" customFormat="1" ht="21.75" customHeight="1" thickBot="1">
      <c r="A106" s="402">
        <f>COUNTIFS($C$66:$C$96,"=gyn",$D$66:$D$96,"=a")</f>
        <v>1</v>
      </c>
      <c r="B106" s="403">
        <f>COUNTIFS($C$66:$C$96,"=gyn",$D$66:$D$96,"=b")</f>
        <v>1</v>
      </c>
      <c r="C106" s="403">
        <f>COUNTIFS($C$66:$C$96,"=gyn",$D$66:$D$96,"=c")</f>
        <v>1</v>
      </c>
      <c r="D106" s="403">
        <f>COUNTIFS($C$66:$C$96,"=im",$D$66:$D$96,"=a")</f>
        <v>0</v>
      </c>
      <c r="E106" s="403">
        <f>COUNTIFS($C$66:$C$96,"=im",$D$66:$D$96,"=b")</f>
        <v>0</v>
      </c>
      <c r="F106" s="403">
        <f>COUNTIFS($C$66:$C$96,"=im",$D$66:$D$96,"=c")</f>
        <v>0</v>
      </c>
      <c r="G106" s="403">
        <f>COUNTIFS($C$66:$C$96,"=physo",$D$66:$D$96,"=a")</f>
        <v>0</v>
      </c>
      <c r="H106" s="403">
        <f>COUNTIFS($C$66:$C$96,"=physo",$D$66:$D$96,"=b")</f>
        <v>0</v>
      </c>
      <c r="I106" s="402">
        <f>COUNTIFS($C$66:$C$96,"=physo",$D$66:$D$96,"=c")</f>
        <v>0</v>
      </c>
      <c r="J106" s="402">
        <f>COUNTIFS($C$66:$C$96,"=ped",$D$66:$D$96,"=a")</f>
        <v>0</v>
      </c>
      <c r="K106" s="402">
        <f>COUNTIFS($C$66:$C$96,"=ped",$D$66:$D$96,"=b")</f>
        <v>0</v>
      </c>
      <c r="L106" s="402">
        <f>COUNTIFS($C$66:$C$96,"=ped",$D$66:$D$96,"=c")</f>
        <v>0</v>
      </c>
      <c r="M106" s="402">
        <f>COUNTIFS($C$66:$C$96,"=gp",$D$66:$D$96,"=a")</f>
        <v>0</v>
      </c>
      <c r="N106" s="402">
        <f>COUNTIFS($C$66:$C$96,"=gp",$D$66:$D$96,"=b")</f>
        <v>0</v>
      </c>
      <c r="O106" s="402">
        <f>COUNTIFS($C$66:$C$96,"=gp",$D$66:$D$96,"=c")</f>
        <v>0</v>
      </c>
      <c r="P106" s="402">
        <f>COUNTIFS($C$66:$C$96,"=chest",$D$66:$D$96,"=a")</f>
        <v>0</v>
      </c>
      <c r="Q106" s="402">
        <f>COUNTIFS($C$66:$C$96,"=chest",$D$66:$D$96,"=b")</f>
        <v>0</v>
      </c>
      <c r="R106" s="402">
        <f>COUNTIFS($C$66:$C$96,"=chest",$D$66:$D$96,"=c")</f>
        <v>0</v>
      </c>
      <c r="S106" s="94"/>
      <c r="T106" s="94"/>
      <c r="U106" s="94"/>
      <c r="V106" s="94"/>
    </row>
    <row r="107" spans="1:24" ht="17.25" customHeight="1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8" customHeight="1" thickBot="1">
      <c r="A108" s="98" t="s">
        <v>24</v>
      </c>
      <c r="B108" s="99">
        <f>A106+B106+C106</f>
        <v>3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3</v>
      </c>
    </row>
    <row r="109" spans="1:24" hidden="1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6"/>
      <c r="N109" s="16"/>
      <c r="O109" s="16"/>
      <c r="P109" s="16"/>
      <c r="Q109" s="16"/>
      <c r="R109" s="16"/>
      <c r="S109" s="16"/>
    </row>
    <row r="110" spans="1:24" ht="15.75" hidden="1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6"/>
      <c r="N110" s="16"/>
      <c r="O110" s="16"/>
      <c r="P110" s="16"/>
      <c r="Q110" s="16"/>
      <c r="R110" s="16"/>
      <c r="S110" s="16"/>
    </row>
    <row r="111" spans="1:24" ht="19.5" hidden="1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6"/>
      <c r="T111" s="16"/>
      <c r="U111" s="16"/>
      <c r="V111" s="16"/>
    </row>
    <row r="112" spans="1:24" ht="19.5" hidden="1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hidden="1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hidden="1" customHeight="1">
      <c r="A114" s="56" t="s">
        <v>25</v>
      </c>
      <c r="B114" s="57"/>
      <c r="C114" s="16"/>
      <c r="D114" s="16"/>
      <c r="E114" s="16"/>
      <c r="F114" s="16"/>
      <c r="G114" s="16"/>
      <c r="H114" s="174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</row>
    <row r="115" spans="1:24" ht="15" hidden="1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</row>
    <row r="116" spans="1:24" ht="15" hidden="1" customHeight="1">
      <c r="A116" s="66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</row>
    <row r="117" spans="1:24" ht="15" hidden="1" customHeight="1">
      <c r="A117" s="66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</row>
    <row r="118" spans="1:24" ht="15" hidden="1" customHeight="1">
      <c r="A118" s="66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</row>
    <row r="119" spans="1:24" ht="15" hidden="1" customHeight="1">
      <c r="A119" s="66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</row>
    <row r="120" spans="1:24" ht="15" hidden="1" customHeight="1">
      <c r="A120" s="66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</row>
    <row r="121" spans="1:24" ht="15" hidden="1" customHeight="1">
      <c r="A121" s="66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</row>
    <row r="122" spans="1:24" ht="15" hidden="1" customHeight="1">
      <c r="A122" s="66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</row>
    <row r="123" spans="1:24" ht="15.75" hidden="1" customHeight="1">
      <c r="A123" s="66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</row>
    <row r="124" spans="1:24" ht="15" hidden="1" customHeight="1">
      <c r="A124" s="66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</row>
    <row r="125" spans="1:24" ht="15" hidden="1" customHeight="1">
      <c r="A125" s="66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</row>
    <row r="126" spans="1:24" ht="15" hidden="1" customHeight="1">
      <c r="A126" s="66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</row>
    <row r="127" spans="1:24" ht="15" hidden="1" customHeight="1">
      <c r="A127" s="16"/>
      <c r="B127" s="16"/>
      <c r="C127" s="16"/>
      <c r="D127" s="16"/>
      <c r="E127" s="16"/>
      <c r="F127" s="16"/>
      <c r="G127" s="16"/>
      <c r="H127" s="174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</row>
    <row r="128" spans="1:24" hidden="1">
      <c r="A128" s="16"/>
      <c r="B128" s="16"/>
      <c r="C128" s="16"/>
      <c r="D128" s="16"/>
      <c r="E128" s="16"/>
      <c r="F128" s="16"/>
      <c r="G128" s="16"/>
      <c r="H128" s="174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</row>
    <row r="129" spans="1:19">
      <c r="A129" s="16"/>
      <c r="B129" s="16"/>
      <c r="C129" s="16"/>
      <c r="D129" s="16"/>
      <c r="E129" s="16"/>
      <c r="F129" s="16"/>
      <c r="G129" s="16"/>
      <c r="H129" s="174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</row>
    <row r="130" spans="1:19">
      <c r="A130" s="16"/>
      <c r="B130" s="16"/>
      <c r="C130" s="16"/>
      <c r="D130" s="16"/>
      <c r="E130" s="16"/>
      <c r="F130" s="16"/>
      <c r="G130" s="16"/>
      <c r="H130" s="174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</row>
    <row r="131" spans="1:19">
      <c r="A131" s="16"/>
      <c r="B131" s="16"/>
      <c r="C131" s="16"/>
      <c r="D131" s="16"/>
      <c r="E131" s="16"/>
      <c r="F131" s="16"/>
      <c r="G131" s="16"/>
      <c r="H131" s="174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</row>
    <row r="132" spans="1:19">
      <c r="A132" s="16"/>
      <c r="B132" s="16"/>
      <c r="C132" s="16"/>
      <c r="D132" s="16"/>
      <c r="E132" s="16"/>
      <c r="F132" s="16"/>
      <c r="G132" s="16"/>
      <c r="H132" s="174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</row>
    <row r="133" spans="1:19">
      <c r="A133" s="16"/>
      <c r="B133" s="16"/>
      <c r="C133" s="16"/>
      <c r="D133" s="16"/>
      <c r="E133" s="16"/>
      <c r="F133" s="16"/>
      <c r="G133" s="16"/>
      <c r="H133" s="174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</row>
    <row r="134" spans="1:19">
      <c r="A134" s="16"/>
      <c r="B134" s="16"/>
      <c r="C134" s="16"/>
      <c r="D134" s="16"/>
      <c r="E134" s="16"/>
      <c r="F134" s="16"/>
      <c r="G134" s="16"/>
      <c r="H134" s="174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</row>
  </sheetData>
  <protectedRanges>
    <protectedRange password="CC6F" sqref="A101:D103 I101:T102 I103:S103 H101:H103 E103:G103 E101:F102" name="Range3_1_2_1"/>
    <protectedRange password="CC6F" sqref="A46 J46:S46 A45:B45 D45:F45 A42:D44 I42:T43 I44:S45 A47:S47 H42:H44 E44:G44 E42:F43" name="Range2_1_3"/>
    <protectedRange password="CC6F" sqref="A109:S110 A127:S134" name="Range4_1_2"/>
    <protectedRange password="CC6F" sqref="A114:S114" name="Range4_2_1"/>
    <protectedRange password="CC6F" sqref="U101:X102 T103:W103" name="Range3_1"/>
    <protectedRange password="CC7D" sqref="A1:F1 C2:G2 A3:F35 G1:X3 B40:F40 E66:I66 B99:F99 G4:H35 L4:X35" name="Range1_5"/>
    <protectedRange password="CC7D" sqref="A48:G62 A64:F64 C63:G63 G48:X64 A115:X126" name="Range2_1"/>
    <protectedRange password="CC6F" sqref="A66:D66 J66:XFD66 A65:I65 K65:XFD65 I5:K35 J4:K4 A67:XFD67 E68:XFD96 A68:D95" name="Range2_2_3"/>
    <protectedRange password="CC6F" sqref="B46:I46" name="Range2_1_1_2_1"/>
    <protectedRange password="CC6F" sqref="A63:B63" name="Range1_1_1_2"/>
    <protectedRange password="CC6F" sqref="A2:B2" name="Range1_1_1_3"/>
    <protectedRange password="CC6F" sqref="G41:G43" name="Range3_1_3"/>
    <protectedRange password="CC6F" sqref="A104:R105" name="Range3_1_4_1_1"/>
    <protectedRange password="CC6F" sqref="S104:V106" name="Range3_3_2"/>
    <protectedRange password="CC6F" sqref="A106:R106" name="Range3_1_1_1_1"/>
    <protectedRange password="CC6F" sqref="A111:R111" name="Range3_1_5_1"/>
    <protectedRange password="CC6F" sqref="A112:R112" name="Range4_1_1_1_1"/>
    <protectedRange password="CC6F" sqref="S111:V111" name="Range3_3_1_1_1"/>
    <protectedRange password="CC6F" sqref="A113:R113" name="Range3_1_2_1_1_1"/>
  </protectedRanges>
  <mergeCells count="130">
    <mergeCell ref="K90:L90"/>
    <mergeCell ref="K91:L91"/>
    <mergeCell ref="K92:L92"/>
    <mergeCell ref="K93:L93"/>
    <mergeCell ref="K94:L94"/>
    <mergeCell ref="K95:L95"/>
    <mergeCell ref="K96:L96"/>
    <mergeCell ref="K82:L82"/>
    <mergeCell ref="K83:L83"/>
    <mergeCell ref="K84:L84"/>
    <mergeCell ref="K85:L85"/>
    <mergeCell ref="K86:L86"/>
    <mergeCell ref="K87:L87"/>
    <mergeCell ref="K88:L88"/>
    <mergeCell ref="K89:L89"/>
    <mergeCell ref="J4:K4"/>
    <mergeCell ref="J6:K6"/>
    <mergeCell ref="J7:K7"/>
    <mergeCell ref="J8:K8"/>
    <mergeCell ref="J9:K9"/>
    <mergeCell ref="J10:K10"/>
    <mergeCell ref="J11:K11"/>
    <mergeCell ref="J12:K12"/>
    <mergeCell ref="J13:K13"/>
    <mergeCell ref="J15:K15"/>
    <mergeCell ref="J16:K16"/>
    <mergeCell ref="J17:K17"/>
    <mergeCell ref="J18:K18"/>
    <mergeCell ref="J19:K19"/>
    <mergeCell ref="J20:K20"/>
    <mergeCell ref="J21:K21"/>
    <mergeCell ref="K81:L81"/>
    <mergeCell ref="K72:L72"/>
    <mergeCell ref="J29:K29"/>
    <mergeCell ref="J30:K30"/>
    <mergeCell ref="D126:K126"/>
    <mergeCell ref="D115:K115"/>
    <mergeCell ref="D116:K116"/>
    <mergeCell ref="D117:K117"/>
    <mergeCell ref="D118:K118"/>
    <mergeCell ref="D119:K119"/>
    <mergeCell ref="D120:K120"/>
    <mergeCell ref="D121:K121"/>
    <mergeCell ref="D122:K122"/>
    <mergeCell ref="D123:K123"/>
    <mergeCell ref="D1:J1"/>
    <mergeCell ref="D48:K48"/>
    <mergeCell ref="D49:K49"/>
    <mergeCell ref="D50:K50"/>
    <mergeCell ref="D51:K51"/>
    <mergeCell ref="D52:K52"/>
    <mergeCell ref="D53:K53"/>
    <mergeCell ref="D54:K54"/>
    <mergeCell ref="D55:K55"/>
    <mergeCell ref="D4:G4"/>
    <mergeCell ref="J31:K31"/>
    <mergeCell ref="J32:K32"/>
    <mergeCell ref="J33:K33"/>
    <mergeCell ref="J34:K34"/>
    <mergeCell ref="J35:K35"/>
    <mergeCell ref="G3:J3"/>
    <mergeCell ref="J22:K22"/>
    <mergeCell ref="J23:K23"/>
    <mergeCell ref="J24:K24"/>
    <mergeCell ref="J25:K25"/>
    <mergeCell ref="J26:K26"/>
    <mergeCell ref="J27:K27"/>
    <mergeCell ref="J28:K28"/>
    <mergeCell ref="J14:K14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J111:L111"/>
    <mergeCell ref="B117:C117"/>
    <mergeCell ref="B123:C123"/>
    <mergeCell ref="B120:C120"/>
    <mergeCell ref="B59:C59"/>
    <mergeCell ref="B55:C55"/>
    <mergeCell ref="B58:C58"/>
    <mergeCell ref="D56:K56"/>
    <mergeCell ref="D57:K57"/>
    <mergeCell ref="D58:K58"/>
    <mergeCell ref="D59:K59"/>
    <mergeCell ref="D62:J62"/>
    <mergeCell ref="A111:C111"/>
    <mergeCell ref="D111:F111"/>
    <mergeCell ref="B52:C52"/>
    <mergeCell ref="E65:I65"/>
    <mergeCell ref="A39:B39"/>
    <mergeCell ref="M104:O104"/>
    <mergeCell ref="B49:C49"/>
    <mergeCell ref="B56:C56"/>
    <mergeCell ref="B48:C48"/>
    <mergeCell ref="B50:C50"/>
    <mergeCell ref="J104:L104"/>
    <mergeCell ref="A98:B98"/>
    <mergeCell ref="G104:I104"/>
    <mergeCell ref="K75:L75"/>
    <mergeCell ref="K76:L76"/>
    <mergeCell ref="K77:L77"/>
    <mergeCell ref="K78:L78"/>
    <mergeCell ref="K79:L79"/>
    <mergeCell ref="K80:L80"/>
    <mergeCell ref="A103:B103"/>
    <mergeCell ref="K73:L73"/>
    <mergeCell ref="K74:L74"/>
    <mergeCell ref="K65:L65"/>
    <mergeCell ref="K67:L67"/>
    <mergeCell ref="K68:L68"/>
    <mergeCell ref="K69:L69"/>
    <mergeCell ref="K70:L70"/>
    <mergeCell ref="K71:L71"/>
    <mergeCell ref="B122:C122"/>
    <mergeCell ref="A104:C104"/>
    <mergeCell ref="D104:F104"/>
    <mergeCell ref="P104:R104"/>
    <mergeCell ref="P111:R111"/>
    <mergeCell ref="B125:C125"/>
    <mergeCell ref="M111:O111"/>
    <mergeCell ref="B118:C118"/>
    <mergeCell ref="B115:C115"/>
    <mergeCell ref="B116:C116"/>
    <mergeCell ref="D124:K124"/>
    <mergeCell ref="D125:K125"/>
    <mergeCell ref="G111:I111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Z134"/>
  <sheetViews>
    <sheetView topLeftCell="A52" workbookViewId="0">
      <selection activeCell="H37" sqref="H37"/>
    </sheetView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3'!J16</f>
        <v>0</v>
      </c>
      <c r="B67" s="74">
        <f>'plan 3'!K16</f>
        <v>0</v>
      </c>
      <c r="C67" s="74">
        <f>'plan 3'!L16</f>
        <v>0</v>
      </c>
      <c r="D67" s="74">
        <f>'plan 3'!M16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3'!J17</f>
        <v>0</v>
      </c>
      <c r="B68" s="74">
        <f>'plan 3'!K17</f>
        <v>0</v>
      </c>
      <c r="C68" s="74">
        <f>'plan 3'!L17</f>
        <v>0</v>
      </c>
      <c r="D68" s="74">
        <f>'plan 3'!M17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3'!J18</f>
        <v>0</v>
      </c>
      <c r="B69" s="74">
        <f>'plan 3'!K18</f>
        <v>0</v>
      </c>
      <c r="C69" s="74">
        <f>'plan 3'!L18</f>
        <v>0</v>
      </c>
      <c r="D69" s="74">
        <f>'plan 3'!M18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3'!J19</f>
        <v>0</v>
      </c>
      <c r="B70" s="74">
        <f>'plan 3'!K19</f>
        <v>0</v>
      </c>
      <c r="C70" s="74">
        <f>'plan 3'!L19</f>
        <v>0</v>
      </c>
      <c r="D70" s="74">
        <f>'plan 3'!M19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3'!J20</f>
        <v>0</v>
      </c>
      <c r="B71" s="74">
        <f>'plan 3'!K20</f>
        <v>0</v>
      </c>
      <c r="C71" s="74">
        <f>'plan 3'!L20</f>
        <v>0</v>
      </c>
      <c r="D71" s="74">
        <f>'plan 3'!M20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3'!J21</f>
        <v>0</v>
      </c>
      <c r="B72" s="74">
        <f>'plan 3'!K21</f>
        <v>0</v>
      </c>
      <c r="C72" s="74">
        <f>'plan 3'!L21</f>
        <v>0</v>
      </c>
      <c r="D72" s="74">
        <f>'plan 3'!M21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3'!J22</f>
        <v>0</v>
      </c>
      <c r="B73" s="74">
        <f>'plan 3'!K22</f>
        <v>0</v>
      </c>
      <c r="C73" s="74">
        <f>'plan 3'!L22</f>
        <v>0</v>
      </c>
      <c r="D73" s="74">
        <f>'plan 3'!M22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3'!J23</f>
        <v>0</v>
      </c>
      <c r="B74" s="74">
        <f>'plan 3'!K23</f>
        <v>0</v>
      </c>
      <c r="C74" s="74">
        <f>'plan 3'!L23</f>
        <v>0</v>
      </c>
      <c r="D74" s="74">
        <f>'plan 3'!M23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3'!J24</f>
        <v>0</v>
      </c>
      <c r="B75" s="74">
        <f>'plan 3'!K24</f>
        <v>0</v>
      </c>
      <c r="C75" s="74">
        <f>'plan 3'!L24</f>
        <v>0</v>
      </c>
      <c r="D75" s="74">
        <f>'plan 3'!M24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3'!J25</f>
        <v>0</v>
      </c>
      <c r="B76" s="74">
        <f>'plan 3'!K25</f>
        <v>0</v>
      </c>
      <c r="C76" s="74">
        <f>'plan 3'!L25</f>
        <v>0</v>
      </c>
      <c r="D76" s="74">
        <f>'plan 3'!M25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3'!J26</f>
        <v>0</v>
      </c>
      <c r="B77" s="74">
        <f>'plan 3'!K26</f>
        <v>0</v>
      </c>
      <c r="C77" s="74">
        <f>'plan 3'!L26</f>
        <v>0</v>
      </c>
      <c r="D77" s="74">
        <f>'plan 3'!M26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3'!J27</f>
        <v>0</v>
      </c>
      <c r="B78" s="74">
        <f>'plan 3'!K27</f>
        <v>0</v>
      </c>
      <c r="C78" s="74">
        <f>'plan 3'!L27</f>
        <v>0</v>
      </c>
      <c r="D78" s="74">
        <f>'plan 3'!M27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3'!J28</f>
        <v>0</v>
      </c>
      <c r="B79" s="74">
        <f>'plan 3'!K28</f>
        <v>0</v>
      </c>
      <c r="C79" s="74">
        <f>'plan 3'!L28</f>
        <v>0</v>
      </c>
      <c r="D79" s="74">
        <f>'plan 3'!M28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3'!J29</f>
        <v>0</v>
      </c>
      <c r="B80" s="74">
        <f>'plan 3'!K29</f>
        <v>0</v>
      </c>
      <c r="C80" s="74">
        <f>'plan 3'!L29</f>
        <v>0</v>
      </c>
      <c r="D80" s="74">
        <f>'plan 3'!M29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3'!J30</f>
        <v>0</v>
      </c>
      <c r="B81" s="74">
        <f>'plan 3'!K30</f>
        <v>0</v>
      </c>
      <c r="C81" s="74">
        <f>'plan 3'!L30</f>
        <v>0</v>
      </c>
      <c r="D81" s="74">
        <f>'plan 3'!M30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3'!J31</f>
        <v>0</v>
      </c>
      <c r="B82" s="74">
        <f>'plan 3'!K31</f>
        <v>0</v>
      </c>
      <c r="C82" s="74">
        <f>'plan 3'!L31</f>
        <v>0</v>
      </c>
      <c r="D82" s="74">
        <f>'plan 3'!M31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3'!J32</f>
        <v>0</v>
      </c>
      <c r="B83" s="74">
        <f>'plan 3'!K32</f>
        <v>0</v>
      </c>
      <c r="C83" s="74">
        <f>'plan 3'!L32</f>
        <v>0</v>
      </c>
      <c r="D83" s="74">
        <f>'plan 3'!M32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3'!J33</f>
        <v>0</v>
      </c>
      <c r="B84" s="74">
        <f>'plan 3'!K33</f>
        <v>0</v>
      </c>
      <c r="C84" s="74">
        <f>'plan 3'!L33</f>
        <v>0</v>
      </c>
      <c r="D84" s="74">
        <f>'plan 3'!M33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3'!J34</f>
        <v>0</v>
      </c>
      <c r="B85" s="74">
        <f>'plan 3'!K34</f>
        <v>0</v>
      </c>
      <c r="C85" s="74">
        <f>'plan 3'!L34</f>
        <v>0</v>
      </c>
      <c r="D85" s="74">
        <f>'plan 3'!M34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3'!J35</f>
        <v>0</v>
      </c>
      <c r="B86" s="74">
        <f>'plan 3'!K35</f>
        <v>0</v>
      </c>
      <c r="C86" s="74">
        <f>'plan 3'!L35</f>
        <v>0</v>
      </c>
      <c r="D86" s="74">
        <f>'plan 3'!M35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3'!J36</f>
        <v>0</v>
      </c>
      <c r="B87" s="74">
        <f>'plan 3'!K36</f>
        <v>0</v>
      </c>
      <c r="C87" s="74">
        <f>'plan 3'!L36</f>
        <v>0</v>
      </c>
      <c r="D87" s="74">
        <f>'plan 3'!M36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3'!J37</f>
        <v>0</v>
      </c>
      <c r="B88" s="74">
        <f>'plan 3'!K37</f>
        <v>0</v>
      </c>
      <c r="C88" s="74">
        <f>'plan 3'!L37</f>
        <v>0</v>
      </c>
      <c r="D88" s="74">
        <f>'plan 3'!M37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3'!J38</f>
        <v>0</v>
      </c>
      <c r="B89" s="74">
        <f>'plan 3'!K38</f>
        <v>0</v>
      </c>
      <c r="C89" s="74">
        <f>'plan 3'!L38</f>
        <v>0</v>
      </c>
      <c r="D89" s="74">
        <f>'plan 3'!M38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3'!J39</f>
        <v>0</v>
      </c>
      <c r="B90" s="74">
        <f>'plan 3'!K39</f>
        <v>0</v>
      </c>
      <c r="C90" s="74">
        <f>'plan 3'!L39</f>
        <v>0</v>
      </c>
      <c r="D90" s="74">
        <f>'plan 3'!M39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3'!J40</f>
        <v>0</v>
      </c>
      <c r="B91" s="74">
        <f>'plan 3'!K40</f>
        <v>0</v>
      </c>
      <c r="C91" s="74">
        <f>'plan 3'!L40</f>
        <v>0</v>
      </c>
      <c r="D91" s="74">
        <f>'plan 3'!M40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3'!J41</f>
        <v>0</v>
      </c>
      <c r="B92" s="74">
        <f>'plan 3'!K41</f>
        <v>0</v>
      </c>
      <c r="C92" s="74">
        <f>'plan 3'!L41</f>
        <v>0</v>
      </c>
      <c r="D92" s="74">
        <f>'plan 3'!M41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3'!J42</f>
        <v>0</v>
      </c>
      <c r="B93" s="74">
        <f>'plan 3'!K42</f>
        <v>0</v>
      </c>
      <c r="C93" s="74">
        <f>'plan 3'!L42</f>
        <v>0</v>
      </c>
      <c r="D93" s="74">
        <f>'plan 3'!M42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3'!J43</f>
        <v>0</v>
      </c>
      <c r="B94" s="74">
        <f>'plan 3'!K43</f>
        <v>0</v>
      </c>
      <c r="C94" s="74">
        <f>'plan 3'!L43</f>
        <v>0</v>
      </c>
      <c r="D94" s="74">
        <f>'plan 3'!M43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3'!J44</f>
        <v>0</v>
      </c>
      <c r="B95" s="74">
        <f>'plan 3'!K44</f>
        <v>0</v>
      </c>
      <c r="C95" s="74">
        <f>'plan 3'!L44</f>
        <v>0</v>
      </c>
      <c r="D95" s="74">
        <f>'plan 3'!M44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86"/>
      <c r="B96" s="87"/>
      <c r="C96" s="87"/>
      <c r="D96" s="88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_1"/>
    <protectedRange password="CC6F" sqref="A46 J46:S46 A45:B45 D45:F45 A42:D44 I42:T43 I44:S45 A47:S47 H42:H44 E44:G44 E42:F43" name="Range2_1_3_1_1"/>
    <protectedRange password="CC6F" sqref="A109:S110 A127:S134" name="Range4_1_2_1_1"/>
    <protectedRange password="CC6F" sqref="A114:S114" name="Range4_2_1_1_1"/>
    <protectedRange password="CC6F" sqref="U101:X102 T103:W103" name="Range3_1_1_1"/>
    <protectedRange password="CC7D" sqref="A1:F1 C2:G2 A3:F35 G1:X3 B40:F40 E66:I66 B99:F99 G4:H35 L4:X35" name="Range1_5_1_1"/>
    <protectedRange password="CC7D" sqref="A48:G62 A64:F64 C63:G63 G48:X64 A115:X126" name="Range2_1_1_1"/>
    <protectedRange password="CC6F" sqref="A66:D66 J66:XFD66 A65:I65 K65:XFD65 I5:K35 J4:K4 A67:XFD96" name="Range2_2_3_1_1"/>
    <protectedRange password="CC6F" sqref="B46:I46" name="Range2_1_1_2_1_1_1"/>
    <protectedRange password="CC6F" sqref="A63:B63" name="Range1_1_1_2_1_1"/>
    <protectedRange password="CC6F" sqref="A2:B2" name="Range1_1_1_3_1_1"/>
    <protectedRange password="CC6F" sqref="G41:G43" name="Range3_1_3_1_1"/>
    <protectedRange password="CC6F" sqref="A104:R105" name="Range3_1_4_1_1_1_1"/>
    <protectedRange password="CC6F" sqref="S104:V106" name="Range3_3_2_1_1"/>
    <protectedRange password="CC6F" sqref="A106:R106" name="Range3_1_1_1_1_1_1"/>
    <protectedRange password="CC6F" sqref="A111:R111" name="Range3_1_5_1_1_1"/>
    <protectedRange password="CC6F" sqref="A112:R112" name="Range4_1_1_1_1_1_1"/>
    <protectedRange password="CC6F" sqref="S111:V111" name="Range3_3_1_1_1_1_1"/>
    <protectedRange password="CC6F" sqref="A113:R113" name="Range3_1_2_1_1_1_1_1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Z134"/>
  <sheetViews>
    <sheetView topLeftCell="A70" workbookViewId="0">
      <selection activeCell="H37" sqref="H37"/>
    </sheetView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3'!N16</f>
        <v>0</v>
      </c>
      <c r="B67" s="74">
        <f>'plan 3'!O16</f>
        <v>0</v>
      </c>
      <c r="C67" s="74">
        <f>'plan 3'!P16</f>
        <v>0</v>
      </c>
      <c r="D67" s="74">
        <f>'plan 3'!Q16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3'!N17</f>
        <v>0</v>
      </c>
      <c r="B68" s="74">
        <f>'plan 3'!O17</f>
        <v>0</v>
      </c>
      <c r="C68" s="74">
        <f>'plan 3'!P17</f>
        <v>0</v>
      </c>
      <c r="D68" s="74">
        <f>'plan 3'!Q17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3'!N18</f>
        <v>0</v>
      </c>
      <c r="B69" s="74">
        <f>'plan 3'!O18</f>
        <v>0</v>
      </c>
      <c r="C69" s="74">
        <f>'plan 3'!P18</f>
        <v>0</v>
      </c>
      <c r="D69" s="74">
        <f>'plan 3'!Q18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3'!N19</f>
        <v>0</v>
      </c>
      <c r="B70" s="74">
        <f>'plan 3'!O19</f>
        <v>0</v>
      </c>
      <c r="C70" s="74">
        <f>'plan 3'!P19</f>
        <v>0</v>
      </c>
      <c r="D70" s="74">
        <f>'plan 3'!Q19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3'!N20</f>
        <v>0</v>
      </c>
      <c r="B71" s="74">
        <f>'plan 3'!O20</f>
        <v>0</v>
      </c>
      <c r="C71" s="74">
        <f>'plan 3'!P20</f>
        <v>0</v>
      </c>
      <c r="D71" s="74">
        <f>'plan 3'!Q20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3'!N21</f>
        <v>0</v>
      </c>
      <c r="B72" s="74">
        <f>'plan 3'!O21</f>
        <v>0</v>
      </c>
      <c r="C72" s="74">
        <f>'plan 3'!P21</f>
        <v>0</v>
      </c>
      <c r="D72" s="74">
        <f>'plan 3'!Q21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3'!N22</f>
        <v>0</v>
      </c>
      <c r="B73" s="74">
        <f>'plan 3'!O22</f>
        <v>0</v>
      </c>
      <c r="C73" s="74">
        <f>'plan 3'!P22</f>
        <v>0</v>
      </c>
      <c r="D73" s="74">
        <f>'plan 3'!Q22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3'!N23</f>
        <v>0</v>
      </c>
      <c r="B74" s="74">
        <f>'plan 3'!O23</f>
        <v>0</v>
      </c>
      <c r="C74" s="74">
        <f>'plan 3'!P23</f>
        <v>0</v>
      </c>
      <c r="D74" s="74">
        <f>'plan 3'!Q23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3'!N24</f>
        <v>0</v>
      </c>
      <c r="B75" s="74">
        <f>'plan 3'!O24</f>
        <v>0</v>
      </c>
      <c r="C75" s="74">
        <f>'plan 3'!P24</f>
        <v>0</v>
      </c>
      <c r="D75" s="74">
        <f>'plan 3'!Q24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3'!N25</f>
        <v>0</v>
      </c>
      <c r="B76" s="74">
        <f>'plan 3'!O25</f>
        <v>0</v>
      </c>
      <c r="C76" s="74">
        <f>'plan 3'!P25</f>
        <v>0</v>
      </c>
      <c r="D76" s="74">
        <f>'plan 3'!Q25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3'!N26</f>
        <v>0</v>
      </c>
      <c r="B77" s="74">
        <f>'plan 3'!O26</f>
        <v>0</v>
      </c>
      <c r="C77" s="74">
        <f>'plan 3'!P26</f>
        <v>0</v>
      </c>
      <c r="D77" s="74">
        <f>'plan 3'!Q26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3'!N27</f>
        <v>0</v>
      </c>
      <c r="B78" s="74">
        <f>'plan 3'!O27</f>
        <v>0</v>
      </c>
      <c r="C78" s="74">
        <f>'plan 3'!P27</f>
        <v>0</v>
      </c>
      <c r="D78" s="74">
        <f>'plan 3'!Q27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3'!N28</f>
        <v>0</v>
      </c>
      <c r="B79" s="74">
        <f>'plan 3'!O28</f>
        <v>0</v>
      </c>
      <c r="C79" s="74">
        <f>'plan 3'!P28</f>
        <v>0</v>
      </c>
      <c r="D79" s="74">
        <f>'plan 3'!Q28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3'!N29</f>
        <v>0</v>
      </c>
      <c r="B80" s="74">
        <f>'plan 3'!O29</f>
        <v>0</v>
      </c>
      <c r="C80" s="74">
        <f>'plan 3'!P29</f>
        <v>0</v>
      </c>
      <c r="D80" s="74">
        <f>'plan 3'!Q29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3'!N30</f>
        <v>0</v>
      </c>
      <c r="B81" s="74">
        <f>'plan 3'!O30</f>
        <v>0</v>
      </c>
      <c r="C81" s="74">
        <f>'plan 3'!P30</f>
        <v>0</v>
      </c>
      <c r="D81" s="74">
        <f>'plan 3'!Q30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3'!N31</f>
        <v>0</v>
      </c>
      <c r="B82" s="74">
        <f>'plan 3'!O31</f>
        <v>0</v>
      </c>
      <c r="C82" s="74">
        <f>'plan 3'!P31</f>
        <v>0</v>
      </c>
      <c r="D82" s="74">
        <f>'plan 3'!Q31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3'!N32</f>
        <v>0</v>
      </c>
      <c r="B83" s="74">
        <f>'plan 3'!O32</f>
        <v>0</v>
      </c>
      <c r="C83" s="74">
        <f>'plan 3'!P32</f>
        <v>0</v>
      </c>
      <c r="D83" s="74">
        <f>'plan 3'!Q32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3'!N33</f>
        <v>0</v>
      </c>
      <c r="B84" s="74">
        <f>'plan 3'!O33</f>
        <v>0</v>
      </c>
      <c r="C84" s="74">
        <f>'plan 3'!P33</f>
        <v>0</v>
      </c>
      <c r="D84" s="74">
        <f>'plan 3'!Q33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3'!N34</f>
        <v>0</v>
      </c>
      <c r="B85" s="74">
        <f>'plan 3'!O34</f>
        <v>0</v>
      </c>
      <c r="C85" s="74">
        <f>'plan 3'!P34</f>
        <v>0</v>
      </c>
      <c r="D85" s="74">
        <f>'plan 3'!Q34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3'!N35</f>
        <v>0</v>
      </c>
      <c r="B86" s="74">
        <f>'plan 3'!O35</f>
        <v>0</v>
      </c>
      <c r="C86" s="74">
        <f>'plan 3'!P35</f>
        <v>0</v>
      </c>
      <c r="D86" s="74">
        <f>'plan 3'!Q35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3'!N36</f>
        <v>0</v>
      </c>
      <c r="B87" s="74">
        <f>'plan 3'!O36</f>
        <v>0</v>
      </c>
      <c r="C87" s="74">
        <f>'plan 3'!P36</f>
        <v>0</v>
      </c>
      <c r="D87" s="74">
        <f>'plan 3'!Q36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3'!N37</f>
        <v>0</v>
      </c>
      <c r="B88" s="74">
        <f>'plan 3'!O37</f>
        <v>0</v>
      </c>
      <c r="C88" s="74">
        <f>'plan 3'!P37</f>
        <v>0</v>
      </c>
      <c r="D88" s="74">
        <f>'plan 3'!Q37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3'!N38</f>
        <v>0</v>
      </c>
      <c r="B89" s="74">
        <f>'plan 3'!O38</f>
        <v>0</v>
      </c>
      <c r="C89" s="74">
        <f>'plan 3'!P38</f>
        <v>0</v>
      </c>
      <c r="D89" s="74">
        <f>'plan 3'!Q38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3'!N39</f>
        <v>0</v>
      </c>
      <c r="B90" s="74">
        <f>'plan 3'!O39</f>
        <v>0</v>
      </c>
      <c r="C90" s="74">
        <f>'plan 3'!P39</f>
        <v>0</v>
      </c>
      <c r="D90" s="74">
        <f>'plan 3'!Q39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3'!N40</f>
        <v>0</v>
      </c>
      <c r="B91" s="74">
        <f>'plan 3'!O40</f>
        <v>0</v>
      </c>
      <c r="C91" s="74">
        <f>'plan 3'!P40</f>
        <v>0</v>
      </c>
      <c r="D91" s="74">
        <f>'plan 3'!Q40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3'!N41</f>
        <v>0</v>
      </c>
      <c r="B92" s="74">
        <f>'plan 3'!O41</f>
        <v>0</v>
      </c>
      <c r="C92" s="74">
        <f>'plan 3'!P41</f>
        <v>0</v>
      </c>
      <c r="D92" s="74">
        <f>'plan 3'!Q41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3'!N42</f>
        <v>0</v>
      </c>
      <c r="B93" s="74">
        <f>'plan 3'!O42</f>
        <v>0</v>
      </c>
      <c r="C93" s="74">
        <f>'plan 3'!P42</f>
        <v>0</v>
      </c>
      <c r="D93" s="74">
        <f>'plan 3'!Q42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3'!N43</f>
        <v>0</v>
      </c>
      <c r="B94" s="74">
        <f>'plan 3'!O43</f>
        <v>0</v>
      </c>
      <c r="C94" s="74">
        <f>'plan 3'!P43</f>
        <v>0</v>
      </c>
      <c r="D94" s="74">
        <f>'plan 3'!Q43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3'!N44</f>
        <v>0</v>
      </c>
      <c r="B95" s="74">
        <f>'plan 3'!O44</f>
        <v>0</v>
      </c>
      <c r="C95" s="74">
        <f>'plan 3'!P44</f>
        <v>0</v>
      </c>
      <c r="D95" s="74">
        <f>'plan 3'!Q44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86"/>
      <c r="B96" s="87"/>
      <c r="C96" s="87"/>
      <c r="D96" s="88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_1"/>
    <protectedRange password="CC6F" sqref="A46 J46:S46 A45:B45 D45:F45 A42:D44 I42:T43 I44:S45 A47:S47 H42:H44 E44:G44 E42:F43" name="Range2_1_3_1_1"/>
    <protectedRange password="CC6F" sqref="A109:S110 A127:S134" name="Range4_1_2_1_1"/>
    <protectedRange password="CC6F" sqref="A114:S114" name="Range4_2_1_1_1"/>
    <protectedRange password="CC6F" sqref="U101:X102 T103:W103" name="Range3_1_1_1"/>
    <protectedRange password="CC7D" sqref="A1:F1 C2:G2 A3:F35 G1:X3 B40:F40 E66:I66 B99:F99 G4:H35 L4:X35" name="Range1_5_1_1"/>
    <protectedRange password="CC7D" sqref="A48:G62 A64:F64 C63:G63 G48:X64 A115:X126" name="Range2_1_1_1"/>
    <protectedRange password="CC6F" sqref="A66:D66 J66:XFD66 A65:I65 K65:XFD65 I5:K35 J4:K4 A67:XFD96" name="Range2_2_3_1_1"/>
    <protectedRange password="CC6F" sqref="B46:I46" name="Range2_1_1_2_1_1_1"/>
    <protectedRange password="CC6F" sqref="A63:B63" name="Range1_1_1_2_1_1"/>
    <protectedRange password="CC6F" sqref="A2:B2" name="Range1_1_1_3_1_1"/>
    <protectedRange password="CC6F" sqref="G41:G43" name="Range3_1_3_1_1"/>
    <protectedRange password="CC6F" sqref="A104:R105" name="Range3_1_4_1_1_1_1"/>
    <protectedRange password="CC6F" sqref="S104:V106" name="Range3_3_2_1_1"/>
    <protectedRange password="CC6F" sqref="A106:R106" name="Range3_1_1_1_1_1_1"/>
    <protectedRange password="CC6F" sqref="A111:R111" name="Range3_1_5_1_1_1"/>
    <protectedRange password="CC6F" sqref="A112:R112" name="Range4_1_1_1_1_1_1"/>
    <protectedRange password="CC6F" sqref="S111:V111" name="Range3_3_1_1_1_1_1"/>
    <protectedRange password="CC6F" sqref="A113:R113" name="Range3_1_2_1_1_1_1_1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Z134"/>
  <sheetViews>
    <sheetView topLeftCell="A52" workbookViewId="0">
      <selection activeCell="H37" sqref="H37"/>
    </sheetView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3'!R16</f>
        <v>0</v>
      </c>
      <c r="B67" s="74">
        <f>'plan 3'!S16</f>
        <v>0</v>
      </c>
      <c r="C67" s="74">
        <f>'plan 3'!T16</f>
        <v>0</v>
      </c>
      <c r="D67" s="74">
        <f>'plan 3'!U16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3'!R17</f>
        <v>0</v>
      </c>
      <c r="B68" s="74">
        <f>'plan 3'!S17</f>
        <v>0</v>
      </c>
      <c r="C68" s="74">
        <f>'plan 3'!T17</f>
        <v>0</v>
      </c>
      <c r="D68" s="74">
        <f>'plan 3'!U17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3'!R18</f>
        <v>0</v>
      </c>
      <c r="B69" s="74">
        <f>'plan 3'!S18</f>
        <v>0</v>
      </c>
      <c r="C69" s="74">
        <f>'plan 3'!T18</f>
        <v>0</v>
      </c>
      <c r="D69" s="74">
        <f>'plan 3'!U18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3'!R19</f>
        <v>0</v>
      </c>
      <c r="B70" s="74">
        <f>'plan 3'!S19</f>
        <v>0</v>
      </c>
      <c r="C70" s="74">
        <f>'plan 3'!T19</f>
        <v>0</v>
      </c>
      <c r="D70" s="74">
        <f>'plan 3'!U19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3'!R20</f>
        <v>0</v>
      </c>
      <c r="B71" s="74">
        <f>'plan 3'!S20</f>
        <v>0</v>
      </c>
      <c r="C71" s="74">
        <f>'plan 3'!T20</f>
        <v>0</v>
      </c>
      <c r="D71" s="74">
        <f>'plan 3'!U20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3'!R21</f>
        <v>0</v>
      </c>
      <c r="B72" s="74">
        <f>'plan 3'!S21</f>
        <v>0</v>
      </c>
      <c r="C72" s="74">
        <f>'plan 3'!T21</f>
        <v>0</v>
      </c>
      <c r="D72" s="74">
        <f>'plan 3'!U21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3'!R22</f>
        <v>0</v>
      </c>
      <c r="B73" s="74">
        <f>'plan 3'!S22</f>
        <v>0</v>
      </c>
      <c r="C73" s="74">
        <f>'plan 3'!T22</f>
        <v>0</v>
      </c>
      <c r="D73" s="74">
        <f>'plan 3'!U22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3'!R23</f>
        <v>0</v>
      </c>
      <c r="B74" s="74">
        <f>'plan 3'!S23</f>
        <v>0</v>
      </c>
      <c r="C74" s="74">
        <f>'plan 3'!T23</f>
        <v>0</v>
      </c>
      <c r="D74" s="74">
        <f>'plan 3'!U23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3'!R24</f>
        <v>0</v>
      </c>
      <c r="B75" s="74">
        <f>'plan 3'!S24</f>
        <v>0</v>
      </c>
      <c r="C75" s="74">
        <f>'plan 3'!T24</f>
        <v>0</v>
      </c>
      <c r="D75" s="74">
        <f>'plan 3'!U24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3'!R25</f>
        <v>0</v>
      </c>
      <c r="B76" s="74">
        <f>'plan 3'!S25</f>
        <v>0</v>
      </c>
      <c r="C76" s="74">
        <f>'plan 3'!T25</f>
        <v>0</v>
      </c>
      <c r="D76" s="74">
        <f>'plan 3'!U25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3'!R26</f>
        <v>0</v>
      </c>
      <c r="B77" s="74">
        <f>'plan 3'!S26</f>
        <v>0</v>
      </c>
      <c r="C77" s="74">
        <f>'plan 3'!T26</f>
        <v>0</v>
      </c>
      <c r="D77" s="74">
        <f>'plan 3'!U26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3'!R27</f>
        <v>0</v>
      </c>
      <c r="B78" s="74">
        <f>'plan 3'!S27</f>
        <v>0</v>
      </c>
      <c r="C78" s="74">
        <f>'plan 3'!T27</f>
        <v>0</v>
      </c>
      <c r="D78" s="74">
        <f>'plan 3'!U27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3'!R28</f>
        <v>0</v>
      </c>
      <c r="B79" s="74">
        <f>'plan 3'!S28</f>
        <v>0</v>
      </c>
      <c r="C79" s="74">
        <f>'plan 3'!T28</f>
        <v>0</v>
      </c>
      <c r="D79" s="74">
        <f>'plan 3'!U28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3'!R29</f>
        <v>0</v>
      </c>
      <c r="B80" s="74">
        <f>'plan 3'!S29</f>
        <v>0</v>
      </c>
      <c r="C80" s="74">
        <f>'plan 3'!T29</f>
        <v>0</v>
      </c>
      <c r="D80" s="74">
        <f>'plan 3'!U29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3'!R30</f>
        <v>0</v>
      </c>
      <c r="B81" s="74">
        <f>'plan 3'!S30</f>
        <v>0</v>
      </c>
      <c r="C81" s="74">
        <f>'plan 3'!T30</f>
        <v>0</v>
      </c>
      <c r="D81" s="74">
        <f>'plan 3'!U30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3'!R31</f>
        <v>0</v>
      </c>
      <c r="B82" s="74">
        <f>'plan 3'!S31</f>
        <v>0</v>
      </c>
      <c r="C82" s="74">
        <f>'plan 3'!T31</f>
        <v>0</v>
      </c>
      <c r="D82" s="74">
        <f>'plan 3'!U31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3'!R32</f>
        <v>0</v>
      </c>
      <c r="B83" s="74">
        <f>'plan 3'!S32</f>
        <v>0</v>
      </c>
      <c r="C83" s="74">
        <f>'plan 3'!T32</f>
        <v>0</v>
      </c>
      <c r="D83" s="74">
        <f>'plan 3'!U32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3'!R33</f>
        <v>0</v>
      </c>
      <c r="B84" s="74">
        <f>'plan 3'!S33</f>
        <v>0</v>
      </c>
      <c r="C84" s="74">
        <f>'plan 3'!T33</f>
        <v>0</v>
      </c>
      <c r="D84" s="74">
        <f>'plan 3'!U33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3'!R34</f>
        <v>0</v>
      </c>
      <c r="B85" s="74">
        <f>'plan 3'!S34</f>
        <v>0</v>
      </c>
      <c r="C85" s="74">
        <f>'plan 3'!T34</f>
        <v>0</v>
      </c>
      <c r="D85" s="74">
        <f>'plan 3'!U34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3'!R35</f>
        <v>0</v>
      </c>
      <c r="B86" s="74">
        <f>'plan 3'!S35</f>
        <v>0</v>
      </c>
      <c r="C86" s="74">
        <f>'plan 3'!T35</f>
        <v>0</v>
      </c>
      <c r="D86" s="74">
        <f>'plan 3'!U35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3'!R36</f>
        <v>0</v>
      </c>
      <c r="B87" s="74">
        <f>'plan 3'!S36</f>
        <v>0</v>
      </c>
      <c r="C87" s="74">
        <f>'plan 3'!T36</f>
        <v>0</v>
      </c>
      <c r="D87" s="74">
        <f>'plan 3'!U36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3'!R37</f>
        <v>0</v>
      </c>
      <c r="B88" s="74">
        <f>'plan 3'!S37</f>
        <v>0</v>
      </c>
      <c r="C88" s="74">
        <f>'plan 3'!T37</f>
        <v>0</v>
      </c>
      <c r="D88" s="74">
        <f>'plan 3'!U37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3'!R38</f>
        <v>0</v>
      </c>
      <c r="B89" s="74">
        <f>'plan 3'!S38</f>
        <v>0</v>
      </c>
      <c r="C89" s="74">
        <f>'plan 3'!T38</f>
        <v>0</v>
      </c>
      <c r="D89" s="74">
        <f>'plan 3'!U38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3'!R39</f>
        <v>0</v>
      </c>
      <c r="B90" s="74">
        <f>'plan 3'!S39</f>
        <v>0</v>
      </c>
      <c r="C90" s="74">
        <f>'plan 3'!T39</f>
        <v>0</v>
      </c>
      <c r="D90" s="74">
        <f>'plan 3'!U39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3'!R40</f>
        <v>0</v>
      </c>
      <c r="B91" s="74">
        <f>'plan 3'!S40</f>
        <v>0</v>
      </c>
      <c r="C91" s="74">
        <f>'plan 3'!T40</f>
        <v>0</v>
      </c>
      <c r="D91" s="74">
        <f>'plan 3'!U40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3'!R41</f>
        <v>0</v>
      </c>
      <c r="B92" s="74">
        <f>'plan 3'!S41</f>
        <v>0</v>
      </c>
      <c r="C92" s="74">
        <f>'plan 3'!T41</f>
        <v>0</v>
      </c>
      <c r="D92" s="74">
        <f>'plan 3'!U41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3'!R42</f>
        <v>0</v>
      </c>
      <c r="B93" s="74">
        <f>'plan 3'!S42</f>
        <v>0</v>
      </c>
      <c r="C93" s="74">
        <f>'plan 3'!T42</f>
        <v>0</v>
      </c>
      <c r="D93" s="74">
        <f>'plan 3'!U42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3'!R43</f>
        <v>0</v>
      </c>
      <c r="B94" s="74">
        <f>'plan 3'!S43</f>
        <v>0</v>
      </c>
      <c r="C94" s="74">
        <f>'plan 3'!T43</f>
        <v>0</v>
      </c>
      <c r="D94" s="74">
        <f>'plan 3'!U43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3'!R44</f>
        <v>0</v>
      </c>
      <c r="B95" s="74">
        <f>'plan 3'!S44</f>
        <v>0</v>
      </c>
      <c r="C95" s="74">
        <f>'plan 3'!T44</f>
        <v>0</v>
      </c>
      <c r="D95" s="74">
        <f>'plan 3'!U44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86"/>
      <c r="B96" s="87"/>
      <c r="C96" s="87"/>
      <c r="D96" s="88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_1"/>
    <protectedRange password="CC6F" sqref="A46 J46:S46 A45:B45 D45:F45 A42:D44 I42:T43 I44:S45 A47:S47 H42:H44 E44:G44 E42:F43" name="Range2_1_3_1_1"/>
    <protectedRange password="CC6F" sqref="A109:S110 A127:S134" name="Range4_1_2_1_1"/>
    <protectedRange password="CC6F" sqref="A114:S114" name="Range4_2_1_1_1"/>
    <protectedRange password="CC6F" sqref="U101:X102 T103:W103" name="Range3_1_1_1"/>
    <protectedRange password="CC7D" sqref="A1:F1 C2:G2 A3:F35 G1:X3 B40:F40 E66:I66 B99:F99 G4:H35 L4:X35" name="Range1_5_1_1"/>
    <protectedRange password="CC7D" sqref="A48:G62 A64:F64 C63:G63 G48:X64 A115:X126" name="Range2_1_1_1"/>
    <protectedRange password="CC6F" sqref="A66:D66 J66:XFD66 A65:I65 K65:XFD65 I5:K35 J4:K4 A67:XFD96" name="Range2_2_3_1_1"/>
    <protectedRange password="CC6F" sqref="B46:I46" name="Range2_1_1_2_1_1_1"/>
    <protectedRange password="CC6F" sqref="A63:B63" name="Range1_1_1_2_1_1"/>
    <protectedRange password="CC6F" sqref="A2:B2" name="Range1_1_1_3_1_1"/>
    <protectedRange password="CC6F" sqref="G41:G43" name="Range3_1_3_1_1"/>
    <protectedRange password="CC6F" sqref="A104:R105" name="Range3_1_4_1_1_1_1"/>
    <protectedRange password="CC6F" sqref="S104:V106" name="Range3_3_2_1_1"/>
    <protectedRange password="CC6F" sqref="A106:R106" name="Range3_1_1_1_1_1_1"/>
    <protectedRange password="CC6F" sqref="A111:R111" name="Range3_1_5_1_1_1"/>
    <protectedRange password="CC6F" sqref="A112:R112" name="Range4_1_1_1_1_1_1"/>
    <protectedRange password="CC6F" sqref="S111:V111" name="Range3_3_1_1_1_1_1"/>
    <protectedRange password="CC6F" sqref="A113:R113" name="Range3_1_2_1_1_1_1_1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IZ134"/>
  <sheetViews>
    <sheetView topLeftCell="A61" workbookViewId="0">
      <selection activeCell="H37" sqref="H37"/>
    </sheetView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3'!V16</f>
        <v>0</v>
      </c>
      <c r="B67" s="74">
        <f>'plan 3'!W16</f>
        <v>0</v>
      </c>
      <c r="C67" s="74">
        <f>'plan 3'!X16</f>
        <v>0</v>
      </c>
      <c r="D67" s="74">
        <f>'plan 3'!Y16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3'!V17</f>
        <v>0</v>
      </c>
      <c r="B68" s="74">
        <f>'plan 3'!W17</f>
        <v>0</v>
      </c>
      <c r="C68" s="74">
        <f>'plan 3'!X17</f>
        <v>0</v>
      </c>
      <c r="D68" s="74">
        <f>'plan 3'!Y17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3'!V18</f>
        <v>0</v>
      </c>
      <c r="B69" s="74">
        <f>'plan 3'!W18</f>
        <v>0</v>
      </c>
      <c r="C69" s="74">
        <f>'plan 3'!X18</f>
        <v>0</v>
      </c>
      <c r="D69" s="74">
        <f>'plan 3'!Y18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3'!V19</f>
        <v>0</v>
      </c>
      <c r="B70" s="74">
        <f>'plan 3'!W19</f>
        <v>0</v>
      </c>
      <c r="C70" s="74">
        <f>'plan 3'!X19</f>
        <v>0</v>
      </c>
      <c r="D70" s="74">
        <f>'plan 3'!Y19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3'!V20</f>
        <v>0</v>
      </c>
      <c r="B71" s="74">
        <f>'plan 3'!W20</f>
        <v>0</v>
      </c>
      <c r="C71" s="74">
        <f>'plan 3'!X20</f>
        <v>0</v>
      </c>
      <c r="D71" s="74">
        <f>'plan 3'!Y20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3'!V21</f>
        <v>0</v>
      </c>
      <c r="B72" s="74">
        <f>'plan 3'!W21</f>
        <v>0</v>
      </c>
      <c r="C72" s="74">
        <f>'plan 3'!X21</f>
        <v>0</v>
      </c>
      <c r="D72" s="74">
        <f>'plan 3'!Y21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3'!V22</f>
        <v>0</v>
      </c>
      <c r="B73" s="74">
        <f>'plan 3'!W22</f>
        <v>0</v>
      </c>
      <c r="C73" s="74">
        <f>'plan 3'!X22</f>
        <v>0</v>
      </c>
      <c r="D73" s="74">
        <f>'plan 3'!Y22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3'!V23</f>
        <v>0</v>
      </c>
      <c r="B74" s="74">
        <f>'plan 3'!W23</f>
        <v>0</v>
      </c>
      <c r="C74" s="74">
        <f>'plan 3'!X23</f>
        <v>0</v>
      </c>
      <c r="D74" s="74">
        <f>'plan 3'!Y23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3'!V24</f>
        <v>0</v>
      </c>
      <c r="B75" s="74">
        <f>'plan 3'!W24</f>
        <v>0</v>
      </c>
      <c r="C75" s="74">
        <f>'plan 3'!X24</f>
        <v>0</v>
      </c>
      <c r="D75" s="74">
        <f>'plan 3'!Y24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3'!V25</f>
        <v>0</v>
      </c>
      <c r="B76" s="74">
        <f>'plan 3'!W25</f>
        <v>0</v>
      </c>
      <c r="C76" s="74">
        <f>'plan 3'!X25</f>
        <v>0</v>
      </c>
      <c r="D76" s="74">
        <f>'plan 3'!Y25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3'!V26</f>
        <v>0</v>
      </c>
      <c r="B77" s="74">
        <f>'plan 3'!W26</f>
        <v>0</v>
      </c>
      <c r="C77" s="74">
        <f>'plan 3'!X26</f>
        <v>0</v>
      </c>
      <c r="D77" s="74">
        <f>'plan 3'!Y26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3'!V27</f>
        <v>0</v>
      </c>
      <c r="B78" s="74">
        <f>'plan 3'!W27</f>
        <v>0</v>
      </c>
      <c r="C78" s="74">
        <f>'plan 3'!X27</f>
        <v>0</v>
      </c>
      <c r="D78" s="74">
        <f>'plan 3'!Y27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3'!V28</f>
        <v>0</v>
      </c>
      <c r="B79" s="74">
        <f>'plan 3'!W28</f>
        <v>0</v>
      </c>
      <c r="C79" s="74">
        <f>'plan 3'!X28</f>
        <v>0</v>
      </c>
      <c r="D79" s="74">
        <f>'plan 3'!Y28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3'!V29</f>
        <v>0</v>
      </c>
      <c r="B80" s="74">
        <f>'plan 3'!W29</f>
        <v>0</v>
      </c>
      <c r="C80" s="74">
        <f>'plan 3'!X29</f>
        <v>0</v>
      </c>
      <c r="D80" s="74">
        <f>'plan 3'!Y29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3'!V30</f>
        <v>0</v>
      </c>
      <c r="B81" s="74">
        <f>'plan 3'!W30</f>
        <v>0</v>
      </c>
      <c r="C81" s="74">
        <f>'plan 3'!X30</f>
        <v>0</v>
      </c>
      <c r="D81" s="74">
        <f>'plan 3'!Y30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3'!V31</f>
        <v>0</v>
      </c>
      <c r="B82" s="74">
        <f>'plan 3'!W31</f>
        <v>0</v>
      </c>
      <c r="C82" s="74">
        <f>'plan 3'!X31</f>
        <v>0</v>
      </c>
      <c r="D82" s="74">
        <f>'plan 3'!Y31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3'!V32</f>
        <v>0</v>
      </c>
      <c r="B83" s="74">
        <f>'plan 3'!W32</f>
        <v>0</v>
      </c>
      <c r="C83" s="74">
        <f>'plan 3'!X32</f>
        <v>0</v>
      </c>
      <c r="D83" s="74">
        <f>'plan 3'!Y32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3'!V33</f>
        <v>0</v>
      </c>
      <c r="B84" s="74">
        <f>'plan 3'!W33</f>
        <v>0</v>
      </c>
      <c r="C84" s="74">
        <f>'plan 3'!X33</f>
        <v>0</v>
      </c>
      <c r="D84" s="74">
        <f>'plan 3'!Y33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3'!V34</f>
        <v>0</v>
      </c>
      <c r="B85" s="74">
        <f>'plan 3'!W34</f>
        <v>0</v>
      </c>
      <c r="C85" s="74">
        <f>'plan 3'!X34</f>
        <v>0</v>
      </c>
      <c r="D85" s="74">
        <f>'plan 3'!Y34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3'!V35</f>
        <v>0</v>
      </c>
      <c r="B86" s="74">
        <f>'plan 3'!W35</f>
        <v>0</v>
      </c>
      <c r="C86" s="74">
        <f>'plan 3'!X35</f>
        <v>0</v>
      </c>
      <c r="D86" s="74">
        <f>'plan 3'!Y35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3'!V36</f>
        <v>0</v>
      </c>
      <c r="B87" s="74">
        <f>'plan 3'!W36</f>
        <v>0</v>
      </c>
      <c r="C87" s="74">
        <f>'plan 3'!X36</f>
        <v>0</v>
      </c>
      <c r="D87" s="74">
        <f>'plan 3'!Y36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3'!V37</f>
        <v>0</v>
      </c>
      <c r="B88" s="74">
        <f>'plan 3'!W37</f>
        <v>0</v>
      </c>
      <c r="C88" s="74">
        <f>'plan 3'!X37</f>
        <v>0</v>
      </c>
      <c r="D88" s="74">
        <f>'plan 3'!Y37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3'!V38</f>
        <v>0</v>
      </c>
      <c r="B89" s="74">
        <f>'plan 3'!W38</f>
        <v>0</v>
      </c>
      <c r="C89" s="74">
        <f>'plan 3'!X38</f>
        <v>0</v>
      </c>
      <c r="D89" s="74">
        <f>'plan 3'!Y38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3'!V39</f>
        <v>0</v>
      </c>
      <c r="B90" s="74">
        <f>'plan 3'!W39</f>
        <v>0</v>
      </c>
      <c r="C90" s="74">
        <f>'plan 3'!X39</f>
        <v>0</v>
      </c>
      <c r="D90" s="74">
        <f>'plan 3'!Y39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3'!V40</f>
        <v>0</v>
      </c>
      <c r="B91" s="74">
        <f>'plan 3'!W40</f>
        <v>0</v>
      </c>
      <c r="C91" s="74">
        <f>'plan 3'!X40</f>
        <v>0</v>
      </c>
      <c r="D91" s="74">
        <f>'plan 3'!Y40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3'!V41</f>
        <v>0</v>
      </c>
      <c r="B92" s="74">
        <f>'plan 3'!W41</f>
        <v>0</v>
      </c>
      <c r="C92" s="74">
        <f>'plan 3'!X41</f>
        <v>0</v>
      </c>
      <c r="D92" s="74">
        <f>'plan 3'!Y41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3'!V42</f>
        <v>0</v>
      </c>
      <c r="B93" s="74">
        <f>'plan 3'!W42</f>
        <v>0</v>
      </c>
      <c r="C93" s="74">
        <f>'plan 3'!X42</f>
        <v>0</v>
      </c>
      <c r="D93" s="74">
        <f>'plan 3'!Y42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3'!V43</f>
        <v>0</v>
      </c>
      <c r="B94" s="74">
        <f>'plan 3'!W43</f>
        <v>0</v>
      </c>
      <c r="C94" s="74">
        <f>'plan 3'!X43</f>
        <v>0</v>
      </c>
      <c r="D94" s="74">
        <f>'plan 3'!Y43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3'!V44</f>
        <v>0</v>
      </c>
      <c r="B95" s="74">
        <f>'plan 3'!W44</f>
        <v>0</v>
      </c>
      <c r="C95" s="74">
        <f>'plan 3'!X44</f>
        <v>0</v>
      </c>
      <c r="D95" s="74">
        <f>'plan 3'!Y44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86"/>
      <c r="B96" s="87"/>
      <c r="C96" s="87"/>
      <c r="D96" s="88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_1"/>
    <protectedRange password="CC6F" sqref="A46 J46:S46 A45:B45 D45:F45 A42:D44 I42:T43 I44:S45 A47:S47 H42:H44 E44:G44 E42:F43" name="Range2_1_3_1_1"/>
    <protectedRange password="CC6F" sqref="A109:S110 A127:S134" name="Range4_1_2_1_1"/>
    <protectedRange password="CC6F" sqref="A114:S114" name="Range4_2_1_1_1"/>
    <protectedRange password="CC6F" sqref="U101:X102 T103:W103" name="Range3_1_1_1"/>
    <protectedRange password="CC7D" sqref="A1:F1 C2:G2 A3:F35 G1:X3 B40:F40 E66:I66 B99:F99 G4:H35 L4:X35" name="Range1_5_1_1"/>
    <protectedRange password="CC7D" sqref="A48:G62 A64:F64 C63:G63 G48:X64 A115:X126" name="Range2_1_1_1"/>
    <protectedRange password="CC6F" sqref="A66:D66 J66:XFD66 A65:I65 K65:XFD65 I5:K35 J4:K4 A67:XFD96" name="Range2_2_3_1_1"/>
    <protectedRange password="CC6F" sqref="B46:I46" name="Range2_1_1_2_1_1_1"/>
    <protectedRange password="CC6F" sqref="A63:B63" name="Range1_1_1_2_1_1"/>
    <protectedRange password="CC6F" sqref="A2:B2" name="Range1_1_1_3_1_1"/>
    <protectedRange password="CC6F" sqref="G41:G43" name="Range3_1_3_1_1"/>
    <protectedRange password="CC6F" sqref="A104:R105" name="Range3_1_4_1_1_1_1"/>
    <protectedRange password="CC6F" sqref="S104:V106" name="Range3_3_2_1_1"/>
    <protectedRange password="CC6F" sqref="A106:R106" name="Range3_1_1_1_1_1_1"/>
    <protectedRange password="CC6F" sqref="A111:R111" name="Range3_1_5_1_1_1"/>
    <protectedRange password="CC6F" sqref="A112:R112" name="Range4_1_1_1_1_1_1"/>
    <protectedRange password="CC6F" sqref="S111:V111" name="Range3_3_1_1_1_1_1"/>
    <protectedRange password="CC6F" sqref="A113:R113" name="Range3_1_2_1_1_1_1_1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FF0000"/>
  </sheetPr>
  <dimension ref="A1:AE13"/>
  <sheetViews>
    <sheetView topLeftCell="Q1" workbookViewId="0">
      <selection activeCell="H37" sqref="H37"/>
    </sheetView>
  </sheetViews>
  <sheetFormatPr defaultColWidth="10" defaultRowHeight="15"/>
  <cols>
    <col min="1" max="1" width="18.85546875" customWidth="1"/>
    <col min="12" max="12" width="12.42578125" customWidth="1"/>
    <col min="13" max="14" width="12.7109375" customWidth="1"/>
    <col min="28" max="28" width="12.42578125" customWidth="1"/>
    <col min="29" max="30" width="12.7109375" customWidth="1"/>
  </cols>
  <sheetData>
    <row r="1" spans="1:31">
      <c r="A1" s="239"/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175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</row>
    <row r="2" spans="1:31">
      <c r="A2" s="239"/>
      <c r="B2" s="239"/>
      <c r="C2" s="239"/>
      <c r="D2" s="239"/>
      <c r="E2" s="109"/>
      <c r="F2" s="239"/>
      <c r="G2" s="239"/>
      <c r="H2" s="239"/>
      <c r="I2" s="239"/>
      <c r="J2" s="239"/>
      <c r="K2" s="239"/>
      <c r="L2" s="239"/>
      <c r="M2" s="239"/>
      <c r="N2" s="239"/>
      <c r="O2" s="110"/>
      <c r="P2" s="111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</row>
    <row r="3" spans="1:31" ht="15.75" thickBot="1">
      <c r="A3" s="239"/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175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</row>
    <row r="4" spans="1:31" ht="29.25" customHeight="1" thickBot="1">
      <c r="A4" s="449" t="s">
        <v>136</v>
      </c>
      <c r="B4" s="460" t="s">
        <v>126</v>
      </c>
      <c r="C4" s="460" t="s">
        <v>24</v>
      </c>
      <c r="D4" s="468" t="s">
        <v>41</v>
      </c>
      <c r="E4" s="469"/>
      <c r="F4" s="469"/>
      <c r="G4" s="469"/>
      <c r="H4" s="469"/>
      <c r="I4" s="469"/>
      <c r="J4" s="469"/>
      <c r="K4" s="469"/>
      <c r="L4" s="469"/>
      <c r="M4" s="470"/>
      <c r="N4" s="471"/>
      <c r="O4" s="457" t="s">
        <v>135</v>
      </c>
      <c r="P4" s="475" t="s">
        <v>126</v>
      </c>
      <c r="Q4" s="455" t="s">
        <v>125</v>
      </c>
      <c r="R4" s="455" t="s">
        <v>24</v>
      </c>
      <c r="S4" s="452" t="s">
        <v>127</v>
      </c>
      <c r="T4" s="466" t="s">
        <v>43</v>
      </c>
      <c r="U4" s="466"/>
      <c r="V4" s="466"/>
      <c r="W4" s="466"/>
      <c r="X4" s="466"/>
      <c r="Y4" s="466"/>
      <c r="Z4" s="466"/>
      <c r="AA4" s="466"/>
      <c r="AB4" s="466"/>
      <c r="AC4" s="466"/>
      <c r="AD4" s="466"/>
      <c r="AE4" s="463" t="s">
        <v>128</v>
      </c>
    </row>
    <row r="5" spans="1:31" ht="29.25" customHeight="1" thickBot="1">
      <c r="A5" s="450"/>
      <c r="B5" s="461"/>
      <c r="C5" s="461"/>
      <c r="D5" s="472" t="s">
        <v>44</v>
      </c>
      <c r="E5" s="473"/>
      <c r="F5" s="473"/>
      <c r="G5" s="473"/>
      <c r="H5" s="473"/>
      <c r="I5" s="474"/>
      <c r="J5" s="468" t="s">
        <v>45</v>
      </c>
      <c r="K5" s="469"/>
      <c r="L5" s="469"/>
      <c r="M5" s="470"/>
      <c r="N5" s="471"/>
      <c r="O5" s="458"/>
      <c r="P5" s="476"/>
      <c r="Q5" s="456"/>
      <c r="R5" s="456"/>
      <c r="S5" s="453"/>
      <c r="T5" s="467" t="s">
        <v>44</v>
      </c>
      <c r="U5" s="467"/>
      <c r="V5" s="467"/>
      <c r="W5" s="467"/>
      <c r="X5" s="467"/>
      <c r="Y5" s="467"/>
      <c r="Z5" s="467" t="s">
        <v>45</v>
      </c>
      <c r="AA5" s="467"/>
      <c r="AB5" s="467"/>
      <c r="AC5" s="467"/>
      <c r="AD5" s="467"/>
      <c r="AE5" s="464"/>
    </row>
    <row r="6" spans="1:31" ht="29.25" customHeight="1" thickBot="1">
      <c r="A6" s="451"/>
      <c r="B6" s="462"/>
      <c r="C6" s="462"/>
      <c r="D6" s="112" t="s">
        <v>18</v>
      </c>
      <c r="E6" s="113" t="s">
        <v>102</v>
      </c>
      <c r="F6" s="113" t="s">
        <v>104</v>
      </c>
      <c r="G6" s="113" t="s">
        <v>105</v>
      </c>
      <c r="H6" s="113" t="s">
        <v>129</v>
      </c>
      <c r="I6" s="114" t="s">
        <v>103</v>
      </c>
      <c r="J6" s="114" t="s">
        <v>96</v>
      </c>
      <c r="K6" s="114" t="s">
        <v>97</v>
      </c>
      <c r="L6" s="114" t="s">
        <v>98</v>
      </c>
      <c r="M6" s="114" t="s">
        <v>99</v>
      </c>
      <c r="N6" s="114" t="s">
        <v>100</v>
      </c>
      <c r="O6" s="459"/>
      <c r="P6" s="477"/>
      <c r="Q6" s="454"/>
      <c r="R6" s="454"/>
      <c r="S6" s="454"/>
      <c r="T6" s="112" t="s">
        <v>18</v>
      </c>
      <c r="U6" s="113" t="s">
        <v>102</v>
      </c>
      <c r="V6" s="113" t="s">
        <v>104</v>
      </c>
      <c r="W6" s="113" t="s">
        <v>105</v>
      </c>
      <c r="X6" s="113" t="s">
        <v>129</v>
      </c>
      <c r="Y6" s="114" t="s">
        <v>103</v>
      </c>
      <c r="Z6" s="114" t="s">
        <v>96</v>
      </c>
      <c r="AA6" s="114" t="s">
        <v>97</v>
      </c>
      <c r="AB6" s="114" t="s">
        <v>98</v>
      </c>
      <c r="AC6" s="114" t="s">
        <v>99</v>
      </c>
      <c r="AD6" s="114" t="s">
        <v>100</v>
      </c>
      <c r="AE6" s="465"/>
    </row>
    <row r="7" spans="1:31">
      <c r="A7" s="118" t="s">
        <v>46</v>
      </c>
      <c r="B7" s="119">
        <f>'السبت 3'!B2</f>
        <v>0</v>
      </c>
      <c r="C7" s="119">
        <f t="shared" ref="C7:C12" si="0">D7+E7+F7+G7+H7+I7</f>
        <v>0</v>
      </c>
      <c r="D7" s="120">
        <f>'السبت 3'!B46</f>
        <v>0</v>
      </c>
      <c r="E7" s="120">
        <f>'السبت 3'!C46</f>
        <v>0</v>
      </c>
      <c r="F7" s="120">
        <f>'السبت 3'!D46</f>
        <v>0</v>
      </c>
      <c r="G7" s="120">
        <f>'السبت 3'!E46</f>
        <v>0</v>
      </c>
      <c r="H7" s="120">
        <f>'السبت 3'!F46</f>
        <v>0</v>
      </c>
      <c r="I7" s="120">
        <f>'السبت 3'!G46</f>
        <v>0</v>
      </c>
      <c r="J7" s="121">
        <f>'السبت 3'!B41</f>
        <v>0</v>
      </c>
      <c r="K7" s="121">
        <f>'السبت 3'!C41</f>
        <v>0</v>
      </c>
      <c r="L7" s="121">
        <f>'السبت 3'!D41</f>
        <v>0</v>
      </c>
      <c r="M7" s="121">
        <f>'السبت 3'!E41</f>
        <v>0</v>
      </c>
      <c r="N7" s="121">
        <f>'السبت 3'!F41</f>
        <v>0</v>
      </c>
      <c r="O7" s="122" t="e">
        <f>C7/B7</f>
        <v>#DIV/0!</v>
      </c>
      <c r="P7" s="123">
        <f>'السبت 3'!B63</f>
        <v>0</v>
      </c>
      <c r="Q7" s="124">
        <f>'plan 3'!B53</f>
        <v>0</v>
      </c>
      <c r="R7" s="123">
        <f t="shared" ref="R7:R12" si="1">T7+U7+V7+W7+X7+Y7</f>
        <v>0</v>
      </c>
      <c r="S7" s="125">
        <f>'السبت 1'!S113</f>
        <v>0</v>
      </c>
      <c r="T7" s="126">
        <f>'السبت 3'!B108</f>
        <v>0</v>
      </c>
      <c r="U7" s="126">
        <f>'السبت 3'!C108</f>
        <v>0</v>
      </c>
      <c r="V7" s="126">
        <f>'السبت 3'!D108</f>
        <v>0</v>
      </c>
      <c r="W7" s="126">
        <f>'السبت 3'!E108</f>
        <v>0</v>
      </c>
      <c r="X7" s="126">
        <f>'السبت 3'!F108</f>
        <v>0</v>
      </c>
      <c r="Y7" s="126">
        <f>'السبت 3'!G108</f>
        <v>0</v>
      </c>
      <c r="Z7" s="127">
        <f>'السبت 3'!B100</f>
        <v>0</v>
      </c>
      <c r="AA7" s="127">
        <f>'السبت 3'!C100</f>
        <v>0</v>
      </c>
      <c r="AB7" s="127">
        <f>'السبت 3'!D100</f>
        <v>0</v>
      </c>
      <c r="AC7" s="127">
        <f>'السبت 3'!E100</f>
        <v>0</v>
      </c>
      <c r="AD7" s="127">
        <f>'السبت 3'!F100</f>
        <v>0</v>
      </c>
      <c r="AE7" s="122" t="e">
        <f>R7/P7</f>
        <v>#DIV/0!</v>
      </c>
    </row>
    <row r="8" spans="1:31">
      <c r="A8" s="128" t="s">
        <v>47</v>
      </c>
      <c r="B8" s="129">
        <f>'الاحد 3'!B2</f>
        <v>0</v>
      </c>
      <c r="C8" s="119">
        <f t="shared" si="0"/>
        <v>0</v>
      </c>
      <c r="D8" s="120">
        <f>'الاحد 3'!B46</f>
        <v>0</v>
      </c>
      <c r="E8" s="120">
        <f>'الاحد 3'!C46</f>
        <v>0</v>
      </c>
      <c r="F8" s="120">
        <f>'الاحد 3'!D46</f>
        <v>0</v>
      </c>
      <c r="G8" s="120">
        <f>'الاحد 3'!E46</f>
        <v>0</v>
      </c>
      <c r="H8" s="120">
        <f>'الاحد 3'!F46</f>
        <v>0</v>
      </c>
      <c r="I8" s="120">
        <f>'الاحد 3'!G46</f>
        <v>0</v>
      </c>
      <c r="J8" s="121">
        <f>'الاحد 3'!B41</f>
        <v>0</v>
      </c>
      <c r="K8" s="121">
        <f>'الاحد 3'!C41</f>
        <v>0</v>
      </c>
      <c r="L8" s="121">
        <f>'الاحد 3'!D41</f>
        <v>0</v>
      </c>
      <c r="M8" s="121">
        <f>'الاحد 3'!E41</f>
        <v>0</v>
      </c>
      <c r="N8" s="121">
        <f>'الاحد 3'!F41</f>
        <v>0</v>
      </c>
      <c r="O8" s="122" t="e">
        <f t="shared" ref="O8:O13" si="2">C8/B8</f>
        <v>#DIV/0!</v>
      </c>
      <c r="P8" s="130">
        <f>'الاحد 3'!B63</f>
        <v>0</v>
      </c>
      <c r="Q8" s="131">
        <f>'plan 3'!F53</f>
        <v>0</v>
      </c>
      <c r="R8" s="130">
        <f t="shared" si="1"/>
        <v>0</v>
      </c>
      <c r="S8" s="132">
        <f>'الاحد 3'!S113</f>
        <v>0</v>
      </c>
      <c r="T8" s="133">
        <f>'الاحد 3'!B108</f>
        <v>0</v>
      </c>
      <c r="U8" s="133">
        <f>'الاحد 3'!C108</f>
        <v>0</v>
      </c>
      <c r="V8" s="133">
        <f>'الاحد 3'!D108</f>
        <v>0</v>
      </c>
      <c r="W8" s="133">
        <f>'الاحد 3'!E108</f>
        <v>0</v>
      </c>
      <c r="X8" s="133">
        <f>'الاحد 3'!F108</f>
        <v>0</v>
      </c>
      <c r="Y8" s="133">
        <f>'الاحد 3'!G108</f>
        <v>0</v>
      </c>
      <c r="Z8" s="121">
        <f>'الاحد 3'!B100</f>
        <v>0</v>
      </c>
      <c r="AA8" s="121">
        <f>'الاحد 3'!C100</f>
        <v>0</v>
      </c>
      <c r="AB8" s="121">
        <f>'الاحد 3'!D100</f>
        <v>0</v>
      </c>
      <c r="AC8" s="121">
        <f>'الاحد 3'!E100</f>
        <v>0</v>
      </c>
      <c r="AD8" s="121">
        <f>'الاحد 3'!F100</f>
        <v>0</v>
      </c>
      <c r="AE8" s="122" t="e">
        <f t="shared" ref="AE8:AE13" si="3">R8/P8</f>
        <v>#DIV/0!</v>
      </c>
    </row>
    <row r="9" spans="1:31">
      <c r="A9" s="128" t="s">
        <v>48</v>
      </c>
      <c r="B9" s="129">
        <f>'الاثنين 3'!B2</f>
        <v>0</v>
      </c>
      <c r="C9" s="119">
        <f t="shared" si="0"/>
        <v>0</v>
      </c>
      <c r="D9" s="120">
        <f>'الاثنين 3'!B46</f>
        <v>0</v>
      </c>
      <c r="E9" s="120">
        <f>'الاثنين 3'!C46</f>
        <v>0</v>
      </c>
      <c r="F9" s="120">
        <f>'الاثنين 3'!D46</f>
        <v>0</v>
      </c>
      <c r="G9" s="120">
        <f>'الاثنين 3'!E46</f>
        <v>0</v>
      </c>
      <c r="H9" s="120">
        <f>'الاثنين 3'!F46</f>
        <v>0</v>
      </c>
      <c r="I9" s="120">
        <f>'الاثنين 3'!G46</f>
        <v>0</v>
      </c>
      <c r="J9" s="121">
        <f>'الاثنين 3'!B41</f>
        <v>0</v>
      </c>
      <c r="K9" s="121">
        <f>'الاثنين 3'!C41</f>
        <v>0</v>
      </c>
      <c r="L9" s="121">
        <f>'الاثنين 3'!D41</f>
        <v>0</v>
      </c>
      <c r="M9" s="121">
        <f>'الاثنين 3'!E41</f>
        <v>0</v>
      </c>
      <c r="N9" s="121">
        <f>'الاثنين 3'!F41</f>
        <v>0</v>
      </c>
      <c r="O9" s="122" t="e">
        <f t="shared" si="2"/>
        <v>#DIV/0!</v>
      </c>
      <c r="P9" s="130">
        <f>'الاثنين 3'!B63</f>
        <v>0</v>
      </c>
      <c r="Q9" s="131">
        <f>'plan 3'!J53</f>
        <v>0</v>
      </c>
      <c r="R9" s="130">
        <f t="shared" si="1"/>
        <v>0</v>
      </c>
      <c r="S9" s="132">
        <f>'الاثنين 3'!S113</f>
        <v>0</v>
      </c>
      <c r="T9" s="133">
        <f>'الاثنين 3'!B108</f>
        <v>0</v>
      </c>
      <c r="U9" s="133">
        <f>'الاثنين 3'!C108</f>
        <v>0</v>
      </c>
      <c r="V9" s="133">
        <f>'الاثنين 3'!D108</f>
        <v>0</v>
      </c>
      <c r="W9" s="133">
        <f>'الاثنين 3'!E108</f>
        <v>0</v>
      </c>
      <c r="X9" s="133">
        <f>'الاثنين 3'!F108</f>
        <v>0</v>
      </c>
      <c r="Y9" s="133">
        <f>'الاثنين 3'!G108</f>
        <v>0</v>
      </c>
      <c r="Z9" s="121">
        <f>'الاثنين 3'!B100</f>
        <v>0</v>
      </c>
      <c r="AA9" s="121">
        <f>'الاثنين 3'!C100</f>
        <v>0</v>
      </c>
      <c r="AB9" s="121">
        <f>'الاثنين 3'!D100</f>
        <v>0</v>
      </c>
      <c r="AC9" s="121">
        <f>'الاثنين 3'!E100</f>
        <v>0</v>
      </c>
      <c r="AD9" s="121">
        <f>'الاثنين 3'!F100</f>
        <v>0</v>
      </c>
      <c r="AE9" s="122" t="e">
        <f t="shared" si="3"/>
        <v>#DIV/0!</v>
      </c>
    </row>
    <row r="10" spans="1:31">
      <c r="A10" s="128" t="s">
        <v>62</v>
      </c>
      <c r="B10" s="129">
        <f>'الثلاثاء 3'!B2</f>
        <v>0</v>
      </c>
      <c r="C10" s="119">
        <f t="shared" si="0"/>
        <v>0</v>
      </c>
      <c r="D10" s="120">
        <f>'الثلاثاء 3'!B46</f>
        <v>0</v>
      </c>
      <c r="E10" s="120">
        <f>'الثلاثاء 3'!C46</f>
        <v>0</v>
      </c>
      <c r="F10" s="120">
        <f>'الثلاثاء 3'!D46</f>
        <v>0</v>
      </c>
      <c r="G10" s="120">
        <f>'الثلاثاء 3'!E46</f>
        <v>0</v>
      </c>
      <c r="H10" s="120">
        <f>'الثلاثاء 3'!F46</f>
        <v>0</v>
      </c>
      <c r="I10" s="120">
        <f>'الثلاثاء 3'!G46</f>
        <v>0</v>
      </c>
      <c r="J10" s="121">
        <f>'الثلاثاء 3'!B41</f>
        <v>0</v>
      </c>
      <c r="K10" s="121">
        <f>'الثلاثاء 3'!C41</f>
        <v>0</v>
      </c>
      <c r="L10" s="121">
        <f>'الثلاثاء 3'!D41</f>
        <v>0</v>
      </c>
      <c r="M10" s="121">
        <f>'الثلاثاء 3'!E41</f>
        <v>0</v>
      </c>
      <c r="N10" s="121">
        <f>'الثلاثاء 3'!F41</f>
        <v>0</v>
      </c>
      <c r="O10" s="122" t="e">
        <f t="shared" si="2"/>
        <v>#DIV/0!</v>
      </c>
      <c r="P10" s="130">
        <f>'الثلاثاء 3'!B63</f>
        <v>0</v>
      </c>
      <c r="Q10" s="131">
        <f>'plan 3'!N53</f>
        <v>0</v>
      </c>
      <c r="R10" s="130">
        <f t="shared" si="1"/>
        <v>0</v>
      </c>
      <c r="S10" s="132">
        <f>'الثلاثاء 3'!S113</f>
        <v>0</v>
      </c>
      <c r="T10" s="133">
        <f>'الثلاثاء 3'!B108</f>
        <v>0</v>
      </c>
      <c r="U10" s="133">
        <f>'الثلاثاء 3'!C108</f>
        <v>0</v>
      </c>
      <c r="V10" s="133">
        <f>'الثلاثاء 3'!D108</f>
        <v>0</v>
      </c>
      <c r="W10" s="133">
        <f>'الثلاثاء 3'!E108</f>
        <v>0</v>
      </c>
      <c r="X10" s="133">
        <f>'الثلاثاء 3'!F108</f>
        <v>0</v>
      </c>
      <c r="Y10" s="133">
        <f>'الثلاثاء 3'!G108</f>
        <v>0</v>
      </c>
      <c r="Z10" s="121">
        <f>'الثلاثاء 3'!B100</f>
        <v>0</v>
      </c>
      <c r="AA10" s="121">
        <f>'الثلاثاء 3'!C100</f>
        <v>0</v>
      </c>
      <c r="AB10" s="121">
        <f>'الثلاثاء 3'!D100</f>
        <v>0</v>
      </c>
      <c r="AC10" s="121">
        <f>'الثلاثاء 3'!E100</f>
        <v>0</v>
      </c>
      <c r="AD10" s="121">
        <f>'الثلاثاء 3'!F100</f>
        <v>0</v>
      </c>
      <c r="AE10" s="122" t="e">
        <f t="shared" si="3"/>
        <v>#DIV/0!</v>
      </c>
    </row>
    <row r="11" spans="1:31">
      <c r="A11" s="128" t="s">
        <v>49</v>
      </c>
      <c r="B11" s="129">
        <f>'الاربعاء 3'!B2</f>
        <v>0</v>
      </c>
      <c r="C11" s="119">
        <f t="shared" si="0"/>
        <v>0</v>
      </c>
      <c r="D11" s="120">
        <f>'الاربعاء 3'!B46</f>
        <v>0</v>
      </c>
      <c r="E11" s="120">
        <f>'الاربعاء 3'!C46</f>
        <v>0</v>
      </c>
      <c r="F11" s="120">
        <f>'الاربعاء 3'!D46</f>
        <v>0</v>
      </c>
      <c r="G11" s="120">
        <f>'الاربعاء 3'!E46</f>
        <v>0</v>
      </c>
      <c r="H11" s="120">
        <f>'الاربعاء 3'!F46</f>
        <v>0</v>
      </c>
      <c r="I11" s="120">
        <f>'الاربعاء 3'!G46</f>
        <v>0</v>
      </c>
      <c r="J11" s="121">
        <f>'الاربعاء 3'!B41</f>
        <v>0</v>
      </c>
      <c r="K11" s="121">
        <f>'الاربعاء 3'!C41</f>
        <v>0</v>
      </c>
      <c r="L11" s="121">
        <f>'الاربعاء 3'!D41</f>
        <v>0</v>
      </c>
      <c r="M11" s="121">
        <f>'الاربعاء 3'!E41</f>
        <v>0</v>
      </c>
      <c r="N11" s="121">
        <f>'الاربعاء 3'!F41</f>
        <v>0</v>
      </c>
      <c r="O11" s="122" t="e">
        <f t="shared" si="2"/>
        <v>#DIV/0!</v>
      </c>
      <c r="P11" s="130">
        <f>'الاربعاء 3'!B63</f>
        <v>0</v>
      </c>
      <c r="Q11" s="131">
        <f>'plan 3'!R53</f>
        <v>0</v>
      </c>
      <c r="R11" s="130">
        <f t="shared" si="1"/>
        <v>0</v>
      </c>
      <c r="S11" s="132">
        <f>'الاربعاء 3'!S113</f>
        <v>0</v>
      </c>
      <c r="T11" s="133">
        <f>'الاربعاء 3'!B108</f>
        <v>0</v>
      </c>
      <c r="U11" s="133">
        <f>'الاربعاء 3'!C108</f>
        <v>0</v>
      </c>
      <c r="V11" s="133">
        <f>'الاربعاء 3'!D108</f>
        <v>0</v>
      </c>
      <c r="W11" s="133">
        <f>'الاربعاء 3'!E108</f>
        <v>0</v>
      </c>
      <c r="X11" s="133">
        <f>'الاربعاء 3'!F108</f>
        <v>0</v>
      </c>
      <c r="Y11" s="133">
        <f>'الاربعاء 3'!G108</f>
        <v>0</v>
      </c>
      <c r="Z11" s="121">
        <f>'الاربعاء 3'!B100</f>
        <v>0</v>
      </c>
      <c r="AA11" s="121">
        <f>'الاربعاء 3'!C100</f>
        <v>0</v>
      </c>
      <c r="AB11" s="121">
        <f>'الاربعاء 3'!D100</f>
        <v>0</v>
      </c>
      <c r="AC11" s="121">
        <f>'الاربعاء 3'!E100</f>
        <v>0</v>
      </c>
      <c r="AD11" s="121">
        <f>'الاربعاء 3'!F100</f>
        <v>0</v>
      </c>
      <c r="AE11" s="122" t="e">
        <f t="shared" si="3"/>
        <v>#DIV/0!</v>
      </c>
    </row>
    <row r="12" spans="1:31" ht="15.75" thickBot="1">
      <c r="A12" s="134" t="s">
        <v>50</v>
      </c>
      <c r="B12" s="135">
        <f>'الخميس 3'!B2</f>
        <v>0</v>
      </c>
      <c r="C12" s="119">
        <f t="shared" si="0"/>
        <v>0</v>
      </c>
      <c r="D12" s="136">
        <f>'الخميس 3'!B46</f>
        <v>0</v>
      </c>
      <c r="E12" s="136">
        <f>'الخميس 3'!C46</f>
        <v>0</v>
      </c>
      <c r="F12" s="136">
        <f>'الخميس 3'!D46</f>
        <v>0</v>
      </c>
      <c r="G12" s="136">
        <f>'الخميس 3'!E46</f>
        <v>0</v>
      </c>
      <c r="H12" s="136">
        <f>'الخميس 3'!F46</f>
        <v>0</v>
      </c>
      <c r="I12" s="136">
        <f>'الخميس 3'!G46</f>
        <v>0</v>
      </c>
      <c r="J12" s="137">
        <f>'الخميس 3'!B41</f>
        <v>0</v>
      </c>
      <c r="K12" s="137">
        <f>'الخميس 3'!C41</f>
        <v>0</v>
      </c>
      <c r="L12" s="137">
        <f>'الخميس 3'!D41</f>
        <v>0</v>
      </c>
      <c r="M12" s="137">
        <f>'الخميس 3'!E41</f>
        <v>0</v>
      </c>
      <c r="N12" s="137">
        <f>'الخميس 3'!F41</f>
        <v>0</v>
      </c>
      <c r="O12" s="122" t="e">
        <f t="shared" si="2"/>
        <v>#DIV/0!</v>
      </c>
      <c r="P12" s="138">
        <f>'الخميس 3'!B63</f>
        <v>0</v>
      </c>
      <c r="Q12" s="139">
        <f>'plan 3'!V53</f>
        <v>0</v>
      </c>
      <c r="R12" s="138">
        <f t="shared" si="1"/>
        <v>0</v>
      </c>
      <c r="S12" s="140">
        <f>'الخميس 3'!S113</f>
        <v>0</v>
      </c>
      <c r="T12" s="141">
        <f>'الخميس 3'!B108</f>
        <v>0</v>
      </c>
      <c r="U12" s="141">
        <f>'الخميس 3'!C108</f>
        <v>0</v>
      </c>
      <c r="V12" s="141">
        <f>'الخميس 3'!D108</f>
        <v>0</v>
      </c>
      <c r="W12" s="141">
        <f>'الخميس 3'!E108</f>
        <v>0</v>
      </c>
      <c r="X12" s="141">
        <f>'الخميس 3'!F108</f>
        <v>0</v>
      </c>
      <c r="Y12" s="141">
        <f>'الخميس 3'!G108</f>
        <v>0</v>
      </c>
      <c r="Z12" s="137">
        <f>'الخميس 3'!B100</f>
        <v>0</v>
      </c>
      <c r="AA12" s="137">
        <f>'الخميس 3'!C100</f>
        <v>0</v>
      </c>
      <c r="AB12" s="137">
        <f>'الخميس 3'!D100</f>
        <v>0</v>
      </c>
      <c r="AC12" s="137">
        <f>'الخميس 3'!E100</f>
        <v>0</v>
      </c>
      <c r="AD12" s="137">
        <f>'الخميس 3'!F100</f>
        <v>0</v>
      </c>
      <c r="AE12" s="122" t="e">
        <f t="shared" si="3"/>
        <v>#DIV/0!</v>
      </c>
    </row>
    <row r="13" spans="1:31" ht="22.5" customHeight="1" thickBot="1">
      <c r="A13" s="142" t="s">
        <v>12</v>
      </c>
      <c r="B13" s="143">
        <f>SUM(B7:B12)</f>
        <v>0</v>
      </c>
      <c r="C13" s="143">
        <f t="shared" ref="C13:N13" si="4">SUM(C7:C12)</f>
        <v>0</v>
      </c>
      <c r="D13" s="144">
        <f t="shared" si="4"/>
        <v>0</v>
      </c>
      <c r="E13" s="145">
        <f t="shared" si="4"/>
        <v>0</v>
      </c>
      <c r="F13" s="145">
        <f t="shared" si="4"/>
        <v>0</v>
      </c>
      <c r="G13" s="145">
        <f t="shared" si="4"/>
        <v>0</v>
      </c>
      <c r="H13" s="145">
        <f t="shared" si="4"/>
        <v>0</v>
      </c>
      <c r="I13" s="146">
        <f t="shared" si="4"/>
        <v>0</v>
      </c>
      <c r="J13" s="147">
        <f t="shared" si="4"/>
        <v>0</v>
      </c>
      <c r="K13" s="147">
        <f t="shared" si="4"/>
        <v>0</v>
      </c>
      <c r="L13" s="147">
        <f t="shared" si="4"/>
        <v>0</v>
      </c>
      <c r="M13" s="147">
        <f t="shared" si="4"/>
        <v>0</v>
      </c>
      <c r="N13" s="147">
        <f t="shared" si="4"/>
        <v>0</v>
      </c>
      <c r="O13" s="122" t="e">
        <f t="shared" si="2"/>
        <v>#DIV/0!</v>
      </c>
      <c r="P13" s="148">
        <f>SUM(P7:P12)</f>
        <v>0</v>
      </c>
      <c r="Q13" s="149">
        <f t="shared" ref="Q13:AD13" si="5">SUM(Q7:Q12)</f>
        <v>0</v>
      </c>
      <c r="R13" s="149">
        <f t="shared" si="5"/>
        <v>0</v>
      </c>
      <c r="S13" s="150">
        <f t="shared" si="5"/>
        <v>0</v>
      </c>
      <c r="T13" s="151">
        <f t="shared" si="5"/>
        <v>0</v>
      </c>
      <c r="U13" s="151">
        <f t="shared" si="5"/>
        <v>0</v>
      </c>
      <c r="V13" s="151">
        <f t="shared" si="5"/>
        <v>0</v>
      </c>
      <c r="W13" s="151">
        <f t="shared" si="5"/>
        <v>0</v>
      </c>
      <c r="X13" s="151">
        <f t="shared" si="5"/>
        <v>0</v>
      </c>
      <c r="Y13" s="151">
        <f>SUM(Y7:Y12)</f>
        <v>0</v>
      </c>
      <c r="Z13" s="152">
        <f t="shared" si="5"/>
        <v>0</v>
      </c>
      <c r="AA13" s="152">
        <f t="shared" si="5"/>
        <v>0</v>
      </c>
      <c r="AB13" s="152">
        <f t="shared" si="5"/>
        <v>0</v>
      </c>
      <c r="AC13" s="152">
        <f t="shared" si="5"/>
        <v>0</v>
      </c>
      <c r="AD13" s="152">
        <f t="shared" si="5"/>
        <v>0</v>
      </c>
      <c r="AE13" s="122" t="e">
        <f t="shared" si="3"/>
        <v>#DIV/0!</v>
      </c>
    </row>
  </sheetData>
  <protectedRanges>
    <protectedRange password="CC6F" sqref="P1:P3 S4:S13 T13:AD13" name="Range1_1_1"/>
    <protectedRange password="CC6F" sqref="D6 F6:I6 T6 V6:Y6" name="Range2_1_2_1"/>
    <protectedRange password="CC6F" sqref="E6 U6" name="Range2_1_1_2_1"/>
    <protectedRange password="CC7D" sqref="J6:N6 Z6:AD6" name="Range1_5"/>
  </protectedRanges>
  <mergeCells count="15">
    <mergeCell ref="A4:A6"/>
    <mergeCell ref="R4:R6"/>
    <mergeCell ref="Q4:Q6"/>
    <mergeCell ref="P4:P6"/>
    <mergeCell ref="B4:B6"/>
    <mergeCell ref="C4:C6"/>
    <mergeCell ref="D5:I5"/>
    <mergeCell ref="O4:O6"/>
    <mergeCell ref="D4:N4"/>
    <mergeCell ref="AE4:AE6"/>
    <mergeCell ref="T4:AD4"/>
    <mergeCell ref="J5:N5"/>
    <mergeCell ref="T5:Y5"/>
    <mergeCell ref="Z5:AD5"/>
    <mergeCell ref="S4:S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006699"/>
  </sheetPr>
  <dimension ref="A1:Y74"/>
  <sheetViews>
    <sheetView zoomScale="70" zoomScaleNormal="70" workbookViewId="0">
      <selection activeCell="H37" sqref="H37"/>
    </sheetView>
  </sheetViews>
  <sheetFormatPr defaultColWidth="9.140625" defaultRowHeight="15"/>
  <cols>
    <col min="1" max="1" width="12.140625" style="180" customWidth="1"/>
    <col min="2" max="2" width="14.5703125" style="180" customWidth="1"/>
    <col min="3" max="3" width="21.28515625" style="180" customWidth="1"/>
    <col min="4" max="5" width="9.140625" style="180"/>
    <col min="6" max="6" width="16.42578125" style="180" customWidth="1"/>
    <col min="7" max="7" width="22.28515625" style="180" customWidth="1"/>
    <col min="8" max="9" width="9.140625" style="180"/>
    <col min="10" max="10" width="15.28515625" style="180" customWidth="1"/>
    <col min="11" max="11" width="20.5703125" style="180" customWidth="1"/>
    <col min="12" max="13" width="9.140625" style="180"/>
    <col min="14" max="14" width="17.140625" style="180" customWidth="1"/>
    <col min="15" max="15" width="21.85546875" style="180" customWidth="1"/>
    <col min="16" max="17" width="9.140625" style="180"/>
    <col min="18" max="18" width="19.5703125" style="180" customWidth="1"/>
    <col min="19" max="19" width="18.42578125" style="180" customWidth="1"/>
    <col min="20" max="21" width="9.140625" style="180"/>
    <col min="22" max="22" width="17.85546875" style="180" customWidth="1"/>
    <col min="23" max="23" width="20.42578125" style="180" customWidth="1"/>
    <col min="24" max="16384" width="9.140625" style="180"/>
  </cols>
  <sheetData>
    <row r="1" spans="1:25" s="174" customFormat="1" ht="18">
      <c r="A1" s="501"/>
      <c r="B1" s="501"/>
      <c r="C1" s="501"/>
      <c r="D1" s="501"/>
      <c r="E1" s="501"/>
      <c r="F1" s="501"/>
      <c r="G1" s="501"/>
      <c r="H1" s="501"/>
      <c r="I1" s="501"/>
      <c r="J1" s="501"/>
      <c r="K1" s="153"/>
      <c r="L1" s="153"/>
      <c r="M1" s="153"/>
      <c r="N1" s="153"/>
      <c r="O1" s="153"/>
      <c r="P1" s="153"/>
      <c r="Q1" s="153"/>
      <c r="R1" s="153"/>
      <c r="S1" s="153"/>
    </row>
    <row r="2" spans="1:25" s="154" customFormat="1" ht="16.5" thickBot="1">
      <c r="A2" s="309" t="s">
        <v>120</v>
      </c>
      <c r="B2" s="527"/>
      <c r="C2" s="527"/>
      <c r="D2" s="518" t="s">
        <v>52</v>
      </c>
      <c r="E2" s="519"/>
      <c r="F2" s="519"/>
      <c r="G2" s="519"/>
      <c r="H2" s="311" t="s">
        <v>121</v>
      </c>
      <c r="I2" s="520" t="s">
        <v>122</v>
      </c>
      <c r="J2" s="520"/>
      <c r="K2" s="520"/>
      <c r="L2" s="520"/>
      <c r="M2" s="520"/>
      <c r="N2" s="520"/>
      <c r="O2" s="520"/>
      <c r="P2" s="520"/>
      <c r="Q2" s="520"/>
      <c r="R2" s="311"/>
      <c r="S2" s="311"/>
    </row>
    <row r="3" spans="1:25" s="154" customFormat="1" ht="16.5" thickBot="1">
      <c r="A3" s="155"/>
      <c r="B3" s="528" t="s">
        <v>111</v>
      </c>
      <c r="C3" s="533"/>
      <c r="D3" s="533"/>
      <c r="E3" s="534"/>
      <c r="F3" s="528" t="s">
        <v>112</v>
      </c>
      <c r="G3" s="529"/>
      <c r="H3" s="529"/>
      <c r="I3" s="530"/>
      <c r="J3" s="528" t="s">
        <v>113</v>
      </c>
      <c r="K3" s="529"/>
      <c r="L3" s="529"/>
      <c r="M3" s="530"/>
      <c r="N3" s="528" t="s">
        <v>114</v>
      </c>
      <c r="O3" s="529"/>
      <c r="P3" s="529"/>
      <c r="Q3" s="530"/>
      <c r="R3" s="528" t="s">
        <v>115</v>
      </c>
      <c r="S3" s="529"/>
      <c r="T3" s="529"/>
      <c r="U3" s="530"/>
      <c r="V3" s="528" t="s">
        <v>116</v>
      </c>
      <c r="W3" s="529"/>
      <c r="X3" s="529"/>
      <c r="Y3" s="530"/>
    </row>
    <row r="4" spans="1:25" s="174" customFormat="1" ht="24" thickBot="1">
      <c r="A4" s="317" t="s">
        <v>124</v>
      </c>
      <c r="B4" s="531" t="s">
        <v>117</v>
      </c>
      <c r="C4" s="532"/>
      <c r="D4" s="307" t="s">
        <v>118</v>
      </c>
      <c r="E4" s="308" t="s">
        <v>119</v>
      </c>
      <c r="F4" s="531" t="s">
        <v>117</v>
      </c>
      <c r="G4" s="532"/>
      <c r="H4" s="307" t="s">
        <v>118</v>
      </c>
      <c r="I4" s="308" t="s">
        <v>119</v>
      </c>
      <c r="J4" s="531" t="s">
        <v>117</v>
      </c>
      <c r="K4" s="532"/>
      <c r="L4" s="307" t="s">
        <v>118</v>
      </c>
      <c r="M4" s="308" t="s">
        <v>119</v>
      </c>
      <c r="N4" s="531" t="s">
        <v>117</v>
      </c>
      <c r="O4" s="532"/>
      <c r="P4" s="307" t="s">
        <v>118</v>
      </c>
      <c r="Q4" s="308" t="s">
        <v>119</v>
      </c>
      <c r="R4" s="531" t="s">
        <v>117</v>
      </c>
      <c r="S4" s="532"/>
      <c r="T4" s="307" t="s">
        <v>118</v>
      </c>
      <c r="U4" s="308" t="s">
        <v>119</v>
      </c>
      <c r="V4" s="531" t="s">
        <v>117</v>
      </c>
      <c r="W4" s="532"/>
      <c r="X4" s="307" t="s">
        <v>118</v>
      </c>
      <c r="Y4" s="308" t="s">
        <v>119</v>
      </c>
    </row>
    <row r="5" spans="1:25" s="174" customFormat="1" ht="24.75" customHeight="1" thickTop="1" thickBot="1">
      <c r="A5" s="156" t="s">
        <v>54</v>
      </c>
      <c r="B5" s="524"/>
      <c r="C5" s="525"/>
      <c r="D5" s="157"/>
      <c r="E5" s="251"/>
      <c r="F5" s="526"/>
      <c r="G5" s="526"/>
      <c r="H5" s="341"/>
      <c r="I5" s="342"/>
      <c r="J5" s="526"/>
      <c r="K5" s="526"/>
      <c r="L5" s="341"/>
      <c r="M5" s="342"/>
      <c r="N5" s="526"/>
      <c r="O5" s="526"/>
      <c r="P5" s="341"/>
      <c r="Q5" s="342"/>
      <c r="R5" s="526"/>
      <c r="S5" s="526"/>
      <c r="T5" s="341"/>
      <c r="U5" s="342"/>
      <c r="V5" s="526"/>
      <c r="W5" s="526"/>
      <c r="X5" s="341"/>
      <c r="Y5" s="342"/>
    </row>
    <row r="6" spans="1:25" s="174" customFormat="1" ht="15.75" thickTop="1">
      <c r="A6" s="536" t="s">
        <v>55</v>
      </c>
      <c r="B6" s="524"/>
      <c r="C6" s="525"/>
      <c r="D6" s="158"/>
      <c r="E6" s="252"/>
      <c r="F6" s="526"/>
      <c r="G6" s="526"/>
      <c r="H6" s="158"/>
      <c r="I6" s="341"/>
      <c r="J6" s="526"/>
      <c r="K6" s="526"/>
      <c r="L6" s="158"/>
      <c r="M6" s="341"/>
      <c r="N6" s="526"/>
      <c r="O6" s="526"/>
      <c r="P6" s="158"/>
      <c r="Q6" s="341"/>
      <c r="R6" s="526"/>
      <c r="S6" s="526"/>
      <c r="T6" s="158"/>
      <c r="U6" s="341"/>
      <c r="V6" s="526"/>
      <c r="W6" s="526"/>
      <c r="X6" s="158"/>
      <c r="Y6" s="341"/>
    </row>
    <row r="7" spans="1:25" s="174" customFormat="1">
      <c r="A7" s="537"/>
      <c r="B7" s="524"/>
      <c r="C7" s="525"/>
      <c r="D7" s="341"/>
      <c r="E7" s="252"/>
      <c r="F7" s="526"/>
      <c r="G7" s="526"/>
      <c r="H7" s="341"/>
      <c r="I7" s="341"/>
      <c r="J7" s="526"/>
      <c r="K7" s="526"/>
      <c r="L7" s="341"/>
      <c r="M7" s="341"/>
      <c r="N7" s="526"/>
      <c r="O7" s="526"/>
      <c r="P7" s="341"/>
      <c r="Q7" s="341"/>
      <c r="R7" s="526"/>
      <c r="S7" s="526"/>
      <c r="T7" s="341"/>
      <c r="U7" s="341"/>
      <c r="V7" s="526"/>
      <c r="W7" s="526"/>
      <c r="X7" s="341"/>
      <c r="Y7" s="341"/>
    </row>
    <row r="8" spans="1:25" s="174" customFormat="1">
      <c r="A8" s="537"/>
      <c r="B8" s="524"/>
      <c r="C8" s="525"/>
      <c r="D8" s="341"/>
      <c r="E8" s="252"/>
      <c r="F8" s="526"/>
      <c r="G8" s="526"/>
      <c r="H8" s="341"/>
      <c r="I8" s="341"/>
      <c r="J8" s="526"/>
      <c r="K8" s="526"/>
      <c r="L8" s="341"/>
      <c r="M8" s="341"/>
      <c r="N8" s="526"/>
      <c r="O8" s="526"/>
      <c r="P8" s="341"/>
      <c r="Q8" s="341"/>
      <c r="R8" s="526"/>
      <c r="S8" s="526"/>
      <c r="T8" s="341"/>
      <c r="U8" s="341"/>
      <c r="V8" s="526"/>
      <c r="W8" s="526"/>
      <c r="X8" s="341"/>
      <c r="Y8" s="341"/>
    </row>
    <row r="9" spans="1:25" s="174" customFormat="1">
      <c r="A9" s="537"/>
      <c r="B9" s="524"/>
      <c r="C9" s="525"/>
      <c r="D9" s="341"/>
      <c r="E9" s="252"/>
      <c r="F9" s="526"/>
      <c r="G9" s="526"/>
      <c r="H9" s="341"/>
      <c r="I9" s="341"/>
      <c r="J9" s="526"/>
      <c r="K9" s="526"/>
      <c r="L9" s="341"/>
      <c r="M9" s="341"/>
      <c r="N9" s="526"/>
      <c r="O9" s="526"/>
      <c r="P9" s="341"/>
      <c r="Q9" s="341"/>
      <c r="R9" s="526"/>
      <c r="S9" s="526"/>
      <c r="T9" s="341"/>
      <c r="U9" s="341"/>
      <c r="V9" s="526"/>
      <c r="W9" s="526"/>
      <c r="X9" s="341"/>
      <c r="Y9" s="341"/>
    </row>
    <row r="10" spans="1:25" s="174" customFormat="1">
      <c r="A10" s="537"/>
      <c r="B10" s="524"/>
      <c r="C10" s="525"/>
      <c r="D10" s="341"/>
      <c r="E10" s="252"/>
      <c r="F10" s="526"/>
      <c r="G10" s="526"/>
      <c r="H10" s="341"/>
      <c r="I10" s="341"/>
      <c r="J10" s="526"/>
      <c r="K10" s="526"/>
      <c r="L10" s="341"/>
      <c r="M10" s="341"/>
      <c r="N10" s="526"/>
      <c r="O10" s="526"/>
      <c r="P10" s="341"/>
      <c r="Q10" s="341"/>
      <c r="R10" s="526"/>
      <c r="S10" s="526"/>
      <c r="T10" s="341"/>
      <c r="U10" s="341"/>
      <c r="V10" s="526"/>
      <c r="W10" s="526"/>
      <c r="X10" s="341"/>
      <c r="Y10" s="341"/>
    </row>
    <row r="11" spans="1:25" s="174" customFormat="1">
      <c r="A11" s="537"/>
      <c r="B11" s="524"/>
      <c r="C11" s="525"/>
      <c r="D11" s="341"/>
      <c r="E11" s="252"/>
      <c r="F11" s="526"/>
      <c r="G11" s="526"/>
      <c r="H11" s="341"/>
      <c r="I11" s="341"/>
      <c r="J11" s="526"/>
      <c r="K11" s="526"/>
      <c r="L11" s="341"/>
      <c r="M11" s="341"/>
      <c r="N11" s="526"/>
      <c r="O11" s="526"/>
      <c r="P11" s="341"/>
      <c r="Q11" s="341"/>
      <c r="R11" s="526"/>
      <c r="S11" s="526"/>
      <c r="T11" s="341"/>
      <c r="U11" s="341"/>
      <c r="V11" s="526"/>
      <c r="W11" s="526"/>
      <c r="X11" s="341"/>
      <c r="Y11" s="341"/>
    </row>
    <row r="12" spans="1:25" s="174" customFormat="1">
      <c r="A12" s="537"/>
      <c r="B12" s="524"/>
      <c r="C12" s="525"/>
      <c r="D12" s="341"/>
      <c r="E12" s="252"/>
      <c r="F12" s="526"/>
      <c r="G12" s="526"/>
      <c r="H12" s="341"/>
      <c r="I12" s="341"/>
      <c r="J12" s="526"/>
      <c r="K12" s="526"/>
      <c r="L12" s="341"/>
      <c r="M12" s="341"/>
      <c r="N12" s="526"/>
      <c r="O12" s="526"/>
      <c r="P12" s="341"/>
      <c r="Q12" s="341"/>
      <c r="R12" s="526"/>
      <c r="S12" s="526"/>
      <c r="T12" s="341"/>
      <c r="U12" s="341"/>
      <c r="V12" s="526"/>
      <c r="W12" s="526"/>
      <c r="X12" s="341"/>
      <c r="Y12" s="341"/>
    </row>
    <row r="13" spans="1:25" s="174" customFormat="1" ht="15.75" thickBot="1">
      <c r="A13" s="538"/>
      <c r="B13" s="524"/>
      <c r="C13" s="525"/>
      <c r="D13" s="159"/>
      <c r="E13" s="253"/>
      <c r="F13" s="535"/>
      <c r="G13" s="526"/>
      <c r="H13" s="341"/>
      <c r="I13" s="341"/>
      <c r="J13" s="535"/>
      <c r="K13" s="526"/>
      <c r="L13" s="341"/>
      <c r="M13" s="341"/>
      <c r="N13" s="535"/>
      <c r="O13" s="526"/>
      <c r="P13" s="341"/>
      <c r="Q13" s="341"/>
      <c r="R13" s="535"/>
      <c r="S13" s="526"/>
      <c r="T13" s="341"/>
      <c r="U13" s="341"/>
      <c r="V13" s="535"/>
      <c r="W13" s="526"/>
      <c r="X13" s="341"/>
      <c r="Y13" s="341"/>
    </row>
    <row r="14" spans="1:25" s="160" customFormat="1" ht="24.75" customHeight="1" thickBot="1">
      <c r="A14" s="317" t="s">
        <v>123</v>
      </c>
      <c r="B14" s="58" t="s">
        <v>53</v>
      </c>
      <c r="C14" s="162" t="s">
        <v>51</v>
      </c>
      <c r="D14" s="163" t="s">
        <v>32</v>
      </c>
      <c r="E14" s="164" t="s">
        <v>33</v>
      </c>
      <c r="F14" s="254" t="s">
        <v>53</v>
      </c>
      <c r="G14" s="255" t="s">
        <v>51</v>
      </c>
      <c r="H14" s="256" t="s">
        <v>32</v>
      </c>
      <c r="I14" s="257" t="s">
        <v>33</v>
      </c>
      <c r="J14" s="254" t="s">
        <v>53</v>
      </c>
      <c r="K14" s="255" t="s">
        <v>51</v>
      </c>
      <c r="L14" s="256" t="s">
        <v>32</v>
      </c>
      <c r="M14" s="257" t="s">
        <v>33</v>
      </c>
      <c r="N14" s="254" t="s">
        <v>53</v>
      </c>
      <c r="O14" s="255" t="s">
        <v>51</v>
      </c>
      <c r="P14" s="256" t="s">
        <v>32</v>
      </c>
      <c r="Q14" s="257" t="s">
        <v>33</v>
      </c>
      <c r="R14" s="254" t="s">
        <v>53</v>
      </c>
      <c r="S14" s="255" t="s">
        <v>51</v>
      </c>
      <c r="T14" s="256" t="s">
        <v>32</v>
      </c>
      <c r="U14" s="257" t="s">
        <v>33</v>
      </c>
      <c r="V14" s="254" t="s">
        <v>53</v>
      </c>
      <c r="W14" s="255" t="s">
        <v>51</v>
      </c>
      <c r="X14" s="256" t="s">
        <v>32</v>
      </c>
      <c r="Y14" s="258" t="s">
        <v>33</v>
      </c>
    </row>
    <row r="15" spans="1:25" s="174" customFormat="1" ht="21.75" customHeight="1" thickBot="1">
      <c r="A15" s="161" t="s">
        <v>54</v>
      </c>
      <c r="B15" s="312"/>
      <c r="C15" s="312"/>
      <c r="D15" s="312"/>
      <c r="E15" s="312"/>
      <c r="F15" s="313"/>
      <c r="G15" s="313"/>
      <c r="H15" s="314"/>
      <c r="I15" s="313"/>
      <c r="J15" s="315"/>
      <c r="K15" s="315"/>
      <c r="L15" s="315"/>
      <c r="M15" s="315"/>
      <c r="N15" s="313"/>
      <c r="O15" s="313"/>
      <c r="P15" s="316"/>
      <c r="Q15" s="313"/>
      <c r="R15" s="313"/>
      <c r="S15" s="315"/>
      <c r="T15" s="314"/>
      <c r="U15" s="315"/>
      <c r="V15" s="313"/>
      <c r="W15" s="313"/>
      <c r="X15" s="315"/>
      <c r="Y15" s="315"/>
    </row>
    <row r="16" spans="1:25" s="174" customFormat="1" ht="15.75">
      <c r="A16" s="521" t="s">
        <v>55</v>
      </c>
      <c r="B16" s="297"/>
      <c r="C16" s="171"/>
      <c r="D16" s="294"/>
      <c r="E16" s="295"/>
      <c r="F16" s="233"/>
      <c r="G16" s="233"/>
      <c r="H16" s="245"/>
      <c r="I16" s="233"/>
      <c r="J16" s="233"/>
      <c r="K16" s="233"/>
      <c r="L16" s="244"/>
      <c r="M16" s="233"/>
      <c r="N16" s="233"/>
      <c r="O16" s="233"/>
      <c r="P16" s="243"/>
      <c r="Q16" s="233"/>
      <c r="R16" s="233"/>
      <c r="S16" s="246"/>
      <c r="T16" s="243"/>
      <c r="U16" s="235"/>
      <c r="V16" s="233"/>
      <c r="W16" s="233"/>
      <c r="X16" s="235"/>
      <c r="Y16" s="235"/>
    </row>
    <row r="17" spans="1:25" s="174" customFormat="1" ht="15.75">
      <c r="A17" s="522"/>
      <c r="B17" s="298"/>
      <c r="C17" s="171"/>
      <c r="D17" s="294"/>
      <c r="E17" s="296"/>
      <c r="F17" s="233"/>
      <c r="G17" s="233"/>
      <c r="H17" s="245"/>
      <c r="I17" s="233"/>
      <c r="J17" s="247"/>
      <c r="K17" s="247"/>
      <c r="L17" s="248"/>
      <c r="M17" s="248"/>
      <c r="N17" s="233"/>
      <c r="O17" s="233"/>
      <c r="P17" s="245"/>
      <c r="Q17" s="233"/>
      <c r="R17" s="233"/>
      <c r="S17" s="235"/>
      <c r="T17" s="243"/>
      <c r="U17" s="235"/>
      <c r="V17" s="233"/>
      <c r="W17" s="233"/>
      <c r="X17" s="235"/>
      <c r="Y17" s="235"/>
    </row>
    <row r="18" spans="1:25" s="174" customFormat="1" ht="15" customHeight="1">
      <c r="A18" s="522"/>
      <c r="B18" s="298"/>
      <c r="C18" s="171"/>
      <c r="D18" s="294"/>
      <c r="E18" s="296"/>
      <c r="F18" s="233"/>
      <c r="G18" s="233"/>
      <c r="H18" s="243"/>
      <c r="I18" s="233"/>
      <c r="J18" s="233"/>
      <c r="K18" s="233"/>
      <c r="L18" s="245"/>
      <c r="M18" s="233"/>
      <c r="N18" s="233"/>
      <c r="O18" s="233"/>
      <c r="P18" s="244"/>
      <c r="Q18" s="233"/>
      <c r="R18" s="233"/>
      <c r="S18" s="235"/>
      <c r="T18" s="243"/>
      <c r="U18" s="235"/>
      <c r="V18" s="233"/>
      <c r="W18" s="233"/>
      <c r="X18" s="235"/>
      <c r="Y18" s="235"/>
    </row>
    <row r="19" spans="1:25" s="174" customFormat="1" ht="15.75">
      <c r="A19" s="522"/>
      <c r="B19" s="298"/>
      <c r="C19" s="171"/>
      <c r="D19" s="294"/>
      <c r="E19" s="296"/>
      <c r="F19" s="233"/>
      <c r="G19" s="233"/>
      <c r="H19" s="243"/>
      <c r="I19" s="233"/>
      <c r="J19" s="233"/>
      <c r="K19" s="233"/>
      <c r="L19" s="245"/>
      <c r="M19" s="233"/>
      <c r="N19" s="233"/>
      <c r="O19" s="233"/>
      <c r="P19" s="243"/>
      <c r="Q19" s="233"/>
      <c r="R19" s="233"/>
      <c r="S19" s="235"/>
      <c r="T19" s="243"/>
      <c r="U19" s="235"/>
      <c r="V19" s="233"/>
      <c r="W19" s="233"/>
      <c r="X19" s="235"/>
      <c r="Y19" s="235"/>
    </row>
    <row r="20" spans="1:25" s="174" customFormat="1" ht="15.75">
      <c r="A20" s="522"/>
      <c r="B20" s="298"/>
      <c r="C20" s="171"/>
      <c r="D20" s="294"/>
      <c r="E20" s="296"/>
      <c r="F20" s="233"/>
      <c r="G20" s="233"/>
      <c r="H20" s="243"/>
      <c r="I20" s="233"/>
      <c r="J20" s="233"/>
      <c r="K20" s="233"/>
      <c r="L20" s="243"/>
      <c r="M20" s="233"/>
      <c r="N20" s="233"/>
      <c r="O20" s="233"/>
      <c r="P20" s="243"/>
      <c r="Q20" s="233"/>
      <c r="R20" s="233"/>
      <c r="S20" s="235"/>
      <c r="T20" s="243"/>
      <c r="U20" s="235"/>
      <c r="V20" s="233"/>
      <c r="W20" s="233"/>
      <c r="X20" s="235"/>
      <c r="Y20" s="235"/>
    </row>
    <row r="21" spans="1:25" s="174" customFormat="1" ht="15.75">
      <c r="A21" s="522"/>
      <c r="B21" s="298"/>
      <c r="C21" s="171"/>
      <c r="D21" s="294"/>
      <c r="E21" s="296"/>
      <c r="F21" s="233"/>
      <c r="G21" s="233"/>
      <c r="H21" s="243"/>
      <c r="I21" s="233"/>
      <c r="J21" s="233"/>
      <c r="K21" s="233"/>
      <c r="L21" s="243"/>
      <c r="M21" s="233"/>
      <c r="N21" s="233"/>
      <c r="O21" s="233"/>
      <c r="P21" s="245"/>
      <c r="Q21" s="233"/>
      <c r="R21" s="233"/>
      <c r="S21" s="235"/>
      <c r="T21" s="243"/>
      <c r="U21" s="235"/>
      <c r="V21" s="233"/>
      <c r="W21" s="233"/>
      <c r="X21" s="235"/>
      <c r="Y21" s="235"/>
    </row>
    <row r="22" spans="1:25" s="174" customFormat="1" ht="15.75">
      <c r="A22" s="522"/>
      <c r="B22" s="298"/>
      <c r="C22" s="171"/>
      <c r="D22" s="294"/>
      <c r="E22" s="296"/>
      <c r="F22" s="233"/>
      <c r="G22" s="233"/>
      <c r="H22" s="243"/>
      <c r="I22" s="233"/>
      <c r="J22" s="233"/>
      <c r="K22" s="233"/>
      <c r="L22" s="243"/>
      <c r="M22" s="233"/>
      <c r="N22" s="233"/>
      <c r="O22" s="233"/>
      <c r="P22" s="244"/>
      <c r="Q22" s="249"/>
      <c r="R22" s="233"/>
      <c r="S22" s="235"/>
      <c r="T22" s="243"/>
      <c r="U22" s="235"/>
      <c r="V22" s="233"/>
      <c r="W22" s="233"/>
      <c r="X22" s="235"/>
      <c r="Y22" s="235"/>
    </row>
    <row r="23" spans="1:25" s="174" customFormat="1" ht="15.75">
      <c r="A23" s="522"/>
      <c r="B23" s="298"/>
      <c r="C23" s="171"/>
      <c r="D23" s="294"/>
      <c r="E23" s="296"/>
      <c r="F23" s="233"/>
      <c r="G23" s="233"/>
      <c r="H23" s="244"/>
      <c r="I23" s="233"/>
      <c r="J23" s="233"/>
      <c r="K23" s="233"/>
      <c r="L23" s="243"/>
      <c r="M23" s="233"/>
      <c r="N23" s="233"/>
      <c r="O23" s="233"/>
      <c r="P23" s="243"/>
      <c r="Q23" s="233"/>
      <c r="R23" s="233"/>
      <c r="S23" s="235"/>
      <c r="T23" s="243"/>
      <c r="U23" s="235"/>
      <c r="V23" s="176"/>
      <c r="W23" s="176"/>
      <c r="X23" s="176"/>
      <c r="Y23" s="176"/>
    </row>
    <row r="24" spans="1:25" s="174" customFormat="1" ht="15.75">
      <c r="A24" s="522"/>
      <c r="B24" s="298"/>
      <c r="C24" s="171"/>
      <c r="D24" s="294"/>
      <c r="E24" s="296"/>
      <c r="F24" s="233"/>
      <c r="G24" s="233"/>
      <c r="H24" s="244"/>
      <c r="I24" s="233"/>
      <c r="J24" s="233"/>
      <c r="K24" s="233"/>
      <c r="L24" s="243"/>
      <c r="M24" s="233"/>
      <c r="N24" s="233"/>
      <c r="O24" s="233"/>
      <c r="P24" s="243"/>
      <c r="Q24" s="233"/>
      <c r="R24" s="233"/>
      <c r="S24" s="235"/>
      <c r="T24" s="243"/>
      <c r="U24" s="235"/>
      <c r="V24" s="176"/>
      <c r="W24" s="176"/>
      <c r="X24" s="176"/>
      <c r="Y24" s="176"/>
    </row>
    <row r="25" spans="1:25" s="174" customFormat="1" ht="15.75">
      <c r="A25" s="522"/>
      <c r="B25" s="170"/>
      <c r="C25" s="171"/>
      <c r="D25" s="165"/>
      <c r="E25" s="181"/>
      <c r="F25" s="233"/>
      <c r="G25" s="233"/>
      <c r="H25" s="243"/>
      <c r="I25" s="233"/>
      <c r="J25" s="233"/>
      <c r="K25" s="233"/>
      <c r="L25" s="243"/>
      <c r="M25" s="233"/>
      <c r="N25" s="233"/>
      <c r="O25" s="233"/>
      <c r="P25" s="249"/>
      <c r="Q25" s="249"/>
      <c r="R25" s="233"/>
      <c r="S25" s="235"/>
      <c r="T25" s="250"/>
      <c r="U25" s="235"/>
      <c r="V25" s="176"/>
      <c r="W25" s="176"/>
      <c r="X25" s="176"/>
      <c r="Y25" s="176"/>
    </row>
    <row r="26" spans="1:25" s="174" customFormat="1" ht="15.75">
      <c r="A26" s="522"/>
      <c r="B26" s="170"/>
      <c r="C26" s="171"/>
      <c r="D26" s="165"/>
      <c r="E26" s="181"/>
      <c r="F26" s="233"/>
      <c r="G26" s="233"/>
      <c r="H26" s="244"/>
      <c r="I26" s="233"/>
      <c r="J26" s="233"/>
      <c r="K26" s="233"/>
      <c r="L26" s="243"/>
      <c r="M26" s="233"/>
      <c r="N26" s="233"/>
      <c r="O26" s="249"/>
      <c r="P26" s="249"/>
      <c r="Q26" s="249"/>
      <c r="R26" s="233"/>
      <c r="S26" s="249"/>
      <c r="T26" s="249"/>
      <c r="U26" s="235"/>
      <c r="V26" s="176"/>
      <c r="W26" s="176"/>
      <c r="X26" s="176"/>
      <c r="Y26" s="176"/>
    </row>
    <row r="27" spans="1:25" s="174" customFormat="1" ht="15.75">
      <c r="A27" s="522"/>
      <c r="B27" s="170"/>
      <c r="C27" s="171"/>
      <c r="D27" s="165"/>
      <c r="E27" s="181"/>
      <c r="F27" s="233"/>
      <c r="G27" s="233"/>
      <c r="H27" s="243"/>
      <c r="I27" s="233"/>
      <c r="J27" s="233"/>
      <c r="K27" s="233"/>
      <c r="L27" s="243"/>
      <c r="M27" s="233"/>
      <c r="N27" s="233"/>
      <c r="O27" s="249"/>
      <c r="P27" s="249"/>
      <c r="Q27" s="249"/>
      <c r="R27" s="233"/>
      <c r="S27" s="233"/>
      <c r="T27" s="250"/>
      <c r="U27" s="233"/>
      <c r="V27" s="176"/>
      <c r="W27" s="176"/>
      <c r="X27" s="176"/>
      <c r="Y27" s="176"/>
    </row>
    <row r="28" spans="1:25" s="174" customFormat="1" ht="15.75">
      <c r="A28" s="522"/>
      <c r="B28" s="177"/>
      <c r="C28" s="178"/>
      <c r="D28" s="165"/>
      <c r="E28" s="179"/>
      <c r="F28" s="233"/>
      <c r="G28" s="233"/>
      <c r="H28" s="250"/>
      <c r="I28" s="233"/>
      <c r="J28" s="235"/>
      <c r="K28" s="233"/>
      <c r="L28" s="233"/>
      <c r="M28" s="171"/>
      <c r="N28" s="233"/>
      <c r="O28" s="249"/>
      <c r="P28" s="249"/>
      <c r="Q28" s="249"/>
      <c r="R28" s="235"/>
      <c r="S28" s="233"/>
      <c r="T28" s="233"/>
      <c r="U28" s="176"/>
      <c r="V28" s="176"/>
      <c r="W28" s="176"/>
      <c r="X28" s="176"/>
      <c r="Y28" s="176"/>
    </row>
    <row r="29" spans="1:25" s="174" customFormat="1" ht="15.75">
      <c r="A29" s="522"/>
      <c r="B29" s="177"/>
      <c r="C29" s="178"/>
      <c r="D29" s="165"/>
      <c r="E29" s="179"/>
      <c r="F29" s="247"/>
      <c r="G29" s="247"/>
      <c r="H29" s="247"/>
      <c r="I29" s="248"/>
      <c r="J29" s="235"/>
      <c r="K29" s="233"/>
      <c r="L29" s="171"/>
      <c r="M29" s="235"/>
      <c r="N29" s="249"/>
      <c r="O29" s="249"/>
      <c r="P29" s="249"/>
      <c r="Q29" s="249"/>
      <c r="R29" s="171"/>
      <c r="S29" s="171"/>
      <c r="T29" s="171"/>
      <c r="U29" s="176"/>
      <c r="V29" s="176"/>
      <c r="W29" s="176"/>
      <c r="X29" s="176"/>
      <c r="Y29" s="176"/>
    </row>
    <row r="30" spans="1:25" s="174" customFormat="1" ht="15.75">
      <c r="A30" s="522"/>
      <c r="B30" s="177"/>
      <c r="C30" s="178"/>
      <c r="D30" s="165"/>
      <c r="E30" s="179"/>
      <c r="F30" s="171"/>
      <c r="G30" s="171"/>
      <c r="H30" s="171"/>
      <c r="I30" s="171"/>
      <c r="J30" s="235"/>
      <c r="K30" s="171"/>
      <c r="L30" s="235"/>
      <c r="M30" s="233"/>
      <c r="N30" s="235"/>
      <c r="O30" s="233"/>
      <c r="P30" s="233"/>
      <c r="Q30" s="171"/>
      <c r="R30" s="171"/>
      <c r="S30" s="171"/>
      <c r="T30" s="171"/>
      <c r="U30" s="176"/>
      <c r="V30" s="176"/>
      <c r="W30" s="176"/>
      <c r="X30" s="176"/>
      <c r="Y30" s="176"/>
    </row>
    <row r="31" spans="1:25" s="174" customFormat="1" ht="15.75">
      <c r="A31" s="522"/>
      <c r="B31" s="177"/>
      <c r="C31" s="178"/>
      <c r="D31" s="165"/>
      <c r="E31" s="179"/>
      <c r="F31" s="171"/>
      <c r="G31" s="171"/>
      <c r="H31" s="171"/>
      <c r="I31" s="171"/>
      <c r="J31" s="171"/>
      <c r="K31" s="171"/>
      <c r="L31" s="235"/>
      <c r="M31" s="235"/>
      <c r="N31" s="235"/>
      <c r="O31" s="233"/>
      <c r="P31" s="235"/>
      <c r="Q31" s="171"/>
      <c r="R31" s="171"/>
      <c r="S31" s="171"/>
      <c r="T31" s="171"/>
      <c r="U31" s="176"/>
      <c r="V31" s="176"/>
      <c r="W31" s="176"/>
      <c r="X31" s="176"/>
      <c r="Y31" s="176"/>
    </row>
    <row r="32" spans="1:25" s="174" customFormat="1" ht="15.75">
      <c r="A32" s="522"/>
      <c r="B32" s="177"/>
      <c r="C32" s="178"/>
      <c r="D32" s="165"/>
      <c r="E32" s="179"/>
      <c r="F32" s="171"/>
      <c r="G32" s="171"/>
      <c r="H32" s="171"/>
      <c r="I32" s="171"/>
      <c r="J32" s="171"/>
      <c r="K32" s="171"/>
      <c r="L32" s="171"/>
      <c r="M32" s="171"/>
      <c r="N32" s="235"/>
      <c r="O32" s="233"/>
      <c r="P32" s="235"/>
      <c r="Q32" s="171"/>
      <c r="R32" s="171"/>
      <c r="S32" s="171"/>
      <c r="T32" s="171"/>
      <c r="U32" s="176"/>
      <c r="V32" s="176"/>
      <c r="W32" s="176"/>
      <c r="X32" s="176"/>
      <c r="Y32" s="176"/>
    </row>
    <row r="33" spans="1:25" s="174" customFormat="1" ht="15.75">
      <c r="A33" s="522"/>
      <c r="B33" s="177"/>
      <c r="C33" s="178"/>
      <c r="D33" s="165"/>
      <c r="E33" s="179"/>
      <c r="F33" s="171"/>
      <c r="G33" s="171"/>
      <c r="H33" s="171"/>
      <c r="I33" s="171"/>
      <c r="J33" s="171"/>
      <c r="K33" s="171"/>
      <c r="L33" s="171"/>
      <c r="M33" s="171"/>
      <c r="N33" s="235"/>
      <c r="O33" s="233"/>
      <c r="P33" s="235"/>
      <c r="Q33" s="171"/>
      <c r="R33" s="171"/>
      <c r="S33" s="171"/>
      <c r="T33" s="171"/>
      <c r="U33" s="176"/>
      <c r="V33" s="176"/>
      <c r="W33" s="176"/>
      <c r="X33" s="176"/>
      <c r="Y33" s="176"/>
    </row>
    <row r="34" spans="1:25" s="174" customFormat="1" ht="15.75">
      <c r="A34" s="522"/>
      <c r="B34" s="177"/>
      <c r="C34" s="178"/>
      <c r="D34" s="165"/>
      <c r="E34" s="179"/>
      <c r="F34" s="171"/>
      <c r="G34" s="171"/>
      <c r="H34" s="171"/>
      <c r="I34" s="171"/>
      <c r="J34" s="171"/>
      <c r="K34" s="171"/>
      <c r="L34" s="171"/>
      <c r="M34" s="171"/>
      <c r="N34" s="235"/>
      <c r="O34" s="233"/>
      <c r="P34" s="233"/>
      <c r="Q34" s="171"/>
      <c r="R34" s="171"/>
      <c r="S34" s="171"/>
      <c r="T34" s="171"/>
      <c r="U34" s="176"/>
      <c r="V34" s="176"/>
      <c r="W34" s="176"/>
      <c r="X34" s="176"/>
      <c r="Y34" s="176"/>
    </row>
    <row r="35" spans="1:25" s="174" customFormat="1">
      <c r="A35" s="522"/>
      <c r="B35" s="177"/>
      <c r="C35" s="178"/>
      <c r="D35" s="165"/>
      <c r="E35" s="179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6"/>
      <c r="V35" s="176"/>
      <c r="W35" s="176"/>
      <c r="X35" s="176"/>
      <c r="Y35" s="176"/>
    </row>
    <row r="36" spans="1:25" s="174" customFormat="1">
      <c r="A36" s="522"/>
      <c r="B36" s="177"/>
      <c r="C36" s="178"/>
      <c r="D36" s="165"/>
      <c r="E36" s="179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6"/>
      <c r="V36" s="176"/>
      <c r="W36" s="176"/>
      <c r="X36" s="176"/>
      <c r="Y36" s="176"/>
    </row>
    <row r="37" spans="1:25" s="174" customFormat="1">
      <c r="A37" s="522"/>
      <c r="B37" s="177"/>
      <c r="C37" s="178"/>
      <c r="D37" s="165"/>
      <c r="E37" s="179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6"/>
      <c r="V37" s="176"/>
      <c r="W37" s="176"/>
      <c r="X37" s="176"/>
      <c r="Y37" s="176"/>
    </row>
    <row r="38" spans="1:25" s="174" customFormat="1">
      <c r="A38" s="522"/>
      <c r="B38" s="177"/>
      <c r="C38" s="178"/>
      <c r="D38" s="165"/>
      <c r="E38" s="179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6"/>
      <c r="V38" s="176"/>
      <c r="W38" s="176"/>
      <c r="X38" s="176"/>
      <c r="Y38" s="176"/>
    </row>
    <row r="39" spans="1:25" s="174" customFormat="1">
      <c r="A39" s="522"/>
      <c r="B39" s="177"/>
      <c r="C39" s="178"/>
      <c r="D39" s="165"/>
      <c r="E39" s="179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6"/>
      <c r="V39" s="176"/>
      <c r="W39" s="176"/>
      <c r="X39" s="176"/>
      <c r="Y39" s="176"/>
    </row>
    <row r="40" spans="1:25" s="174" customFormat="1">
      <c r="A40" s="522"/>
      <c r="B40" s="177"/>
      <c r="C40" s="178"/>
      <c r="D40" s="165"/>
      <c r="E40" s="179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6"/>
      <c r="V40" s="176"/>
      <c r="W40" s="176"/>
      <c r="X40" s="176"/>
      <c r="Y40" s="176"/>
    </row>
    <row r="41" spans="1:25" s="174" customFormat="1">
      <c r="A41" s="522"/>
      <c r="B41" s="177"/>
      <c r="C41" s="178"/>
      <c r="D41" s="165"/>
      <c r="E41" s="179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6"/>
      <c r="V41" s="176"/>
      <c r="W41" s="176"/>
      <c r="X41" s="176"/>
      <c r="Y41" s="176"/>
    </row>
    <row r="42" spans="1:25" s="174" customFormat="1">
      <c r="A42" s="522"/>
      <c r="B42" s="177"/>
      <c r="C42" s="178"/>
      <c r="D42" s="165"/>
      <c r="E42" s="179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6"/>
      <c r="V42" s="176"/>
      <c r="W42" s="176"/>
      <c r="X42" s="176"/>
      <c r="Y42" s="176"/>
    </row>
    <row r="43" spans="1:25" s="174" customFormat="1">
      <c r="A43" s="522"/>
      <c r="B43" s="177"/>
      <c r="C43" s="178"/>
      <c r="D43" s="165"/>
      <c r="E43" s="179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6"/>
      <c r="V43" s="176"/>
      <c r="W43" s="176"/>
      <c r="X43" s="176"/>
      <c r="Y43" s="176"/>
    </row>
    <row r="44" spans="1:25" s="174" customFormat="1" ht="15.75" thickBot="1">
      <c r="A44" s="523"/>
      <c r="B44" s="177"/>
      <c r="C44" s="178"/>
      <c r="D44" s="165"/>
      <c r="E44" s="179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6"/>
      <c r="V44" s="176"/>
      <c r="W44" s="176"/>
      <c r="X44" s="176"/>
      <c r="Y44" s="176"/>
    </row>
    <row r="45" spans="1:25" s="94" customFormat="1" ht="15.75" thickBot="1">
      <c r="B45" s="509" t="s">
        <v>56</v>
      </c>
      <c r="C45" s="510"/>
      <c r="D45" s="510"/>
      <c r="E45" s="511"/>
      <c r="F45" s="502" t="s">
        <v>57</v>
      </c>
      <c r="G45" s="503"/>
      <c r="H45" s="503"/>
      <c r="I45" s="504"/>
      <c r="J45" s="515" t="s">
        <v>58</v>
      </c>
      <c r="K45" s="516"/>
      <c r="L45" s="516"/>
      <c r="M45" s="517"/>
      <c r="N45" s="491" t="s">
        <v>59</v>
      </c>
      <c r="O45" s="492"/>
      <c r="P45" s="492"/>
      <c r="Q45" s="493"/>
      <c r="R45" s="515" t="s">
        <v>60</v>
      </c>
      <c r="S45" s="516"/>
      <c r="T45" s="516"/>
      <c r="U45" s="517"/>
      <c r="V45" s="502" t="s">
        <v>61</v>
      </c>
      <c r="W45" s="503"/>
      <c r="X45" s="503"/>
      <c r="Y45" s="504"/>
    </row>
    <row r="46" spans="1:25" s="94" customFormat="1">
      <c r="B46" s="326"/>
      <c r="C46" s="324" t="s">
        <v>35</v>
      </c>
      <c r="D46" s="324" t="s">
        <v>36</v>
      </c>
      <c r="E46" s="325" t="s">
        <v>37</v>
      </c>
      <c r="F46" s="326"/>
      <c r="G46" s="324" t="s">
        <v>35</v>
      </c>
      <c r="H46" s="324" t="s">
        <v>36</v>
      </c>
      <c r="I46" s="325" t="s">
        <v>37</v>
      </c>
      <c r="J46" s="326"/>
      <c r="K46" s="324" t="s">
        <v>35</v>
      </c>
      <c r="L46" s="324" t="s">
        <v>36</v>
      </c>
      <c r="M46" s="325" t="s">
        <v>37</v>
      </c>
      <c r="N46" s="326"/>
      <c r="O46" s="324" t="s">
        <v>35</v>
      </c>
      <c r="P46" s="324" t="s">
        <v>36</v>
      </c>
      <c r="Q46" s="325" t="s">
        <v>37</v>
      </c>
      <c r="R46" s="326"/>
      <c r="S46" s="324" t="s">
        <v>35</v>
      </c>
      <c r="T46" s="324" t="s">
        <v>36</v>
      </c>
      <c r="U46" s="325" t="s">
        <v>37</v>
      </c>
      <c r="V46" s="326"/>
      <c r="W46" s="324" t="s">
        <v>35</v>
      </c>
      <c r="X46" s="324" t="s">
        <v>36</v>
      </c>
      <c r="Y46" s="325" t="s">
        <v>37</v>
      </c>
    </row>
    <row r="47" spans="1:25" s="94" customFormat="1">
      <c r="B47" s="327" t="s">
        <v>101</v>
      </c>
      <c r="C47" s="323">
        <f>COUNTIFS(D16:D44,"=gyn",E16:E44,"=a")</f>
        <v>0</v>
      </c>
      <c r="D47" s="323">
        <f>COUNTIFS(D16:D44,"=gyn",E16:E44,"=b")</f>
        <v>0</v>
      </c>
      <c r="E47" s="323">
        <f>COUNTIFS(D16:D44,"=gyn",E16:E44,"=c")</f>
        <v>0</v>
      </c>
      <c r="F47" s="327" t="s">
        <v>101</v>
      </c>
      <c r="G47" s="323">
        <f>COUNTIFS(H15:H44,"=gyn",I15:I44,"=a")</f>
        <v>0</v>
      </c>
      <c r="H47" s="323">
        <f>COUNTIFS(H15:H44,"=gyn",I15:I44,"=b")</f>
        <v>0</v>
      </c>
      <c r="I47" s="323">
        <f>COUNTIFS(H15:H44,"=gyn",I15:I44,"=c")</f>
        <v>0</v>
      </c>
      <c r="J47" s="327" t="s">
        <v>101</v>
      </c>
      <c r="K47" s="323">
        <f>COUNTIFS(L15:L44,"=gyn",M15:M44,"=a")</f>
        <v>0</v>
      </c>
      <c r="L47" s="323">
        <f>COUNTIFS(L15:L44,"=gyn",M15:M44,"=b")</f>
        <v>0</v>
      </c>
      <c r="M47" s="323">
        <f>COUNTIFS(L15:L44,"=gyn",M15:M44,"=c")</f>
        <v>0</v>
      </c>
      <c r="N47" s="327" t="s">
        <v>101</v>
      </c>
      <c r="O47" s="323">
        <f>COUNTIFS(P15:P44,"=gyn",Q15:Q44,"=a")</f>
        <v>0</v>
      </c>
      <c r="P47" s="323">
        <f>COUNTIFS(P15:P44,"=gyn",Q15:Q44,"=b")</f>
        <v>0</v>
      </c>
      <c r="Q47" s="323">
        <f>COUNTIFS(P15:P44,"=gyn",Q15:Q44,"=c")</f>
        <v>0</v>
      </c>
      <c r="R47" s="327" t="s">
        <v>101</v>
      </c>
      <c r="S47" s="323">
        <f>COUNTIFS(T15:T44,"=gyn",U15:U44,"=a")</f>
        <v>0</v>
      </c>
      <c r="T47" s="323">
        <f>COUNTIFS(T15:T44,"=gyn",U15:U44,"=b")</f>
        <v>0</v>
      </c>
      <c r="U47" s="323">
        <f>COUNTIFS(T15:T44,"=gyn",U15:U44,"=c")</f>
        <v>0</v>
      </c>
      <c r="V47" s="327" t="s">
        <v>101</v>
      </c>
      <c r="W47" s="323">
        <f>COUNTIFS(X15:X44,"=gyn",Y15:Y44,"=a")</f>
        <v>0</v>
      </c>
      <c r="X47" s="323">
        <f>COUNTIFS(X15:X44,"=gyn",Y15:Y44,"=b")</f>
        <v>0</v>
      </c>
      <c r="Y47" s="323">
        <f>COUNTIFS(X15:X44,"=gyn",Y15:Y44,"=c")</f>
        <v>0</v>
      </c>
    </row>
    <row r="48" spans="1:25" s="94" customFormat="1">
      <c r="B48" s="327" t="s">
        <v>102</v>
      </c>
      <c r="C48" s="323">
        <f>COUNTIFS(D16:D44,"=ortho",E16:E44,"=a")</f>
        <v>0</v>
      </c>
      <c r="D48" s="323">
        <f>COUNTIFS(D16:D44,"=ortho",E16:E44,"=b")</f>
        <v>0</v>
      </c>
      <c r="E48" s="323">
        <f>COUNTIFS(D16:D44,"=ortho",E16:E44,"=c")</f>
        <v>0</v>
      </c>
      <c r="F48" s="327" t="s">
        <v>102</v>
      </c>
      <c r="G48" s="323">
        <f>COUNTIFS(H15:H44,"=ortho",I15:I44,"=a")</f>
        <v>0</v>
      </c>
      <c r="H48" s="323">
        <f>COUNTIFS(H15:H44,"=ortho",I15:I44,"=b")</f>
        <v>0</v>
      </c>
      <c r="I48" s="323">
        <f>COUNTIFS(H15:H44,"=ortho",I15:I44,"=c")</f>
        <v>0</v>
      </c>
      <c r="J48" s="327" t="s">
        <v>102</v>
      </c>
      <c r="K48" s="323">
        <f>COUNTIFS(L15:L44,"=ortho",M15:M44,"=a")</f>
        <v>0</v>
      </c>
      <c r="L48" s="323">
        <f>COUNTIFS(L15:L44,"=ortho",M15:M44,"=b")</f>
        <v>0</v>
      </c>
      <c r="M48" s="323">
        <f>COUNTIFS(L15:L44,"=ortho",M15:M44,"=c")</f>
        <v>0</v>
      </c>
      <c r="N48" s="327" t="s">
        <v>102</v>
      </c>
      <c r="O48" s="323">
        <f>COUNTIFS(P15:P44,"=ortho",Q15:Q44,"=a")</f>
        <v>0</v>
      </c>
      <c r="P48" s="323">
        <f>COUNTIFS(P15:P44,"=ortho",Q15:Q44,"=b")</f>
        <v>0</v>
      </c>
      <c r="Q48" s="323">
        <f>COUNTIFS(P15:P44,"=ortho",Q15:Q44,"=c")</f>
        <v>0</v>
      </c>
      <c r="R48" s="327" t="s">
        <v>102</v>
      </c>
      <c r="S48" s="323">
        <f>COUNTIFS(T15:T44,"=ortho",U15:U44,"=a")</f>
        <v>0</v>
      </c>
      <c r="T48" s="323">
        <f>COUNTIFS(T15:T44,"=ortho",U15:U44,"=b")</f>
        <v>0</v>
      </c>
      <c r="U48" s="323">
        <f>COUNTIFS(T15:T44,"=ortho",U15:U44,"=c")</f>
        <v>0</v>
      </c>
      <c r="V48" s="327" t="s">
        <v>102</v>
      </c>
      <c r="W48" s="323">
        <f>COUNTIFS(X15:X44,"=ortho",Y15:Y44,"=a")</f>
        <v>0</v>
      </c>
      <c r="X48" s="323">
        <f>COUNTIFS(X15:X44,"=ortho",Y15:Y44,"=b")</f>
        <v>0</v>
      </c>
      <c r="Y48" s="323">
        <f>COUNTIFS(X15:X44,"=ortho",Y15:Y44,"=c")</f>
        <v>0</v>
      </c>
    </row>
    <row r="49" spans="2:25" s="94" customFormat="1">
      <c r="B49" s="327" t="s">
        <v>104</v>
      </c>
      <c r="C49" s="323">
        <f>COUNTIFS(D16:D44,"=physo",E16:E44,"=a")</f>
        <v>0</v>
      </c>
      <c r="D49" s="323">
        <f>COUNTIFS(D16:D44,"=physo",E16:E44,"=b")</f>
        <v>0</v>
      </c>
      <c r="E49" s="323">
        <f>COUNTIFS(D16:D44,"=physo",E16:E44,"=c")</f>
        <v>0</v>
      </c>
      <c r="F49" s="327" t="s">
        <v>104</v>
      </c>
      <c r="G49" s="323">
        <f>COUNTIFS(H15:H44,"=physo",I15:I44,"=a")</f>
        <v>0</v>
      </c>
      <c r="H49" s="323">
        <f>COUNTIFS(H15:H44,"=physo",I15:I44,"=b")</f>
        <v>0</v>
      </c>
      <c r="I49" s="323">
        <f>COUNTIFS(H15:H44,"=physo",I15:I44,"=c")</f>
        <v>0</v>
      </c>
      <c r="J49" s="327" t="s">
        <v>104</v>
      </c>
      <c r="K49" s="323">
        <f>COUNTIFS(L15:L44,"=physo",M15:M44,"=a")</f>
        <v>0</v>
      </c>
      <c r="L49" s="323">
        <f>COUNTIFS(L15:L44,"=physo",M15:M44,"=b")</f>
        <v>0</v>
      </c>
      <c r="M49" s="323">
        <f>COUNTIFS(L15:L44,"=physo",M15:M44,"=c")</f>
        <v>0</v>
      </c>
      <c r="N49" s="327" t="s">
        <v>104</v>
      </c>
      <c r="O49" s="323">
        <f>COUNTIFS(P15:P44,"=physo",Q15:Q44,"=a")</f>
        <v>0</v>
      </c>
      <c r="P49" s="323">
        <f>COUNTIFS(P15:P44,"=physo",Q15:Q44,"=b")</f>
        <v>0</v>
      </c>
      <c r="Q49" s="323">
        <f>COUNTIFS(P15:P44,"=physo",Q15:Q44,"=c")</f>
        <v>0</v>
      </c>
      <c r="R49" s="327" t="s">
        <v>104</v>
      </c>
      <c r="S49" s="323">
        <f>COUNTIFS(T15:T44,"=physo",U15:U44,"=a")</f>
        <v>0</v>
      </c>
      <c r="T49" s="323">
        <f>COUNTIFS(T15:T44,"=physo",U15:U44,"=b")</f>
        <v>0</v>
      </c>
      <c r="U49" s="323">
        <f>COUNTIFS(T15:T44,"=physo",U15:U44,"=c")</f>
        <v>0</v>
      </c>
      <c r="V49" s="327" t="s">
        <v>104</v>
      </c>
      <c r="W49" s="323">
        <f>COUNTIFS(X15:X44,"=physo",Y15:Y44,"=a")</f>
        <v>0</v>
      </c>
      <c r="X49" s="323">
        <f>COUNTIFS(X15:X44,"=physo",Y15:Y44,"=b")</f>
        <v>0</v>
      </c>
      <c r="Y49" s="323">
        <f>COUNTIFS(X15:X44,"=physo",Y15:Y44,"=c")</f>
        <v>0</v>
      </c>
    </row>
    <row r="50" spans="2:25" s="94" customFormat="1">
      <c r="B50" s="328" t="s">
        <v>105</v>
      </c>
      <c r="C50" s="323">
        <f>COUNTIFS(D16:D44,"=git",E16:E44,"=a")</f>
        <v>0</v>
      </c>
      <c r="D50" s="323">
        <f>COUNTIFS(D16:D44,"=git",E16:E44,"=b")</f>
        <v>0</v>
      </c>
      <c r="E50" s="323">
        <f>COUNTIFS(D16:D44,"=git",E16:E44,"=c")</f>
        <v>0</v>
      </c>
      <c r="F50" s="328" t="s">
        <v>105</v>
      </c>
      <c r="G50" s="323">
        <f>COUNTIFS(H15:H44,"=git",I15:I44,"=a")</f>
        <v>0</v>
      </c>
      <c r="H50" s="323">
        <f>COUNTIFS(H15:H44,"=git",I15:I44,"=b")</f>
        <v>0</v>
      </c>
      <c r="I50" s="323">
        <f>COUNTIFS(H15:H44,"=git",I15:I44,"=c")</f>
        <v>0</v>
      </c>
      <c r="J50" s="328" t="s">
        <v>105</v>
      </c>
      <c r="K50" s="323">
        <f>COUNTIFS(L15:L44,"=git",M15:M44,"=a")</f>
        <v>0</v>
      </c>
      <c r="L50" s="323">
        <f>COUNTIFS(L15:L44,"=git",M15:M44,"=b")</f>
        <v>0</v>
      </c>
      <c r="M50" s="323">
        <f>COUNTIFS(L15:L44,"=git",M15:M44,"=c")</f>
        <v>0</v>
      </c>
      <c r="N50" s="328" t="s">
        <v>105</v>
      </c>
      <c r="O50" s="323">
        <f>COUNTIFS(P15:P44,"=git",Q15:Q44,"=a")</f>
        <v>0</v>
      </c>
      <c r="P50" s="323">
        <f>COUNTIFS(P15:P44,"=git",Q15:Q44,"=b")</f>
        <v>0</v>
      </c>
      <c r="Q50" s="323">
        <f>COUNTIFS(P15:P44,"=git",Q15:Q44,"=c")</f>
        <v>0</v>
      </c>
      <c r="R50" s="328" t="s">
        <v>105</v>
      </c>
      <c r="S50" s="323">
        <f>COUNTIFS(T15:T44,"=git",U15:U44,"=a")</f>
        <v>0</v>
      </c>
      <c r="T50" s="323">
        <f>COUNTIFS(T15:T44,"=git",U15:U44,"=b")</f>
        <v>0</v>
      </c>
      <c r="U50" s="323">
        <f>COUNTIFS(T15:T44,"=git",U15:U44,"=c")</f>
        <v>0</v>
      </c>
      <c r="V50" s="328" t="s">
        <v>105</v>
      </c>
      <c r="W50" s="323">
        <f>COUNTIFS(X15:X44,"=git",Y15:Y44,"=a")</f>
        <v>0</v>
      </c>
      <c r="X50" s="323">
        <f>COUNTIFS(X15:X44,"=git",Y15:Y44,"=b")</f>
        <v>0</v>
      </c>
      <c r="Y50" s="323">
        <f>COUNTIFS(X15:X44,"=git",Y15:Y44,"=c")</f>
        <v>0</v>
      </c>
    </row>
    <row r="51" spans="2:25" s="94" customFormat="1">
      <c r="B51" s="328" t="s">
        <v>22</v>
      </c>
      <c r="C51" s="323">
        <f>COUNTIFS(D16:D44,"=gp",E16:E44,"=a")</f>
        <v>0</v>
      </c>
      <c r="D51" s="323">
        <f>COUNTIFS(D16:D44,"=gp",E16:E44,"=b")</f>
        <v>0</v>
      </c>
      <c r="E51" s="323">
        <f>COUNTIFS(D16:D44,"=gp",E16:E44,"=c")</f>
        <v>0</v>
      </c>
      <c r="F51" s="328" t="s">
        <v>22</v>
      </c>
      <c r="G51" s="323">
        <f>COUNTIFS(H15:H44,"=gp",I15:I44,"=a")</f>
        <v>0</v>
      </c>
      <c r="H51" s="323">
        <f>COUNTIFS(H15:H44,"=gp",I15:I44,"=b")</f>
        <v>0</v>
      </c>
      <c r="I51" s="323">
        <f>COUNTIFS(H15:H44,"=gp",I15:I44,"=c")</f>
        <v>0</v>
      </c>
      <c r="J51" s="328" t="s">
        <v>22</v>
      </c>
      <c r="K51" s="323">
        <f>COUNTIFS(L15:L44,"=gp",M15:M44,"=a")</f>
        <v>0</v>
      </c>
      <c r="L51" s="323">
        <f>COUNTIFS(L15:L44,"=gp",M15:M44,"=b")</f>
        <v>0</v>
      </c>
      <c r="M51" s="323">
        <f>COUNTIFS(L15:L44,"=gp",M15:M44,"=c")</f>
        <v>0</v>
      </c>
      <c r="N51" s="328" t="s">
        <v>22</v>
      </c>
      <c r="O51" s="323">
        <f>COUNTIFS(P15:P44,"=gp",Q15:Q44,"=a")</f>
        <v>0</v>
      </c>
      <c r="P51" s="323">
        <f>COUNTIFS(P15:P44,"=gp",Q15:Q44,"=b")</f>
        <v>0</v>
      </c>
      <c r="Q51" s="323">
        <f>COUNTIFS(P15:P44,"=gp",Q15:Q44,"=c")</f>
        <v>0</v>
      </c>
      <c r="R51" s="328" t="s">
        <v>22</v>
      </c>
      <c r="S51" s="323">
        <f>COUNTIFS(T15:T44,"=gp",U15:U44,"=a")</f>
        <v>0</v>
      </c>
      <c r="T51" s="323">
        <f>COUNTIFS(T15:T44,"=gp",U15:U44,"=b")</f>
        <v>0</v>
      </c>
      <c r="U51" s="323">
        <f>COUNTIFS(T15:T44,"=gp",U15:U44,"=c")</f>
        <v>0</v>
      </c>
      <c r="V51" s="328" t="s">
        <v>22</v>
      </c>
      <c r="W51" s="323">
        <f>COUNTIFS(X15:X44,"=gp",Y15:Y44,"=a")</f>
        <v>0</v>
      </c>
      <c r="X51" s="323">
        <f>COUNTIFS(X15:X44,"=gp",Y15:Y44,"=b")</f>
        <v>0</v>
      </c>
      <c r="Y51" s="323">
        <f>COUNTIFS(X15:X44,"=gp",Y15:Y44,"=c")</f>
        <v>0</v>
      </c>
    </row>
    <row r="52" spans="2:25" s="94" customFormat="1" ht="15.75" thickBot="1">
      <c r="B52" s="328" t="s">
        <v>103</v>
      </c>
      <c r="C52" s="323">
        <f>COUNTIFS(D16:D44,"=endo",E16:E44,"=a")</f>
        <v>0</v>
      </c>
      <c r="D52" s="323">
        <f>COUNTIFS(D16:D44,"=endo",E16:E44,"=b")</f>
        <v>0</v>
      </c>
      <c r="E52" s="323">
        <f>COUNTIFS(D16:D44,"=endo",E16:E$44,"=c")</f>
        <v>0</v>
      </c>
      <c r="F52" s="328" t="s">
        <v>103</v>
      </c>
      <c r="G52" s="323">
        <f>COUNTIFS(H15:H44,"=endo",I15:I44,"=a")</f>
        <v>0</v>
      </c>
      <c r="H52" s="323">
        <f>COUNTIFS(H15:H44,"=endo",I15:I44,"=b")</f>
        <v>0</v>
      </c>
      <c r="I52" s="323">
        <f>COUNTIFS(H15:H44,"=endo",I15:I$44,"=c")</f>
        <v>0</v>
      </c>
      <c r="J52" s="328" t="s">
        <v>103</v>
      </c>
      <c r="K52" s="323">
        <f>COUNTIFS(L15:L44,"=endo",M15:M44,"=a")</f>
        <v>0</v>
      </c>
      <c r="L52" s="323">
        <f>COUNTIFS(L15:L44,"=endo",M15:M44,"=b")</f>
        <v>0</v>
      </c>
      <c r="M52" s="323">
        <f>COUNTIFS(L15:L44,"=endo",M15:M$44,"=c")</f>
        <v>0</v>
      </c>
      <c r="N52" s="328" t="s">
        <v>103</v>
      </c>
      <c r="O52" s="323">
        <f>COUNTIFS(P15:P44,"=endo",Q15:Q44,"=a")</f>
        <v>0</v>
      </c>
      <c r="P52" s="323">
        <f>COUNTIFS(P15:P44,"=endo",Q15:Q44,"=b")</f>
        <v>0</v>
      </c>
      <c r="Q52" s="323">
        <f>COUNTIFS(P15:P44,"=endo",Q15:Q$44,"=c")</f>
        <v>0</v>
      </c>
      <c r="R52" s="328" t="s">
        <v>103</v>
      </c>
      <c r="S52" s="323">
        <f>COUNTIFS(T15:T44,"=endo",U15:U44,"=a")</f>
        <v>0</v>
      </c>
      <c r="T52" s="323">
        <f>COUNTIFS(T15:T44,"=endo",U15:U44,"=b")</f>
        <v>0</v>
      </c>
      <c r="U52" s="323">
        <f>COUNTIFS(T15:T44,"=endo",U15:U$44,"=c")</f>
        <v>0</v>
      </c>
      <c r="V52" s="328" t="s">
        <v>103</v>
      </c>
      <c r="W52" s="323">
        <f>COUNTIFS(X15:X44,"=endo",Y15:Y44,"=a")</f>
        <v>0</v>
      </c>
      <c r="X52" s="323">
        <f>COUNTIFS(X15:X44,"=endo",Y15:Y44,"=b")</f>
        <v>0</v>
      </c>
      <c r="Y52" s="323">
        <f>COUNTIFS(X15:X44,"=endo",Y15:Y$44,"=c")</f>
        <v>0</v>
      </c>
    </row>
    <row r="53" spans="2:25" s="93" customFormat="1" ht="15.75" thickBot="1">
      <c r="B53" s="329">
        <f>SUM(C47:E52)</f>
        <v>0</v>
      </c>
      <c r="C53" s="330"/>
      <c r="D53" s="330"/>
      <c r="E53" s="331"/>
      <c r="F53" s="329">
        <f>SUM(G47:I52)</f>
        <v>0</v>
      </c>
      <c r="G53" s="330"/>
      <c r="H53" s="330"/>
      <c r="I53" s="331"/>
      <c r="J53" s="329">
        <f>SUM(K47:M52)</f>
        <v>0</v>
      </c>
      <c r="K53" s="330"/>
      <c r="L53" s="330"/>
      <c r="M53" s="331"/>
      <c r="N53" s="329">
        <f>SUM(O47:Q52)</f>
        <v>0</v>
      </c>
      <c r="O53" s="330"/>
      <c r="P53" s="330"/>
      <c r="Q53" s="331"/>
      <c r="R53" s="329">
        <f>SUM(S47:U52)</f>
        <v>0</v>
      </c>
      <c r="S53" s="330"/>
      <c r="T53" s="330"/>
      <c r="U53" s="331"/>
      <c r="V53" s="329">
        <f>SUM(W47:Y52)</f>
        <v>0</v>
      </c>
      <c r="W53" s="330"/>
      <c r="X53" s="330"/>
      <c r="Y53" s="331"/>
    </row>
    <row r="54" spans="2:25" s="93" customFormat="1"/>
    <row r="55" spans="2:25" s="93" customFormat="1">
      <c r="B55" s="490" t="s">
        <v>101</v>
      </c>
      <c r="C55" s="490"/>
      <c r="D55" s="490"/>
      <c r="E55" s="411" t="s">
        <v>102</v>
      </c>
      <c r="F55" s="411"/>
      <c r="G55" s="411"/>
      <c r="H55" s="497" t="s">
        <v>104</v>
      </c>
      <c r="I55" s="498"/>
      <c r="J55" s="498"/>
      <c r="K55" s="425" t="s">
        <v>95</v>
      </c>
      <c r="L55" s="425"/>
      <c r="M55" s="425"/>
      <c r="N55" s="424" t="s">
        <v>22</v>
      </c>
      <c r="O55" s="424"/>
      <c r="P55" s="424"/>
      <c r="Q55" s="499" t="s">
        <v>134</v>
      </c>
      <c r="R55" s="412"/>
      <c r="S55" s="412"/>
    </row>
    <row r="56" spans="2:25" s="93" customFormat="1">
      <c r="B56" s="332" t="s">
        <v>35</v>
      </c>
      <c r="C56" s="332" t="s">
        <v>36</v>
      </c>
      <c r="D56" s="332" t="s">
        <v>37</v>
      </c>
      <c r="E56" s="333" t="s">
        <v>35</v>
      </c>
      <c r="F56" s="333" t="s">
        <v>36</v>
      </c>
      <c r="G56" s="333" t="s">
        <v>37</v>
      </c>
      <c r="H56" s="334" t="s">
        <v>35</v>
      </c>
      <c r="I56" s="334" t="s">
        <v>36</v>
      </c>
      <c r="J56" s="334" t="s">
        <v>37</v>
      </c>
      <c r="K56" s="335" t="s">
        <v>35</v>
      </c>
      <c r="L56" s="335" t="s">
        <v>36</v>
      </c>
      <c r="M56" s="335" t="s">
        <v>37</v>
      </c>
      <c r="N56" s="332" t="s">
        <v>35</v>
      </c>
      <c r="O56" s="332" t="s">
        <v>36</v>
      </c>
      <c r="P56" s="332" t="s">
        <v>37</v>
      </c>
      <c r="Q56" s="336" t="s">
        <v>35</v>
      </c>
      <c r="R56" s="336" t="s">
        <v>36</v>
      </c>
      <c r="S56" s="336" t="s">
        <v>37</v>
      </c>
    </row>
    <row r="57" spans="2:25" s="93" customFormat="1">
      <c r="B57" s="337">
        <f>C47+G47+K47+O47+S47+W47</f>
        <v>0</v>
      </c>
      <c r="C57" s="337">
        <f>D47+H47+L47+P47+T47+X47</f>
        <v>0</v>
      </c>
      <c r="D57" s="337">
        <f>E47+I47+M47+Q47+U47+Y47</f>
        <v>0</v>
      </c>
      <c r="E57" s="337">
        <f>C48+G48+K48+O48+S48+W48</f>
        <v>0</v>
      </c>
      <c r="F57" s="337">
        <f>D48+H48+L48+P48+T48+X48</f>
        <v>0</v>
      </c>
      <c r="G57" s="337">
        <f>E48+I48+M48+Q48+U48+Y48</f>
        <v>0</v>
      </c>
      <c r="H57" s="337">
        <f>C49+G49+K49+O49+S49+W49</f>
        <v>0</v>
      </c>
      <c r="I57" s="337">
        <f>D49+H49+L49+P49+T49+X49</f>
        <v>0</v>
      </c>
      <c r="J57" s="337">
        <f>E49+I49+M49+Q49+U49+Y49</f>
        <v>0</v>
      </c>
      <c r="K57" s="337">
        <f>G50+K50+O50+S50+W50+C50</f>
        <v>0</v>
      </c>
      <c r="L57" s="337">
        <f>H50+L50+P50+T50+X50+D50</f>
        <v>0</v>
      </c>
      <c r="M57" s="337">
        <f>I50+M50+Q50+U50+Y50+E50</f>
        <v>0</v>
      </c>
      <c r="N57" s="337">
        <f>C51+G51+K51+O51+S51+W51</f>
        <v>0</v>
      </c>
      <c r="O57" s="337">
        <f>D51+H51+L51+P51+T51+X51</f>
        <v>0</v>
      </c>
      <c r="P57" s="337">
        <f>E51+I51+M51+Q51+U51+Y51</f>
        <v>0</v>
      </c>
      <c r="Q57" s="338">
        <f>C52+G52+K52+O52+S52+W52</f>
        <v>0</v>
      </c>
      <c r="R57" s="338">
        <f>D52+H52+L52+P52+T52+X52</f>
        <v>0</v>
      </c>
      <c r="S57" s="338">
        <f>E52+I52+M52+Q52+U52+Y52</f>
        <v>0</v>
      </c>
    </row>
    <row r="58" spans="2:25" s="93" customFormat="1">
      <c r="B58" s="487">
        <f>B57+C57+D57</f>
        <v>0</v>
      </c>
      <c r="C58" s="488"/>
      <c r="D58" s="489"/>
      <c r="E58" s="487">
        <f>E57+F57+G57</f>
        <v>0</v>
      </c>
      <c r="F58" s="488"/>
      <c r="G58" s="489"/>
      <c r="H58" s="487">
        <f>H57+I57+J57</f>
        <v>0</v>
      </c>
      <c r="I58" s="488"/>
      <c r="J58" s="489"/>
      <c r="K58" s="487">
        <f>K57+L57+M57</f>
        <v>0</v>
      </c>
      <c r="L58" s="488"/>
      <c r="M58" s="489"/>
      <c r="N58" s="487">
        <f>N57+O57+P57</f>
        <v>0</v>
      </c>
      <c r="O58" s="488"/>
      <c r="P58" s="489"/>
      <c r="Q58" s="494">
        <f>Q57+R57+S57</f>
        <v>0</v>
      </c>
      <c r="R58" s="495"/>
      <c r="S58" s="496"/>
      <c r="T58" s="106">
        <f>SUM(B58:S58)</f>
        <v>0</v>
      </c>
    </row>
    <row r="59" spans="2:25" s="174" customFormat="1"/>
    <row r="60" spans="2:25" s="174" customFormat="1"/>
    <row r="61" spans="2:25" s="174" customFormat="1"/>
    <row r="62" spans="2:25" s="174" customFormat="1"/>
    <row r="63" spans="2:25" s="174" customFormat="1"/>
    <row r="64" spans="2:25" s="174" customFormat="1"/>
    <row r="65" s="174" customFormat="1"/>
    <row r="66" s="174" customFormat="1"/>
    <row r="67" s="174" customFormat="1"/>
    <row r="68" s="174" customFormat="1"/>
    <row r="69" s="174" customFormat="1"/>
    <row r="70" s="174" customFormat="1"/>
    <row r="71" s="174" customFormat="1"/>
    <row r="72" s="174" customFormat="1"/>
    <row r="73" s="174" customFormat="1"/>
    <row r="74" s="174" customFormat="1"/>
  </sheetData>
  <protectedRanges>
    <protectedRange password="CC6F" sqref="A73:XFD74" name="Range2_2"/>
    <protectedRange password="CC6F" sqref="A59:XFD72" name="Range2_1_1"/>
    <protectedRange password="CC6F" sqref="A47:A52 Z47:XFD52 A45:XFD46" name="Range1_1"/>
    <protectedRange password="CC6F" sqref="A1:XFD1 L29 V23:XFD27 Z15:XFD22 Z28:XFD44 B16 B4:XFD14 A4:A13 A28:A44 A15:A26 D16:E16" name="Range1_1_3_2"/>
    <protectedRange password="CC6F" sqref="B47:B52 F47:F52 J47:J52 N47:N52 R47:R52 V47:V52" name="Range1_2_1_1"/>
    <protectedRange password="CC6F" sqref="B55:S55" name="Range3_1_4_1_1_1"/>
    <protectedRange password="CC6F" sqref="C47:E52 G47:I52 K47:M52 O47:Q52 S47:U52 W47:Y52" name="Range3_1_6_1"/>
    <protectedRange password="CC6F" sqref="A2:D2 F2:XFD2" name="Range1_1_3_1_1"/>
    <protectedRange password="CC6F" sqref="A3:XFD3" name="Range1_1_3_1_1_1"/>
  </protectedRanges>
  <mergeCells count="90">
    <mergeCell ref="V45:Y45"/>
    <mergeCell ref="J3:M3"/>
    <mergeCell ref="V13:W13"/>
    <mergeCell ref="V5:W5"/>
    <mergeCell ref="J10:K10"/>
    <mergeCell ref="R8:S8"/>
    <mergeCell ref="N5:O5"/>
    <mergeCell ref="J6:K6"/>
    <mergeCell ref="N7:O7"/>
    <mergeCell ref="V12:W12"/>
    <mergeCell ref="N11:O11"/>
    <mergeCell ref="R5:S5"/>
    <mergeCell ref="J7:K7"/>
    <mergeCell ref="J13:K13"/>
    <mergeCell ref="V10:W10"/>
    <mergeCell ref="J8:K8"/>
    <mergeCell ref="A1:J1"/>
    <mergeCell ref="F45:I45"/>
    <mergeCell ref="R6:S6"/>
    <mergeCell ref="V3:Y3"/>
    <mergeCell ref="R45:U45"/>
    <mergeCell ref="J45:M45"/>
    <mergeCell ref="R3:U3"/>
    <mergeCell ref="F8:G8"/>
    <mergeCell ref="R10:S10"/>
    <mergeCell ref="F10:G10"/>
    <mergeCell ref="V9:W9"/>
    <mergeCell ref="A6:A13"/>
    <mergeCell ref="N8:O8"/>
    <mergeCell ref="N10:O10"/>
    <mergeCell ref="F9:G9"/>
    <mergeCell ref="J11:K11"/>
    <mergeCell ref="Q58:S58"/>
    <mergeCell ref="H55:J55"/>
    <mergeCell ref="N12:O12"/>
    <mergeCell ref="F11:G11"/>
    <mergeCell ref="B11:C11"/>
    <mergeCell ref="R12:S12"/>
    <mergeCell ref="B58:D58"/>
    <mergeCell ref="N58:P58"/>
    <mergeCell ref="N55:P55"/>
    <mergeCell ref="H58:J58"/>
    <mergeCell ref="K58:M58"/>
    <mergeCell ref="E58:G58"/>
    <mergeCell ref="E55:G55"/>
    <mergeCell ref="N45:Q45"/>
    <mergeCell ref="Q55:S55"/>
    <mergeCell ref="N4:O4"/>
    <mergeCell ref="R13:S13"/>
    <mergeCell ref="N6:O6"/>
    <mergeCell ref="N9:O9"/>
    <mergeCell ref="R4:S4"/>
    <mergeCell ref="R11:S11"/>
    <mergeCell ref="F7:G7"/>
    <mergeCell ref="F5:G5"/>
    <mergeCell ref="N13:O13"/>
    <mergeCell ref="J12:K12"/>
    <mergeCell ref="R7:S7"/>
    <mergeCell ref="B5:C5"/>
    <mergeCell ref="J4:K4"/>
    <mergeCell ref="B55:D55"/>
    <mergeCell ref="B4:C4"/>
    <mergeCell ref="F4:G4"/>
    <mergeCell ref="B45:E45"/>
    <mergeCell ref="K55:M55"/>
    <mergeCell ref="B12:C12"/>
    <mergeCell ref="B7:C7"/>
    <mergeCell ref="B10:C10"/>
    <mergeCell ref="F6:G6"/>
    <mergeCell ref="F13:G13"/>
    <mergeCell ref="B13:C13"/>
    <mergeCell ref="F12:G12"/>
    <mergeCell ref="B9:C9"/>
    <mergeCell ref="B6:C6"/>
    <mergeCell ref="D2:G2"/>
    <mergeCell ref="I2:Q2"/>
    <mergeCell ref="A16:A44"/>
    <mergeCell ref="B8:C8"/>
    <mergeCell ref="V8:W8"/>
    <mergeCell ref="B2:C2"/>
    <mergeCell ref="V11:W11"/>
    <mergeCell ref="J9:K9"/>
    <mergeCell ref="R9:S9"/>
    <mergeCell ref="V7:W7"/>
    <mergeCell ref="N3:Q3"/>
    <mergeCell ref="V6:W6"/>
    <mergeCell ref="F3:I3"/>
    <mergeCell ref="V4:W4"/>
    <mergeCell ref="B3:E3"/>
    <mergeCell ref="J5:K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IZ134"/>
  <sheetViews>
    <sheetView topLeftCell="A58" workbookViewId="0">
      <selection activeCell="H37" sqref="H37"/>
    </sheetView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4'!B16</f>
        <v>0</v>
      </c>
      <c r="B67" s="74">
        <f>'plan 4'!C16</f>
        <v>0</v>
      </c>
      <c r="C67" s="74">
        <f>'plan 4'!D16</f>
        <v>0</v>
      </c>
      <c r="D67" s="74">
        <f>'plan 4'!E16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4'!B17</f>
        <v>0</v>
      </c>
      <c r="B68" s="74">
        <f>'plan 4'!C17</f>
        <v>0</v>
      </c>
      <c r="C68" s="74">
        <f>'plan 4'!D17</f>
        <v>0</v>
      </c>
      <c r="D68" s="74">
        <f>'plan 4'!E17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4'!B18</f>
        <v>0</v>
      </c>
      <c r="B69" s="74">
        <f>'plan 4'!C18</f>
        <v>0</v>
      </c>
      <c r="C69" s="74">
        <f>'plan 4'!D18</f>
        <v>0</v>
      </c>
      <c r="D69" s="74">
        <f>'plan 4'!E18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4'!B19</f>
        <v>0</v>
      </c>
      <c r="B70" s="74">
        <f>'plan 4'!C19</f>
        <v>0</v>
      </c>
      <c r="C70" s="74">
        <f>'plan 4'!D19</f>
        <v>0</v>
      </c>
      <c r="D70" s="74">
        <f>'plan 4'!E19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4'!B20</f>
        <v>0</v>
      </c>
      <c r="B71" s="74">
        <f>'plan 4'!C20</f>
        <v>0</v>
      </c>
      <c r="C71" s="74">
        <f>'plan 4'!D20</f>
        <v>0</v>
      </c>
      <c r="D71" s="74">
        <f>'plan 4'!E20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4'!B21</f>
        <v>0</v>
      </c>
      <c r="B72" s="74">
        <f>'plan 4'!C21</f>
        <v>0</v>
      </c>
      <c r="C72" s="74">
        <f>'plan 4'!D21</f>
        <v>0</v>
      </c>
      <c r="D72" s="74">
        <f>'plan 4'!E21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4'!B22</f>
        <v>0</v>
      </c>
      <c r="B73" s="74">
        <f>'plan 4'!C22</f>
        <v>0</v>
      </c>
      <c r="C73" s="74">
        <f>'plan 4'!D22</f>
        <v>0</v>
      </c>
      <c r="D73" s="74">
        <f>'plan 4'!E22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4'!B23</f>
        <v>0</v>
      </c>
      <c r="B74" s="74">
        <f>'plan 4'!C23</f>
        <v>0</v>
      </c>
      <c r="C74" s="74">
        <f>'plan 4'!D23</f>
        <v>0</v>
      </c>
      <c r="D74" s="74">
        <f>'plan 4'!E23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4'!B24</f>
        <v>0</v>
      </c>
      <c r="B75" s="74">
        <f>'plan 4'!C24</f>
        <v>0</v>
      </c>
      <c r="C75" s="74">
        <f>'plan 4'!D24</f>
        <v>0</v>
      </c>
      <c r="D75" s="74">
        <f>'plan 4'!E24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4'!B25</f>
        <v>0</v>
      </c>
      <c r="B76" s="74">
        <f>'plan 4'!C25</f>
        <v>0</v>
      </c>
      <c r="C76" s="74">
        <f>'plan 4'!D25</f>
        <v>0</v>
      </c>
      <c r="D76" s="74">
        <f>'plan 4'!E25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4'!B26</f>
        <v>0</v>
      </c>
      <c r="B77" s="74">
        <f>'plan 4'!C26</f>
        <v>0</v>
      </c>
      <c r="C77" s="74">
        <f>'plan 4'!D26</f>
        <v>0</v>
      </c>
      <c r="D77" s="74">
        <f>'plan 4'!E26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4'!B27</f>
        <v>0</v>
      </c>
      <c r="B78" s="74">
        <f>'plan 4'!C27</f>
        <v>0</v>
      </c>
      <c r="C78" s="74">
        <f>'plan 4'!D27</f>
        <v>0</v>
      </c>
      <c r="D78" s="74">
        <f>'plan 4'!E27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4'!B28</f>
        <v>0</v>
      </c>
      <c r="B79" s="74">
        <f>'plan 4'!C28</f>
        <v>0</v>
      </c>
      <c r="C79" s="74">
        <f>'plan 4'!D28</f>
        <v>0</v>
      </c>
      <c r="D79" s="74">
        <f>'plan 4'!E28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4'!B29</f>
        <v>0</v>
      </c>
      <c r="B80" s="74">
        <f>'plan 4'!C29</f>
        <v>0</v>
      </c>
      <c r="C80" s="74">
        <f>'plan 4'!D29</f>
        <v>0</v>
      </c>
      <c r="D80" s="74">
        <f>'plan 4'!E29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4'!B30</f>
        <v>0</v>
      </c>
      <c r="B81" s="74">
        <f>'plan 4'!C30</f>
        <v>0</v>
      </c>
      <c r="C81" s="74">
        <f>'plan 4'!D30</f>
        <v>0</v>
      </c>
      <c r="D81" s="74">
        <f>'plan 4'!E30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4'!B31</f>
        <v>0</v>
      </c>
      <c r="B82" s="74">
        <f>'plan 4'!C31</f>
        <v>0</v>
      </c>
      <c r="C82" s="74">
        <f>'plan 4'!D31</f>
        <v>0</v>
      </c>
      <c r="D82" s="74">
        <f>'plan 4'!E31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4'!B32</f>
        <v>0</v>
      </c>
      <c r="B83" s="74">
        <f>'plan 4'!C32</f>
        <v>0</v>
      </c>
      <c r="C83" s="74">
        <f>'plan 4'!D32</f>
        <v>0</v>
      </c>
      <c r="D83" s="74">
        <f>'plan 4'!E32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4'!B33</f>
        <v>0</v>
      </c>
      <c r="B84" s="74">
        <f>'plan 4'!C33</f>
        <v>0</v>
      </c>
      <c r="C84" s="74">
        <f>'plan 4'!D33</f>
        <v>0</v>
      </c>
      <c r="D84" s="74">
        <f>'plan 4'!E33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4'!B34</f>
        <v>0</v>
      </c>
      <c r="B85" s="74">
        <f>'plan 4'!C34</f>
        <v>0</v>
      </c>
      <c r="C85" s="74">
        <f>'plan 4'!D34</f>
        <v>0</v>
      </c>
      <c r="D85" s="74">
        <f>'plan 4'!E34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4'!B35</f>
        <v>0</v>
      </c>
      <c r="B86" s="74">
        <f>'plan 4'!C35</f>
        <v>0</v>
      </c>
      <c r="C86" s="74">
        <f>'plan 4'!D35</f>
        <v>0</v>
      </c>
      <c r="D86" s="74">
        <f>'plan 4'!E35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4'!B36</f>
        <v>0</v>
      </c>
      <c r="B87" s="74">
        <f>'plan 4'!C36</f>
        <v>0</v>
      </c>
      <c r="C87" s="74">
        <f>'plan 4'!D36</f>
        <v>0</v>
      </c>
      <c r="D87" s="74">
        <f>'plan 4'!E36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4'!B37</f>
        <v>0</v>
      </c>
      <c r="B88" s="74">
        <f>'plan 4'!C37</f>
        <v>0</v>
      </c>
      <c r="C88" s="74">
        <f>'plan 4'!D37</f>
        <v>0</v>
      </c>
      <c r="D88" s="74">
        <f>'plan 4'!E37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4'!B38</f>
        <v>0</v>
      </c>
      <c r="B89" s="74">
        <f>'plan 4'!C38</f>
        <v>0</v>
      </c>
      <c r="C89" s="74">
        <f>'plan 4'!D38</f>
        <v>0</v>
      </c>
      <c r="D89" s="74">
        <f>'plan 4'!E38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4'!B39</f>
        <v>0</v>
      </c>
      <c r="B90" s="74">
        <f>'plan 4'!C39</f>
        <v>0</v>
      </c>
      <c r="C90" s="74">
        <f>'plan 4'!D39</f>
        <v>0</v>
      </c>
      <c r="D90" s="74">
        <f>'plan 4'!E39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4'!B40</f>
        <v>0</v>
      </c>
      <c r="B91" s="74">
        <f>'plan 4'!C40</f>
        <v>0</v>
      </c>
      <c r="C91" s="74">
        <f>'plan 4'!D40</f>
        <v>0</v>
      </c>
      <c r="D91" s="74">
        <f>'plan 4'!E40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4'!B41</f>
        <v>0</v>
      </c>
      <c r="B92" s="74">
        <f>'plan 4'!C41</f>
        <v>0</v>
      </c>
      <c r="C92" s="74">
        <f>'plan 4'!D41</f>
        <v>0</v>
      </c>
      <c r="D92" s="74">
        <f>'plan 4'!E41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4'!B42</f>
        <v>0</v>
      </c>
      <c r="B93" s="74">
        <f>'plan 4'!C42</f>
        <v>0</v>
      </c>
      <c r="C93" s="74">
        <f>'plan 4'!D42</f>
        <v>0</v>
      </c>
      <c r="D93" s="74">
        <f>'plan 4'!E42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4'!B43</f>
        <v>0</v>
      </c>
      <c r="B94" s="74">
        <f>'plan 4'!C43</f>
        <v>0</v>
      </c>
      <c r="C94" s="74">
        <f>'plan 4'!D43</f>
        <v>0</v>
      </c>
      <c r="D94" s="74">
        <f>'plan 4'!E43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4'!B44</f>
        <v>0</v>
      </c>
      <c r="B95" s="74">
        <f>'plan 4'!C44</f>
        <v>0</v>
      </c>
      <c r="C95" s="74">
        <f>'plan 4'!D44</f>
        <v>0</v>
      </c>
      <c r="D95" s="74">
        <f>'plan 4'!E44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73"/>
      <c r="B96" s="74"/>
      <c r="C96" s="74"/>
      <c r="D96" s="74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"/>
    <protectedRange password="CC6F" sqref="A46 J46:S46 A45:B45 D45:F45 A42:D44 I42:T43 I44:S45 A47:S47 H42:H44 E44:G44 E42:F43" name="Range2_1_3"/>
    <protectedRange password="CC6F" sqref="A109:S110 A127:S134" name="Range4_1_2"/>
    <protectedRange password="CC6F" sqref="A114:S114" name="Range4_2_1"/>
    <protectedRange password="CC6F" sqref="U101:X102 T103:W103" name="Range3_1"/>
    <protectedRange password="CC7D" sqref="A1:F1 C2:G2 A3:F35 G1:X3 B40:F40 E66:I66 B99:F99 G4:H35 L4:X35" name="Range1_5"/>
    <protectedRange password="CC7D" sqref="A48:G62 A64:F64 C63:G63 G48:X64 A115:X126" name="Range2_1"/>
    <protectedRange password="CC6F" sqref="A66:D66 J66:XFD66 A65:I65 K65:XFD65 I5:K35 J4:K4 A67:XFD67 E68:XFD96 A68:D95" name="Range2_2_3"/>
    <protectedRange password="CC6F" sqref="B46:I46" name="Range2_1_1_2_1"/>
    <protectedRange password="CC6F" sqref="A63:B63" name="Range1_1_1_2"/>
    <protectedRange password="CC6F" sqref="A2:B2" name="Range1_1_1_3"/>
    <protectedRange password="CC6F" sqref="G41:G43" name="Range3_1_3"/>
    <protectedRange password="CC6F" sqref="A104:R105" name="Range3_1_4_1_1"/>
    <protectedRange password="CC6F" sqref="S104:V106" name="Range3_3_2"/>
    <protectedRange password="CC6F" sqref="A106:R106" name="Range3_1_1_1_1"/>
    <protectedRange password="CC6F" sqref="A111:R111" name="Range3_1_5_1"/>
    <protectedRange password="CC6F" sqref="A112:R112" name="Range4_1_1_1_1"/>
    <protectedRange password="CC6F" sqref="S111:V111" name="Range3_3_1_1_1"/>
    <protectedRange password="CC6F" sqref="A113:R113" name="Range3_1_2_1_1_1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IZ134"/>
  <sheetViews>
    <sheetView topLeftCell="A61" workbookViewId="0">
      <selection activeCell="H37" sqref="H37"/>
    </sheetView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4'!F16</f>
        <v>0</v>
      </c>
      <c r="B67" s="74">
        <f>'plan 4'!G16</f>
        <v>0</v>
      </c>
      <c r="C67" s="74">
        <f>'plan 4'!H16</f>
        <v>0</v>
      </c>
      <c r="D67" s="74">
        <f>'plan 4'!I16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4'!F17</f>
        <v>0</v>
      </c>
      <c r="B68" s="74">
        <f>'plan 4'!G17</f>
        <v>0</v>
      </c>
      <c r="C68" s="74">
        <f>'plan 4'!H17</f>
        <v>0</v>
      </c>
      <c r="D68" s="74">
        <f>'plan 4'!I17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4'!F18</f>
        <v>0</v>
      </c>
      <c r="B69" s="74">
        <f>'plan 4'!G18</f>
        <v>0</v>
      </c>
      <c r="C69" s="74">
        <f>'plan 4'!H18</f>
        <v>0</v>
      </c>
      <c r="D69" s="74">
        <f>'plan 4'!I18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4'!F19</f>
        <v>0</v>
      </c>
      <c r="B70" s="74">
        <f>'plan 4'!G19</f>
        <v>0</v>
      </c>
      <c r="C70" s="74">
        <f>'plan 4'!H19</f>
        <v>0</v>
      </c>
      <c r="D70" s="74">
        <f>'plan 4'!I19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4'!F20</f>
        <v>0</v>
      </c>
      <c r="B71" s="74">
        <f>'plan 4'!G20</f>
        <v>0</v>
      </c>
      <c r="C71" s="74">
        <f>'plan 4'!H20</f>
        <v>0</v>
      </c>
      <c r="D71" s="74">
        <f>'plan 4'!I20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4'!F21</f>
        <v>0</v>
      </c>
      <c r="B72" s="74">
        <f>'plan 4'!G21</f>
        <v>0</v>
      </c>
      <c r="C72" s="74">
        <f>'plan 4'!H21</f>
        <v>0</v>
      </c>
      <c r="D72" s="74">
        <f>'plan 4'!I21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4'!F22</f>
        <v>0</v>
      </c>
      <c r="B73" s="74">
        <f>'plan 4'!G22</f>
        <v>0</v>
      </c>
      <c r="C73" s="74">
        <f>'plan 4'!H22</f>
        <v>0</v>
      </c>
      <c r="D73" s="74">
        <f>'plan 4'!I22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4'!F23</f>
        <v>0</v>
      </c>
      <c r="B74" s="74">
        <f>'plan 4'!G23</f>
        <v>0</v>
      </c>
      <c r="C74" s="74">
        <f>'plan 4'!H23</f>
        <v>0</v>
      </c>
      <c r="D74" s="74">
        <f>'plan 4'!I23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4'!F24</f>
        <v>0</v>
      </c>
      <c r="B75" s="74">
        <f>'plan 4'!G24</f>
        <v>0</v>
      </c>
      <c r="C75" s="74">
        <f>'plan 4'!H24</f>
        <v>0</v>
      </c>
      <c r="D75" s="74">
        <f>'plan 4'!I24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4'!F25</f>
        <v>0</v>
      </c>
      <c r="B76" s="74">
        <f>'plan 4'!G25</f>
        <v>0</v>
      </c>
      <c r="C76" s="74">
        <f>'plan 4'!H25</f>
        <v>0</v>
      </c>
      <c r="D76" s="74">
        <f>'plan 4'!I25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4'!F26</f>
        <v>0</v>
      </c>
      <c r="B77" s="74">
        <f>'plan 4'!G26</f>
        <v>0</v>
      </c>
      <c r="C77" s="74">
        <f>'plan 4'!H26</f>
        <v>0</v>
      </c>
      <c r="D77" s="74">
        <f>'plan 4'!I26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4'!F27</f>
        <v>0</v>
      </c>
      <c r="B78" s="74">
        <f>'plan 4'!G27</f>
        <v>0</v>
      </c>
      <c r="C78" s="74">
        <f>'plan 4'!H27</f>
        <v>0</v>
      </c>
      <c r="D78" s="74">
        <f>'plan 4'!I27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4'!F28</f>
        <v>0</v>
      </c>
      <c r="B79" s="74">
        <f>'plan 4'!G28</f>
        <v>0</v>
      </c>
      <c r="C79" s="74">
        <f>'plan 4'!H28</f>
        <v>0</v>
      </c>
      <c r="D79" s="74">
        <f>'plan 4'!I28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4'!F29</f>
        <v>0</v>
      </c>
      <c r="B80" s="74">
        <f>'plan 4'!G29</f>
        <v>0</v>
      </c>
      <c r="C80" s="74">
        <f>'plan 4'!H29</f>
        <v>0</v>
      </c>
      <c r="D80" s="74">
        <f>'plan 4'!I29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4'!F30</f>
        <v>0</v>
      </c>
      <c r="B81" s="74">
        <f>'plan 4'!G30</f>
        <v>0</v>
      </c>
      <c r="C81" s="74">
        <f>'plan 4'!H30</f>
        <v>0</v>
      </c>
      <c r="D81" s="74">
        <f>'plan 4'!I30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4'!F31</f>
        <v>0</v>
      </c>
      <c r="B82" s="74">
        <f>'plan 4'!G31</f>
        <v>0</v>
      </c>
      <c r="C82" s="74">
        <f>'plan 4'!H31</f>
        <v>0</v>
      </c>
      <c r="D82" s="74">
        <f>'plan 4'!I31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4'!F32</f>
        <v>0</v>
      </c>
      <c r="B83" s="74">
        <f>'plan 4'!G32</f>
        <v>0</v>
      </c>
      <c r="C83" s="74">
        <f>'plan 4'!H32</f>
        <v>0</v>
      </c>
      <c r="D83" s="74">
        <f>'plan 4'!I32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4'!F33</f>
        <v>0</v>
      </c>
      <c r="B84" s="74">
        <f>'plan 4'!G33</f>
        <v>0</v>
      </c>
      <c r="C84" s="74">
        <f>'plan 4'!H33</f>
        <v>0</v>
      </c>
      <c r="D84" s="74">
        <f>'plan 4'!I33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4'!F34</f>
        <v>0</v>
      </c>
      <c r="B85" s="74">
        <f>'plan 4'!G34</f>
        <v>0</v>
      </c>
      <c r="C85" s="74">
        <f>'plan 4'!H34</f>
        <v>0</v>
      </c>
      <c r="D85" s="74">
        <f>'plan 4'!I34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4'!F35</f>
        <v>0</v>
      </c>
      <c r="B86" s="74">
        <f>'plan 4'!G35</f>
        <v>0</v>
      </c>
      <c r="C86" s="74">
        <f>'plan 4'!H35</f>
        <v>0</v>
      </c>
      <c r="D86" s="74">
        <f>'plan 4'!I35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4'!F36</f>
        <v>0</v>
      </c>
      <c r="B87" s="74">
        <f>'plan 4'!G36</f>
        <v>0</v>
      </c>
      <c r="C87" s="74">
        <f>'plan 4'!H36</f>
        <v>0</v>
      </c>
      <c r="D87" s="74">
        <f>'plan 4'!I36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4'!F37</f>
        <v>0</v>
      </c>
      <c r="B88" s="74">
        <f>'plan 4'!G37</f>
        <v>0</v>
      </c>
      <c r="C88" s="74">
        <f>'plan 4'!H37</f>
        <v>0</v>
      </c>
      <c r="D88" s="74">
        <f>'plan 4'!I37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4'!F38</f>
        <v>0</v>
      </c>
      <c r="B89" s="74">
        <f>'plan 4'!G38</f>
        <v>0</v>
      </c>
      <c r="C89" s="74">
        <f>'plan 4'!H38</f>
        <v>0</v>
      </c>
      <c r="D89" s="74">
        <f>'plan 4'!I38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4'!F39</f>
        <v>0</v>
      </c>
      <c r="B90" s="74">
        <f>'plan 4'!G39</f>
        <v>0</v>
      </c>
      <c r="C90" s="74">
        <f>'plan 4'!H39</f>
        <v>0</v>
      </c>
      <c r="D90" s="74">
        <f>'plan 4'!I39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4'!F40</f>
        <v>0</v>
      </c>
      <c r="B91" s="74">
        <f>'plan 4'!G40</f>
        <v>0</v>
      </c>
      <c r="C91" s="74">
        <f>'plan 4'!H40</f>
        <v>0</v>
      </c>
      <c r="D91" s="74">
        <f>'plan 4'!I40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4'!F41</f>
        <v>0</v>
      </c>
      <c r="B92" s="74">
        <f>'plan 4'!G41</f>
        <v>0</v>
      </c>
      <c r="C92" s="74">
        <f>'plan 4'!H41</f>
        <v>0</v>
      </c>
      <c r="D92" s="74">
        <f>'plan 4'!I41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4'!F42</f>
        <v>0</v>
      </c>
      <c r="B93" s="74">
        <f>'plan 4'!G42</f>
        <v>0</v>
      </c>
      <c r="C93" s="74">
        <f>'plan 4'!H42</f>
        <v>0</v>
      </c>
      <c r="D93" s="74">
        <f>'plan 4'!I42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4'!F43</f>
        <v>0</v>
      </c>
      <c r="B94" s="74">
        <f>'plan 4'!G43</f>
        <v>0</v>
      </c>
      <c r="C94" s="74">
        <f>'plan 4'!H43</f>
        <v>0</v>
      </c>
      <c r="D94" s="74">
        <f>'plan 4'!I43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4'!F44</f>
        <v>0</v>
      </c>
      <c r="B95" s="74">
        <f>'plan 4'!G44</f>
        <v>0</v>
      </c>
      <c r="C95" s="74">
        <f>'plan 4'!H44</f>
        <v>0</v>
      </c>
      <c r="D95" s="74">
        <f>'plan 4'!I44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73"/>
      <c r="B96" s="74"/>
      <c r="C96" s="74"/>
      <c r="D96" s="74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_2"/>
    <protectedRange password="CC6F" sqref="A46 J46:S46 A45:B45 D45:F45 A42:D44 I42:T43 I44:S45 A47:S47 H42:H44 E44:G44 E42:F43" name="Range2_1_3_1_2"/>
    <protectedRange password="CC6F" sqref="A109:S110 A127:S134" name="Range4_1_2_1_2"/>
    <protectedRange password="CC6F" sqref="A114:S114" name="Range4_2_1_1_2"/>
    <protectedRange password="CC6F" sqref="U101:X102 T103:W103" name="Range3_1_1_2"/>
    <protectedRange password="CC7D" sqref="A1:F1 C2:G2 A3:F35 G1:X3 B40:F40 E66:I66 B99:F99 G4:H35 L4:X35" name="Range1_5_1_2"/>
    <protectedRange password="CC7D" sqref="A48:G62 A64:F64 C63:G63 G48:X64 A115:X126" name="Range2_1_1_2"/>
    <protectedRange password="CC6F" sqref="A66:D66 J66:XFD66 A65:I65 K65:XFD65 I5:K35 J4:K4 E67:XFD96" name="Range2_2_3_1_2"/>
    <protectedRange password="CC6F" sqref="B46:I46" name="Range2_1_1_2_1_1_2"/>
    <protectedRange password="CC6F" sqref="A63:B63" name="Range1_1_1_2_1_2"/>
    <protectedRange password="CC6F" sqref="A2:B2" name="Range1_1_1_3_1_2"/>
    <protectedRange password="CC6F" sqref="G41:G43" name="Range3_1_3_1_2"/>
    <protectedRange password="CC6F" sqref="A104:R105" name="Range3_1_4_1_1_1_2"/>
    <protectedRange password="CC6F" sqref="S104:V106" name="Range3_3_2_1_2"/>
    <protectedRange password="CC6F" sqref="A106:R106" name="Range3_1_1_1_1_1_2"/>
    <protectedRange password="CC6F" sqref="A111:R111" name="Range3_1_5_1_1_2"/>
    <protectedRange password="CC6F" sqref="A112:R112" name="Range4_1_1_1_1_1_2"/>
    <protectedRange password="CC6F" sqref="S111:V111" name="Range3_3_1_1_1_1_2"/>
    <protectedRange password="CC6F" sqref="A113:R113" name="Range3_1_2_1_1_1_1_2"/>
    <protectedRange password="CC6F" sqref="B96:D96 A67:D95" name="Range2_2_3_2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IZ134"/>
  <sheetViews>
    <sheetView topLeftCell="A52" workbookViewId="0">
      <selection activeCell="H37" sqref="H37"/>
    </sheetView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4'!J16</f>
        <v>0</v>
      </c>
      <c r="B67" s="74">
        <f>'plan 4'!K16</f>
        <v>0</v>
      </c>
      <c r="C67" s="74">
        <f>'plan 4'!L16</f>
        <v>0</v>
      </c>
      <c r="D67" s="74">
        <f>'plan 4'!M16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4'!J17</f>
        <v>0</v>
      </c>
      <c r="B68" s="74">
        <f>'plan 4'!K17</f>
        <v>0</v>
      </c>
      <c r="C68" s="74">
        <f>'plan 4'!L17</f>
        <v>0</v>
      </c>
      <c r="D68" s="74">
        <f>'plan 4'!M17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4'!J18</f>
        <v>0</v>
      </c>
      <c r="B69" s="74">
        <f>'plan 4'!K18</f>
        <v>0</v>
      </c>
      <c r="C69" s="74">
        <f>'plan 4'!L18</f>
        <v>0</v>
      </c>
      <c r="D69" s="74">
        <f>'plan 4'!M18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4'!J19</f>
        <v>0</v>
      </c>
      <c r="B70" s="74">
        <f>'plan 4'!K19</f>
        <v>0</v>
      </c>
      <c r="C70" s="74">
        <f>'plan 4'!L19</f>
        <v>0</v>
      </c>
      <c r="D70" s="74">
        <f>'plan 4'!M19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4'!J20</f>
        <v>0</v>
      </c>
      <c r="B71" s="74">
        <f>'plan 4'!K20</f>
        <v>0</v>
      </c>
      <c r="C71" s="74">
        <f>'plan 4'!L20</f>
        <v>0</v>
      </c>
      <c r="D71" s="74">
        <f>'plan 4'!M20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4'!J21</f>
        <v>0</v>
      </c>
      <c r="B72" s="74">
        <f>'plan 4'!K21</f>
        <v>0</v>
      </c>
      <c r="C72" s="74">
        <f>'plan 4'!L21</f>
        <v>0</v>
      </c>
      <c r="D72" s="74">
        <f>'plan 4'!M21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4'!J22</f>
        <v>0</v>
      </c>
      <c r="B73" s="74">
        <f>'plan 4'!K22</f>
        <v>0</v>
      </c>
      <c r="C73" s="74">
        <f>'plan 4'!L22</f>
        <v>0</v>
      </c>
      <c r="D73" s="74">
        <f>'plan 4'!M22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4'!J23</f>
        <v>0</v>
      </c>
      <c r="B74" s="74">
        <f>'plan 4'!K23</f>
        <v>0</v>
      </c>
      <c r="C74" s="74">
        <f>'plan 4'!L23</f>
        <v>0</v>
      </c>
      <c r="D74" s="74">
        <f>'plan 4'!M23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4'!J24</f>
        <v>0</v>
      </c>
      <c r="B75" s="74">
        <f>'plan 4'!K24</f>
        <v>0</v>
      </c>
      <c r="C75" s="74">
        <f>'plan 4'!L24</f>
        <v>0</v>
      </c>
      <c r="D75" s="74">
        <f>'plan 4'!M24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4'!J25</f>
        <v>0</v>
      </c>
      <c r="B76" s="74">
        <f>'plan 4'!K25</f>
        <v>0</v>
      </c>
      <c r="C76" s="74">
        <f>'plan 4'!L25</f>
        <v>0</v>
      </c>
      <c r="D76" s="74">
        <f>'plan 4'!M25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4'!J26</f>
        <v>0</v>
      </c>
      <c r="B77" s="74">
        <f>'plan 4'!K26</f>
        <v>0</v>
      </c>
      <c r="C77" s="74">
        <f>'plan 4'!L26</f>
        <v>0</v>
      </c>
      <c r="D77" s="74">
        <f>'plan 4'!M26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4'!J27</f>
        <v>0</v>
      </c>
      <c r="B78" s="74">
        <f>'plan 4'!K27</f>
        <v>0</v>
      </c>
      <c r="C78" s="74">
        <f>'plan 4'!L27</f>
        <v>0</v>
      </c>
      <c r="D78" s="74">
        <f>'plan 4'!M27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4'!J28</f>
        <v>0</v>
      </c>
      <c r="B79" s="74">
        <f>'plan 4'!K28</f>
        <v>0</v>
      </c>
      <c r="C79" s="74">
        <f>'plan 4'!L28</f>
        <v>0</v>
      </c>
      <c r="D79" s="74">
        <f>'plan 4'!M28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4'!J29</f>
        <v>0</v>
      </c>
      <c r="B80" s="74">
        <f>'plan 4'!K29</f>
        <v>0</v>
      </c>
      <c r="C80" s="74">
        <f>'plan 4'!L29</f>
        <v>0</v>
      </c>
      <c r="D80" s="74">
        <f>'plan 4'!M29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4'!J30</f>
        <v>0</v>
      </c>
      <c r="B81" s="74">
        <f>'plan 4'!K30</f>
        <v>0</v>
      </c>
      <c r="C81" s="74">
        <f>'plan 4'!L30</f>
        <v>0</v>
      </c>
      <c r="D81" s="74">
        <f>'plan 4'!M30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4'!J31</f>
        <v>0</v>
      </c>
      <c r="B82" s="74">
        <f>'plan 4'!K31</f>
        <v>0</v>
      </c>
      <c r="C82" s="74">
        <f>'plan 4'!L31</f>
        <v>0</v>
      </c>
      <c r="D82" s="74">
        <f>'plan 4'!M31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4'!J32</f>
        <v>0</v>
      </c>
      <c r="B83" s="74">
        <f>'plan 4'!K32</f>
        <v>0</v>
      </c>
      <c r="C83" s="74">
        <f>'plan 4'!L32</f>
        <v>0</v>
      </c>
      <c r="D83" s="74">
        <f>'plan 4'!M32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4'!J33</f>
        <v>0</v>
      </c>
      <c r="B84" s="74">
        <f>'plan 4'!K33</f>
        <v>0</v>
      </c>
      <c r="C84" s="74">
        <f>'plan 4'!L33</f>
        <v>0</v>
      </c>
      <c r="D84" s="74">
        <f>'plan 4'!M33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4'!J34</f>
        <v>0</v>
      </c>
      <c r="B85" s="74">
        <f>'plan 4'!K34</f>
        <v>0</v>
      </c>
      <c r="C85" s="74">
        <f>'plan 4'!L34</f>
        <v>0</v>
      </c>
      <c r="D85" s="74">
        <f>'plan 4'!M34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4'!J35</f>
        <v>0</v>
      </c>
      <c r="B86" s="74">
        <f>'plan 4'!K35</f>
        <v>0</v>
      </c>
      <c r="C86" s="74">
        <f>'plan 4'!L35</f>
        <v>0</v>
      </c>
      <c r="D86" s="74">
        <f>'plan 4'!M35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4'!J36</f>
        <v>0</v>
      </c>
      <c r="B87" s="74">
        <f>'plan 4'!K36</f>
        <v>0</v>
      </c>
      <c r="C87" s="74">
        <f>'plan 4'!L36</f>
        <v>0</v>
      </c>
      <c r="D87" s="74">
        <f>'plan 4'!M36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4'!J37</f>
        <v>0</v>
      </c>
      <c r="B88" s="74">
        <f>'plan 4'!K37</f>
        <v>0</v>
      </c>
      <c r="C88" s="74">
        <f>'plan 4'!L37</f>
        <v>0</v>
      </c>
      <c r="D88" s="74">
        <f>'plan 4'!M37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4'!J38</f>
        <v>0</v>
      </c>
      <c r="B89" s="74">
        <f>'plan 4'!K38</f>
        <v>0</v>
      </c>
      <c r="C89" s="74">
        <f>'plan 4'!L38</f>
        <v>0</v>
      </c>
      <c r="D89" s="74">
        <f>'plan 4'!M38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4'!J39</f>
        <v>0</v>
      </c>
      <c r="B90" s="74">
        <f>'plan 4'!K39</f>
        <v>0</v>
      </c>
      <c r="C90" s="74">
        <f>'plan 4'!L39</f>
        <v>0</v>
      </c>
      <c r="D90" s="74">
        <f>'plan 4'!M39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4'!J40</f>
        <v>0</v>
      </c>
      <c r="B91" s="74">
        <f>'plan 4'!K40</f>
        <v>0</v>
      </c>
      <c r="C91" s="74">
        <f>'plan 4'!L40</f>
        <v>0</v>
      </c>
      <c r="D91" s="74">
        <f>'plan 4'!M40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4'!J41</f>
        <v>0</v>
      </c>
      <c r="B92" s="74">
        <f>'plan 4'!K41</f>
        <v>0</v>
      </c>
      <c r="C92" s="74">
        <f>'plan 4'!L41</f>
        <v>0</v>
      </c>
      <c r="D92" s="74">
        <f>'plan 4'!M41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4'!J42</f>
        <v>0</v>
      </c>
      <c r="B93" s="74">
        <f>'plan 4'!K42</f>
        <v>0</v>
      </c>
      <c r="C93" s="74">
        <f>'plan 4'!L42</f>
        <v>0</v>
      </c>
      <c r="D93" s="74">
        <f>'plan 4'!M42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4'!J43</f>
        <v>0</v>
      </c>
      <c r="B94" s="74">
        <f>'plan 4'!K43</f>
        <v>0</v>
      </c>
      <c r="C94" s="74">
        <f>'plan 4'!L43</f>
        <v>0</v>
      </c>
      <c r="D94" s="74">
        <f>'plan 4'!M43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4'!J44</f>
        <v>0</v>
      </c>
      <c r="B95" s="74">
        <f>'plan 4'!K44</f>
        <v>0</v>
      </c>
      <c r="C95" s="74">
        <f>'plan 4'!L44</f>
        <v>0</v>
      </c>
      <c r="D95" s="74">
        <f>'plan 4'!M44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86"/>
      <c r="B96" s="87"/>
      <c r="C96" s="87"/>
      <c r="D96" s="88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_1"/>
    <protectedRange password="CC6F" sqref="A46 J46:S46 A45:B45 D45:F45 A42:D44 I42:T43 I44:S45 A47:S47 H42:H44 E44:G44 E42:F43" name="Range2_1_3_1_1"/>
    <protectedRange password="CC6F" sqref="A109:S110 A127:S134" name="Range4_1_2_1_1"/>
    <protectedRange password="CC6F" sqref="A114:S114" name="Range4_2_1_1_1"/>
    <protectedRange password="CC6F" sqref="U101:X102 T103:W103" name="Range3_1_1_1"/>
    <protectedRange password="CC7D" sqref="A1:F1 C2:G2 A3:F35 G1:X3 B40:F40 E66:I66 B99:F99 G4:H35 L4:X35" name="Range1_5_1_1"/>
    <protectedRange password="CC7D" sqref="A48:G62 A64:F64 C63:G63 G48:X64 A115:X126" name="Range2_1_1_1"/>
    <protectedRange password="CC6F" sqref="A66:D66 J66:XFD66 A65:I65 K65:XFD65 I5:K35 J4:K4 A67:XFD96" name="Range2_2_3_1_1"/>
    <protectedRange password="CC6F" sqref="B46:I46" name="Range2_1_1_2_1_1_1"/>
    <protectedRange password="CC6F" sqref="A63:B63" name="Range1_1_1_2_1_1"/>
    <protectedRange password="CC6F" sqref="A2:B2" name="Range1_1_1_3_1_1"/>
    <protectedRange password="CC6F" sqref="G41:G43" name="Range3_1_3_1_1"/>
    <protectedRange password="CC6F" sqref="A104:R105" name="Range3_1_4_1_1_1_1"/>
    <protectedRange password="CC6F" sqref="S104:V106" name="Range3_3_2_1_1"/>
    <protectedRange password="CC6F" sqref="A106:R106" name="Range3_1_1_1_1_1_1"/>
    <protectedRange password="CC6F" sqref="A111:R111" name="Range3_1_5_1_1_1"/>
    <protectedRange password="CC6F" sqref="A112:R112" name="Range4_1_1_1_1_1_1"/>
    <protectedRange password="CC6F" sqref="S111:V111" name="Range3_3_1_1_1_1_1"/>
    <protectedRange password="CC6F" sqref="A113:R113" name="Range3_1_2_1_1_1_1_1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IZ134"/>
  <sheetViews>
    <sheetView topLeftCell="A56" workbookViewId="0">
      <selection activeCell="H37" sqref="H37"/>
    </sheetView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4'!N16</f>
        <v>0</v>
      </c>
      <c r="B67" s="74">
        <f>'plan 4'!O16</f>
        <v>0</v>
      </c>
      <c r="C67" s="74">
        <f>'plan 4'!P16</f>
        <v>0</v>
      </c>
      <c r="D67" s="74">
        <f>'plan 4'!Q16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4'!N17</f>
        <v>0</v>
      </c>
      <c r="B68" s="74">
        <f>'plan 4'!O17</f>
        <v>0</v>
      </c>
      <c r="C68" s="74">
        <f>'plan 4'!P17</f>
        <v>0</v>
      </c>
      <c r="D68" s="74">
        <f>'plan 4'!Q17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4'!N18</f>
        <v>0</v>
      </c>
      <c r="B69" s="74">
        <f>'plan 4'!O18</f>
        <v>0</v>
      </c>
      <c r="C69" s="74">
        <f>'plan 4'!P18</f>
        <v>0</v>
      </c>
      <c r="D69" s="74">
        <f>'plan 4'!Q18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4'!N19</f>
        <v>0</v>
      </c>
      <c r="B70" s="74">
        <f>'plan 4'!O19</f>
        <v>0</v>
      </c>
      <c r="C70" s="74">
        <f>'plan 4'!P19</f>
        <v>0</v>
      </c>
      <c r="D70" s="74">
        <f>'plan 4'!Q19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4'!N20</f>
        <v>0</v>
      </c>
      <c r="B71" s="74">
        <f>'plan 4'!O20</f>
        <v>0</v>
      </c>
      <c r="C71" s="74">
        <f>'plan 4'!P20</f>
        <v>0</v>
      </c>
      <c r="D71" s="74">
        <f>'plan 4'!Q20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4'!N21</f>
        <v>0</v>
      </c>
      <c r="B72" s="74">
        <f>'plan 4'!O21</f>
        <v>0</v>
      </c>
      <c r="C72" s="74">
        <f>'plan 4'!P21</f>
        <v>0</v>
      </c>
      <c r="D72" s="74">
        <f>'plan 4'!Q21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4'!N22</f>
        <v>0</v>
      </c>
      <c r="B73" s="74">
        <f>'plan 4'!O22</f>
        <v>0</v>
      </c>
      <c r="C73" s="74">
        <f>'plan 4'!P22</f>
        <v>0</v>
      </c>
      <c r="D73" s="74">
        <f>'plan 4'!Q22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4'!N23</f>
        <v>0</v>
      </c>
      <c r="B74" s="74">
        <f>'plan 4'!O23</f>
        <v>0</v>
      </c>
      <c r="C74" s="74">
        <f>'plan 4'!P23</f>
        <v>0</v>
      </c>
      <c r="D74" s="74">
        <f>'plan 4'!Q23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4'!N24</f>
        <v>0</v>
      </c>
      <c r="B75" s="74">
        <f>'plan 4'!O24</f>
        <v>0</v>
      </c>
      <c r="C75" s="74">
        <f>'plan 4'!P24</f>
        <v>0</v>
      </c>
      <c r="D75" s="74">
        <f>'plan 4'!Q24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4'!N25</f>
        <v>0</v>
      </c>
      <c r="B76" s="74">
        <f>'plan 4'!O25</f>
        <v>0</v>
      </c>
      <c r="C76" s="74">
        <f>'plan 4'!P25</f>
        <v>0</v>
      </c>
      <c r="D76" s="74">
        <f>'plan 4'!Q25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4'!N26</f>
        <v>0</v>
      </c>
      <c r="B77" s="74">
        <f>'plan 4'!O26</f>
        <v>0</v>
      </c>
      <c r="C77" s="74">
        <f>'plan 4'!P26</f>
        <v>0</v>
      </c>
      <c r="D77" s="74">
        <f>'plan 4'!Q26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4'!N27</f>
        <v>0</v>
      </c>
      <c r="B78" s="74">
        <f>'plan 4'!O27</f>
        <v>0</v>
      </c>
      <c r="C78" s="74">
        <f>'plan 4'!P27</f>
        <v>0</v>
      </c>
      <c r="D78" s="74">
        <f>'plan 4'!Q27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4'!N28</f>
        <v>0</v>
      </c>
      <c r="B79" s="74">
        <f>'plan 4'!O28</f>
        <v>0</v>
      </c>
      <c r="C79" s="74">
        <f>'plan 4'!P28</f>
        <v>0</v>
      </c>
      <c r="D79" s="74">
        <f>'plan 4'!Q28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4'!N29</f>
        <v>0</v>
      </c>
      <c r="B80" s="74">
        <f>'plan 4'!O29</f>
        <v>0</v>
      </c>
      <c r="C80" s="74">
        <f>'plan 4'!P29</f>
        <v>0</v>
      </c>
      <c r="D80" s="74">
        <f>'plan 4'!Q29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4'!N30</f>
        <v>0</v>
      </c>
      <c r="B81" s="74">
        <f>'plan 4'!O30</f>
        <v>0</v>
      </c>
      <c r="C81" s="74">
        <f>'plan 4'!P30</f>
        <v>0</v>
      </c>
      <c r="D81" s="74">
        <f>'plan 4'!Q30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4'!N31</f>
        <v>0</v>
      </c>
      <c r="B82" s="74">
        <f>'plan 4'!O31</f>
        <v>0</v>
      </c>
      <c r="C82" s="74">
        <f>'plan 4'!P31</f>
        <v>0</v>
      </c>
      <c r="D82" s="74">
        <f>'plan 4'!Q31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4'!N32</f>
        <v>0</v>
      </c>
      <c r="B83" s="74">
        <f>'plan 4'!O32</f>
        <v>0</v>
      </c>
      <c r="C83" s="74">
        <f>'plan 4'!P32</f>
        <v>0</v>
      </c>
      <c r="D83" s="74">
        <f>'plan 4'!Q32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4'!N33</f>
        <v>0</v>
      </c>
      <c r="B84" s="74">
        <f>'plan 4'!O33</f>
        <v>0</v>
      </c>
      <c r="C84" s="74">
        <f>'plan 4'!P33</f>
        <v>0</v>
      </c>
      <c r="D84" s="74">
        <f>'plan 4'!Q33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4'!N34</f>
        <v>0</v>
      </c>
      <c r="B85" s="74">
        <f>'plan 4'!O34</f>
        <v>0</v>
      </c>
      <c r="C85" s="74">
        <f>'plan 4'!P34</f>
        <v>0</v>
      </c>
      <c r="D85" s="74">
        <f>'plan 4'!Q34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4'!N35</f>
        <v>0</v>
      </c>
      <c r="B86" s="74">
        <f>'plan 4'!O35</f>
        <v>0</v>
      </c>
      <c r="C86" s="74">
        <f>'plan 4'!P35</f>
        <v>0</v>
      </c>
      <c r="D86" s="74">
        <f>'plan 4'!Q35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4'!N36</f>
        <v>0</v>
      </c>
      <c r="B87" s="74">
        <f>'plan 4'!O36</f>
        <v>0</v>
      </c>
      <c r="C87" s="74">
        <f>'plan 4'!P36</f>
        <v>0</v>
      </c>
      <c r="D87" s="74">
        <f>'plan 4'!Q36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4'!N37</f>
        <v>0</v>
      </c>
      <c r="B88" s="74">
        <f>'plan 4'!O37</f>
        <v>0</v>
      </c>
      <c r="C88" s="74">
        <f>'plan 4'!P37</f>
        <v>0</v>
      </c>
      <c r="D88" s="74">
        <f>'plan 4'!Q37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4'!N38</f>
        <v>0</v>
      </c>
      <c r="B89" s="74">
        <f>'plan 4'!O38</f>
        <v>0</v>
      </c>
      <c r="C89" s="74">
        <f>'plan 4'!P38</f>
        <v>0</v>
      </c>
      <c r="D89" s="74">
        <f>'plan 4'!Q38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4'!N39</f>
        <v>0</v>
      </c>
      <c r="B90" s="74">
        <f>'plan 4'!O39</f>
        <v>0</v>
      </c>
      <c r="C90" s="74">
        <f>'plan 4'!P39</f>
        <v>0</v>
      </c>
      <c r="D90" s="74">
        <f>'plan 4'!Q39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4'!N40</f>
        <v>0</v>
      </c>
      <c r="B91" s="74">
        <f>'plan 4'!O40</f>
        <v>0</v>
      </c>
      <c r="C91" s="74">
        <f>'plan 4'!P40</f>
        <v>0</v>
      </c>
      <c r="D91" s="74">
        <f>'plan 4'!Q40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4'!N41</f>
        <v>0</v>
      </c>
      <c r="B92" s="74">
        <f>'plan 4'!O41</f>
        <v>0</v>
      </c>
      <c r="C92" s="74">
        <f>'plan 4'!P41</f>
        <v>0</v>
      </c>
      <c r="D92" s="74">
        <f>'plan 4'!Q41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4'!N42</f>
        <v>0</v>
      </c>
      <c r="B93" s="74">
        <f>'plan 4'!O42</f>
        <v>0</v>
      </c>
      <c r="C93" s="74">
        <f>'plan 4'!P42</f>
        <v>0</v>
      </c>
      <c r="D93" s="74">
        <f>'plan 4'!Q42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4'!N43</f>
        <v>0</v>
      </c>
      <c r="B94" s="74">
        <f>'plan 4'!O43</f>
        <v>0</v>
      </c>
      <c r="C94" s="74">
        <f>'plan 4'!P43</f>
        <v>0</v>
      </c>
      <c r="D94" s="74">
        <f>'plan 4'!Q43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4'!N44</f>
        <v>0</v>
      </c>
      <c r="B95" s="74">
        <f>'plan 4'!O44</f>
        <v>0</v>
      </c>
      <c r="C95" s="74">
        <f>'plan 4'!P44</f>
        <v>0</v>
      </c>
      <c r="D95" s="74">
        <f>'plan 4'!Q44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86"/>
      <c r="B96" s="87"/>
      <c r="C96" s="87"/>
      <c r="D96" s="88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_1"/>
    <protectedRange password="CC6F" sqref="A46 J46:S46 A45:B45 D45:F45 A42:D44 I42:T43 I44:S45 A47:S47 H42:H44 E44:G44 E42:F43" name="Range2_1_3_1_1"/>
    <protectedRange password="CC6F" sqref="A109:S110 A127:S134" name="Range4_1_2_1_1"/>
    <protectedRange password="CC6F" sqref="A114:S114" name="Range4_2_1_1_1"/>
    <protectedRange password="CC6F" sqref="U101:X102 T103:W103" name="Range3_1_1_1"/>
    <protectedRange password="CC7D" sqref="A1:F1 C2:G2 A3:F35 G1:X3 B40:F40 E66:I66 B99:F99 G4:H35 L4:X35" name="Range1_5_1_1"/>
    <protectedRange password="CC7D" sqref="A48:G62 A64:F64 C63:G63 G48:X64 A115:X126" name="Range2_1_1_1"/>
    <protectedRange password="CC6F" sqref="A66:D66 J66:XFD66 A65:I65 K65:XFD65 I5:K35 J4:K4 A67:XFD96" name="Range2_2_3_1_1"/>
    <protectedRange password="CC6F" sqref="B46:I46" name="Range2_1_1_2_1_1_1"/>
    <protectedRange password="CC6F" sqref="A63:B63" name="Range1_1_1_2_1_1"/>
    <protectedRange password="CC6F" sqref="A2:B2" name="Range1_1_1_3_1_1"/>
    <protectedRange password="CC6F" sqref="G41:G43" name="Range3_1_3_1_1"/>
    <protectedRange password="CC6F" sqref="A104:R105" name="Range3_1_4_1_1_1_1"/>
    <protectedRange password="CC6F" sqref="S104:V106" name="Range3_3_2_1_1"/>
    <protectedRange password="CC6F" sqref="A106:R106" name="Range3_1_1_1_1_1_1"/>
    <protectedRange password="CC6F" sqref="A111:R111" name="Range3_1_5_1_1_1"/>
    <protectedRange password="CC6F" sqref="A112:R112" name="Range4_1_1_1_1_1_1"/>
    <protectedRange password="CC6F" sqref="S111:V111" name="Range3_3_1_1_1_1_1"/>
    <protectedRange password="CC6F" sqref="A113:R113" name="Range3_1_2_1_1_1_1_1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Z134"/>
  <sheetViews>
    <sheetView workbookViewId="0"/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8" customHeight="1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39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39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39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39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39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39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39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39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39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39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39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1'!F16</f>
        <v>0</v>
      </c>
      <c r="B67" s="74">
        <f>'plan 1'!G16</f>
        <v>0</v>
      </c>
      <c r="C67" s="74">
        <f>'plan 1'!H16</f>
        <v>0</v>
      </c>
      <c r="D67" s="74">
        <f>'plan 1'!I16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1'!F17</f>
        <v>0</v>
      </c>
      <c r="B68" s="74">
        <f>'plan 1'!G17</f>
        <v>0</v>
      </c>
      <c r="C68" s="74">
        <f>'plan 1'!H17</f>
        <v>0</v>
      </c>
      <c r="D68" s="74">
        <f>'plan 1'!I17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1'!F18</f>
        <v>0</v>
      </c>
      <c r="B69" s="74">
        <f>'plan 1'!G18</f>
        <v>0</v>
      </c>
      <c r="C69" s="74">
        <f>'plan 1'!H18</f>
        <v>0</v>
      </c>
      <c r="D69" s="74">
        <f>'plan 1'!I18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1'!F19</f>
        <v>0</v>
      </c>
      <c r="B70" s="74">
        <f>'plan 1'!G19</f>
        <v>0</v>
      </c>
      <c r="C70" s="74">
        <f>'plan 1'!H19</f>
        <v>0</v>
      </c>
      <c r="D70" s="74">
        <f>'plan 1'!I19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1'!F20</f>
        <v>0</v>
      </c>
      <c r="B71" s="74">
        <f>'plan 1'!G20</f>
        <v>0</v>
      </c>
      <c r="C71" s="74">
        <f>'plan 1'!H20</f>
        <v>0</v>
      </c>
      <c r="D71" s="74">
        <f>'plan 1'!I20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1'!F21</f>
        <v>0</v>
      </c>
      <c r="B72" s="74">
        <f>'plan 1'!G21</f>
        <v>0</v>
      </c>
      <c r="C72" s="74">
        <f>'plan 1'!H21</f>
        <v>0</v>
      </c>
      <c r="D72" s="74">
        <f>'plan 1'!I21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1'!F22</f>
        <v>0</v>
      </c>
      <c r="B73" s="74">
        <f>'plan 1'!G22</f>
        <v>0</v>
      </c>
      <c r="C73" s="74">
        <f>'plan 1'!H22</f>
        <v>0</v>
      </c>
      <c r="D73" s="74">
        <f>'plan 1'!I22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1'!F23</f>
        <v>0</v>
      </c>
      <c r="B74" s="74">
        <f>'plan 1'!G23</f>
        <v>0</v>
      </c>
      <c r="C74" s="74">
        <f>'plan 1'!H23</f>
        <v>0</v>
      </c>
      <c r="D74" s="74">
        <f>'plan 1'!I23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1'!F24</f>
        <v>0</v>
      </c>
      <c r="B75" s="74">
        <f>'plan 1'!G24</f>
        <v>0</v>
      </c>
      <c r="C75" s="74">
        <f>'plan 1'!H24</f>
        <v>0</v>
      </c>
      <c r="D75" s="74">
        <f>'plan 1'!I24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1'!F25</f>
        <v>0</v>
      </c>
      <c r="B76" s="74">
        <f>'plan 1'!G25</f>
        <v>0</v>
      </c>
      <c r="C76" s="74">
        <f>'plan 1'!H25</f>
        <v>0</v>
      </c>
      <c r="D76" s="74">
        <f>'plan 1'!I25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1'!F26</f>
        <v>0</v>
      </c>
      <c r="B77" s="74">
        <f>'plan 1'!G26</f>
        <v>0</v>
      </c>
      <c r="C77" s="74">
        <f>'plan 1'!H26</f>
        <v>0</v>
      </c>
      <c r="D77" s="74">
        <f>'plan 1'!I26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1'!F27</f>
        <v>0</v>
      </c>
      <c r="B78" s="74">
        <f>'plan 1'!G27</f>
        <v>0</v>
      </c>
      <c r="C78" s="74">
        <f>'plan 1'!H27</f>
        <v>0</v>
      </c>
      <c r="D78" s="74">
        <f>'plan 1'!I27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1'!F28</f>
        <v>0</v>
      </c>
      <c r="B79" s="74">
        <f>'plan 1'!G28</f>
        <v>0</v>
      </c>
      <c r="C79" s="74">
        <f>'plan 1'!H28</f>
        <v>0</v>
      </c>
      <c r="D79" s="74">
        <f>'plan 1'!I28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1'!F29</f>
        <v>0</v>
      </c>
      <c r="B80" s="74">
        <f>'plan 1'!G29</f>
        <v>0</v>
      </c>
      <c r="C80" s="74">
        <f>'plan 1'!H29</f>
        <v>0</v>
      </c>
      <c r="D80" s="74">
        <f>'plan 1'!I29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1'!F30</f>
        <v>0</v>
      </c>
      <c r="B81" s="74">
        <f>'plan 1'!G30</f>
        <v>0</v>
      </c>
      <c r="C81" s="74">
        <f>'plan 1'!H30</f>
        <v>0</v>
      </c>
      <c r="D81" s="74">
        <f>'plan 1'!I30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1'!F31</f>
        <v>0</v>
      </c>
      <c r="B82" s="74">
        <f>'plan 1'!G31</f>
        <v>0</v>
      </c>
      <c r="C82" s="74">
        <f>'plan 1'!H31</f>
        <v>0</v>
      </c>
      <c r="D82" s="74">
        <f>'plan 1'!I31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1'!F32</f>
        <v>0</v>
      </c>
      <c r="B83" s="74">
        <f>'plan 1'!G32</f>
        <v>0</v>
      </c>
      <c r="C83" s="74">
        <f>'plan 1'!H32</f>
        <v>0</v>
      </c>
      <c r="D83" s="74">
        <f>'plan 1'!I32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1'!F33</f>
        <v>0</v>
      </c>
      <c r="B84" s="74">
        <f>'plan 1'!G33</f>
        <v>0</v>
      </c>
      <c r="C84" s="74">
        <f>'plan 1'!H33</f>
        <v>0</v>
      </c>
      <c r="D84" s="74">
        <f>'plan 1'!I33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1'!F34</f>
        <v>0</v>
      </c>
      <c r="B85" s="74">
        <f>'plan 1'!G34</f>
        <v>0</v>
      </c>
      <c r="C85" s="74">
        <f>'plan 1'!H34</f>
        <v>0</v>
      </c>
      <c r="D85" s="74">
        <f>'plan 1'!I34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1'!F35</f>
        <v>0</v>
      </c>
      <c r="B86" s="74">
        <f>'plan 1'!G35</f>
        <v>0</v>
      </c>
      <c r="C86" s="74">
        <f>'plan 1'!H35</f>
        <v>0</v>
      </c>
      <c r="D86" s="74">
        <f>'plan 1'!I35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1'!F36</f>
        <v>0</v>
      </c>
      <c r="B87" s="74">
        <f>'plan 1'!G36</f>
        <v>0</v>
      </c>
      <c r="C87" s="74">
        <f>'plan 1'!H36</f>
        <v>0</v>
      </c>
      <c r="D87" s="74">
        <f>'plan 1'!I36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1'!F37</f>
        <v>0</v>
      </c>
      <c r="B88" s="74">
        <f>'plan 1'!G37</f>
        <v>0</v>
      </c>
      <c r="C88" s="74">
        <f>'plan 1'!H37</f>
        <v>0</v>
      </c>
      <c r="D88" s="74">
        <f>'plan 1'!I37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1'!F38</f>
        <v>0</v>
      </c>
      <c r="B89" s="74">
        <f>'plan 1'!G38</f>
        <v>0</v>
      </c>
      <c r="C89" s="74">
        <f>'plan 1'!H38</f>
        <v>0</v>
      </c>
      <c r="D89" s="74">
        <f>'plan 1'!I38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1'!F39</f>
        <v>0</v>
      </c>
      <c r="B90" s="74">
        <f>'plan 1'!G39</f>
        <v>0</v>
      </c>
      <c r="C90" s="74">
        <f>'plan 1'!H39</f>
        <v>0</v>
      </c>
      <c r="D90" s="74">
        <f>'plan 1'!I39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1'!F40</f>
        <v>0</v>
      </c>
      <c r="B91" s="74">
        <f>'plan 1'!G40</f>
        <v>0</v>
      </c>
      <c r="C91" s="74">
        <f>'plan 1'!H40</f>
        <v>0</v>
      </c>
      <c r="D91" s="74">
        <f>'plan 1'!I40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1'!F41</f>
        <v>0</v>
      </c>
      <c r="B92" s="74">
        <f>'plan 1'!G41</f>
        <v>0</v>
      </c>
      <c r="C92" s="74">
        <f>'plan 1'!H41</f>
        <v>0</v>
      </c>
      <c r="D92" s="74">
        <f>'plan 1'!I41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1'!F42</f>
        <v>0</v>
      </c>
      <c r="B93" s="74">
        <f>'plan 1'!G42</f>
        <v>0</v>
      </c>
      <c r="C93" s="74">
        <f>'plan 1'!H42</f>
        <v>0</v>
      </c>
      <c r="D93" s="74">
        <f>'plan 1'!I42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1'!F43</f>
        <v>0</v>
      </c>
      <c r="B94" s="74">
        <f>'plan 1'!G43</f>
        <v>0</v>
      </c>
      <c r="C94" s="74">
        <f>'plan 1'!H43</f>
        <v>0</v>
      </c>
      <c r="D94" s="74">
        <f>'plan 1'!I43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1'!F44</f>
        <v>0</v>
      </c>
      <c r="B95" s="74">
        <f>'plan 1'!G44</f>
        <v>0</v>
      </c>
      <c r="C95" s="74">
        <f>'plan 1'!H44</f>
        <v>0</v>
      </c>
      <c r="D95" s="74">
        <f>'plan 1'!I44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73"/>
      <c r="B96" s="74"/>
      <c r="C96" s="74"/>
      <c r="D96" s="74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15.75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 ht="15.75" customHeight="1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23.25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>
      <c r="A116" s="339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>
      <c r="A117" s="339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>
      <c r="A118" s="339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>
      <c r="A119" s="339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>
      <c r="A120" s="339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>
      <c r="A121" s="339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>
      <c r="A122" s="339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>
      <c r="A123" s="339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>
      <c r="A124" s="339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>
      <c r="A125" s="339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>
      <c r="A126" s="339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"/>
    <protectedRange password="CC6F" sqref="A46 J46:S46 A45:B45 D45:F45 A42:D44 I42:T43 I44:S45 A47:S47 H42:H44 E44:G44 E42:F43" name="Range2_1_3_1"/>
    <protectedRange password="CC6F" sqref="A109:S110 A127:S134" name="Range4_1_2_1"/>
    <protectedRange password="CC6F" sqref="A114:S114" name="Range4_2_1_1"/>
    <protectedRange password="CC6F" sqref="U101:X102 T103:W103" name="Range3_1_1"/>
    <protectedRange password="CC7D" sqref="A1:F1 C2:G2 A3:F35 G1:X3 B40:F40 E66:I66 B99:F99 G4:H35 L4:X35" name="Range1_5_1"/>
    <protectedRange password="CC7D" sqref="A48:G62 A64:F64 C63:G63 G48:X64 A115:X126" name="Range2_1_1"/>
    <protectedRange password="CC6F" sqref="A66:D66 J66:XFD66 A65:I65 K65:XFD65 I5:K35 J4:K4 E67:XFD96" name="Range2_2_3_1"/>
    <protectedRange password="CC6F" sqref="B46:I46" name="Range2_1_1_2_1_1"/>
    <protectedRange password="CC6F" sqref="A63:B63" name="Range1_1_1_2_1"/>
    <protectedRange password="CC6F" sqref="A2:B2" name="Range1_1_1_3_1"/>
    <protectedRange password="CC6F" sqref="G41:G43" name="Range3_1_3_1"/>
    <protectedRange password="CC6F" sqref="A104:R105" name="Range3_1_4_1_1_1"/>
    <protectedRange password="CC6F" sqref="S104:V106" name="Range3_3_2_1"/>
    <protectedRange password="CC6F" sqref="A106:R106" name="Range3_1_1_1_1_1"/>
    <protectedRange password="CC6F" sqref="A111:R111" name="Range3_1_5_1_1"/>
    <protectedRange password="CC6F" sqref="A112:R112" name="Range4_1_1_1_1_1"/>
    <protectedRange password="CC6F" sqref="S111:V111" name="Range3_3_1_1_1_1"/>
    <protectedRange password="CC6F" sqref="A113:R113" name="Range3_1_2_1_1_1_1"/>
    <protectedRange password="CC6F" sqref="B96:D96 A67:D95" name="Range2_2_3"/>
  </protectedRanges>
  <mergeCells count="130">
    <mergeCell ref="K96:L96"/>
    <mergeCell ref="D115:K115"/>
    <mergeCell ref="M104:O104"/>
    <mergeCell ref="P104:R104"/>
    <mergeCell ref="D125:K125"/>
    <mergeCell ref="D126:K126"/>
    <mergeCell ref="D116:K116"/>
    <mergeCell ref="D117:K117"/>
    <mergeCell ref="D118:K118"/>
    <mergeCell ref="D119:K119"/>
    <mergeCell ref="D120:K120"/>
    <mergeCell ref="D121:K121"/>
    <mergeCell ref="D122:K122"/>
    <mergeCell ref="D123:K123"/>
    <mergeCell ref="D124:K124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B124:C124"/>
    <mergeCell ref="B53:C53"/>
    <mergeCell ref="D1:J1"/>
    <mergeCell ref="B49:C49"/>
    <mergeCell ref="A39:B39"/>
    <mergeCell ref="D52:K52"/>
    <mergeCell ref="D53:K53"/>
    <mergeCell ref="D54:K54"/>
    <mergeCell ref="D55:K55"/>
    <mergeCell ref="D56:K56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K78:L78"/>
    <mergeCell ref="K79:L79"/>
    <mergeCell ref="K80:L80"/>
    <mergeCell ref="K81:L81"/>
    <mergeCell ref="K82:L82"/>
    <mergeCell ref="B126:C126"/>
    <mergeCell ref="B116:C116"/>
    <mergeCell ref="B56:C56"/>
    <mergeCell ref="B57:C57"/>
    <mergeCell ref="B125:C125"/>
    <mergeCell ref="B48:C48"/>
    <mergeCell ref="A104:C104"/>
    <mergeCell ref="B115:C115"/>
    <mergeCell ref="B120:C120"/>
    <mergeCell ref="B123:C123"/>
    <mergeCell ref="B122:C122"/>
    <mergeCell ref="B121:C121"/>
    <mergeCell ref="B58:C58"/>
    <mergeCell ref="B50:C50"/>
    <mergeCell ref="B119:C119"/>
    <mergeCell ref="B59:C59"/>
    <mergeCell ref="B54:C54"/>
    <mergeCell ref="B52:C52"/>
    <mergeCell ref="B51:C51"/>
    <mergeCell ref="B118:C118"/>
    <mergeCell ref="B117:C117"/>
    <mergeCell ref="A98:B98"/>
    <mergeCell ref="A103:B103"/>
    <mergeCell ref="A111:C111"/>
    <mergeCell ref="G3:J3"/>
    <mergeCell ref="J4:K4"/>
    <mergeCell ref="J6:K6"/>
    <mergeCell ref="J7:K7"/>
    <mergeCell ref="J8:K8"/>
    <mergeCell ref="J9:K9"/>
    <mergeCell ref="J10:K10"/>
    <mergeCell ref="J11:K11"/>
    <mergeCell ref="J12:K12"/>
    <mergeCell ref="D4:G4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B55:C55"/>
    <mergeCell ref="J104:L104"/>
    <mergeCell ref="D57:K57"/>
    <mergeCell ref="D58:K58"/>
    <mergeCell ref="D59:K59"/>
    <mergeCell ref="D62:J62"/>
    <mergeCell ref="D104:F104"/>
    <mergeCell ref="J31:K31"/>
    <mergeCell ref="J32:K32"/>
    <mergeCell ref="J33:K33"/>
    <mergeCell ref="J34:K34"/>
    <mergeCell ref="J35:K35"/>
    <mergeCell ref="E65:I65"/>
    <mergeCell ref="K65:L65"/>
    <mergeCell ref="K67:L67"/>
    <mergeCell ref="K68:L68"/>
    <mergeCell ref="D48:K48"/>
    <mergeCell ref="D49:K49"/>
    <mergeCell ref="D50:K50"/>
    <mergeCell ref="D51:K51"/>
    <mergeCell ref="K83:L83"/>
    <mergeCell ref="K84:L84"/>
    <mergeCell ref="K85:L85"/>
    <mergeCell ref="K86:L8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IZ134"/>
  <sheetViews>
    <sheetView topLeftCell="A58" workbookViewId="0">
      <selection activeCell="H37" sqref="H37"/>
    </sheetView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4'!R16</f>
        <v>0</v>
      </c>
      <c r="B67" s="74">
        <f>'plan 4'!S16</f>
        <v>0</v>
      </c>
      <c r="C67" s="74">
        <f>'plan 4'!T16</f>
        <v>0</v>
      </c>
      <c r="D67" s="74">
        <f>'plan 4'!U16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4'!R17</f>
        <v>0</v>
      </c>
      <c r="B68" s="74">
        <f>'plan 4'!S17</f>
        <v>0</v>
      </c>
      <c r="C68" s="74">
        <f>'plan 4'!T17</f>
        <v>0</v>
      </c>
      <c r="D68" s="74">
        <f>'plan 4'!U17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4'!R18</f>
        <v>0</v>
      </c>
      <c r="B69" s="74">
        <f>'plan 4'!S18</f>
        <v>0</v>
      </c>
      <c r="C69" s="74">
        <f>'plan 4'!T18</f>
        <v>0</v>
      </c>
      <c r="D69" s="74">
        <f>'plan 4'!U18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4'!R19</f>
        <v>0</v>
      </c>
      <c r="B70" s="74">
        <f>'plan 4'!S19</f>
        <v>0</v>
      </c>
      <c r="C70" s="74">
        <f>'plan 4'!T19</f>
        <v>0</v>
      </c>
      <c r="D70" s="74">
        <f>'plan 4'!U19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4'!R20</f>
        <v>0</v>
      </c>
      <c r="B71" s="74">
        <f>'plan 4'!S20</f>
        <v>0</v>
      </c>
      <c r="C71" s="74">
        <f>'plan 4'!T20</f>
        <v>0</v>
      </c>
      <c r="D71" s="74">
        <f>'plan 4'!U20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4'!R21</f>
        <v>0</v>
      </c>
      <c r="B72" s="74">
        <f>'plan 4'!S21</f>
        <v>0</v>
      </c>
      <c r="C72" s="74">
        <f>'plan 4'!T21</f>
        <v>0</v>
      </c>
      <c r="D72" s="74">
        <f>'plan 4'!U21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4'!R22</f>
        <v>0</v>
      </c>
      <c r="B73" s="74">
        <f>'plan 4'!S22</f>
        <v>0</v>
      </c>
      <c r="C73" s="74">
        <f>'plan 4'!T22</f>
        <v>0</v>
      </c>
      <c r="D73" s="74">
        <f>'plan 4'!U22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4'!R23</f>
        <v>0</v>
      </c>
      <c r="B74" s="74">
        <f>'plan 4'!S23</f>
        <v>0</v>
      </c>
      <c r="C74" s="74">
        <f>'plan 4'!T23</f>
        <v>0</v>
      </c>
      <c r="D74" s="74">
        <f>'plan 4'!U23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4'!R24</f>
        <v>0</v>
      </c>
      <c r="B75" s="74">
        <f>'plan 4'!S24</f>
        <v>0</v>
      </c>
      <c r="C75" s="74">
        <f>'plan 4'!T24</f>
        <v>0</v>
      </c>
      <c r="D75" s="74">
        <f>'plan 4'!U24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4'!R25</f>
        <v>0</v>
      </c>
      <c r="B76" s="74">
        <f>'plan 4'!S25</f>
        <v>0</v>
      </c>
      <c r="C76" s="74">
        <f>'plan 4'!T25</f>
        <v>0</v>
      </c>
      <c r="D76" s="74">
        <f>'plan 4'!U25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4'!R26</f>
        <v>0</v>
      </c>
      <c r="B77" s="74">
        <f>'plan 4'!S26</f>
        <v>0</v>
      </c>
      <c r="C77" s="74">
        <f>'plan 4'!T26</f>
        <v>0</v>
      </c>
      <c r="D77" s="74">
        <f>'plan 4'!U26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4'!R27</f>
        <v>0</v>
      </c>
      <c r="B78" s="74">
        <f>'plan 4'!S27</f>
        <v>0</v>
      </c>
      <c r="C78" s="74">
        <f>'plan 4'!T27</f>
        <v>0</v>
      </c>
      <c r="D78" s="74">
        <f>'plan 4'!U27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4'!R28</f>
        <v>0</v>
      </c>
      <c r="B79" s="74">
        <f>'plan 4'!S28</f>
        <v>0</v>
      </c>
      <c r="C79" s="74">
        <f>'plan 4'!T28</f>
        <v>0</v>
      </c>
      <c r="D79" s="74">
        <f>'plan 4'!U28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4'!R29</f>
        <v>0</v>
      </c>
      <c r="B80" s="74">
        <f>'plan 4'!S29</f>
        <v>0</v>
      </c>
      <c r="C80" s="74">
        <f>'plan 4'!T29</f>
        <v>0</v>
      </c>
      <c r="D80" s="74">
        <f>'plan 4'!U29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4'!R30</f>
        <v>0</v>
      </c>
      <c r="B81" s="74">
        <f>'plan 4'!S30</f>
        <v>0</v>
      </c>
      <c r="C81" s="74">
        <f>'plan 4'!T30</f>
        <v>0</v>
      </c>
      <c r="D81" s="74">
        <f>'plan 4'!U30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4'!R31</f>
        <v>0</v>
      </c>
      <c r="B82" s="74">
        <f>'plan 4'!S31</f>
        <v>0</v>
      </c>
      <c r="C82" s="74">
        <f>'plan 4'!T31</f>
        <v>0</v>
      </c>
      <c r="D82" s="74">
        <f>'plan 4'!U31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4'!R32</f>
        <v>0</v>
      </c>
      <c r="B83" s="74">
        <f>'plan 4'!S32</f>
        <v>0</v>
      </c>
      <c r="C83" s="74">
        <f>'plan 4'!T32</f>
        <v>0</v>
      </c>
      <c r="D83" s="74">
        <f>'plan 4'!U32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4'!R33</f>
        <v>0</v>
      </c>
      <c r="B84" s="74">
        <f>'plan 4'!S33</f>
        <v>0</v>
      </c>
      <c r="C84" s="74">
        <f>'plan 4'!T33</f>
        <v>0</v>
      </c>
      <c r="D84" s="74">
        <f>'plan 4'!U33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4'!R34</f>
        <v>0</v>
      </c>
      <c r="B85" s="74">
        <f>'plan 4'!S34</f>
        <v>0</v>
      </c>
      <c r="C85" s="74">
        <f>'plan 4'!T34</f>
        <v>0</v>
      </c>
      <c r="D85" s="74">
        <f>'plan 4'!U34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4'!R35</f>
        <v>0</v>
      </c>
      <c r="B86" s="74">
        <f>'plan 4'!S35</f>
        <v>0</v>
      </c>
      <c r="C86" s="74">
        <f>'plan 4'!T35</f>
        <v>0</v>
      </c>
      <c r="D86" s="74">
        <f>'plan 4'!U35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4'!R36</f>
        <v>0</v>
      </c>
      <c r="B87" s="74">
        <f>'plan 4'!S36</f>
        <v>0</v>
      </c>
      <c r="C87" s="74">
        <f>'plan 4'!T36</f>
        <v>0</v>
      </c>
      <c r="D87" s="74">
        <f>'plan 4'!U36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4'!R37</f>
        <v>0</v>
      </c>
      <c r="B88" s="74">
        <f>'plan 4'!S37</f>
        <v>0</v>
      </c>
      <c r="C88" s="74">
        <f>'plan 4'!T37</f>
        <v>0</v>
      </c>
      <c r="D88" s="74">
        <f>'plan 4'!U37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4'!R38</f>
        <v>0</v>
      </c>
      <c r="B89" s="74">
        <f>'plan 4'!S38</f>
        <v>0</v>
      </c>
      <c r="C89" s="74">
        <f>'plan 4'!T38</f>
        <v>0</v>
      </c>
      <c r="D89" s="74">
        <f>'plan 4'!U38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4'!R39</f>
        <v>0</v>
      </c>
      <c r="B90" s="74">
        <f>'plan 4'!S39</f>
        <v>0</v>
      </c>
      <c r="C90" s="74">
        <f>'plan 4'!T39</f>
        <v>0</v>
      </c>
      <c r="D90" s="74">
        <f>'plan 4'!U39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4'!R40</f>
        <v>0</v>
      </c>
      <c r="B91" s="74">
        <f>'plan 4'!S40</f>
        <v>0</v>
      </c>
      <c r="C91" s="74">
        <f>'plan 4'!T40</f>
        <v>0</v>
      </c>
      <c r="D91" s="74">
        <f>'plan 4'!U40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4'!R41</f>
        <v>0</v>
      </c>
      <c r="B92" s="74">
        <f>'plan 4'!S41</f>
        <v>0</v>
      </c>
      <c r="C92" s="74">
        <f>'plan 4'!T41</f>
        <v>0</v>
      </c>
      <c r="D92" s="74">
        <f>'plan 4'!U41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4'!R42</f>
        <v>0</v>
      </c>
      <c r="B93" s="74">
        <f>'plan 4'!S42</f>
        <v>0</v>
      </c>
      <c r="C93" s="74">
        <f>'plan 4'!T42</f>
        <v>0</v>
      </c>
      <c r="D93" s="74">
        <f>'plan 4'!U42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4'!R43</f>
        <v>0</v>
      </c>
      <c r="B94" s="74">
        <f>'plan 4'!S43</f>
        <v>0</v>
      </c>
      <c r="C94" s="74">
        <f>'plan 4'!T43</f>
        <v>0</v>
      </c>
      <c r="D94" s="74">
        <f>'plan 4'!U43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4'!R44</f>
        <v>0</v>
      </c>
      <c r="B95" s="74">
        <f>'plan 4'!S44</f>
        <v>0</v>
      </c>
      <c r="C95" s="74">
        <f>'plan 4'!T44</f>
        <v>0</v>
      </c>
      <c r="D95" s="74">
        <f>'plan 4'!U44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86"/>
      <c r="B96" s="87"/>
      <c r="C96" s="87"/>
      <c r="D96" s="88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_1"/>
    <protectedRange password="CC6F" sqref="A46 J46:S46 A45:B45 D45:F45 A42:D44 I42:T43 I44:S45 A47:S47 H42:H44 E44:G44 E42:F43" name="Range2_1_3_1_1"/>
    <protectedRange password="CC6F" sqref="A109:S110 A127:S134" name="Range4_1_2_1_1"/>
    <protectedRange password="CC6F" sqref="A114:S114" name="Range4_2_1_1_1"/>
    <protectedRange password="CC6F" sqref="U101:X102 T103:W103" name="Range3_1_1_1"/>
    <protectedRange password="CC7D" sqref="A1:F1 C2:G2 A3:F35 G1:X3 B40:F40 E66:I66 B99:F99 G4:H35 L4:X35" name="Range1_5_1_1"/>
    <protectedRange password="CC7D" sqref="A48:G62 A64:F64 C63:G63 G48:X64 A115:X126" name="Range2_1_1_1"/>
    <protectedRange password="CC6F" sqref="A66:D66 J66:XFD66 A65:I65 K65:XFD65 I5:K35 J4:K4 A67:XFD96" name="Range2_2_3_1_1"/>
    <protectedRange password="CC6F" sqref="B46:I46" name="Range2_1_1_2_1_1_1"/>
    <protectedRange password="CC6F" sqref="A63:B63" name="Range1_1_1_2_1_1"/>
    <protectedRange password="CC6F" sqref="A2:B2" name="Range1_1_1_3_1_1"/>
    <protectedRange password="CC6F" sqref="G41:G43" name="Range3_1_3_1_1"/>
    <protectedRange password="CC6F" sqref="A104:R105" name="Range3_1_4_1_1_1_1"/>
    <protectedRange password="CC6F" sqref="S104:V106" name="Range3_3_2_1_1"/>
    <protectedRange password="CC6F" sqref="A106:R106" name="Range3_1_1_1_1_1_1"/>
    <protectedRange password="CC6F" sqref="A111:R111" name="Range3_1_5_1_1_1"/>
    <protectedRange password="CC6F" sqref="A112:R112" name="Range4_1_1_1_1_1_1"/>
    <protectedRange password="CC6F" sqref="S111:V111" name="Range3_3_1_1_1_1_1"/>
    <protectedRange password="CC6F" sqref="A113:R113" name="Range3_1_2_1_1_1_1_1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IZ134"/>
  <sheetViews>
    <sheetView topLeftCell="A58" workbookViewId="0">
      <selection activeCell="H37" sqref="H37"/>
    </sheetView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4'!V16</f>
        <v>0</v>
      </c>
      <c r="B67" s="74">
        <f>'plan 4'!W16</f>
        <v>0</v>
      </c>
      <c r="C67" s="74">
        <f>'plan 4'!X16</f>
        <v>0</v>
      </c>
      <c r="D67" s="74">
        <f>'plan 4'!Y16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4'!V17</f>
        <v>0</v>
      </c>
      <c r="B68" s="74">
        <f>'plan 4'!W17</f>
        <v>0</v>
      </c>
      <c r="C68" s="74">
        <f>'plan 4'!X17</f>
        <v>0</v>
      </c>
      <c r="D68" s="74">
        <f>'plan 4'!Y17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4'!V18</f>
        <v>0</v>
      </c>
      <c r="B69" s="74">
        <f>'plan 4'!W18</f>
        <v>0</v>
      </c>
      <c r="C69" s="74">
        <f>'plan 4'!X18</f>
        <v>0</v>
      </c>
      <c r="D69" s="74">
        <f>'plan 4'!Y18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4'!V19</f>
        <v>0</v>
      </c>
      <c r="B70" s="74">
        <f>'plan 4'!W19</f>
        <v>0</v>
      </c>
      <c r="C70" s="74">
        <f>'plan 4'!X19</f>
        <v>0</v>
      </c>
      <c r="D70" s="74">
        <f>'plan 4'!Y19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4'!V20</f>
        <v>0</v>
      </c>
      <c r="B71" s="74">
        <f>'plan 4'!W20</f>
        <v>0</v>
      </c>
      <c r="C71" s="74">
        <f>'plan 4'!X20</f>
        <v>0</v>
      </c>
      <c r="D71" s="74">
        <f>'plan 4'!Y20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4'!V21</f>
        <v>0</v>
      </c>
      <c r="B72" s="74">
        <f>'plan 4'!W21</f>
        <v>0</v>
      </c>
      <c r="C72" s="74">
        <f>'plan 4'!X21</f>
        <v>0</v>
      </c>
      <c r="D72" s="74">
        <f>'plan 4'!Y21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4'!V22</f>
        <v>0</v>
      </c>
      <c r="B73" s="74">
        <f>'plan 4'!W22</f>
        <v>0</v>
      </c>
      <c r="C73" s="74">
        <f>'plan 4'!X22</f>
        <v>0</v>
      </c>
      <c r="D73" s="74">
        <f>'plan 4'!Y22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4'!V23</f>
        <v>0</v>
      </c>
      <c r="B74" s="74">
        <f>'plan 4'!W23</f>
        <v>0</v>
      </c>
      <c r="C74" s="74">
        <f>'plan 4'!X23</f>
        <v>0</v>
      </c>
      <c r="D74" s="74">
        <f>'plan 4'!Y23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4'!V24</f>
        <v>0</v>
      </c>
      <c r="B75" s="74">
        <f>'plan 4'!W24</f>
        <v>0</v>
      </c>
      <c r="C75" s="74">
        <f>'plan 4'!X24</f>
        <v>0</v>
      </c>
      <c r="D75" s="74">
        <f>'plan 4'!Y24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4'!V25</f>
        <v>0</v>
      </c>
      <c r="B76" s="74">
        <f>'plan 4'!W25</f>
        <v>0</v>
      </c>
      <c r="C76" s="74">
        <f>'plan 4'!X25</f>
        <v>0</v>
      </c>
      <c r="D76" s="74">
        <f>'plan 4'!Y25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4'!V26</f>
        <v>0</v>
      </c>
      <c r="B77" s="74">
        <f>'plan 4'!W26</f>
        <v>0</v>
      </c>
      <c r="C77" s="74">
        <f>'plan 4'!X26</f>
        <v>0</v>
      </c>
      <c r="D77" s="74">
        <f>'plan 4'!Y26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4'!V27</f>
        <v>0</v>
      </c>
      <c r="B78" s="74">
        <f>'plan 4'!W27</f>
        <v>0</v>
      </c>
      <c r="C78" s="74">
        <f>'plan 4'!X27</f>
        <v>0</v>
      </c>
      <c r="D78" s="74">
        <f>'plan 4'!Y27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4'!V28</f>
        <v>0</v>
      </c>
      <c r="B79" s="74">
        <f>'plan 4'!W28</f>
        <v>0</v>
      </c>
      <c r="C79" s="74">
        <f>'plan 4'!X28</f>
        <v>0</v>
      </c>
      <c r="D79" s="74">
        <f>'plan 4'!Y28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4'!V29</f>
        <v>0</v>
      </c>
      <c r="B80" s="74">
        <f>'plan 4'!W29</f>
        <v>0</v>
      </c>
      <c r="C80" s="74">
        <f>'plan 4'!X29</f>
        <v>0</v>
      </c>
      <c r="D80" s="74">
        <f>'plan 4'!Y29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4'!V30</f>
        <v>0</v>
      </c>
      <c r="B81" s="74">
        <f>'plan 4'!W30</f>
        <v>0</v>
      </c>
      <c r="C81" s="74">
        <f>'plan 4'!X30</f>
        <v>0</v>
      </c>
      <c r="D81" s="74">
        <f>'plan 4'!Y30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4'!V31</f>
        <v>0</v>
      </c>
      <c r="B82" s="74">
        <f>'plan 4'!W31</f>
        <v>0</v>
      </c>
      <c r="C82" s="74">
        <f>'plan 4'!X31</f>
        <v>0</v>
      </c>
      <c r="D82" s="74">
        <f>'plan 4'!Y31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4'!V32</f>
        <v>0</v>
      </c>
      <c r="B83" s="74">
        <f>'plan 4'!W32</f>
        <v>0</v>
      </c>
      <c r="C83" s="74">
        <f>'plan 4'!X32</f>
        <v>0</v>
      </c>
      <c r="D83" s="74">
        <f>'plan 4'!Y32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4'!V33</f>
        <v>0</v>
      </c>
      <c r="B84" s="74">
        <f>'plan 4'!W33</f>
        <v>0</v>
      </c>
      <c r="C84" s="74">
        <f>'plan 4'!X33</f>
        <v>0</v>
      </c>
      <c r="D84" s="74">
        <f>'plan 4'!Y33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4'!V34</f>
        <v>0</v>
      </c>
      <c r="B85" s="74">
        <f>'plan 4'!W34</f>
        <v>0</v>
      </c>
      <c r="C85" s="74">
        <f>'plan 4'!X34</f>
        <v>0</v>
      </c>
      <c r="D85" s="74">
        <f>'plan 4'!Y34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4'!V35</f>
        <v>0</v>
      </c>
      <c r="B86" s="74">
        <f>'plan 4'!W35</f>
        <v>0</v>
      </c>
      <c r="C86" s="74">
        <f>'plan 4'!X35</f>
        <v>0</v>
      </c>
      <c r="D86" s="74">
        <f>'plan 4'!Y35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4'!V36</f>
        <v>0</v>
      </c>
      <c r="B87" s="74">
        <f>'plan 4'!W36</f>
        <v>0</v>
      </c>
      <c r="C87" s="74">
        <f>'plan 4'!X36</f>
        <v>0</v>
      </c>
      <c r="D87" s="74">
        <f>'plan 4'!Y36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4'!V37</f>
        <v>0</v>
      </c>
      <c r="B88" s="74">
        <f>'plan 4'!W37</f>
        <v>0</v>
      </c>
      <c r="C88" s="74">
        <f>'plan 4'!X37</f>
        <v>0</v>
      </c>
      <c r="D88" s="74">
        <f>'plan 4'!Y37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4'!V38</f>
        <v>0</v>
      </c>
      <c r="B89" s="74">
        <f>'plan 4'!W38</f>
        <v>0</v>
      </c>
      <c r="C89" s="74">
        <f>'plan 4'!X38</f>
        <v>0</v>
      </c>
      <c r="D89" s="74">
        <f>'plan 4'!Y38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4'!V39</f>
        <v>0</v>
      </c>
      <c r="B90" s="74">
        <f>'plan 4'!W39</f>
        <v>0</v>
      </c>
      <c r="C90" s="74">
        <f>'plan 4'!X39</f>
        <v>0</v>
      </c>
      <c r="D90" s="74">
        <f>'plan 4'!Y39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4'!V40</f>
        <v>0</v>
      </c>
      <c r="B91" s="74">
        <f>'plan 4'!W40</f>
        <v>0</v>
      </c>
      <c r="C91" s="74">
        <f>'plan 4'!X40</f>
        <v>0</v>
      </c>
      <c r="D91" s="74">
        <f>'plan 4'!Y40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4'!V41</f>
        <v>0</v>
      </c>
      <c r="B92" s="74">
        <f>'plan 4'!W41</f>
        <v>0</v>
      </c>
      <c r="C92" s="74">
        <f>'plan 4'!X41</f>
        <v>0</v>
      </c>
      <c r="D92" s="74">
        <f>'plan 4'!Y41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4'!V42</f>
        <v>0</v>
      </c>
      <c r="B93" s="74">
        <f>'plan 4'!W42</f>
        <v>0</v>
      </c>
      <c r="C93" s="74">
        <f>'plan 4'!X42</f>
        <v>0</v>
      </c>
      <c r="D93" s="74">
        <f>'plan 4'!Y42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4'!V43</f>
        <v>0</v>
      </c>
      <c r="B94" s="74">
        <f>'plan 4'!W43</f>
        <v>0</v>
      </c>
      <c r="C94" s="74">
        <f>'plan 4'!X43</f>
        <v>0</v>
      </c>
      <c r="D94" s="74">
        <f>'plan 4'!Y43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4'!V44</f>
        <v>0</v>
      </c>
      <c r="B95" s="74">
        <f>'plan 4'!W44</f>
        <v>0</v>
      </c>
      <c r="C95" s="74">
        <f>'plan 4'!X44</f>
        <v>0</v>
      </c>
      <c r="D95" s="74">
        <f>'plan 4'!Y44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86"/>
      <c r="B96" s="87"/>
      <c r="C96" s="87"/>
      <c r="D96" s="88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_1"/>
    <protectedRange password="CC6F" sqref="A46 J46:S46 A45:B45 D45:F45 A42:D44 I42:T43 I44:S45 A47:S47 H42:H44 E44:G44 E42:F43" name="Range2_1_3_1_1"/>
    <protectedRange password="CC6F" sqref="A109:S110 A127:S134" name="Range4_1_2_1_1"/>
    <protectedRange password="CC6F" sqref="A114:S114" name="Range4_2_1_1_1"/>
    <protectedRange password="CC6F" sqref="U101:X102 T103:W103" name="Range3_1_1_1"/>
    <protectedRange password="CC7D" sqref="A1:F1 C2:G2 A3:F35 G1:X3 B40:F40 E66:I66 B99:F99 G4:H35 L4:X35" name="Range1_5_1_1"/>
    <protectedRange password="CC7D" sqref="A48:G62 A64:F64 C63:G63 G48:X64 A115:X126" name="Range2_1_1_1"/>
    <protectedRange password="CC6F" sqref="A66:D66 J66:XFD66 A65:I65 K65:XFD65 I5:K35 J4:K4 A67:XFD96" name="Range2_2_3_1_1"/>
    <protectedRange password="CC6F" sqref="B46:I46" name="Range2_1_1_2_1_1_1"/>
    <protectedRange password="CC6F" sqref="A63:B63" name="Range1_1_1_2_1_1"/>
    <protectedRange password="CC6F" sqref="A2:B2" name="Range1_1_1_3_1_1"/>
    <protectedRange password="CC6F" sqref="G41:G43" name="Range3_1_3_1_1"/>
    <protectedRange password="CC6F" sqref="A104:R105" name="Range3_1_4_1_1_1_1"/>
    <protectedRange password="CC6F" sqref="S104:V106" name="Range3_3_2_1_1"/>
    <protectedRange password="CC6F" sqref="A106:R106" name="Range3_1_1_1_1_1_1"/>
    <protectedRange password="CC6F" sqref="A111:R111" name="Range3_1_5_1_1_1"/>
    <protectedRange password="CC6F" sqref="A112:R112" name="Range4_1_1_1_1_1_1"/>
    <protectedRange password="CC6F" sqref="S111:V111" name="Range3_3_1_1_1_1_1"/>
    <protectedRange password="CC6F" sqref="A113:R113" name="Range3_1_2_1_1_1_1_1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sheetPr>
    <tabColor rgb="FFFF0000"/>
  </sheetPr>
  <dimension ref="A1:AE13"/>
  <sheetViews>
    <sheetView workbookViewId="0">
      <selection activeCell="L24" sqref="L24"/>
    </sheetView>
  </sheetViews>
  <sheetFormatPr defaultColWidth="10" defaultRowHeight="15"/>
  <cols>
    <col min="1" max="1" width="18.85546875" customWidth="1"/>
    <col min="12" max="12" width="12.42578125" customWidth="1"/>
    <col min="13" max="14" width="12.7109375" customWidth="1"/>
    <col min="28" max="28" width="12.42578125" customWidth="1"/>
    <col min="29" max="30" width="12.7109375" customWidth="1"/>
  </cols>
  <sheetData>
    <row r="1" spans="1:31">
      <c r="A1" s="239"/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175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</row>
    <row r="2" spans="1:31">
      <c r="A2" s="239"/>
      <c r="B2" s="239"/>
      <c r="C2" s="239"/>
      <c r="D2" s="239"/>
      <c r="E2" s="109"/>
      <c r="F2" s="239"/>
      <c r="G2" s="239"/>
      <c r="H2" s="239"/>
      <c r="I2" s="239"/>
      <c r="J2" s="239"/>
      <c r="K2" s="239"/>
      <c r="L2" s="239"/>
      <c r="M2" s="239"/>
      <c r="N2" s="239"/>
      <c r="O2" s="110"/>
      <c r="P2" s="111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</row>
    <row r="3" spans="1:31" ht="15.75" thickBot="1">
      <c r="A3" s="239"/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175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</row>
    <row r="4" spans="1:31" ht="29.25" customHeight="1" thickBot="1">
      <c r="A4" s="449" t="s">
        <v>136</v>
      </c>
      <c r="B4" s="460" t="s">
        <v>126</v>
      </c>
      <c r="C4" s="460" t="s">
        <v>24</v>
      </c>
      <c r="D4" s="468" t="s">
        <v>41</v>
      </c>
      <c r="E4" s="469"/>
      <c r="F4" s="469"/>
      <c r="G4" s="469"/>
      <c r="H4" s="469"/>
      <c r="I4" s="469"/>
      <c r="J4" s="469"/>
      <c r="K4" s="469"/>
      <c r="L4" s="469"/>
      <c r="M4" s="470"/>
      <c r="N4" s="471"/>
      <c r="O4" s="457" t="s">
        <v>135</v>
      </c>
      <c r="P4" s="475" t="s">
        <v>126</v>
      </c>
      <c r="Q4" s="455" t="s">
        <v>125</v>
      </c>
      <c r="R4" s="455" t="s">
        <v>24</v>
      </c>
      <c r="S4" s="452" t="s">
        <v>127</v>
      </c>
      <c r="T4" s="466" t="s">
        <v>43</v>
      </c>
      <c r="U4" s="466"/>
      <c r="V4" s="466"/>
      <c r="W4" s="466"/>
      <c r="X4" s="466"/>
      <c r="Y4" s="466"/>
      <c r="Z4" s="466"/>
      <c r="AA4" s="466"/>
      <c r="AB4" s="466"/>
      <c r="AC4" s="466"/>
      <c r="AD4" s="466"/>
      <c r="AE4" s="463" t="s">
        <v>128</v>
      </c>
    </row>
    <row r="5" spans="1:31" ht="29.25" customHeight="1" thickBot="1">
      <c r="A5" s="450"/>
      <c r="B5" s="461"/>
      <c r="C5" s="461"/>
      <c r="D5" s="472" t="s">
        <v>44</v>
      </c>
      <c r="E5" s="473"/>
      <c r="F5" s="473"/>
      <c r="G5" s="473"/>
      <c r="H5" s="473"/>
      <c r="I5" s="474"/>
      <c r="J5" s="468" t="s">
        <v>45</v>
      </c>
      <c r="K5" s="469"/>
      <c r="L5" s="469"/>
      <c r="M5" s="470"/>
      <c r="N5" s="471"/>
      <c r="O5" s="458"/>
      <c r="P5" s="476"/>
      <c r="Q5" s="456"/>
      <c r="R5" s="456"/>
      <c r="S5" s="453"/>
      <c r="T5" s="467" t="s">
        <v>44</v>
      </c>
      <c r="U5" s="467"/>
      <c r="V5" s="467"/>
      <c r="W5" s="467"/>
      <c r="X5" s="467"/>
      <c r="Y5" s="467"/>
      <c r="Z5" s="467" t="s">
        <v>45</v>
      </c>
      <c r="AA5" s="467"/>
      <c r="AB5" s="467"/>
      <c r="AC5" s="467"/>
      <c r="AD5" s="467"/>
      <c r="AE5" s="464"/>
    </row>
    <row r="6" spans="1:31" ht="29.25" customHeight="1" thickBot="1">
      <c r="A6" s="451"/>
      <c r="B6" s="462"/>
      <c r="C6" s="462"/>
      <c r="D6" s="112" t="s">
        <v>18</v>
      </c>
      <c r="E6" s="113" t="s">
        <v>102</v>
      </c>
      <c r="F6" s="113" t="s">
        <v>104</v>
      </c>
      <c r="G6" s="113" t="s">
        <v>105</v>
      </c>
      <c r="H6" s="113" t="s">
        <v>129</v>
      </c>
      <c r="I6" s="114" t="s">
        <v>103</v>
      </c>
      <c r="J6" s="114" t="s">
        <v>96</v>
      </c>
      <c r="K6" s="114" t="s">
        <v>97</v>
      </c>
      <c r="L6" s="114" t="s">
        <v>98</v>
      </c>
      <c r="M6" s="114" t="s">
        <v>99</v>
      </c>
      <c r="N6" s="114" t="s">
        <v>100</v>
      </c>
      <c r="O6" s="459"/>
      <c r="P6" s="477"/>
      <c r="Q6" s="454"/>
      <c r="R6" s="454"/>
      <c r="S6" s="454"/>
      <c r="T6" s="112" t="s">
        <v>18</v>
      </c>
      <c r="U6" s="113" t="s">
        <v>102</v>
      </c>
      <c r="V6" s="113" t="s">
        <v>104</v>
      </c>
      <c r="W6" s="113" t="s">
        <v>105</v>
      </c>
      <c r="X6" s="113" t="s">
        <v>129</v>
      </c>
      <c r="Y6" s="114" t="s">
        <v>103</v>
      </c>
      <c r="Z6" s="114" t="s">
        <v>96</v>
      </c>
      <c r="AA6" s="114" t="s">
        <v>97</v>
      </c>
      <c r="AB6" s="114" t="s">
        <v>98</v>
      </c>
      <c r="AC6" s="114" t="s">
        <v>99</v>
      </c>
      <c r="AD6" s="114" t="s">
        <v>100</v>
      </c>
      <c r="AE6" s="465"/>
    </row>
    <row r="7" spans="1:31">
      <c r="A7" s="118" t="s">
        <v>46</v>
      </c>
      <c r="B7" s="119">
        <f>'السبت 4'!B2</f>
        <v>0</v>
      </c>
      <c r="C7" s="119">
        <f t="shared" ref="C7:C12" si="0">D7+E7+F7+G7+H7+I7</f>
        <v>0</v>
      </c>
      <c r="D7" s="120">
        <f>'السبت 4'!B46</f>
        <v>0</v>
      </c>
      <c r="E7" s="120">
        <f>'السبت 4'!C46</f>
        <v>0</v>
      </c>
      <c r="F7" s="120">
        <f>'السبت 4'!D46</f>
        <v>0</v>
      </c>
      <c r="G7" s="120">
        <f>'السبت 4'!E46</f>
        <v>0</v>
      </c>
      <c r="H7" s="120">
        <f>'السبت 4'!F46</f>
        <v>0</v>
      </c>
      <c r="I7" s="120">
        <f>'السبت 4'!G46</f>
        <v>0</v>
      </c>
      <c r="J7" s="121">
        <f>'السبت 4'!B41</f>
        <v>0</v>
      </c>
      <c r="K7" s="121">
        <f>'السبت 4'!C41</f>
        <v>0</v>
      </c>
      <c r="L7" s="121">
        <f>'السبت 4'!D41</f>
        <v>0</v>
      </c>
      <c r="M7" s="121">
        <f>'السبت 4'!E41</f>
        <v>0</v>
      </c>
      <c r="N7" s="121">
        <f>'السبت 4'!F41</f>
        <v>0</v>
      </c>
      <c r="O7" s="122" t="e">
        <f>C7/B7</f>
        <v>#DIV/0!</v>
      </c>
      <c r="P7" s="123">
        <f>'السبت 4'!B63</f>
        <v>0</v>
      </c>
      <c r="Q7" s="124">
        <f>'plan 4'!B53</f>
        <v>0</v>
      </c>
      <c r="R7" s="123">
        <f t="shared" ref="R7:R12" si="1">T7+U7+V7+W7+X7+Y7</f>
        <v>0</v>
      </c>
      <c r="S7" s="125">
        <f>'السبت 4'!S113</f>
        <v>0</v>
      </c>
      <c r="T7" s="126">
        <f>'السبت 4'!B108</f>
        <v>0</v>
      </c>
      <c r="U7" s="126">
        <f>'السبت 4'!C108</f>
        <v>0</v>
      </c>
      <c r="V7" s="126">
        <f>'السبت 4'!D108</f>
        <v>0</v>
      </c>
      <c r="W7" s="126">
        <f>'السبت 4'!E108</f>
        <v>0</v>
      </c>
      <c r="X7" s="126">
        <f>'السبت 4'!F108</f>
        <v>0</v>
      </c>
      <c r="Y7" s="126">
        <f>'السبت 4'!G108</f>
        <v>0</v>
      </c>
      <c r="Z7" s="127">
        <f>'السبت 4'!B100</f>
        <v>0</v>
      </c>
      <c r="AA7" s="127">
        <f>'السبت 4'!C100</f>
        <v>0</v>
      </c>
      <c r="AB7" s="127">
        <f>'السبت 4'!D100</f>
        <v>0</v>
      </c>
      <c r="AC7" s="127">
        <f>'السبت 4'!E100</f>
        <v>0</v>
      </c>
      <c r="AD7" s="127">
        <f>'السبت 4'!F100</f>
        <v>0</v>
      </c>
      <c r="AE7" s="122" t="e">
        <f>R7/P7</f>
        <v>#DIV/0!</v>
      </c>
    </row>
    <row r="8" spans="1:31">
      <c r="A8" s="128" t="s">
        <v>47</v>
      </c>
      <c r="B8" s="129">
        <f>'الاحد 4'!B2</f>
        <v>0</v>
      </c>
      <c r="C8" s="119">
        <f t="shared" si="0"/>
        <v>0</v>
      </c>
      <c r="D8" s="120">
        <f>'الاحد 4'!B46</f>
        <v>0</v>
      </c>
      <c r="E8" s="120">
        <f>'الاحد 4'!C46</f>
        <v>0</v>
      </c>
      <c r="F8" s="120">
        <f>'الاحد 4'!D46</f>
        <v>0</v>
      </c>
      <c r="G8" s="120">
        <f>'الاحد 4'!E46</f>
        <v>0</v>
      </c>
      <c r="H8" s="120">
        <f>'الاحد 4'!F46</f>
        <v>0</v>
      </c>
      <c r="I8" s="120">
        <f>'الاحد 4'!G46</f>
        <v>0</v>
      </c>
      <c r="J8" s="121">
        <f>'الاحد 4'!B41</f>
        <v>0</v>
      </c>
      <c r="K8" s="121">
        <f>'الاحد 4'!C41</f>
        <v>0</v>
      </c>
      <c r="L8" s="121">
        <f>'الاحد 4'!D41</f>
        <v>0</v>
      </c>
      <c r="M8" s="121">
        <f>'الاحد 4'!E41</f>
        <v>0</v>
      </c>
      <c r="N8" s="121">
        <f>'الاحد 4'!F41</f>
        <v>0</v>
      </c>
      <c r="O8" s="122" t="e">
        <f t="shared" ref="O8:O13" si="2">C8/B8</f>
        <v>#DIV/0!</v>
      </c>
      <c r="P8" s="130">
        <f>'الاحد 4'!B63</f>
        <v>0</v>
      </c>
      <c r="Q8" s="131">
        <f>'plan 4'!F53</f>
        <v>0</v>
      </c>
      <c r="R8" s="130">
        <f t="shared" si="1"/>
        <v>0</v>
      </c>
      <c r="S8" s="132">
        <f>'الاحد 4'!S113</f>
        <v>0</v>
      </c>
      <c r="T8" s="133">
        <f>'الاحد 4'!B108</f>
        <v>0</v>
      </c>
      <c r="U8" s="133">
        <f>'الاحد 4'!C108</f>
        <v>0</v>
      </c>
      <c r="V8" s="133">
        <f>'الاحد 4'!D108</f>
        <v>0</v>
      </c>
      <c r="W8" s="133">
        <f>'الاحد 4'!E108</f>
        <v>0</v>
      </c>
      <c r="X8" s="133">
        <f>'الاحد 4'!F108</f>
        <v>0</v>
      </c>
      <c r="Y8" s="133">
        <f>'الاحد 4'!G108</f>
        <v>0</v>
      </c>
      <c r="Z8" s="121">
        <f>'الاحد 4'!B100</f>
        <v>0</v>
      </c>
      <c r="AA8" s="121">
        <f>'الاحد 4'!C100</f>
        <v>0</v>
      </c>
      <c r="AB8" s="121">
        <f>'الاحد 4'!D100</f>
        <v>0</v>
      </c>
      <c r="AC8" s="121">
        <f>'الاحد 4'!E100</f>
        <v>0</v>
      </c>
      <c r="AD8" s="121">
        <f>'الاحد 4'!F100</f>
        <v>0</v>
      </c>
      <c r="AE8" s="122" t="e">
        <f t="shared" ref="AE8:AE13" si="3">R8/P8</f>
        <v>#DIV/0!</v>
      </c>
    </row>
    <row r="9" spans="1:31">
      <c r="A9" s="128" t="s">
        <v>48</v>
      </c>
      <c r="B9" s="129">
        <f>'الاثنين 4'!B2</f>
        <v>0</v>
      </c>
      <c r="C9" s="119">
        <f t="shared" si="0"/>
        <v>0</v>
      </c>
      <c r="D9" s="120">
        <f>'الاثنين 4'!B46</f>
        <v>0</v>
      </c>
      <c r="E9" s="120">
        <f>'الاثنين 4'!C46</f>
        <v>0</v>
      </c>
      <c r="F9" s="120">
        <f>'الاثنين 4'!D46</f>
        <v>0</v>
      </c>
      <c r="G9" s="120">
        <f>'الاثنين 4'!E46</f>
        <v>0</v>
      </c>
      <c r="H9" s="120">
        <f>'الاثنين 4'!F46</f>
        <v>0</v>
      </c>
      <c r="I9" s="120">
        <f>'الاثنين 4'!G46</f>
        <v>0</v>
      </c>
      <c r="J9" s="121">
        <f>'الاثنين 4'!B41</f>
        <v>0</v>
      </c>
      <c r="K9" s="121">
        <f>'الاثنين 4'!C41</f>
        <v>0</v>
      </c>
      <c r="L9" s="121">
        <f>'الاثنين 4'!D41</f>
        <v>0</v>
      </c>
      <c r="M9" s="121">
        <f>'الاثنين 4'!E41</f>
        <v>0</v>
      </c>
      <c r="N9" s="121">
        <f>'الاثنين 4'!F41</f>
        <v>0</v>
      </c>
      <c r="O9" s="122" t="e">
        <f t="shared" si="2"/>
        <v>#DIV/0!</v>
      </c>
      <c r="P9" s="130">
        <f>'الاثنين 4'!B63</f>
        <v>0</v>
      </c>
      <c r="Q9" s="131">
        <f>'plan 4'!J53</f>
        <v>0</v>
      </c>
      <c r="R9" s="130">
        <f t="shared" si="1"/>
        <v>0</v>
      </c>
      <c r="S9" s="132">
        <f>'الاثنين 4'!S113</f>
        <v>0</v>
      </c>
      <c r="T9" s="133">
        <f>'الاثنين 4'!B108</f>
        <v>0</v>
      </c>
      <c r="U9" s="133">
        <f>'الاثنين 4'!C108</f>
        <v>0</v>
      </c>
      <c r="V9" s="133">
        <f>'الاثنين 4'!D108</f>
        <v>0</v>
      </c>
      <c r="W9" s="133">
        <f>'الاثنين 4'!E108</f>
        <v>0</v>
      </c>
      <c r="X9" s="133">
        <f>'الاثنين 4'!F108</f>
        <v>0</v>
      </c>
      <c r="Y9" s="133">
        <f>'الاثنين 4'!G108</f>
        <v>0</v>
      </c>
      <c r="Z9" s="121">
        <f>'الاثنين 4'!B100</f>
        <v>0</v>
      </c>
      <c r="AA9" s="121">
        <f>'الاثنين 4'!C100</f>
        <v>0</v>
      </c>
      <c r="AB9" s="121">
        <f>'الاثنين 4'!D100</f>
        <v>0</v>
      </c>
      <c r="AC9" s="121">
        <f>'الاثنين 4'!E100</f>
        <v>0</v>
      </c>
      <c r="AD9" s="121">
        <f>'الاثنين 4'!F100</f>
        <v>0</v>
      </c>
      <c r="AE9" s="122" t="e">
        <f t="shared" si="3"/>
        <v>#DIV/0!</v>
      </c>
    </row>
    <row r="10" spans="1:31">
      <c r="A10" s="128" t="s">
        <v>62</v>
      </c>
      <c r="B10" s="129">
        <f>'الثلاثاء 4'!B2</f>
        <v>0</v>
      </c>
      <c r="C10" s="119">
        <f t="shared" si="0"/>
        <v>0</v>
      </c>
      <c r="D10" s="120">
        <f>'الثلاثاء 4'!B46</f>
        <v>0</v>
      </c>
      <c r="E10" s="120">
        <f>'الثلاثاء 4'!C46</f>
        <v>0</v>
      </c>
      <c r="F10" s="120">
        <f>'الثلاثاء 4'!D46</f>
        <v>0</v>
      </c>
      <c r="G10" s="120">
        <f>'الثلاثاء 4'!E46</f>
        <v>0</v>
      </c>
      <c r="H10" s="120">
        <f>'الثلاثاء 4'!F46</f>
        <v>0</v>
      </c>
      <c r="I10" s="120">
        <f>'الثلاثاء 4'!G46</f>
        <v>0</v>
      </c>
      <c r="J10" s="121">
        <f>'الثلاثاء 4'!B41</f>
        <v>0</v>
      </c>
      <c r="K10" s="121">
        <f>'الثلاثاء 4'!C41</f>
        <v>0</v>
      </c>
      <c r="L10" s="121">
        <f>'الثلاثاء 4'!D41</f>
        <v>0</v>
      </c>
      <c r="M10" s="121">
        <f>'الثلاثاء 4'!E41</f>
        <v>0</v>
      </c>
      <c r="N10" s="121">
        <f>'الثلاثاء 4'!F41</f>
        <v>0</v>
      </c>
      <c r="O10" s="122" t="e">
        <f t="shared" si="2"/>
        <v>#DIV/0!</v>
      </c>
      <c r="P10" s="130">
        <f>'الثلاثاء 4'!B63</f>
        <v>0</v>
      </c>
      <c r="Q10" s="131">
        <f>'plan 4'!N53</f>
        <v>0</v>
      </c>
      <c r="R10" s="130">
        <f t="shared" si="1"/>
        <v>0</v>
      </c>
      <c r="S10" s="132">
        <f>'الثلاثاء 4'!S113</f>
        <v>0</v>
      </c>
      <c r="T10" s="133">
        <f>'الثلاثاء 4'!B108</f>
        <v>0</v>
      </c>
      <c r="U10" s="133">
        <f>'الثلاثاء 4'!C108</f>
        <v>0</v>
      </c>
      <c r="V10" s="133">
        <f>'الثلاثاء 4'!D108</f>
        <v>0</v>
      </c>
      <c r="W10" s="133">
        <f>'الثلاثاء 4'!E108</f>
        <v>0</v>
      </c>
      <c r="X10" s="133">
        <f>'الثلاثاء 4'!F108</f>
        <v>0</v>
      </c>
      <c r="Y10" s="133">
        <f>'الثلاثاء 4'!G108</f>
        <v>0</v>
      </c>
      <c r="Z10" s="121">
        <f>'الثلاثاء 4'!B100</f>
        <v>0</v>
      </c>
      <c r="AA10" s="121">
        <f>'الثلاثاء 4'!C100</f>
        <v>0</v>
      </c>
      <c r="AB10" s="121">
        <f>'الثلاثاء 4'!D100</f>
        <v>0</v>
      </c>
      <c r="AC10" s="121">
        <f>'الثلاثاء 4'!E100</f>
        <v>0</v>
      </c>
      <c r="AD10" s="121">
        <f>'الثلاثاء 4'!F100</f>
        <v>0</v>
      </c>
      <c r="AE10" s="122" t="e">
        <f t="shared" si="3"/>
        <v>#DIV/0!</v>
      </c>
    </row>
    <row r="11" spans="1:31">
      <c r="A11" s="128" t="s">
        <v>49</v>
      </c>
      <c r="B11" s="129">
        <f>'الاربعاء 4'!B2</f>
        <v>0</v>
      </c>
      <c r="C11" s="119">
        <f t="shared" si="0"/>
        <v>0</v>
      </c>
      <c r="D11" s="120">
        <f>'الاربعاء 4'!B46</f>
        <v>0</v>
      </c>
      <c r="E11" s="120">
        <f>'الاربعاء 4'!C46</f>
        <v>0</v>
      </c>
      <c r="F11" s="120">
        <f>'الاربعاء 4'!D46</f>
        <v>0</v>
      </c>
      <c r="G11" s="120">
        <f>'الاربعاء 4'!E46</f>
        <v>0</v>
      </c>
      <c r="H11" s="120">
        <f>'الاربعاء 4'!F46</f>
        <v>0</v>
      </c>
      <c r="I11" s="120">
        <f>'الاربعاء 4'!G46</f>
        <v>0</v>
      </c>
      <c r="J11" s="121">
        <f>'الاربعاء 4'!B41</f>
        <v>0</v>
      </c>
      <c r="K11" s="121">
        <f>'الاربعاء 4'!C41</f>
        <v>0</v>
      </c>
      <c r="L11" s="121">
        <f>'الاربعاء 4'!D41</f>
        <v>0</v>
      </c>
      <c r="M11" s="121">
        <f>'الاربعاء 4'!E41</f>
        <v>0</v>
      </c>
      <c r="N11" s="121">
        <f>'الاربعاء 4'!F41</f>
        <v>0</v>
      </c>
      <c r="O11" s="122" t="e">
        <f t="shared" si="2"/>
        <v>#DIV/0!</v>
      </c>
      <c r="P11" s="130">
        <f>'الاربعاء 4'!B63</f>
        <v>0</v>
      </c>
      <c r="Q11" s="131">
        <f>'plan 4'!R53</f>
        <v>0</v>
      </c>
      <c r="R11" s="130">
        <f t="shared" si="1"/>
        <v>0</v>
      </c>
      <c r="S11" s="132">
        <f>'الاربعاء 4'!S113</f>
        <v>0</v>
      </c>
      <c r="T11" s="133">
        <f>'الاربعاء 4'!B108</f>
        <v>0</v>
      </c>
      <c r="U11" s="133">
        <f>'الاربعاء 4'!C108</f>
        <v>0</v>
      </c>
      <c r="V11" s="133">
        <f>'الاربعاء 4'!D108</f>
        <v>0</v>
      </c>
      <c r="W11" s="133">
        <f>'الاربعاء 4'!E108</f>
        <v>0</v>
      </c>
      <c r="X11" s="133">
        <f>'الاربعاء 4'!F108</f>
        <v>0</v>
      </c>
      <c r="Y11" s="133">
        <f>'الاربعاء 4'!G108</f>
        <v>0</v>
      </c>
      <c r="Z11" s="121">
        <f>'الاربعاء 4'!B100</f>
        <v>0</v>
      </c>
      <c r="AA11" s="121">
        <f>'الاربعاء 4'!C100</f>
        <v>0</v>
      </c>
      <c r="AB11" s="121">
        <f>'الاربعاء 4'!D100</f>
        <v>0</v>
      </c>
      <c r="AC11" s="121">
        <f>'الاربعاء 4'!E100</f>
        <v>0</v>
      </c>
      <c r="AD11" s="121">
        <f>'الاربعاء 4'!F100</f>
        <v>0</v>
      </c>
      <c r="AE11" s="122" t="e">
        <f t="shared" si="3"/>
        <v>#DIV/0!</v>
      </c>
    </row>
    <row r="12" spans="1:31" ht="15.75" thickBot="1">
      <c r="A12" s="134" t="s">
        <v>50</v>
      </c>
      <c r="B12" s="135">
        <f>'الخميس 4'!B2</f>
        <v>0</v>
      </c>
      <c r="C12" s="119">
        <f t="shared" si="0"/>
        <v>0</v>
      </c>
      <c r="D12" s="136">
        <f>'الخميس 4'!B46</f>
        <v>0</v>
      </c>
      <c r="E12" s="136">
        <f>'الخميس 4'!C46</f>
        <v>0</v>
      </c>
      <c r="F12" s="136">
        <f>'الخميس 4'!D46</f>
        <v>0</v>
      </c>
      <c r="G12" s="136">
        <f>'الخميس 4'!E46</f>
        <v>0</v>
      </c>
      <c r="H12" s="136">
        <f>'الخميس 4'!F46</f>
        <v>0</v>
      </c>
      <c r="I12" s="136">
        <f>'الخميس 4'!G46</f>
        <v>0</v>
      </c>
      <c r="J12" s="137">
        <f>'الخميس 4'!B41</f>
        <v>0</v>
      </c>
      <c r="K12" s="137">
        <f>'الخميس 4'!C41</f>
        <v>0</v>
      </c>
      <c r="L12" s="137">
        <f>'الخميس 4'!D41</f>
        <v>0</v>
      </c>
      <c r="M12" s="137">
        <f>'الخميس 4'!E41</f>
        <v>0</v>
      </c>
      <c r="N12" s="137">
        <f>'الخميس 4'!F41</f>
        <v>0</v>
      </c>
      <c r="O12" s="122" t="e">
        <f t="shared" si="2"/>
        <v>#DIV/0!</v>
      </c>
      <c r="P12" s="138">
        <f>'الخميس 4'!B63</f>
        <v>0</v>
      </c>
      <c r="Q12" s="139">
        <f>'plan 4'!V53</f>
        <v>0</v>
      </c>
      <c r="R12" s="138">
        <f t="shared" si="1"/>
        <v>0</v>
      </c>
      <c r="S12" s="140">
        <f>'الخميس 4'!S113</f>
        <v>0</v>
      </c>
      <c r="T12" s="141">
        <f>'الخميس 4'!B108</f>
        <v>0</v>
      </c>
      <c r="U12" s="141">
        <f>'الخميس 4'!C108</f>
        <v>0</v>
      </c>
      <c r="V12" s="141">
        <f>'الخميس 4'!D108</f>
        <v>0</v>
      </c>
      <c r="W12" s="141">
        <f>'الخميس 4'!E108</f>
        <v>0</v>
      </c>
      <c r="X12" s="141">
        <f>'الخميس 4'!F108</f>
        <v>0</v>
      </c>
      <c r="Y12" s="141">
        <f>'الخميس 4'!G108</f>
        <v>0</v>
      </c>
      <c r="Z12" s="137">
        <f>'الخميس 4'!B100</f>
        <v>0</v>
      </c>
      <c r="AA12" s="137">
        <f>'الخميس 4'!C100</f>
        <v>0</v>
      </c>
      <c r="AB12" s="137">
        <f>'الخميس 4'!D100</f>
        <v>0</v>
      </c>
      <c r="AC12" s="137">
        <f>'الخميس 4'!E100</f>
        <v>0</v>
      </c>
      <c r="AD12" s="137">
        <f>'الخميس 4'!F100</f>
        <v>0</v>
      </c>
      <c r="AE12" s="122" t="e">
        <f t="shared" si="3"/>
        <v>#DIV/0!</v>
      </c>
    </row>
    <row r="13" spans="1:31" ht="22.5" customHeight="1" thickBot="1">
      <c r="A13" s="142" t="s">
        <v>12</v>
      </c>
      <c r="B13" s="143">
        <f>SUM(B7:B12)</f>
        <v>0</v>
      </c>
      <c r="C13" s="143">
        <f t="shared" ref="C13:N13" si="4">SUM(C7:C12)</f>
        <v>0</v>
      </c>
      <c r="D13" s="144">
        <f t="shared" si="4"/>
        <v>0</v>
      </c>
      <c r="E13" s="145">
        <f t="shared" si="4"/>
        <v>0</v>
      </c>
      <c r="F13" s="145">
        <f t="shared" si="4"/>
        <v>0</v>
      </c>
      <c r="G13" s="145">
        <f t="shared" si="4"/>
        <v>0</v>
      </c>
      <c r="H13" s="145">
        <f t="shared" si="4"/>
        <v>0</v>
      </c>
      <c r="I13" s="146">
        <f t="shared" si="4"/>
        <v>0</v>
      </c>
      <c r="J13" s="147">
        <f t="shared" si="4"/>
        <v>0</v>
      </c>
      <c r="K13" s="147">
        <f t="shared" si="4"/>
        <v>0</v>
      </c>
      <c r="L13" s="147">
        <f t="shared" si="4"/>
        <v>0</v>
      </c>
      <c r="M13" s="147">
        <f t="shared" si="4"/>
        <v>0</v>
      </c>
      <c r="N13" s="147">
        <f t="shared" si="4"/>
        <v>0</v>
      </c>
      <c r="O13" s="122" t="e">
        <f t="shared" si="2"/>
        <v>#DIV/0!</v>
      </c>
      <c r="P13" s="148">
        <f>SUM(P7:P12)</f>
        <v>0</v>
      </c>
      <c r="Q13" s="149">
        <f t="shared" ref="Q13:AD13" si="5">SUM(Q7:Q12)</f>
        <v>0</v>
      </c>
      <c r="R13" s="149">
        <f t="shared" si="5"/>
        <v>0</v>
      </c>
      <c r="S13" s="150">
        <f t="shared" si="5"/>
        <v>0</v>
      </c>
      <c r="T13" s="151">
        <f t="shared" si="5"/>
        <v>0</v>
      </c>
      <c r="U13" s="151">
        <f t="shared" si="5"/>
        <v>0</v>
      </c>
      <c r="V13" s="151">
        <f t="shared" si="5"/>
        <v>0</v>
      </c>
      <c r="W13" s="151">
        <f t="shared" si="5"/>
        <v>0</v>
      </c>
      <c r="X13" s="151">
        <f t="shared" si="5"/>
        <v>0</v>
      </c>
      <c r="Y13" s="151">
        <f>SUM(Y7:Y12)</f>
        <v>0</v>
      </c>
      <c r="Z13" s="152">
        <f t="shared" si="5"/>
        <v>0</v>
      </c>
      <c r="AA13" s="152">
        <f t="shared" si="5"/>
        <v>0</v>
      </c>
      <c r="AB13" s="152">
        <f t="shared" si="5"/>
        <v>0</v>
      </c>
      <c r="AC13" s="152">
        <f t="shared" si="5"/>
        <v>0</v>
      </c>
      <c r="AD13" s="152">
        <f t="shared" si="5"/>
        <v>0</v>
      </c>
      <c r="AE13" s="122" t="e">
        <f t="shared" si="3"/>
        <v>#DIV/0!</v>
      </c>
    </row>
  </sheetData>
  <protectedRanges>
    <protectedRange password="CC6F" sqref="P1:P3 S4:S13 T13:AD13" name="Range1_1_1"/>
    <protectedRange password="CC6F" sqref="D6 F6:I6 T6 V6:Y6" name="Range2_1_2_1"/>
    <protectedRange password="CC6F" sqref="E6 U6" name="Range2_1_1_2_1"/>
    <protectedRange password="CC7D" sqref="J6:N6 Z6:AD6" name="Range1_5"/>
  </protectedRanges>
  <mergeCells count="15">
    <mergeCell ref="A4:A6"/>
    <mergeCell ref="R4:R6"/>
    <mergeCell ref="Q4:Q6"/>
    <mergeCell ref="P4:P6"/>
    <mergeCell ref="B4:B6"/>
    <mergeCell ref="C4:C6"/>
    <mergeCell ref="D5:I5"/>
    <mergeCell ref="O4:O6"/>
    <mergeCell ref="D4:N4"/>
    <mergeCell ref="AE4:AE6"/>
    <mergeCell ref="T4:AD4"/>
    <mergeCell ref="J5:N5"/>
    <mergeCell ref="T5:Y5"/>
    <mergeCell ref="Z5:AD5"/>
    <mergeCell ref="S4:S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rgb="FF006699"/>
  </sheetPr>
  <dimension ref="A1:Y74"/>
  <sheetViews>
    <sheetView topLeftCell="H1" zoomScale="70" zoomScaleNormal="70" workbookViewId="0">
      <selection activeCell="L24" sqref="L24"/>
    </sheetView>
  </sheetViews>
  <sheetFormatPr defaultColWidth="9.140625" defaultRowHeight="15"/>
  <cols>
    <col min="1" max="1" width="12.140625" style="180" customWidth="1"/>
    <col min="2" max="2" width="14.5703125" style="180" customWidth="1"/>
    <col min="3" max="3" width="21.28515625" style="180" customWidth="1"/>
    <col min="4" max="5" width="9.140625" style="180"/>
    <col min="6" max="6" width="16.42578125" style="180" customWidth="1"/>
    <col min="7" max="7" width="22.28515625" style="180" customWidth="1"/>
    <col min="8" max="9" width="9.140625" style="180"/>
    <col min="10" max="10" width="15.28515625" style="180" customWidth="1"/>
    <col min="11" max="11" width="20.5703125" style="180" customWidth="1"/>
    <col min="12" max="13" width="9.140625" style="180"/>
    <col min="14" max="14" width="17.140625" style="180" customWidth="1"/>
    <col min="15" max="15" width="21.85546875" style="180" customWidth="1"/>
    <col min="16" max="17" width="9.140625" style="180"/>
    <col min="18" max="18" width="19.5703125" style="180" customWidth="1"/>
    <col min="19" max="19" width="18.42578125" style="180" customWidth="1"/>
    <col min="20" max="21" width="9.140625" style="180"/>
    <col min="22" max="22" width="17.85546875" style="180" customWidth="1"/>
    <col min="23" max="23" width="20.42578125" style="180" customWidth="1"/>
    <col min="24" max="16384" width="9.140625" style="180"/>
  </cols>
  <sheetData>
    <row r="1" spans="1:25" s="174" customFormat="1" ht="18">
      <c r="A1" s="501"/>
      <c r="B1" s="501"/>
      <c r="C1" s="501"/>
      <c r="D1" s="501"/>
      <c r="E1" s="501"/>
      <c r="F1" s="501"/>
      <c r="G1" s="501"/>
      <c r="H1" s="501"/>
      <c r="I1" s="501"/>
      <c r="J1" s="501"/>
      <c r="K1" s="153"/>
      <c r="L1" s="153"/>
      <c r="M1" s="153"/>
      <c r="N1" s="153"/>
      <c r="O1" s="153"/>
      <c r="P1" s="153"/>
      <c r="Q1" s="153"/>
      <c r="R1" s="153"/>
      <c r="S1" s="153"/>
    </row>
    <row r="2" spans="1:25" s="154" customFormat="1" ht="16.5" thickBot="1">
      <c r="A2" s="309" t="s">
        <v>120</v>
      </c>
      <c r="B2" s="527"/>
      <c r="C2" s="527"/>
      <c r="D2" s="518" t="s">
        <v>52</v>
      </c>
      <c r="E2" s="519"/>
      <c r="F2" s="519"/>
      <c r="G2" s="519"/>
      <c r="H2" s="311" t="s">
        <v>121</v>
      </c>
      <c r="I2" s="520" t="s">
        <v>122</v>
      </c>
      <c r="J2" s="520"/>
      <c r="K2" s="520"/>
      <c r="L2" s="520"/>
      <c r="M2" s="520"/>
      <c r="N2" s="520"/>
      <c r="O2" s="520"/>
      <c r="P2" s="520"/>
      <c r="Q2" s="520"/>
      <c r="R2" s="311"/>
      <c r="S2" s="311"/>
    </row>
    <row r="3" spans="1:25" s="154" customFormat="1" ht="16.5" thickBot="1">
      <c r="A3" s="155"/>
      <c r="B3" s="528" t="s">
        <v>111</v>
      </c>
      <c r="C3" s="533"/>
      <c r="D3" s="533"/>
      <c r="E3" s="534"/>
      <c r="F3" s="528" t="s">
        <v>112</v>
      </c>
      <c r="G3" s="529"/>
      <c r="H3" s="529"/>
      <c r="I3" s="530"/>
      <c r="J3" s="528" t="s">
        <v>113</v>
      </c>
      <c r="K3" s="529"/>
      <c r="L3" s="529"/>
      <c r="M3" s="530"/>
      <c r="N3" s="528" t="s">
        <v>114</v>
      </c>
      <c r="O3" s="529"/>
      <c r="P3" s="529"/>
      <c r="Q3" s="530"/>
      <c r="R3" s="528" t="s">
        <v>115</v>
      </c>
      <c r="S3" s="529"/>
      <c r="T3" s="529"/>
      <c r="U3" s="530"/>
      <c r="V3" s="528" t="s">
        <v>116</v>
      </c>
      <c r="W3" s="529"/>
      <c r="X3" s="529"/>
      <c r="Y3" s="530"/>
    </row>
    <row r="4" spans="1:25" s="174" customFormat="1" ht="24" thickBot="1">
      <c r="A4" s="317" t="s">
        <v>124</v>
      </c>
      <c r="B4" s="531" t="s">
        <v>117</v>
      </c>
      <c r="C4" s="532"/>
      <c r="D4" s="307" t="s">
        <v>118</v>
      </c>
      <c r="E4" s="308" t="s">
        <v>119</v>
      </c>
      <c r="F4" s="531" t="s">
        <v>117</v>
      </c>
      <c r="G4" s="532"/>
      <c r="H4" s="307" t="s">
        <v>118</v>
      </c>
      <c r="I4" s="308" t="s">
        <v>119</v>
      </c>
      <c r="J4" s="531" t="s">
        <v>117</v>
      </c>
      <c r="K4" s="532"/>
      <c r="L4" s="307" t="s">
        <v>118</v>
      </c>
      <c r="M4" s="308" t="s">
        <v>119</v>
      </c>
      <c r="N4" s="531" t="s">
        <v>117</v>
      </c>
      <c r="O4" s="532"/>
      <c r="P4" s="307" t="s">
        <v>118</v>
      </c>
      <c r="Q4" s="308" t="s">
        <v>119</v>
      </c>
      <c r="R4" s="531" t="s">
        <v>117</v>
      </c>
      <c r="S4" s="532"/>
      <c r="T4" s="307" t="s">
        <v>118</v>
      </c>
      <c r="U4" s="308" t="s">
        <v>119</v>
      </c>
      <c r="V4" s="531" t="s">
        <v>117</v>
      </c>
      <c r="W4" s="532"/>
      <c r="X4" s="307" t="s">
        <v>118</v>
      </c>
      <c r="Y4" s="308" t="s">
        <v>119</v>
      </c>
    </row>
    <row r="5" spans="1:25" s="174" customFormat="1" ht="24.75" customHeight="1" thickTop="1" thickBot="1">
      <c r="A5" s="156" t="s">
        <v>54</v>
      </c>
      <c r="B5" s="524"/>
      <c r="C5" s="525"/>
      <c r="D5" s="157"/>
      <c r="E5" s="251"/>
      <c r="F5" s="526"/>
      <c r="G5" s="526"/>
      <c r="H5" s="341"/>
      <c r="I5" s="342"/>
      <c r="J5" s="526"/>
      <c r="K5" s="526"/>
      <c r="L5" s="341"/>
      <c r="M5" s="342"/>
      <c r="N5" s="526"/>
      <c r="O5" s="526"/>
      <c r="P5" s="341"/>
      <c r="Q5" s="342"/>
      <c r="R5" s="526"/>
      <c r="S5" s="526"/>
      <c r="T5" s="341"/>
      <c r="U5" s="342"/>
      <c r="V5" s="526"/>
      <c r="W5" s="526"/>
      <c r="X5" s="341"/>
      <c r="Y5" s="342"/>
    </row>
    <row r="6" spans="1:25" s="174" customFormat="1" ht="15.75" thickTop="1">
      <c r="A6" s="536" t="s">
        <v>55</v>
      </c>
      <c r="B6" s="524"/>
      <c r="C6" s="525"/>
      <c r="D6" s="158"/>
      <c r="E6" s="252"/>
      <c r="F6" s="526"/>
      <c r="G6" s="526"/>
      <c r="H6" s="158"/>
      <c r="I6" s="341"/>
      <c r="J6" s="526"/>
      <c r="K6" s="526"/>
      <c r="L6" s="158"/>
      <c r="M6" s="341"/>
      <c r="N6" s="526"/>
      <c r="O6" s="526"/>
      <c r="P6" s="158"/>
      <c r="Q6" s="341"/>
      <c r="R6" s="526"/>
      <c r="S6" s="526"/>
      <c r="T6" s="158"/>
      <c r="U6" s="341"/>
      <c r="V6" s="526"/>
      <c r="W6" s="526"/>
      <c r="X6" s="158"/>
      <c r="Y6" s="341"/>
    </row>
    <row r="7" spans="1:25" s="174" customFormat="1">
      <c r="A7" s="537"/>
      <c r="B7" s="524"/>
      <c r="C7" s="525"/>
      <c r="D7" s="341"/>
      <c r="E7" s="252"/>
      <c r="F7" s="526"/>
      <c r="G7" s="526"/>
      <c r="H7" s="341"/>
      <c r="I7" s="341"/>
      <c r="J7" s="526"/>
      <c r="K7" s="526"/>
      <c r="L7" s="341"/>
      <c r="M7" s="341"/>
      <c r="N7" s="526"/>
      <c r="O7" s="526"/>
      <c r="P7" s="341"/>
      <c r="Q7" s="341"/>
      <c r="R7" s="526"/>
      <c r="S7" s="526"/>
      <c r="T7" s="341"/>
      <c r="U7" s="341"/>
      <c r="V7" s="526"/>
      <c r="W7" s="526"/>
      <c r="X7" s="341"/>
      <c r="Y7" s="341"/>
    </row>
    <row r="8" spans="1:25" s="174" customFormat="1">
      <c r="A8" s="537"/>
      <c r="B8" s="524"/>
      <c r="C8" s="525"/>
      <c r="D8" s="341"/>
      <c r="E8" s="252"/>
      <c r="F8" s="526"/>
      <c r="G8" s="526"/>
      <c r="H8" s="341"/>
      <c r="I8" s="341"/>
      <c r="J8" s="526"/>
      <c r="K8" s="526"/>
      <c r="L8" s="341"/>
      <c r="M8" s="341"/>
      <c r="N8" s="526"/>
      <c r="O8" s="526"/>
      <c r="P8" s="341"/>
      <c r="Q8" s="341"/>
      <c r="R8" s="526"/>
      <c r="S8" s="526"/>
      <c r="T8" s="341"/>
      <c r="U8" s="341"/>
      <c r="V8" s="526"/>
      <c r="W8" s="526"/>
      <c r="X8" s="341"/>
      <c r="Y8" s="341"/>
    </row>
    <row r="9" spans="1:25" s="174" customFormat="1">
      <c r="A9" s="537"/>
      <c r="B9" s="524"/>
      <c r="C9" s="525"/>
      <c r="D9" s="341"/>
      <c r="E9" s="252"/>
      <c r="F9" s="526"/>
      <c r="G9" s="526"/>
      <c r="H9" s="341"/>
      <c r="I9" s="341"/>
      <c r="J9" s="526"/>
      <c r="K9" s="526"/>
      <c r="L9" s="341"/>
      <c r="M9" s="341"/>
      <c r="N9" s="526"/>
      <c r="O9" s="526"/>
      <c r="P9" s="341"/>
      <c r="Q9" s="341"/>
      <c r="R9" s="526"/>
      <c r="S9" s="526"/>
      <c r="T9" s="341"/>
      <c r="U9" s="341"/>
      <c r="V9" s="526"/>
      <c r="W9" s="526"/>
      <c r="X9" s="341"/>
      <c r="Y9" s="341"/>
    </row>
    <row r="10" spans="1:25" s="174" customFormat="1">
      <c r="A10" s="537"/>
      <c r="B10" s="524"/>
      <c r="C10" s="525"/>
      <c r="D10" s="341"/>
      <c r="E10" s="252"/>
      <c r="F10" s="526"/>
      <c r="G10" s="526"/>
      <c r="H10" s="341"/>
      <c r="I10" s="341"/>
      <c r="J10" s="526"/>
      <c r="K10" s="526"/>
      <c r="L10" s="341"/>
      <c r="M10" s="341"/>
      <c r="N10" s="526"/>
      <c r="O10" s="526"/>
      <c r="P10" s="341"/>
      <c r="Q10" s="341"/>
      <c r="R10" s="526"/>
      <c r="S10" s="526"/>
      <c r="T10" s="341"/>
      <c r="U10" s="341"/>
      <c r="V10" s="526"/>
      <c r="W10" s="526"/>
      <c r="X10" s="341"/>
      <c r="Y10" s="341"/>
    </row>
    <row r="11" spans="1:25" s="174" customFormat="1">
      <c r="A11" s="537"/>
      <c r="B11" s="524"/>
      <c r="C11" s="525"/>
      <c r="D11" s="341"/>
      <c r="E11" s="252"/>
      <c r="F11" s="526"/>
      <c r="G11" s="526"/>
      <c r="H11" s="341"/>
      <c r="I11" s="341"/>
      <c r="J11" s="526"/>
      <c r="K11" s="526"/>
      <c r="L11" s="341"/>
      <c r="M11" s="341"/>
      <c r="N11" s="526"/>
      <c r="O11" s="526"/>
      <c r="P11" s="341"/>
      <c r="Q11" s="341"/>
      <c r="R11" s="526"/>
      <c r="S11" s="526"/>
      <c r="T11" s="341"/>
      <c r="U11" s="341"/>
      <c r="V11" s="526"/>
      <c r="W11" s="526"/>
      <c r="X11" s="341"/>
      <c r="Y11" s="341"/>
    </row>
    <row r="12" spans="1:25" s="174" customFormat="1">
      <c r="A12" s="537"/>
      <c r="B12" s="524"/>
      <c r="C12" s="525"/>
      <c r="D12" s="341"/>
      <c r="E12" s="252"/>
      <c r="F12" s="526"/>
      <c r="G12" s="526"/>
      <c r="H12" s="341"/>
      <c r="I12" s="341"/>
      <c r="J12" s="526"/>
      <c r="K12" s="526"/>
      <c r="L12" s="341"/>
      <c r="M12" s="341"/>
      <c r="N12" s="526"/>
      <c r="O12" s="526"/>
      <c r="P12" s="341"/>
      <c r="Q12" s="341"/>
      <c r="R12" s="526"/>
      <c r="S12" s="526"/>
      <c r="T12" s="341"/>
      <c r="U12" s="341"/>
      <c r="V12" s="526"/>
      <c r="W12" s="526"/>
      <c r="X12" s="341"/>
      <c r="Y12" s="341"/>
    </row>
    <row r="13" spans="1:25" s="174" customFormat="1" ht="15.75" thickBot="1">
      <c r="A13" s="538"/>
      <c r="B13" s="524"/>
      <c r="C13" s="525"/>
      <c r="D13" s="159"/>
      <c r="E13" s="253"/>
      <c r="F13" s="535"/>
      <c r="G13" s="526"/>
      <c r="H13" s="341"/>
      <c r="I13" s="341"/>
      <c r="J13" s="535"/>
      <c r="K13" s="526"/>
      <c r="L13" s="341"/>
      <c r="M13" s="341"/>
      <c r="N13" s="535"/>
      <c r="O13" s="526"/>
      <c r="P13" s="341"/>
      <c r="Q13" s="341"/>
      <c r="R13" s="535"/>
      <c r="S13" s="526"/>
      <c r="T13" s="341"/>
      <c r="U13" s="341"/>
      <c r="V13" s="535"/>
      <c r="W13" s="526"/>
      <c r="X13" s="341"/>
      <c r="Y13" s="341"/>
    </row>
    <row r="14" spans="1:25" s="160" customFormat="1" ht="24.75" customHeight="1" thickBot="1">
      <c r="A14" s="317" t="s">
        <v>123</v>
      </c>
      <c r="B14" s="58" t="s">
        <v>53</v>
      </c>
      <c r="C14" s="162" t="s">
        <v>51</v>
      </c>
      <c r="D14" s="163" t="s">
        <v>32</v>
      </c>
      <c r="E14" s="164" t="s">
        <v>33</v>
      </c>
      <c r="F14" s="254" t="s">
        <v>53</v>
      </c>
      <c r="G14" s="255" t="s">
        <v>51</v>
      </c>
      <c r="H14" s="256" t="s">
        <v>32</v>
      </c>
      <c r="I14" s="257" t="s">
        <v>33</v>
      </c>
      <c r="J14" s="254" t="s">
        <v>53</v>
      </c>
      <c r="K14" s="255" t="s">
        <v>51</v>
      </c>
      <c r="L14" s="256" t="s">
        <v>32</v>
      </c>
      <c r="M14" s="257" t="s">
        <v>33</v>
      </c>
      <c r="N14" s="254" t="s">
        <v>53</v>
      </c>
      <c r="O14" s="255" t="s">
        <v>51</v>
      </c>
      <c r="P14" s="256" t="s">
        <v>32</v>
      </c>
      <c r="Q14" s="257" t="s">
        <v>33</v>
      </c>
      <c r="R14" s="254" t="s">
        <v>53</v>
      </c>
      <c r="S14" s="255" t="s">
        <v>51</v>
      </c>
      <c r="T14" s="256" t="s">
        <v>32</v>
      </c>
      <c r="U14" s="257" t="s">
        <v>33</v>
      </c>
      <c r="V14" s="254" t="s">
        <v>53</v>
      </c>
      <c r="W14" s="255" t="s">
        <v>51</v>
      </c>
      <c r="X14" s="256" t="s">
        <v>32</v>
      </c>
      <c r="Y14" s="258" t="s">
        <v>33</v>
      </c>
    </row>
    <row r="15" spans="1:25" s="174" customFormat="1" ht="21.75" customHeight="1" thickBot="1">
      <c r="A15" s="161" t="s">
        <v>54</v>
      </c>
      <c r="B15" s="312"/>
      <c r="C15" s="312"/>
      <c r="D15" s="312"/>
      <c r="E15" s="312"/>
      <c r="F15" s="313"/>
      <c r="G15" s="313"/>
      <c r="H15" s="314"/>
      <c r="I15" s="313"/>
      <c r="J15" s="315"/>
      <c r="K15" s="315"/>
      <c r="L15" s="315"/>
      <c r="M15" s="315"/>
      <c r="N15" s="313"/>
      <c r="O15" s="313"/>
      <c r="P15" s="316"/>
      <c r="Q15" s="313"/>
      <c r="R15" s="313"/>
      <c r="S15" s="315"/>
      <c r="T15" s="314"/>
      <c r="U15" s="315"/>
      <c r="V15" s="313"/>
      <c r="W15" s="313"/>
      <c r="X15" s="315"/>
      <c r="Y15" s="315"/>
    </row>
    <row r="16" spans="1:25" s="174" customFormat="1" ht="15.75">
      <c r="A16" s="521" t="s">
        <v>55</v>
      </c>
      <c r="B16" s="297"/>
      <c r="C16" s="171"/>
      <c r="D16" s="294"/>
      <c r="E16" s="295"/>
      <c r="F16" s="233"/>
      <c r="G16" s="233"/>
      <c r="H16" s="245"/>
      <c r="I16" s="233"/>
      <c r="J16" s="233"/>
      <c r="K16" s="233"/>
      <c r="L16" s="244"/>
      <c r="M16" s="233"/>
      <c r="N16" s="233"/>
      <c r="O16" s="233"/>
      <c r="P16" s="243"/>
      <c r="Q16" s="233"/>
      <c r="R16" s="233"/>
      <c r="S16" s="246"/>
      <c r="T16" s="243"/>
      <c r="U16" s="235"/>
      <c r="V16" s="233"/>
      <c r="W16" s="233"/>
      <c r="X16" s="235"/>
      <c r="Y16" s="235"/>
    </row>
    <row r="17" spans="1:25" s="174" customFormat="1" ht="15.75">
      <c r="A17" s="522"/>
      <c r="B17" s="298"/>
      <c r="C17" s="171"/>
      <c r="D17" s="294"/>
      <c r="E17" s="296"/>
      <c r="F17" s="233"/>
      <c r="G17" s="233"/>
      <c r="H17" s="245"/>
      <c r="I17" s="233"/>
      <c r="J17" s="247"/>
      <c r="K17" s="247"/>
      <c r="L17" s="248"/>
      <c r="M17" s="248"/>
      <c r="N17" s="233"/>
      <c r="O17" s="233"/>
      <c r="P17" s="245"/>
      <c r="Q17" s="233"/>
      <c r="R17" s="233"/>
      <c r="S17" s="235"/>
      <c r="T17" s="243"/>
      <c r="U17" s="235"/>
      <c r="V17" s="233"/>
      <c r="W17" s="233"/>
      <c r="X17" s="235"/>
      <c r="Y17" s="235"/>
    </row>
    <row r="18" spans="1:25" s="174" customFormat="1" ht="15" customHeight="1">
      <c r="A18" s="522"/>
      <c r="B18" s="298"/>
      <c r="C18" s="171"/>
      <c r="D18" s="294"/>
      <c r="E18" s="296"/>
      <c r="F18" s="233"/>
      <c r="G18" s="233"/>
      <c r="H18" s="243"/>
      <c r="I18" s="233"/>
      <c r="J18" s="233"/>
      <c r="K18" s="233"/>
      <c r="L18" s="245"/>
      <c r="M18" s="233"/>
      <c r="N18" s="233"/>
      <c r="O18" s="233"/>
      <c r="P18" s="244"/>
      <c r="Q18" s="233"/>
      <c r="R18" s="233"/>
      <c r="S18" s="235"/>
      <c r="T18" s="243"/>
      <c r="U18" s="235"/>
      <c r="V18" s="233"/>
      <c r="W18" s="233"/>
      <c r="X18" s="235"/>
      <c r="Y18" s="235"/>
    </row>
    <row r="19" spans="1:25" s="174" customFormat="1" ht="15.75">
      <c r="A19" s="522"/>
      <c r="B19" s="298"/>
      <c r="C19" s="171"/>
      <c r="D19" s="294"/>
      <c r="E19" s="296"/>
      <c r="F19" s="233"/>
      <c r="G19" s="233"/>
      <c r="H19" s="243"/>
      <c r="I19" s="233"/>
      <c r="J19" s="233"/>
      <c r="K19" s="233"/>
      <c r="L19" s="245"/>
      <c r="M19" s="233"/>
      <c r="N19" s="233"/>
      <c r="O19" s="233"/>
      <c r="P19" s="243"/>
      <c r="Q19" s="233"/>
      <c r="R19" s="233"/>
      <c r="S19" s="235"/>
      <c r="T19" s="243"/>
      <c r="U19" s="235"/>
      <c r="V19" s="233"/>
      <c r="W19" s="233"/>
      <c r="X19" s="235"/>
      <c r="Y19" s="235"/>
    </row>
    <row r="20" spans="1:25" s="174" customFormat="1" ht="15.75">
      <c r="A20" s="522"/>
      <c r="B20" s="298"/>
      <c r="C20" s="171"/>
      <c r="D20" s="294"/>
      <c r="E20" s="296"/>
      <c r="F20" s="233"/>
      <c r="G20" s="233"/>
      <c r="H20" s="243"/>
      <c r="I20" s="233"/>
      <c r="J20" s="233"/>
      <c r="K20" s="233"/>
      <c r="L20" s="243"/>
      <c r="M20" s="233"/>
      <c r="N20" s="233"/>
      <c r="O20" s="233"/>
      <c r="P20" s="243"/>
      <c r="Q20" s="233"/>
      <c r="R20" s="233"/>
      <c r="S20" s="235"/>
      <c r="T20" s="243"/>
      <c r="U20" s="235"/>
      <c r="V20" s="233"/>
      <c r="W20" s="233"/>
      <c r="X20" s="235"/>
      <c r="Y20" s="235"/>
    </row>
    <row r="21" spans="1:25" s="174" customFormat="1" ht="15.75">
      <c r="A21" s="522"/>
      <c r="B21" s="298"/>
      <c r="C21" s="171"/>
      <c r="D21" s="294"/>
      <c r="E21" s="296"/>
      <c r="F21" s="233"/>
      <c r="G21" s="233"/>
      <c r="H21" s="243"/>
      <c r="I21" s="233"/>
      <c r="J21" s="233"/>
      <c r="K21" s="233"/>
      <c r="L21" s="243"/>
      <c r="M21" s="233"/>
      <c r="N21" s="233"/>
      <c r="O21" s="233"/>
      <c r="P21" s="245"/>
      <c r="Q21" s="233"/>
      <c r="R21" s="233"/>
      <c r="S21" s="235"/>
      <c r="T21" s="243"/>
      <c r="U21" s="235"/>
      <c r="V21" s="233"/>
      <c r="W21" s="233"/>
      <c r="X21" s="235"/>
      <c r="Y21" s="235"/>
    </row>
    <row r="22" spans="1:25" s="174" customFormat="1" ht="15.75">
      <c r="A22" s="522"/>
      <c r="B22" s="298"/>
      <c r="C22" s="171"/>
      <c r="D22" s="294"/>
      <c r="E22" s="296"/>
      <c r="F22" s="233"/>
      <c r="G22" s="233"/>
      <c r="H22" s="243"/>
      <c r="I22" s="233"/>
      <c r="J22" s="233"/>
      <c r="K22" s="233"/>
      <c r="L22" s="243"/>
      <c r="M22" s="233"/>
      <c r="N22" s="233"/>
      <c r="O22" s="233"/>
      <c r="P22" s="244"/>
      <c r="Q22" s="249"/>
      <c r="R22" s="233"/>
      <c r="S22" s="235"/>
      <c r="T22" s="243"/>
      <c r="U22" s="235"/>
      <c r="V22" s="233"/>
      <c r="W22" s="233"/>
      <c r="X22" s="235"/>
      <c r="Y22" s="235"/>
    </row>
    <row r="23" spans="1:25" s="174" customFormat="1" ht="15.75">
      <c r="A23" s="522"/>
      <c r="B23" s="298"/>
      <c r="C23" s="171"/>
      <c r="D23" s="294"/>
      <c r="E23" s="296"/>
      <c r="F23" s="233"/>
      <c r="G23" s="233"/>
      <c r="H23" s="244"/>
      <c r="I23" s="233"/>
      <c r="J23" s="233"/>
      <c r="K23" s="233"/>
      <c r="L23" s="243"/>
      <c r="M23" s="233"/>
      <c r="N23" s="233"/>
      <c r="O23" s="233"/>
      <c r="P23" s="243"/>
      <c r="Q23" s="233"/>
      <c r="R23" s="233"/>
      <c r="S23" s="235"/>
      <c r="T23" s="243"/>
      <c r="U23" s="235"/>
      <c r="V23" s="176"/>
      <c r="W23" s="176"/>
      <c r="X23" s="176"/>
      <c r="Y23" s="176"/>
    </row>
    <row r="24" spans="1:25" s="174" customFormat="1" ht="15.75">
      <c r="A24" s="522"/>
      <c r="B24" s="298"/>
      <c r="C24" s="171"/>
      <c r="D24" s="294"/>
      <c r="E24" s="296"/>
      <c r="F24" s="233"/>
      <c r="G24" s="233"/>
      <c r="H24" s="244"/>
      <c r="I24" s="233"/>
      <c r="J24" s="233"/>
      <c r="K24" s="233"/>
      <c r="L24" s="243"/>
      <c r="M24" s="233"/>
      <c r="N24" s="233"/>
      <c r="O24" s="233"/>
      <c r="P24" s="243"/>
      <c r="Q24" s="233"/>
      <c r="R24" s="233"/>
      <c r="S24" s="235"/>
      <c r="T24" s="243"/>
      <c r="U24" s="235"/>
      <c r="V24" s="176"/>
      <c r="W24" s="176"/>
      <c r="X24" s="176"/>
      <c r="Y24" s="176"/>
    </row>
    <row r="25" spans="1:25" s="174" customFormat="1" ht="15.75">
      <c r="A25" s="522"/>
      <c r="B25" s="170"/>
      <c r="C25" s="171"/>
      <c r="D25" s="165"/>
      <c r="E25" s="181"/>
      <c r="F25" s="233"/>
      <c r="G25" s="233"/>
      <c r="H25" s="243"/>
      <c r="I25" s="233"/>
      <c r="J25" s="233"/>
      <c r="K25" s="233"/>
      <c r="L25" s="243"/>
      <c r="M25" s="233"/>
      <c r="N25" s="233"/>
      <c r="O25" s="233"/>
      <c r="P25" s="249"/>
      <c r="Q25" s="249"/>
      <c r="R25" s="233"/>
      <c r="S25" s="235"/>
      <c r="T25" s="250"/>
      <c r="U25" s="235"/>
      <c r="V25" s="176"/>
      <c r="W25" s="176"/>
      <c r="X25" s="176"/>
      <c r="Y25" s="176"/>
    </row>
    <row r="26" spans="1:25" s="174" customFormat="1" ht="15.75">
      <c r="A26" s="522"/>
      <c r="B26" s="170"/>
      <c r="C26" s="171"/>
      <c r="D26" s="165"/>
      <c r="E26" s="181"/>
      <c r="F26" s="233"/>
      <c r="G26" s="233"/>
      <c r="H26" s="244"/>
      <c r="I26" s="233"/>
      <c r="J26" s="233"/>
      <c r="K26" s="233"/>
      <c r="L26" s="243"/>
      <c r="M26" s="233"/>
      <c r="N26" s="233"/>
      <c r="O26" s="249"/>
      <c r="P26" s="249"/>
      <c r="Q26" s="249"/>
      <c r="R26" s="233"/>
      <c r="S26" s="249"/>
      <c r="T26" s="249"/>
      <c r="U26" s="235"/>
      <c r="V26" s="176"/>
      <c r="W26" s="176"/>
      <c r="X26" s="176"/>
      <c r="Y26" s="176"/>
    </row>
    <row r="27" spans="1:25" s="174" customFormat="1" ht="15.75">
      <c r="A27" s="522"/>
      <c r="B27" s="170"/>
      <c r="C27" s="171"/>
      <c r="D27" s="165"/>
      <c r="E27" s="181"/>
      <c r="F27" s="233"/>
      <c r="G27" s="233"/>
      <c r="H27" s="243"/>
      <c r="I27" s="233"/>
      <c r="J27" s="233"/>
      <c r="K27" s="233"/>
      <c r="L27" s="243"/>
      <c r="M27" s="233"/>
      <c r="N27" s="233"/>
      <c r="O27" s="249"/>
      <c r="P27" s="249"/>
      <c r="Q27" s="249"/>
      <c r="R27" s="233"/>
      <c r="S27" s="233"/>
      <c r="T27" s="250"/>
      <c r="U27" s="233"/>
      <c r="V27" s="176"/>
      <c r="W27" s="176"/>
      <c r="X27" s="176"/>
      <c r="Y27" s="176"/>
    </row>
    <row r="28" spans="1:25" s="174" customFormat="1" ht="15.75">
      <c r="A28" s="522"/>
      <c r="B28" s="177"/>
      <c r="C28" s="178"/>
      <c r="D28" s="165"/>
      <c r="E28" s="179"/>
      <c r="F28" s="233"/>
      <c r="G28" s="233"/>
      <c r="H28" s="250"/>
      <c r="I28" s="233"/>
      <c r="J28" s="235"/>
      <c r="K28" s="233"/>
      <c r="L28" s="233"/>
      <c r="M28" s="171"/>
      <c r="N28" s="233"/>
      <c r="O28" s="249"/>
      <c r="P28" s="249"/>
      <c r="Q28" s="249"/>
      <c r="R28" s="235"/>
      <c r="S28" s="233"/>
      <c r="T28" s="233"/>
      <c r="U28" s="176"/>
      <c r="V28" s="176"/>
      <c r="W28" s="176"/>
      <c r="X28" s="176"/>
      <c r="Y28" s="176"/>
    </row>
    <row r="29" spans="1:25" s="174" customFormat="1" ht="15.75">
      <c r="A29" s="522"/>
      <c r="B29" s="177"/>
      <c r="C29" s="178"/>
      <c r="D29" s="165"/>
      <c r="E29" s="179"/>
      <c r="F29" s="247"/>
      <c r="G29" s="247"/>
      <c r="H29" s="247"/>
      <c r="I29" s="248"/>
      <c r="J29" s="235"/>
      <c r="K29" s="233"/>
      <c r="L29" s="171"/>
      <c r="M29" s="235"/>
      <c r="N29" s="249"/>
      <c r="O29" s="249"/>
      <c r="P29" s="249"/>
      <c r="Q29" s="249"/>
      <c r="R29" s="171"/>
      <c r="S29" s="171"/>
      <c r="T29" s="171"/>
      <c r="U29" s="176"/>
      <c r="V29" s="176"/>
      <c r="W29" s="176"/>
      <c r="X29" s="176"/>
      <c r="Y29" s="176"/>
    </row>
    <row r="30" spans="1:25" s="174" customFormat="1" ht="15.75">
      <c r="A30" s="522"/>
      <c r="B30" s="177"/>
      <c r="C30" s="178"/>
      <c r="D30" s="165"/>
      <c r="E30" s="179"/>
      <c r="F30" s="171"/>
      <c r="G30" s="171"/>
      <c r="H30" s="171"/>
      <c r="I30" s="171"/>
      <c r="J30" s="235"/>
      <c r="K30" s="171"/>
      <c r="L30" s="235"/>
      <c r="M30" s="233"/>
      <c r="N30" s="235"/>
      <c r="O30" s="233"/>
      <c r="P30" s="233"/>
      <c r="Q30" s="171"/>
      <c r="R30" s="171"/>
      <c r="S30" s="171"/>
      <c r="T30" s="171"/>
      <c r="U30" s="176"/>
      <c r="V30" s="176"/>
      <c r="W30" s="176"/>
      <c r="X30" s="176"/>
      <c r="Y30" s="176"/>
    </row>
    <row r="31" spans="1:25" s="174" customFormat="1" ht="15.75">
      <c r="A31" s="522"/>
      <c r="B31" s="177"/>
      <c r="C31" s="178"/>
      <c r="D31" s="165"/>
      <c r="E31" s="179"/>
      <c r="F31" s="171"/>
      <c r="G31" s="171"/>
      <c r="H31" s="171"/>
      <c r="I31" s="171"/>
      <c r="J31" s="171"/>
      <c r="K31" s="171"/>
      <c r="L31" s="235"/>
      <c r="M31" s="235"/>
      <c r="N31" s="235"/>
      <c r="O31" s="233"/>
      <c r="P31" s="235"/>
      <c r="Q31" s="171"/>
      <c r="R31" s="171"/>
      <c r="S31" s="171"/>
      <c r="T31" s="171"/>
      <c r="U31" s="176"/>
      <c r="V31" s="176"/>
      <c r="W31" s="176"/>
      <c r="X31" s="176"/>
      <c r="Y31" s="176"/>
    </row>
    <row r="32" spans="1:25" s="174" customFormat="1" ht="15.75">
      <c r="A32" s="522"/>
      <c r="B32" s="177"/>
      <c r="C32" s="178"/>
      <c r="D32" s="165"/>
      <c r="E32" s="179"/>
      <c r="F32" s="171"/>
      <c r="G32" s="171"/>
      <c r="H32" s="171"/>
      <c r="I32" s="171"/>
      <c r="J32" s="171"/>
      <c r="K32" s="171"/>
      <c r="L32" s="171"/>
      <c r="M32" s="171"/>
      <c r="N32" s="235"/>
      <c r="O32" s="233"/>
      <c r="P32" s="235"/>
      <c r="Q32" s="171"/>
      <c r="R32" s="171"/>
      <c r="S32" s="171"/>
      <c r="T32" s="171"/>
      <c r="U32" s="176"/>
      <c r="V32" s="176"/>
      <c r="W32" s="176"/>
      <c r="X32" s="176"/>
      <c r="Y32" s="176"/>
    </row>
    <row r="33" spans="1:25" s="174" customFormat="1" ht="15.75">
      <c r="A33" s="522"/>
      <c r="B33" s="177"/>
      <c r="C33" s="178"/>
      <c r="D33" s="165"/>
      <c r="E33" s="179"/>
      <c r="F33" s="171"/>
      <c r="G33" s="171"/>
      <c r="H33" s="171"/>
      <c r="I33" s="171"/>
      <c r="J33" s="171"/>
      <c r="K33" s="171"/>
      <c r="L33" s="171"/>
      <c r="M33" s="171"/>
      <c r="N33" s="235"/>
      <c r="O33" s="233"/>
      <c r="P33" s="235"/>
      <c r="Q33" s="171"/>
      <c r="R33" s="171"/>
      <c r="S33" s="171"/>
      <c r="T33" s="171"/>
      <c r="U33" s="176"/>
      <c r="V33" s="176"/>
      <c r="W33" s="176"/>
      <c r="X33" s="176"/>
      <c r="Y33" s="176"/>
    </row>
    <row r="34" spans="1:25" s="174" customFormat="1" ht="15.75">
      <c r="A34" s="522"/>
      <c r="B34" s="177"/>
      <c r="C34" s="178"/>
      <c r="D34" s="165"/>
      <c r="E34" s="179"/>
      <c r="F34" s="171"/>
      <c r="G34" s="171"/>
      <c r="H34" s="171"/>
      <c r="I34" s="171"/>
      <c r="J34" s="171"/>
      <c r="K34" s="171"/>
      <c r="L34" s="171"/>
      <c r="M34" s="171"/>
      <c r="N34" s="235"/>
      <c r="O34" s="233"/>
      <c r="P34" s="233"/>
      <c r="Q34" s="171"/>
      <c r="R34" s="171"/>
      <c r="S34" s="171"/>
      <c r="T34" s="171"/>
      <c r="U34" s="176"/>
      <c r="V34" s="176"/>
      <c r="W34" s="176"/>
      <c r="X34" s="176"/>
      <c r="Y34" s="176"/>
    </row>
    <row r="35" spans="1:25" s="174" customFormat="1">
      <c r="A35" s="522"/>
      <c r="B35" s="177"/>
      <c r="C35" s="178"/>
      <c r="D35" s="165"/>
      <c r="E35" s="179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6"/>
      <c r="V35" s="176"/>
      <c r="W35" s="176"/>
      <c r="X35" s="176"/>
      <c r="Y35" s="176"/>
    </row>
    <row r="36" spans="1:25" s="174" customFormat="1">
      <c r="A36" s="522"/>
      <c r="B36" s="177"/>
      <c r="C36" s="178"/>
      <c r="D36" s="165"/>
      <c r="E36" s="179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6"/>
      <c r="V36" s="176"/>
      <c r="W36" s="176"/>
      <c r="X36" s="176"/>
      <c r="Y36" s="176"/>
    </row>
    <row r="37" spans="1:25" s="174" customFormat="1">
      <c r="A37" s="522"/>
      <c r="B37" s="177"/>
      <c r="C37" s="178"/>
      <c r="D37" s="165"/>
      <c r="E37" s="179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6"/>
      <c r="V37" s="176"/>
      <c r="W37" s="176"/>
      <c r="X37" s="176"/>
      <c r="Y37" s="176"/>
    </row>
    <row r="38" spans="1:25" s="174" customFormat="1">
      <c r="A38" s="522"/>
      <c r="B38" s="177"/>
      <c r="C38" s="178"/>
      <c r="D38" s="165"/>
      <c r="E38" s="179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6"/>
      <c r="V38" s="176"/>
      <c r="W38" s="176"/>
      <c r="X38" s="176"/>
      <c r="Y38" s="176"/>
    </row>
    <row r="39" spans="1:25" s="174" customFormat="1">
      <c r="A39" s="522"/>
      <c r="B39" s="177"/>
      <c r="C39" s="178"/>
      <c r="D39" s="165"/>
      <c r="E39" s="179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6"/>
      <c r="V39" s="176"/>
      <c r="W39" s="176"/>
      <c r="X39" s="176"/>
      <c r="Y39" s="176"/>
    </row>
    <row r="40" spans="1:25" s="174" customFormat="1">
      <c r="A40" s="522"/>
      <c r="B40" s="177"/>
      <c r="C40" s="178"/>
      <c r="D40" s="165"/>
      <c r="E40" s="179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6"/>
      <c r="V40" s="176"/>
      <c r="W40" s="176"/>
      <c r="X40" s="176"/>
      <c r="Y40" s="176"/>
    </row>
    <row r="41" spans="1:25" s="174" customFormat="1">
      <c r="A41" s="522"/>
      <c r="B41" s="177"/>
      <c r="C41" s="178"/>
      <c r="D41" s="165"/>
      <c r="E41" s="179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6"/>
      <c r="V41" s="176"/>
      <c r="W41" s="176"/>
      <c r="X41" s="176"/>
      <c r="Y41" s="176"/>
    </row>
    <row r="42" spans="1:25" s="174" customFormat="1">
      <c r="A42" s="522"/>
      <c r="B42" s="177"/>
      <c r="C42" s="178"/>
      <c r="D42" s="165"/>
      <c r="E42" s="179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6"/>
      <c r="V42" s="176"/>
      <c r="W42" s="176"/>
      <c r="X42" s="176"/>
      <c r="Y42" s="176"/>
    </row>
    <row r="43" spans="1:25" s="174" customFormat="1">
      <c r="A43" s="522"/>
      <c r="B43" s="177"/>
      <c r="C43" s="178"/>
      <c r="D43" s="165"/>
      <c r="E43" s="179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6"/>
      <c r="V43" s="176"/>
      <c r="W43" s="176"/>
      <c r="X43" s="176"/>
      <c r="Y43" s="176"/>
    </row>
    <row r="44" spans="1:25" s="174" customFormat="1" ht="15.75" thickBot="1">
      <c r="A44" s="523"/>
      <c r="B44" s="177"/>
      <c r="C44" s="178"/>
      <c r="D44" s="165"/>
      <c r="E44" s="179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6"/>
      <c r="V44" s="176"/>
      <c r="W44" s="176"/>
      <c r="X44" s="176"/>
      <c r="Y44" s="176"/>
    </row>
    <row r="45" spans="1:25" s="94" customFormat="1" ht="15.75" thickBot="1">
      <c r="B45" s="509" t="s">
        <v>56</v>
      </c>
      <c r="C45" s="510"/>
      <c r="D45" s="510"/>
      <c r="E45" s="511"/>
      <c r="F45" s="502" t="s">
        <v>57</v>
      </c>
      <c r="G45" s="503"/>
      <c r="H45" s="503"/>
      <c r="I45" s="504"/>
      <c r="J45" s="515" t="s">
        <v>58</v>
      </c>
      <c r="K45" s="516"/>
      <c r="L45" s="516"/>
      <c r="M45" s="517"/>
      <c r="N45" s="491" t="s">
        <v>59</v>
      </c>
      <c r="O45" s="492"/>
      <c r="P45" s="492"/>
      <c r="Q45" s="493"/>
      <c r="R45" s="515" t="s">
        <v>60</v>
      </c>
      <c r="S45" s="516"/>
      <c r="T45" s="516"/>
      <c r="U45" s="517"/>
      <c r="V45" s="502" t="s">
        <v>61</v>
      </c>
      <c r="W45" s="503"/>
      <c r="X45" s="503"/>
      <c r="Y45" s="504"/>
    </row>
    <row r="46" spans="1:25" s="94" customFormat="1">
      <c r="B46" s="326"/>
      <c r="C46" s="324" t="s">
        <v>35</v>
      </c>
      <c r="D46" s="324" t="s">
        <v>36</v>
      </c>
      <c r="E46" s="325" t="s">
        <v>37</v>
      </c>
      <c r="F46" s="326"/>
      <c r="G46" s="324" t="s">
        <v>35</v>
      </c>
      <c r="H46" s="324" t="s">
        <v>36</v>
      </c>
      <c r="I46" s="325" t="s">
        <v>37</v>
      </c>
      <c r="J46" s="326"/>
      <c r="K46" s="324" t="s">
        <v>35</v>
      </c>
      <c r="L46" s="324" t="s">
        <v>36</v>
      </c>
      <c r="M46" s="325" t="s">
        <v>37</v>
      </c>
      <c r="N46" s="326"/>
      <c r="O46" s="324" t="s">
        <v>35</v>
      </c>
      <c r="P46" s="324" t="s">
        <v>36</v>
      </c>
      <c r="Q46" s="325" t="s">
        <v>37</v>
      </c>
      <c r="R46" s="326"/>
      <c r="S46" s="324" t="s">
        <v>35</v>
      </c>
      <c r="T46" s="324" t="s">
        <v>36</v>
      </c>
      <c r="U46" s="325" t="s">
        <v>37</v>
      </c>
      <c r="V46" s="326"/>
      <c r="W46" s="324" t="s">
        <v>35</v>
      </c>
      <c r="X46" s="324" t="s">
        <v>36</v>
      </c>
      <c r="Y46" s="325" t="s">
        <v>37</v>
      </c>
    </row>
    <row r="47" spans="1:25" s="94" customFormat="1">
      <c r="B47" s="327" t="s">
        <v>101</v>
      </c>
      <c r="C47" s="323">
        <f>COUNTIFS(D16:D44,"=gyn",E16:E44,"=a")</f>
        <v>0</v>
      </c>
      <c r="D47" s="323">
        <f>COUNTIFS(D16:D44,"=gyn",E16:E44,"=b")</f>
        <v>0</v>
      </c>
      <c r="E47" s="323">
        <f>COUNTIFS(D16:D44,"=gyn",E16:E44,"=c")</f>
        <v>0</v>
      </c>
      <c r="F47" s="327" t="s">
        <v>101</v>
      </c>
      <c r="G47" s="323">
        <f>COUNTIFS(H15:H44,"=gyn",I15:I44,"=a")</f>
        <v>0</v>
      </c>
      <c r="H47" s="323">
        <f>COUNTIFS(H15:H44,"=gyn",I15:I44,"=b")</f>
        <v>0</v>
      </c>
      <c r="I47" s="323">
        <f>COUNTIFS(H15:H44,"=gyn",I15:I44,"=c")</f>
        <v>0</v>
      </c>
      <c r="J47" s="327" t="s">
        <v>101</v>
      </c>
      <c r="K47" s="323">
        <f>COUNTIFS(L15:L44,"=gyn",M15:M44,"=a")</f>
        <v>0</v>
      </c>
      <c r="L47" s="323">
        <f>COUNTIFS(L15:L44,"=gyn",M15:M44,"=b")</f>
        <v>0</v>
      </c>
      <c r="M47" s="323">
        <f>COUNTIFS(L15:L44,"=gyn",M15:M44,"=c")</f>
        <v>0</v>
      </c>
      <c r="N47" s="327" t="s">
        <v>101</v>
      </c>
      <c r="O47" s="323">
        <f>COUNTIFS(P15:P44,"=gyn",Q15:Q44,"=a")</f>
        <v>0</v>
      </c>
      <c r="P47" s="323">
        <f>COUNTIFS(P15:P44,"=gyn",Q15:Q44,"=b")</f>
        <v>0</v>
      </c>
      <c r="Q47" s="323">
        <f>COUNTIFS(P15:P44,"=gyn",Q15:Q44,"=c")</f>
        <v>0</v>
      </c>
      <c r="R47" s="327" t="s">
        <v>101</v>
      </c>
      <c r="S47" s="323">
        <f>COUNTIFS(T15:T44,"=gyn",U15:U44,"=a")</f>
        <v>0</v>
      </c>
      <c r="T47" s="323">
        <f>COUNTIFS(T15:T44,"=gyn",U15:U44,"=b")</f>
        <v>0</v>
      </c>
      <c r="U47" s="323">
        <f>COUNTIFS(T15:T44,"=gyn",U15:U44,"=c")</f>
        <v>0</v>
      </c>
      <c r="V47" s="327" t="s">
        <v>101</v>
      </c>
      <c r="W47" s="323">
        <f>COUNTIFS(X15:X44,"=gyn",Y15:Y44,"=a")</f>
        <v>0</v>
      </c>
      <c r="X47" s="323">
        <f>COUNTIFS(X15:X44,"=gyn",Y15:Y44,"=b")</f>
        <v>0</v>
      </c>
      <c r="Y47" s="323">
        <f>COUNTIFS(X15:X44,"=gyn",Y15:Y44,"=c")</f>
        <v>0</v>
      </c>
    </row>
    <row r="48" spans="1:25" s="94" customFormat="1">
      <c r="B48" s="327" t="s">
        <v>102</v>
      </c>
      <c r="C48" s="323">
        <f>COUNTIFS(D16:D44,"=ortho",E16:E44,"=a")</f>
        <v>0</v>
      </c>
      <c r="D48" s="323">
        <f>COUNTIFS(D16:D44,"=ortho",E16:E44,"=b")</f>
        <v>0</v>
      </c>
      <c r="E48" s="323">
        <f>COUNTIFS(D16:D44,"=ortho",E16:E44,"=c")</f>
        <v>0</v>
      </c>
      <c r="F48" s="327" t="s">
        <v>102</v>
      </c>
      <c r="G48" s="323">
        <f>COUNTIFS(H15:H44,"=ortho",I15:I44,"=a")</f>
        <v>0</v>
      </c>
      <c r="H48" s="323">
        <f>COUNTIFS(H15:H44,"=ortho",I15:I44,"=b")</f>
        <v>0</v>
      </c>
      <c r="I48" s="323">
        <f>COUNTIFS(H15:H44,"=ortho",I15:I44,"=c")</f>
        <v>0</v>
      </c>
      <c r="J48" s="327" t="s">
        <v>102</v>
      </c>
      <c r="K48" s="323">
        <f>COUNTIFS(L15:L44,"=ortho",M15:M44,"=a")</f>
        <v>0</v>
      </c>
      <c r="L48" s="323">
        <f>COUNTIFS(L15:L44,"=ortho",M15:M44,"=b")</f>
        <v>0</v>
      </c>
      <c r="M48" s="323">
        <f>COUNTIFS(L15:L44,"=ortho",M15:M44,"=c")</f>
        <v>0</v>
      </c>
      <c r="N48" s="327" t="s">
        <v>102</v>
      </c>
      <c r="O48" s="323">
        <f>COUNTIFS(P15:P44,"=ortho",Q15:Q44,"=a")</f>
        <v>0</v>
      </c>
      <c r="P48" s="323">
        <f>COUNTIFS(P15:P44,"=ortho",Q15:Q44,"=b")</f>
        <v>0</v>
      </c>
      <c r="Q48" s="323">
        <f>COUNTIFS(P15:P44,"=ortho",Q15:Q44,"=c")</f>
        <v>0</v>
      </c>
      <c r="R48" s="327" t="s">
        <v>102</v>
      </c>
      <c r="S48" s="323">
        <f>COUNTIFS(T15:T44,"=ortho",U15:U44,"=a")</f>
        <v>0</v>
      </c>
      <c r="T48" s="323">
        <f>COUNTIFS(T15:T44,"=ortho",U15:U44,"=b")</f>
        <v>0</v>
      </c>
      <c r="U48" s="323">
        <f>COUNTIFS(T15:T44,"=ortho",U15:U44,"=c")</f>
        <v>0</v>
      </c>
      <c r="V48" s="327" t="s">
        <v>102</v>
      </c>
      <c r="W48" s="323">
        <f>COUNTIFS(X15:X44,"=ortho",Y15:Y44,"=a")</f>
        <v>0</v>
      </c>
      <c r="X48" s="323">
        <f>COUNTIFS(X15:X44,"=ortho",Y15:Y44,"=b")</f>
        <v>0</v>
      </c>
      <c r="Y48" s="323">
        <f>COUNTIFS(X15:X44,"=ortho",Y15:Y44,"=c")</f>
        <v>0</v>
      </c>
    </row>
    <row r="49" spans="2:25" s="94" customFormat="1">
      <c r="B49" s="327" t="s">
        <v>104</v>
      </c>
      <c r="C49" s="323">
        <f>COUNTIFS(D16:D44,"=physo",E16:E44,"=a")</f>
        <v>0</v>
      </c>
      <c r="D49" s="323">
        <f>COUNTIFS(D16:D44,"=physo",E16:E44,"=b")</f>
        <v>0</v>
      </c>
      <c r="E49" s="323">
        <f>COUNTIFS(D16:D44,"=physo",E16:E44,"=c")</f>
        <v>0</v>
      </c>
      <c r="F49" s="327" t="s">
        <v>104</v>
      </c>
      <c r="G49" s="323">
        <f>COUNTIFS(H15:H44,"=physo",I15:I44,"=a")</f>
        <v>0</v>
      </c>
      <c r="H49" s="323">
        <f>COUNTIFS(H15:H44,"=physo",I15:I44,"=b")</f>
        <v>0</v>
      </c>
      <c r="I49" s="323">
        <f>COUNTIFS(H15:H44,"=physo",I15:I44,"=c")</f>
        <v>0</v>
      </c>
      <c r="J49" s="327" t="s">
        <v>104</v>
      </c>
      <c r="K49" s="323">
        <f>COUNTIFS(L15:L44,"=physo",M15:M44,"=a")</f>
        <v>0</v>
      </c>
      <c r="L49" s="323">
        <f>COUNTIFS(L15:L44,"=physo",M15:M44,"=b")</f>
        <v>0</v>
      </c>
      <c r="M49" s="323">
        <f>COUNTIFS(L15:L44,"=physo",M15:M44,"=c")</f>
        <v>0</v>
      </c>
      <c r="N49" s="327" t="s">
        <v>104</v>
      </c>
      <c r="O49" s="323">
        <f>COUNTIFS(P15:P44,"=physo",Q15:Q44,"=a")</f>
        <v>0</v>
      </c>
      <c r="P49" s="323">
        <f>COUNTIFS(P15:P44,"=physo",Q15:Q44,"=b")</f>
        <v>0</v>
      </c>
      <c r="Q49" s="323">
        <f>COUNTIFS(P15:P44,"=physo",Q15:Q44,"=c")</f>
        <v>0</v>
      </c>
      <c r="R49" s="327" t="s">
        <v>104</v>
      </c>
      <c r="S49" s="323">
        <f>COUNTIFS(T15:T44,"=physo",U15:U44,"=a")</f>
        <v>0</v>
      </c>
      <c r="T49" s="323">
        <f>COUNTIFS(T15:T44,"=physo",U15:U44,"=b")</f>
        <v>0</v>
      </c>
      <c r="U49" s="323">
        <f>COUNTIFS(T15:T44,"=physo",U15:U44,"=c")</f>
        <v>0</v>
      </c>
      <c r="V49" s="327" t="s">
        <v>104</v>
      </c>
      <c r="W49" s="323">
        <f>COUNTIFS(X15:X44,"=physo",Y15:Y44,"=a")</f>
        <v>0</v>
      </c>
      <c r="X49" s="323">
        <f>COUNTIFS(X15:X44,"=physo",Y15:Y44,"=b")</f>
        <v>0</v>
      </c>
      <c r="Y49" s="323">
        <f>COUNTIFS(X15:X44,"=physo",Y15:Y44,"=c")</f>
        <v>0</v>
      </c>
    </row>
    <row r="50" spans="2:25" s="94" customFormat="1">
      <c r="B50" s="328" t="s">
        <v>105</v>
      </c>
      <c r="C50" s="323">
        <f>COUNTIFS(D16:D44,"=git",E16:E44,"=a")</f>
        <v>0</v>
      </c>
      <c r="D50" s="323">
        <f>COUNTIFS(D16:D44,"=git",E16:E44,"=b")</f>
        <v>0</v>
      </c>
      <c r="E50" s="323">
        <f>COUNTIFS(D16:D44,"=git",E16:E44,"=c")</f>
        <v>0</v>
      </c>
      <c r="F50" s="328" t="s">
        <v>105</v>
      </c>
      <c r="G50" s="323">
        <f>COUNTIFS(H15:H44,"=git",I15:I44,"=a")</f>
        <v>0</v>
      </c>
      <c r="H50" s="323">
        <f>COUNTIFS(H15:H44,"=git",I15:I44,"=b")</f>
        <v>0</v>
      </c>
      <c r="I50" s="323">
        <f>COUNTIFS(H15:H44,"=git",I15:I44,"=c")</f>
        <v>0</v>
      </c>
      <c r="J50" s="328" t="s">
        <v>105</v>
      </c>
      <c r="K50" s="323">
        <f>COUNTIFS(L15:L44,"=git",M15:M44,"=a")</f>
        <v>0</v>
      </c>
      <c r="L50" s="323">
        <f>COUNTIFS(L15:L44,"=git",M15:M44,"=b")</f>
        <v>0</v>
      </c>
      <c r="M50" s="323">
        <f>COUNTIFS(L15:L44,"=git",M15:M44,"=c")</f>
        <v>0</v>
      </c>
      <c r="N50" s="328" t="s">
        <v>105</v>
      </c>
      <c r="O50" s="323">
        <f>COUNTIFS(P15:P44,"=git",Q15:Q44,"=a")</f>
        <v>0</v>
      </c>
      <c r="P50" s="323">
        <f>COUNTIFS(P15:P44,"=git",Q15:Q44,"=b")</f>
        <v>0</v>
      </c>
      <c r="Q50" s="323">
        <f>COUNTIFS(P15:P44,"=git",Q15:Q44,"=c")</f>
        <v>0</v>
      </c>
      <c r="R50" s="328" t="s">
        <v>105</v>
      </c>
      <c r="S50" s="323">
        <f>COUNTIFS(T15:T44,"=git",U15:U44,"=a")</f>
        <v>0</v>
      </c>
      <c r="T50" s="323">
        <f>COUNTIFS(T15:T44,"=git",U15:U44,"=b")</f>
        <v>0</v>
      </c>
      <c r="U50" s="323">
        <f>COUNTIFS(T15:T44,"=git",U15:U44,"=c")</f>
        <v>0</v>
      </c>
      <c r="V50" s="328" t="s">
        <v>105</v>
      </c>
      <c r="W50" s="323">
        <f>COUNTIFS(X15:X44,"=git",Y15:Y44,"=a")</f>
        <v>0</v>
      </c>
      <c r="X50" s="323">
        <f>COUNTIFS(X15:X44,"=git",Y15:Y44,"=b")</f>
        <v>0</v>
      </c>
      <c r="Y50" s="323">
        <f>COUNTIFS(X15:X44,"=git",Y15:Y44,"=c")</f>
        <v>0</v>
      </c>
    </row>
    <row r="51" spans="2:25" s="94" customFormat="1">
      <c r="B51" s="328" t="s">
        <v>22</v>
      </c>
      <c r="C51" s="323">
        <f>COUNTIFS(D16:D44,"=gp",E16:E44,"=a")</f>
        <v>0</v>
      </c>
      <c r="D51" s="323">
        <f>COUNTIFS(D16:D44,"=gp",E16:E44,"=b")</f>
        <v>0</v>
      </c>
      <c r="E51" s="323">
        <f>COUNTIFS(D16:D44,"=gp",E16:E44,"=c")</f>
        <v>0</v>
      </c>
      <c r="F51" s="328" t="s">
        <v>22</v>
      </c>
      <c r="G51" s="323">
        <f>COUNTIFS(H15:H44,"=gp",I15:I44,"=a")</f>
        <v>0</v>
      </c>
      <c r="H51" s="323">
        <f>COUNTIFS(H15:H44,"=gp",I15:I44,"=b")</f>
        <v>0</v>
      </c>
      <c r="I51" s="323">
        <f>COUNTIFS(H15:H44,"=gp",I15:I44,"=c")</f>
        <v>0</v>
      </c>
      <c r="J51" s="328" t="s">
        <v>22</v>
      </c>
      <c r="K51" s="323">
        <f>COUNTIFS(L15:L44,"=gp",M15:M44,"=a")</f>
        <v>0</v>
      </c>
      <c r="L51" s="323">
        <f>COUNTIFS(L15:L44,"=gp",M15:M44,"=b")</f>
        <v>0</v>
      </c>
      <c r="M51" s="323">
        <f>COUNTIFS(L15:L44,"=gp",M15:M44,"=c")</f>
        <v>0</v>
      </c>
      <c r="N51" s="328" t="s">
        <v>22</v>
      </c>
      <c r="O51" s="323">
        <f>COUNTIFS(P15:P44,"=gp",Q15:Q44,"=a")</f>
        <v>0</v>
      </c>
      <c r="P51" s="323">
        <f>COUNTIFS(P15:P44,"=gp",Q15:Q44,"=b")</f>
        <v>0</v>
      </c>
      <c r="Q51" s="323">
        <f>COUNTIFS(P15:P44,"=gp",Q15:Q44,"=c")</f>
        <v>0</v>
      </c>
      <c r="R51" s="328" t="s">
        <v>22</v>
      </c>
      <c r="S51" s="323">
        <f>COUNTIFS(T15:T44,"=gp",U15:U44,"=a")</f>
        <v>0</v>
      </c>
      <c r="T51" s="323">
        <f>COUNTIFS(T15:T44,"=gp",U15:U44,"=b")</f>
        <v>0</v>
      </c>
      <c r="U51" s="323">
        <f>COUNTIFS(T15:T44,"=gp",U15:U44,"=c")</f>
        <v>0</v>
      </c>
      <c r="V51" s="328" t="s">
        <v>22</v>
      </c>
      <c r="W51" s="323">
        <f>COUNTIFS(X15:X44,"=gp",Y15:Y44,"=a")</f>
        <v>0</v>
      </c>
      <c r="X51" s="323">
        <f>COUNTIFS(X15:X44,"=gp",Y15:Y44,"=b")</f>
        <v>0</v>
      </c>
      <c r="Y51" s="323">
        <f>COUNTIFS(X15:X44,"=gp",Y15:Y44,"=c")</f>
        <v>0</v>
      </c>
    </row>
    <row r="52" spans="2:25" s="94" customFormat="1" ht="15.75" thickBot="1">
      <c r="B52" s="328" t="s">
        <v>103</v>
      </c>
      <c r="C52" s="323">
        <f>COUNTIFS(D16:D44,"=endo",E16:E44,"=a")</f>
        <v>0</v>
      </c>
      <c r="D52" s="323">
        <f>COUNTIFS(D16:D44,"=endo",E16:E44,"=b")</f>
        <v>0</v>
      </c>
      <c r="E52" s="323">
        <f>COUNTIFS(D16:D44,"=endo",E16:E$44,"=c")</f>
        <v>0</v>
      </c>
      <c r="F52" s="328" t="s">
        <v>103</v>
      </c>
      <c r="G52" s="323">
        <f>COUNTIFS(H15:H44,"=endo",I15:I44,"=a")</f>
        <v>0</v>
      </c>
      <c r="H52" s="323">
        <f>COUNTIFS(H15:H44,"=endo",I15:I44,"=b")</f>
        <v>0</v>
      </c>
      <c r="I52" s="323">
        <f>COUNTIFS(H15:H44,"=endo",I15:I$44,"=c")</f>
        <v>0</v>
      </c>
      <c r="J52" s="328" t="s">
        <v>103</v>
      </c>
      <c r="K52" s="323">
        <f>COUNTIFS(L15:L44,"=endo",M15:M44,"=a")</f>
        <v>0</v>
      </c>
      <c r="L52" s="323">
        <f>COUNTIFS(L15:L44,"=endo",M15:M44,"=b")</f>
        <v>0</v>
      </c>
      <c r="M52" s="323">
        <f>COUNTIFS(L15:L44,"=endo",M15:M$44,"=c")</f>
        <v>0</v>
      </c>
      <c r="N52" s="328" t="s">
        <v>103</v>
      </c>
      <c r="O52" s="323">
        <f>COUNTIFS(P15:P44,"=endo",Q15:Q44,"=a")</f>
        <v>0</v>
      </c>
      <c r="P52" s="323">
        <f>COUNTIFS(P15:P44,"=endo",Q15:Q44,"=b")</f>
        <v>0</v>
      </c>
      <c r="Q52" s="323">
        <f>COUNTIFS(P15:P44,"=endo",Q15:Q$44,"=c")</f>
        <v>0</v>
      </c>
      <c r="R52" s="328" t="s">
        <v>103</v>
      </c>
      <c r="S52" s="323">
        <f>COUNTIFS(T15:T44,"=endo",U15:U44,"=a")</f>
        <v>0</v>
      </c>
      <c r="T52" s="323">
        <f>COUNTIFS(T15:T44,"=endo",U15:U44,"=b")</f>
        <v>0</v>
      </c>
      <c r="U52" s="323">
        <f>COUNTIFS(T15:T44,"=endo",U15:U$44,"=c")</f>
        <v>0</v>
      </c>
      <c r="V52" s="328" t="s">
        <v>103</v>
      </c>
      <c r="W52" s="323">
        <f>COUNTIFS(X15:X44,"=endo",Y15:Y44,"=a")</f>
        <v>0</v>
      </c>
      <c r="X52" s="323">
        <f>COUNTIFS(X15:X44,"=endo",Y15:Y44,"=b")</f>
        <v>0</v>
      </c>
      <c r="Y52" s="323">
        <f>COUNTIFS(X15:X44,"=endo",Y15:Y$44,"=c")</f>
        <v>0</v>
      </c>
    </row>
    <row r="53" spans="2:25" s="93" customFormat="1" ht="15.75" thickBot="1">
      <c r="B53" s="329">
        <f>SUM(C47:E52)</f>
        <v>0</v>
      </c>
      <c r="C53" s="330"/>
      <c r="D53" s="330"/>
      <c r="E53" s="331"/>
      <c r="F53" s="329">
        <f>SUM(G47:I52)</f>
        <v>0</v>
      </c>
      <c r="G53" s="330"/>
      <c r="H53" s="330"/>
      <c r="I53" s="331"/>
      <c r="J53" s="329">
        <f>SUM(K47:M52)</f>
        <v>0</v>
      </c>
      <c r="K53" s="330"/>
      <c r="L53" s="330"/>
      <c r="M53" s="331"/>
      <c r="N53" s="329">
        <f>SUM(O47:Q52)</f>
        <v>0</v>
      </c>
      <c r="O53" s="330"/>
      <c r="P53" s="330"/>
      <c r="Q53" s="331"/>
      <c r="R53" s="329">
        <f>SUM(S47:U52)</f>
        <v>0</v>
      </c>
      <c r="S53" s="330"/>
      <c r="T53" s="330"/>
      <c r="U53" s="331"/>
      <c r="V53" s="329">
        <f>SUM(W47:Y52)</f>
        <v>0</v>
      </c>
      <c r="W53" s="330"/>
      <c r="X53" s="330"/>
      <c r="Y53" s="331"/>
    </row>
    <row r="54" spans="2:25" s="93" customFormat="1"/>
    <row r="55" spans="2:25" s="93" customFormat="1">
      <c r="B55" s="490" t="s">
        <v>101</v>
      </c>
      <c r="C55" s="490"/>
      <c r="D55" s="490"/>
      <c r="E55" s="411" t="s">
        <v>102</v>
      </c>
      <c r="F55" s="411"/>
      <c r="G55" s="411"/>
      <c r="H55" s="497" t="s">
        <v>104</v>
      </c>
      <c r="I55" s="498"/>
      <c r="J55" s="498"/>
      <c r="K55" s="425" t="s">
        <v>95</v>
      </c>
      <c r="L55" s="425"/>
      <c r="M55" s="425"/>
      <c r="N55" s="424" t="s">
        <v>22</v>
      </c>
      <c r="O55" s="424"/>
      <c r="P55" s="424"/>
      <c r="Q55" s="499" t="s">
        <v>134</v>
      </c>
      <c r="R55" s="412"/>
      <c r="S55" s="412"/>
    </row>
    <row r="56" spans="2:25" s="93" customFormat="1">
      <c r="B56" s="332" t="s">
        <v>35</v>
      </c>
      <c r="C56" s="332" t="s">
        <v>36</v>
      </c>
      <c r="D56" s="332" t="s">
        <v>37</v>
      </c>
      <c r="E56" s="333" t="s">
        <v>35</v>
      </c>
      <c r="F56" s="333" t="s">
        <v>36</v>
      </c>
      <c r="G56" s="333" t="s">
        <v>37</v>
      </c>
      <c r="H56" s="334" t="s">
        <v>35</v>
      </c>
      <c r="I56" s="334" t="s">
        <v>36</v>
      </c>
      <c r="J56" s="334" t="s">
        <v>37</v>
      </c>
      <c r="K56" s="335" t="s">
        <v>35</v>
      </c>
      <c r="L56" s="335" t="s">
        <v>36</v>
      </c>
      <c r="M56" s="335" t="s">
        <v>37</v>
      </c>
      <c r="N56" s="332" t="s">
        <v>35</v>
      </c>
      <c r="O56" s="332" t="s">
        <v>36</v>
      </c>
      <c r="P56" s="332" t="s">
        <v>37</v>
      </c>
      <c r="Q56" s="336" t="s">
        <v>35</v>
      </c>
      <c r="R56" s="336" t="s">
        <v>36</v>
      </c>
      <c r="S56" s="336" t="s">
        <v>37</v>
      </c>
    </row>
    <row r="57" spans="2:25" s="93" customFormat="1">
      <c r="B57" s="337">
        <f>C47+G47+K47+O47+S47+W47</f>
        <v>0</v>
      </c>
      <c r="C57" s="337">
        <f>D47+H47+L47+P47+T47+X47</f>
        <v>0</v>
      </c>
      <c r="D57" s="337">
        <f>E47+I47+M47+Q47+U47+Y47</f>
        <v>0</v>
      </c>
      <c r="E57" s="337">
        <f>C48+G48+K48+O48+S48+W48</f>
        <v>0</v>
      </c>
      <c r="F57" s="337">
        <f>D48+H48+L48+P48+T48+X48</f>
        <v>0</v>
      </c>
      <c r="G57" s="337">
        <f>E48+I48+M48+Q48+U48+Y48</f>
        <v>0</v>
      </c>
      <c r="H57" s="337">
        <f>C49+G49+K49+O49+S49+W49</f>
        <v>0</v>
      </c>
      <c r="I57" s="337">
        <f>D49+H49+L49+P49+T49+X49</f>
        <v>0</v>
      </c>
      <c r="J57" s="337">
        <f>E49+I49+M49+Q49+U49+Y49</f>
        <v>0</v>
      </c>
      <c r="K57" s="337">
        <f>G50+K50+O50+S50+W50+C50</f>
        <v>0</v>
      </c>
      <c r="L57" s="337">
        <f>H50+L50+P50+T50+X50+D50</f>
        <v>0</v>
      </c>
      <c r="M57" s="337">
        <f>I50+M50+Q50+U50+Y50+E50</f>
        <v>0</v>
      </c>
      <c r="N57" s="337">
        <f>C51+G51+K51+O51+S51+W51</f>
        <v>0</v>
      </c>
      <c r="O57" s="337">
        <f>D51+H51+L51+P51+T51+X51</f>
        <v>0</v>
      </c>
      <c r="P57" s="337">
        <f>E51+I51+M51+Q51+U51+Y51</f>
        <v>0</v>
      </c>
      <c r="Q57" s="338">
        <f>C52+G52+K52+O52+S52+W52</f>
        <v>0</v>
      </c>
      <c r="R57" s="338">
        <f>D52+H52+L52+P52+T52+X52</f>
        <v>0</v>
      </c>
      <c r="S57" s="338">
        <f>E52+I52+M52+Q52+U52+Y52</f>
        <v>0</v>
      </c>
    </row>
    <row r="58" spans="2:25" s="93" customFormat="1">
      <c r="B58" s="487">
        <f>B57+C57+D57</f>
        <v>0</v>
      </c>
      <c r="C58" s="488"/>
      <c r="D58" s="489"/>
      <c r="E58" s="487">
        <f>E57+F57+G57</f>
        <v>0</v>
      </c>
      <c r="F58" s="488"/>
      <c r="G58" s="489"/>
      <c r="H58" s="487">
        <f>H57+I57+J57</f>
        <v>0</v>
      </c>
      <c r="I58" s="488"/>
      <c r="J58" s="489"/>
      <c r="K58" s="487">
        <f>K57+L57+M57</f>
        <v>0</v>
      </c>
      <c r="L58" s="488"/>
      <c r="M58" s="489"/>
      <c r="N58" s="487">
        <f>N57+O57+P57</f>
        <v>0</v>
      </c>
      <c r="O58" s="488"/>
      <c r="P58" s="489"/>
      <c r="Q58" s="494">
        <f>Q57+R57+S57</f>
        <v>0</v>
      </c>
      <c r="R58" s="495"/>
      <c r="S58" s="496"/>
      <c r="T58" s="106">
        <f>SUM(B58:S58)</f>
        <v>0</v>
      </c>
    </row>
    <row r="59" spans="2:25" s="174" customFormat="1"/>
    <row r="60" spans="2:25" s="174" customFormat="1"/>
    <row r="61" spans="2:25" s="174" customFormat="1"/>
    <row r="62" spans="2:25" s="174" customFormat="1"/>
    <row r="63" spans="2:25" s="174" customFormat="1"/>
    <row r="64" spans="2:25" s="174" customFormat="1"/>
    <row r="65" s="174" customFormat="1"/>
    <row r="66" s="174" customFormat="1"/>
    <row r="67" s="174" customFormat="1"/>
    <row r="68" s="174" customFormat="1"/>
    <row r="69" s="174" customFormat="1"/>
    <row r="70" s="174" customFormat="1"/>
    <row r="71" s="174" customFormat="1"/>
    <row r="72" s="174" customFormat="1"/>
    <row r="73" s="174" customFormat="1"/>
    <row r="74" s="174" customFormat="1"/>
  </sheetData>
  <protectedRanges>
    <protectedRange password="CC6F" sqref="A73:XFD74" name="Range2_2"/>
    <protectedRange password="CC6F" sqref="A59:XFD72" name="Range2_1_1"/>
    <protectedRange password="CC6F" sqref="A47:A52 Z47:XFD52 A45:XFD46" name="Range1_2"/>
    <protectedRange password="CC6F" sqref="A1:XFD1 L29 V23:XFD27 Z15:XFD22 Z28:XFD44 B16 B4:XFD14 A4:A13 A28:A44 A15:A26 D16:E16" name="Range1_1_3_3"/>
    <protectedRange password="CC6F" sqref="B47:B52 F47:F52 J47:J52 N47:N52 R47:R52 V47:V52" name="Range1_2_1_1"/>
    <protectedRange password="CC6F" sqref="B55:S55" name="Range3_1_4_1_1_1"/>
    <protectedRange password="CC6F" sqref="C47:E52 G47:I52 K47:M52 O47:Q52 S47:U52 W47:Y52" name="Range3_1_6_1"/>
    <protectedRange password="CC6F" sqref="A2:D2 F2:XFD2" name="Range1_1_3_1_2"/>
    <protectedRange password="CC6F" sqref="A3:XFD3" name="Range1_1_3_1_1_2"/>
  </protectedRanges>
  <mergeCells count="90">
    <mergeCell ref="V45:Y45"/>
    <mergeCell ref="J3:M3"/>
    <mergeCell ref="V13:W13"/>
    <mergeCell ref="V5:W5"/>
    <mergeCell ref="J10:K10"/>
    <mergeCell ref="R8:S8"/>
    <mergeCell ref="N5:O5"/>
    <mergeCell ref="J6:K6"/>
    <mergeCell ref="N7:O7"/>
    <mergeCell ref="V12:W12"/>
    <mergeCell ref="N11:O11"/>
    <mergeCell ref="R5:S5"/>
    <mergeCell ref="J7:K7"/>
    <mergeCell ref="J13:K13"/>
    <mergeCell ref="V10:W10"/>
    <mergeCell ref="J8:K8"/>
    <mergeCell ref="A1:J1"/>
    <mergeCell ref="F45:I45"/>
    <mergeCell ref="R6:S6"/>
    <mergeCell ref="V3:Y3"/>
    <mergeCell ref="R45:U45"/>
    <mergeCell ref="J45:M45"/>
    <mergeCell ref="R3:U3"/>
    <mergeCell ref="F8:G8"/>
    <mergeCell ref="R10:S10"/>
    <mergeCell ref="F10:G10"/>
    <mergeCell ref="V9:W9"/>
    <mergeCell ref="A6:A13"/>
    <mergeCell ref="N8:O8"/>
    <mergeCell ref="N10:O10"/>
    <mergeCell ref="F9:G9"/>
    <mergeCell ref="J11:K11"/>
    <mergeCell ref="Q58:S58"/>
    <mergeCell ref="H55:J55"/>
    <mergeCell ref="N12:O12"/>
    <mergeCell ref="F11:G11"/>
    <mergeCell ref="B11:C11"/>
    <mergeCell ref="R12:S12"/>
    <mergeCell ref="B58:D58"/>
    <mergeCell ref="N58:P58"/>
    <mergeCell ref="N55:P55"/>
    <mergeCell ref="H58:J58"/>
    <mergeCell ref="K58:M58"/>
    <mergeCell ref="E58:G58"/>
    <mergeCell ref="E55:G55"/>
    <mergeCell ref="N45:Q45"/>
    <mergeCell ref="Q55:S55"/>
    <mergeCell ref="N4:O4"/>
    <mergeCell ref="R13:S13"/>
    <mergeCell ref="N6:O6"/>
    <mergeCell ref="N9:O9"/>
    <mergeCell ref="R4:S4"/>
    <mergeCell ref="R11:S11"/>
    <mergeCell ref="F7:G7"/>
    <mergeCell ref="F5:G5"/>
    <mergeCell ref="N13:O13"/>
    <mergeCell ref="J12:K12"/>
    <mergeCell ref="R7:S7"/>
    <mergeCell ref="B5:C5"/>
    <mergeCell ref="J4:K4"/>
    <mergeCell ref="B55:D55"/>
    <mergeCell ref="B4:C4"/>
    <mergeCell ref="F4:G4"/>
    <mergeCell ref="B45:E45"/>
    <mergeCell ref="K55:M55"/>
    <mergeCell ref="B12:C12"/>
    <mergeCell ref="B7:C7"/>
    <mergeCell ref="B10:C10"/>
    <mergeCell ref="F6:G6"/>
    <mergeCell ref="F13:G13"/>
    <mergeCell ref="B13:C13"/>
    <mergeCell ref="F12:G12"/>
    <mergeCell ref="B9:C9"/>
    <mergeCell ref="B6:C6"/>
    <mergeCell ref="D2:G2"/>
    <mergeCell ref="I2:Q2"/>
    <mergeCell ref="A16:A44"/>
    <mergeCell ref="B8:C8"/>
    <mergeCell ref="V8:W8"/>
    <mergeCell ref="B2:C2"/>
    <mergeCell ref="V11:W11"/>
    <mergeCell ref="J9:K9"/>
    <mergeCell ref="R9:S9"/>
    <mergeCell ref="V7:W7"/>
    <mergeCell ref="N3:Q3"/>
    <mergeCell ref="V6:W6"/>
    <mergeCell ref="F3:I3"/>
    <mergeCell ref="V4:W4"/>
    <mergeCell ref="B3:E3"/>
    <mergeCell ref="J5:K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IZ134"/>
  <sheetViews>
    <sheetView topLeftCell="A52" workbookViewId="0">
      <selection activeCell="L24" sqref="L24"/>
    </sheetView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5'!B16</f>
        <v>0</v>
      </c>
      <c r="B67" s="74">
        <f>'plan 5'!C16</f>
        <v>0</v>
      </c>
      <c r="C67" s="74">
        <f>'plan 5'!D16</f>
        <v>0</v>
      </c>
      <c r="D67" s="74">
        <f>'plan 5'!E16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5'!B17</f>
        <v>0</v>
      </c>
      <c r="B68" s="74">
        <f>'plan 5'!C17</f>
        <v>0</v>
      </c>
      <c r="C68" s="74">
        <f>'plan 5'!D17</f>
        <v>0</v>
      </c>
      <c r="D68" s="74">
        <f>'plan 5'!E17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5'!B18</f>
        <v>0</v>
      </c>
      <c r="B69" s="74">
        <f>'plan 5'!C18</f>
        <v>0</v>
      </c>
      <c r="C69" s="74">
        <f>'plan 5'!D18</f>
        <v>0</v>
      </c>
      <c r="D69" s="74">
        <f>'plan 5'!E18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5'!B19</f>
        <v>0</v>
      </c>
      <c r="B70" s="74">
        <f>'plan 5'!C19</f>
        <v>0</v>
      </c>
      <c r="C70" s="74">
        <f>'plan 5'!D19</f>
        <v>0</v>
      </c>
      <c r="D70" s="74">
        <f>'plan 5'!E19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5'!B20</f>
        <v>0</v>
      </c>
      <c r="B71" s="74">
        <f>'plan 5'!C20</f>
        <v>0</v>
      </c>
      <c r="C71" s="74">
        <f>'plan 5'!D20</f>
        <v>0</v>
      </c>
      <c r="D71" s="74">
        <f>'plan 5'!E20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5'!B21</f>
        <v>0</v>
      </c>
      <c r="B72" s="74">
        <f>'plan 5'!C21</f>
        <v>0</v>
      </c>
      <c r="C72" s="74">
        <f>'plan 5'!D21</f>
        <v>0</v>
      </c>
      <c r="D72" s="74">
        <f>'plan 5'!E21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5'!B22</f>
        <v>0</v>
      </c>
      <c r="B73" s="74">
        <f>'plan 5'!C22</f>
        <v>0</v>
      </c>
      <c r="C73" s="74">
        <f>'plan 5'!D22</f>
        <v>0</v>
      </c>
      <c r="D73" s="74">
        <f>'plan 5'!E22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5'!B23</f>
        <v>0</v>
      </c>
      <c r="B74" s="74">
        <f>'plan 5'!C23</f>
        <v>0</v>
      </c>
      <c r="C74" s="74">
        <f>'plan 5'!D23</f>
        <v>0</v>
      </c>
      <c r="D74" s="74">
        <f>'plan 5'!E23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5'!B24</f>
        <v>0</v>
      </c>
      <c r="B75" s="74">
        <f>'plan 5'!C24</f>
        <v>0</v>
      </c>
      <c r="C75" s="74">
        <f>'plan 5'!D24</f>
        <v>0</v>
      </c>
      <c r="D75" s="74">
        <f>'plan 5'!E24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5'!B25</f>
        <v>0</v>
      </c>
      <c r="B76" s="74">
        <f>'plan 5'!C25</f>
        <v>0</v>
      </c>
      <c r="C76" s="74">
        <f>'plan 5'!D25</f>
        <v>0</v>
      </c>
      <c r="D76" s="74">
        <f>'plan 5'!E25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5'!B26</f>
        <v>0</v>
      </c>
      <c r="B77" s="74">
        <f>'plan 5'!C26</f>
        <v>0</v>
      </c>
      <c r="C77" s="74">
        <f>'plan 5'!D26</f>
        <v>0</v>
      </c>
      <c r="D77" s="74">
        <f>'plan 5'!E26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5'!B27</f>
        <v>0</v>
      </c>
      <c r="B78" s="74">
        <f>'plan 5'!C27</f>
        <v>0</v>
      </c>
      <c r="C78" s="74">
        <f>'plan 5'!D27</f>
        <v>0</v>
      </c>
      <c r="D78" s="74">
        <f>'plan 5'!E27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5'!B28</f>
        <v>0</v>
      </c>
      <c r="B79" s="74">
        <f>'plan 5'!C28</f>
        <v>0</v>
      </c>
      <c r="C79" s="74">
        <f>'plan 5'!D28</f>
        <v>0</v>
      </c>
      <c r="D79" s="74">
        <f>'plan 5'!E28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5'!B29</f>
        <v>0</v>
      </c>
      <c r="B80" s="74">
        <f>'plan 5'!C29</f>
        <v>0</v>
      </c>
      <c r="C80" s="74">
        <f>'plan 5'!D29</f>
        <v>0</v>
      </c>
      <c r="D80" s="74">
        <f>'plan 5'!E29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5'!B30</f>
        <v>0</v>
      </c>
      <c r="B81" s="74">
        <f>'plan 5'!C30</f>
        <v>0</v>
      </c>
      <c r="C81" s="74">
        <f>'plan 5'!D30</f>
        <v>0</v>
      </c>
      <c r="D81" s="74">
        <f>'plan 5'!E30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5'!B31</f>
        <v>0</v>
      </c>
      <c r="B82" s="74">
        <f>'plan 5'!C31</f>
        <v>0</v>
      </c>
      <c r="C82" s="74">
        <f>'plan 5'!D31</f>
        <v>0</v>
      </c>
      <c r="D82" s="74">
        <f>'plan 5'!E31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5'!B32</f>
        <v>0</v>
      </c>
      <c r="B83" s="74">
        <f>'plan 5'!C32</f>
        <v>0</v>
      </c>
      <c r="C83" s="74">
        <f>'plan 5'!D32</f>
        <v>0</v>
      </c>
      <c r="D83" s="74">
        <f>'plan 5'!E32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5'!B33</f>
        <v>0</v>
      </c>
      <c r="B84" s="74">
        <f>'plan 5'!C33</f>
        <v>0</v>
      </c>
      <c r="C84" s="74">
        <f>'plan 5'!D33</f>
        <v>0</v>
      </c>
      <c r="D84" s="74">
        <f>'plan 5'!E33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5'!B34</f>
        <v>0</v>
      </c>
      <c r="B85" s="74">
        <f>'plan 5'!C34</f>
        <v>0</v>
      </c>
      <c r="C85" s="74">
        <f>'plan 5'!D34</f>
        <v>0</v>
      </c>
      <c r="D85" s="74">
        <f>'plan 5'!E34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5'!B35</f>
        <v>0</v>
      </c>
      <c r="B86" s="74">
        <f>'plan 5'!C35</f>
        <v>0</v>
      </c>
      <c r="C86" s="74">
        <f>'plan 5'!D35</f>
        <v>0</v>
      </c>
      <c r="D86" s="74">
        <f>'plan 5'!E35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5'!B36</f>
        <v>0</v>
      </c>
      <c r="B87" s="74">
        <f>'plan 5'!C36</f>
        <v>0</v>
      </c>
      <c r="C87" s="74">
        <f>'plan 5'!D36</f>
        <v>0</v>
      </c>
      <c r="D87" s="74">
        <f>'plan 5'!E36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5'!B37</f>
        <v>0</v>
      </c>
      <c r="B88" s="74">
        <f>'plan 5'!C37</f>
        <v>0</v>
      </c>
      <c r="C88" s="74">
        <f>'plan 5'!D37</f>
        <v>0</v>
      </c>
      <c r="D88" s="74">
        <f>'plan 5'!E37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5'!B38</f>
        <v>0</v>
      </c>
      <c r="B89" s="74">
        <f>'plan 5'!C38</f>
        <v>0</v>
      </c>
      <c r="C89" s="74">
        <f>'plan 5'!D38</f>
        <v>0</v>
      </c>
      <c r="D89" s="74">
        <f>'plan 5'!E38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5'!B39</f>
        <v>0</v>
      </c>
      <c r="B90" s="74">
        <f>'plan 5'!C39</f>
        <v>0</v>
      </c>
      <c r="C90" s="74">
        <f>'plan 5'!D39</f>
        <v>0</v>
      </c>
      <c r="D90" s="74">
        <f>'plan 5'!E39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5'!B40</f>
        <v>0</v>
      </c>
      <c r="B91" s="74">
        <f>'plan 5'!C40</f>
        <v>0</v>
      </c>
      <c r="C91" s="74">
        <f>'plan 5'!D40</f>
        <v>0</v>
      </c>
      <c r="D91" s="74">
        <f>'plan 5'!E40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5'!B41</f>
        <v>0</v>
      </c>
      <c r="B92" s="74">
        <f>'plan 5'!C41</f>
        <v>0</v>
      </c>
      <c r="C92" s="74">
        <f>'plan 5'!D41</f>
        <v>0</v>
      </c>
      <c r="D92" s="74">
        <f>'plan 5'!E41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5'!B42</f>
        <v>0</v>
      </c>
      <c r="B93" s="74">
        <f>'plan 5'!C42</f>
        <v>0</v>
      </c>
      <c r="C93" s="74">
        <f>'plan 5'!D42</f>
        <v>0</v>
      </c>
      <c r="D93" s="74">
        <f>'plan 5'!E42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5'!B43</f>
        <v>0</v>
      </c>
      <c r="B94" s="74">
        <f>'plan 5'!C43</f>
        <v>0</v>
      </c>
      <c r="C94" s="74">
        <f>'plan 5'!D43</f>
        <v>0</v>
      </c>
      <c r="D94" s="74">
        <f>'plan 5'!E43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5'!B44</f>
        <v>0</v>
      </c>
      <c r="B95" s="74">
        <f>'plan 5'!C44</f>
        <v>0</v>
      </c>
      <c r="C95" s="74">
        <f>'plan 5'!D44</f>
        <v>0</v>
      </c>
      <c r="D95" s="74">
        <f>'plan 5'!E44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73"/>
      <c r="B96" s="74"/>
      <c r="C96" s="74"/>
      <c r="D96" s="74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"/>
    <protectedRange password="CC6F" sqref="A46 J46:S46 A45:B45 D45:F45 A42:D44 I42:T43 I44:S45 A47:S47 H42:H44 E44:G44 E42:F43" name="Range2_1_3"/>
    <protectedRange password="CC6F" sqref="A109:S110 A127:S134" name="Range4_1_2"/>
    <protectedRange password="CC6F" sqref="A114:S114" name="Range4_2_1"/>
    <protectedRange password="CC6F" sqref="U101:X102 T103:W103" name="Range3_1"/>
    <protectedRange password="CC7D" sqref="A1:F1 C2:G2 A3:F35 G1:X3 B40:F40 E66:I66 B99:F99 G4:H35 L4:X35" name="Range1_5"/>
    <protectedRange password="CC7D" sqref="A48:G62 A64:F64 C63:G63 G48:X64 A115:X126" name="Range2_1"/>
    <protectedRange password="CC6F" sqref="A66:D66 J66:XFD66 A65:I65 K65:XFD65 I5:K35 J4:K4 A67:XFD67 E68:XFD96 A68:D95" name="Range2_2_3"/>
    <protectedRange password="CC6F" sqref="B46:I46" name="Range2_1_1_2_1"/>
    <protectedRange password="CC6F" sqref="A63:B63" name="Range1_1_1_2"/>
    <protectedRange password="CC6F" sqref="A2:B2" name="Range1_1_1_3"/>
    <protectedRange password="CC6F" sqref="G41:G43" name="Range3_1_3"/>
    <protectedRange password="CC6F" sqref="A104:R105" name="Range3_1_4_1_1"/>
    <protectedRange password="CC6F" sqref="S104:V106" name="Range3_3_2"/>
    <protectedRange password="CC6F" sqref="A106:R106" name="Range3_1_1_1_1"/>
    <protectedRange password="CC6F" sqref="A111:R111" name="Range3_1_5_1"/>
    <protectedRange password="CC6F" sqref="A112:R112" name="Range4_1_1_1_1"/>
    <protectedRange password="CC6F" sqref="S111:V111" name="Range3_3_1_1_1"/>
    <protectedRange password="CC6F" sqref="A113:R113" name="Range3_1_2_1_1_1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IZ134"/>
  <sheetViews>
    <sheetView topLeftCell="A62" workbookViewId="0">
      <selection activeCell="L24" sqref="L24"/>
    </sheetView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5'!F16</f>
        <v>0</v>
      </c>
      <c r="B67" s="74">
        <f>'plan 5'!G16</f>
        <v>0</v>
      </c>
      <c r="C67" s="74">
        <f>'plan 5'!H16</f>
        <v>0</v>
      </c>
      <c r="D67" s="74">
        <f>'plan 5'!I16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5'!F17</f>
        <v>0</v>
      </c>
      <c r="B68" s="74">
        <f>'plan 5'!G17</f>
        <v>0</v>
      </c>
      <c r="C68" s="74">
        <f>'plan 5'!H17</f>
        <v>0</v>
      </c>
      <c r="D68" s="74">
        <f>'plan 5'!I17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5'!F18</f>
        <v>0</v>
      </c>
      <c r="B69" s="74">
        <f>'plan 5'!G18</f>
        <v>0</v>
      </c>
      <c r="C69" s="74">
        <f>'plan 5'!H18</f>
        <v>0</v>
      </c>
      <c r="D69" s="74">
        <f>'plan 5'!I18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5'!F19</f>
        <v>0</v>
      </c>
      <c r="B70" s="74">
        <f>'plan 5'!G19</f>
        <v>0</v>
      </c>
      <c r="C70" s="74">
        <f>'plan 5'!H19</f>
        <v>0</v>
      </c>
      <c r="D70" s="74">
        <f>'plan 5'!I19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5'!F20</f>
        <v>0</v>
      </c>
      <c r="B71" s="74">
        <f>'plan 5'!G20</f>
        <v>0</v>
      </c>
      <c r="C71" s="74">
        <f>'plan 5'!H20</f>
        <v>0</v>
      </c>
      <c r="D71" s="74">
        <f>'plan 5'!I20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5'!F21</f>
        <v>0</v>
      </c>
      <c r="B72" s="74">
        <f>'plan 5'!G21</f>
        <v>0</v>
      </c>
      <c r="C72" s="74">
        <f>'plan 5'!H21</f>
        <v>0</v>
      </c>
      <c r="D72" s="74">
        <f>'plan 5'!I21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5'!F22</f>
        <v>0</v>
      </c>
      <c r="B73" s="74">
        <f>'plan 5'!G22</f>
        <v>0</v>
      </c>
      <c r="C73" s="74">
        <f>'plan 5'!H22</f>
        <v>0</v>
      </c>
      <c r="D73" s="74">
        <f>'plan 5'!I22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5'!F23</f>
        <v>0</v>
      </c>
      <c r="B74" s="74">
        <f>'plan 5'!G23</f>
        <v>0</v>
      </c>
      <c r="C74" s="74">
        <f>'plan 5'!H23</f>
        <v>0</v>
      </c>
      <c r="D74" s="74">
        <f>'plan 5'!I23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5'!F24</f>
        <v>0</v>
      </c>
      <c r="B75" s="74">
        <f>'plan 5'!G24</f>
        <v>0</v>
      </c>
      <c r="C75" s="74">
        <f>'plan 5'!H24</f>
        <v>0</v>
      </c>
      <c r="D75" s="74">
        <f>'plan 5'!I24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5'!F25</f>
        <v>0</v>
      </c>
      <c r="B76" s="74">
        <f>'plan 5'!G25</f>
        <v>0</v>
      </c>
      <c r="C76" s="74">
        <f>'plan 5'!H25</f>
        <v>0</v>
      </c>
      <c r="D76" s="74">
        <f>'plan 5'!I25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5'!F26</f>
        <v>0</v>
      </c>
      <c r="B77" s="74">
        <f>'plan 5'!G26</f>
        <v>0</v>
      </c>
      <c r="C77" s="74">
        <f>'plan 5'!H26</f>
        <v>0</v>
      </c>
      <c r="D77" s="74">
        <f>'plan 5'!I26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5'!F27</f>
        <v>0</v>
      </c>
      <c r="B78" s="74">
        <f>'plan 5'!G27</f>
        <v>0</v>
      </c>
      <c r="C78" s="74">
        <f>'plan 5'!H27</f>
        <v>0</v>
      </c>
      <c r="D78" s="74">
        <f>'plan 5'!I27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5'!F28</f>
        <v>0</v>
      </c>
      <c r="B79" s="74">
        <f>'plan 5'!G28</f>
        <v>0</v>
      </c>
      <c r="C79" s="74">
        <f>'plan 5'!H28</f>
        <v>0</v>
      </c>
      <c r="D79" s="74">
        <f>'plan 5'!I28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5'!F29</f>
        <v>0</v>
      </c>
      <c r="B80" s="74">
        <f>'plan 5'!G29</f>
        <v>0</v>
      </c>
      <c r="C80" s="74">
        <f>'plan 5'!H29</f>
        <v>0</v>
      </c>
      <c r="D80" s="74">
        <f>'plan 5'!I29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5'!F30</f>
        <v>0</v>
      </c>
      <c r="B81" s="74">
        <f>'plan 5'!G30</f>
        <v>0</v>
      </c>
      <c r="C81" s="74">
        <f>'plan 5'!H30</f>
        <v>0</v>
      </c>
      <c r="D81" s="74">
        <f>'plan 5'!I30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5'!F31</f>
        <v>0</v>
      </c>
      <c r="B82" s="74">
        <f>'plan 5'!G31</f>
        <v>0</v>
      </c>
      <c r="C82" s="74">
        <f>'plan 5'!H31</f>
        <v>0</v>
      </c>
      <c r="D82" s="74">
        <f>'plan 5'!I31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5'!F32</f>
        <v>0</v>
      </c>
      <c r="B83" s="74">
        <f>'plan 5'!G32</f>
        <v>0</v>
      </c>
      <c r="C83" s="74">
        <f>'plan 5'!H32</f>
        <v>0</v>
      </c>
      <c r="D83" s="74">
        <f>'plan 5'!I32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5'!F33</f>
        <v>0</v>
      </c>
      <c r="B84" s="74">
        <f>'plan 5'!G33</f>
        <v>0</v>
      </c>
      <c r="C84" s="74">
        <f>'plan 5'!H33</f>
        <v>0</v>
      </c>
      <c r="D84" s="74">
        <f>'plan 5'!I33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5'!F34</f>
        <v>0</v>
      </c>
      <c r="B85" s="74">
        <f>'plan 5'!G34</f>
        <v>0</v>
      </c>
      <c r="C85" s="74">
        <f>'plan 5'!H34</f>
        <v>0</v>
      </c>
      <c r="D85" s="74">
        <f>'plan 5'!I34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5'!F35</f>
        <v>0</v>
      </c>
      <c r="B86" s="74">
        <f>'plan 5'!G35</f>
        <v>0</v>
      </c>
      <c r="C86" s="74">
        <f>'plan 5'!H35</f>
        <v>0</v>
      </c>
      <c r="D86" s="74">
        <f>'plan 5'!I35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5'!F36</f>
        <v>0</v>
      </c>
      <c r="B87" s="74">
        <f>'plan 5'!G36</f>
        <v>0</v>
      </c>
      <c r="C87" s="74">
        <f>'plan 5'!H36</f>
        <v>0</v>
      </c>
      <c r="D87" s="74">
        <f>'plan 5'!I36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5'!F37</f>
        <v>0</v>
      </c>
      <c r="B88" s="74">
        <f>'plan 5'!G37</f>
        <v>0</v>
      </c>
      <c r="C88" s="74">
        <f>'plan 5'!H37</f>
        <v>0</v>
      </c>
      <c r="D88" s="74">
        <f>'plan 5'!I37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5'!F38</f>
        <v>0</v>
      </c>
      <c r="B89" s="74">
        <f>'plan 5'!G38</f>
        <v>0</v>
      </c>
      <c r="C89" s="74">
        <f>'plan 5'!H38</f>
        <v>0</v>
      </c>
      <c r="D89" s="74">
        <f>'plan 5'!I38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5'!F39</f>
        <v>0</v>
      </c>
      <c r="B90" s="74">
        <f>'plan 5'!G39</f>
        <v>0</v>
      </c>
      <c r="C90" s="74">
        <f>'plan 5'!H39</f>
        <v>0</v>
      </c>
      <c r="D90" s="74">
        <f>'plan 5'!I39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5'!F40</f>
        <v>0</v>
      </c>
      <c r="B91" s="74">
        <f>'plan 5'!G40</f>
        <v>0</v>
      </c>
      <c r="C91" s="74">
        <f>'plan 5'!H40</f>
        <v>0</v>
      </c>
      <c r="D91" s="74">
        <f>'plan 5'!I40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5'!F41</f>
        <v>0</v>
      </c>
      <c r="B92" s="74">
        <f>'plan 5'!G41</f>
        <v>0</v>
      </c>
      <c r="C92" s="74">
        <f>'plan 5'!H41</f>
        <v>0</v>
      </c>
      <c r="D92" s="74">
        <f>'plan 5'!I41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5'!F42</f>
        <v>0</v>
      </c>
      <c r="B93" s="74">
        <f>'plan 5'!G42</f>
        <v>0</v>
      </c>
      <c r="C93" s="74">
        <f>'plan 5'!H42</f>
        <v>0</v>
      </c>
      <c r="D93" s="74">
        <f>'plan 5'!I42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5'!F43</f>
        <v>0</v>
      </c>
      <c r="B94" s="74">
        <f>'plan 5'!G43</f>
        <v>0</v>
      </c>
      <c r="C94" s="74">
        <f>'plan 5'!H43</f>
        <v>0</v>
      </c>
      <c r="D94" s="74">
        <f>'plan 5'!I43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5'!F44</f>
        <v>0</v>
      </c>
      <c r="B95" s="74">
        <f>'plan 5'!G44</f>
        <v>0</v>
      </c>
      <c r="C95" s="74">
        <f>'plan 5'!H44</f>
        <v>0</v>
      </c>
      <c r="D95" s="74">
        <f>'plan 5'!I44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73"/>
      <c r="B96" s="74"/>
      <c r="C96" s="74"/>
      <c r="D96" s="74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_1"/>
    <protectedRange password="CC6F" sqref="A46 J46:S46 A45:B45 D45:F45 A42:D44 I42:T43 I44:S45 A47:S47 H42:H44 E44:G44 E42:F43" name="Range2_1_3_1_1"/>
    <protectedRange password="CC6F" sqref="A109:S110 A127:S134" name="Range4_1_2_1_1"/>
    <protectedRange password="CC6F" sqref="A114:S114" name="Range4_2_1_1_1"/>
    <protectedRange password="CC6F" sqref="U101:X102 T103:W103" name="Range3_1_1_1"/>
    <protectedRange password="CC7D" sqref="A1:F1 C2:G2 A3:F35 G1:X3 B40:F40 E66:I66 B99:F99 G4:H35 L4:X35" name="Range1_5_1_1"/>
    <protectedRange password="CC7D" sqref="A48:G62 A64:F64 C63:G63 G48:X64 A115:X126" name="Range2_1_1_1"/>
    <protectedRange password="CC6F" sqref="A66:D66 J66:XFD66 A65:I65 K65:XFD65 I5:K35 J4:K4 E67:XFD96" name="Range2_2_3_1_1"/>
    <protectedRange password="CC6F" sqref="B46:I46" name="Range2_1_1_2_1_1_1"/>
    <protectedRange password="CC6F" sqref="A63:B63" name="Range1_1_1_2_1_1"/>
    <protectedRange password="CC6F" sqref="A2:B2" name="Range1_1_1_3_1_1"/>
    <protectedRange password="CC6F" sqref="G41:G43" name="Range3_1_3_1_1"/>
    <protectedRange password="CC6F" sqref="A104:R105" name="Range3_1_4_1_1_1_1"/>
    <protectedRange password="CC6F" sqref="S104:V106" name="Range3_3_2_1_1"/>
    <protectedRange password="CC6F" sqref="A106:R106" name="Range3_1_1_1_1_1_1"/>
    <protectedRange password="CC6F" sqref="A111:R111" name="Range3_1_5_1_1_1"/>
    <protectedRange password="CC6F" sqref="A112:R112" name="Range4_1_1_1_1_1_1"/>
    <protectedRange password="CC6F" sqref="S111:V111" name="Range3_3_1_1_1_1_1"/>
    <protectedRange password="CC6F" sqref="A113:R113" name="Range3_1_2_1_1_1_1_1"/>
    <protectedRange password="CC6F" sqref="B96:D96 A67:D95" name="Range2_2_3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IZ134"/>
  <sheetViews>
    <sheetView topLeftCell="A59" workbookViewId="0">
      <selection activeCell="L24" sqref="L24"/>
    </sheetView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5'!J16</f>
        <v>0</v>
      </c>
      <c r="B67" s="74">
        <f>'plan 5'!K16</f>
        <v>0</v>
      </c>
      <c r="C67" s="74">
        <f>'plan 5'!L16</f>
        <v>0</v>
      </c>
      <c r="D67" s="74">
        <f>'plan 5'!M16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5'!J17</f>
        <v>0</v>
      </c>
      <c r="B68" s="74">
        <f>'plan 5'!K17</f>
        <v>0</v>
      </c>
      <c r="C68" s="74">
        <f>'plan 5'!L17</f>
        <v>0</v>
      </c>
      <c r="D68" s="74">
        <f>'plan 5'!M17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5'!J18</f>
        <v>0</v>
      </c>
      <c r="B69" s="74">
        <f>'plan 5'!K18</f>
        <v>0</v>
      </c>
      <c r="C69" s="74">
        <f>'plan 5'!L18</f>
        <v>0</v>
      </c>
      <c r="D69" s="74">
        <f>'plan 5'!M18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5'!J19</f>
        <v>0</v>
      </c>
      <c r="B70" s="74">
        <f>'plan 5'!K19</f>
        <v>0</v>
      </c>
      <c r="C70" s="74">
        <f>'plan 5'!L19</f>
        <v>0</v>
      </c>
      <c r="D70" s="74">
        <f>'plan 5'!M19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5'!J20</f>
        <v>0</v>
      </c>
      <c r="B71" s="74">
        <f>'plan 5'!K20</f>
        <v>0</v>
      </c>
      <c r="C71" s="74">
        <f>'plan 5'!L20</f>
        <v>0</v>
      </c>
      <c r="D71" s="74">
        <f>'plan 5'!M20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5'!J21</f>
        <v>0</v>
      </c>
      <c r="B72" s="74">
        <f>'plan 5'!K21</f>
        <v>0</v>
      </c>
      <c r="C72" s="74">
        <f>'plan 5'!L21</f>
        <v>0</v>
      </c>
      <c r="D72" s="74">
        <f>'plan 5'!M21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5'!J22</f>
        <v>0</v>
      </c>
      <c r="B73" s="74">
        <f>'plan 5'!K22</f>
        <v>0</v>
      </c>
      <c r="C73" s="74">
        <f>'plan 5'!L22</f>
        <v>0</v>
      </c>
      <c r="D73" s="74">
        <f>'plan 5'!M22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5'!J23</f>
        <v>0</v>
      </c>
      <c r="B74" s="74">
        <f>'plan 5'!K23</f>
        <v>0</v>
      </c>
      <c r="C74" s="74">
        <f>'plan 5'!L23</f>
        <v>0</v>
      </c>
      <c r="D74" s="74">
        <f>'plan 5'!M23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5'!J24</f>
        <v>0</v>
      </c>
      <c r="B75" s="74">
        <f>'plan 5'!K24</f>
        <v>0</v>
      </c>
      <c r="C75" s="74">
        <f>'plan 5'!L24</f>
        <v>0</v>
      </c>
      <c r="D75" s="74">
        <f>'plan 5'!M24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5'!J25</f>
        <v>0</v>
      </c>
      <c r="B76" s="74">
        <f>'plan 5'!K25</f>
        <v>0</v>
      </c>
      <c r="C76" s="74">
        <f>'plan 5'!L25</f>
        <v>0</v>
      </c>
      <c r="D76" s="74">
        <f>'plan 5'!M25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5'!J26</f>
        <v>0</v>
      </c>
      <c r="B77" s="74">
        <f>'plan 5'!K26</f>
        <v>0</v>
      </c>
      <c r="C77" s="74">
        <f>'plan 5'!L26</f>
        <v>0</v>
      </c>
      <c r="D77" s="74">
        <f>'plan 5'!M26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5'!J27</f>
        <v>0</v>
      </c>
      <c r="B78" s="74">
        <f>'plan 5'!K27</f>
        <v>0</v>
      </c>
      <c r="C78" s="74">
        <f>'plan 5'!L27</f>
        <v>0</v>
      </c>
      <c r="D78" s="74">
        <f>'plan 5'!M27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5'!J28</f>
        <v>0</v>
      </c>
      <c r="B79" s="74">
        <f>'plan 5'!K28</f>
        <v>0</v>
      </c>
      <c r="C79" s="74">
        <f>'plan 5'!L28</f>
        <v>0</v>
      </c>
      <c r="D79" s="74">
        <f>'plan 5'!M28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5'!J29</f>
        <v>0</v>
      </c>
      <c r="B80" s="74">
        <f>'plan 5'!K29</f>
        <v>0</v>
      </c>
      <c r="C80" s="74">
        <f>'plan 5'!L29</f>
        <v>0</v>
      </c>
      <c r="D80" s="74">
        <f>'plan 5'!M29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5'!J30</f>
        <v>0</v>
      </c>
      <c r="B81" s="74">
        <f>'plan 5'!K30</f>
        <v>0</v>
      </c>
      <c r="C81" s="74">
        <f>'plan 5'!L30</f>
        <v>0</v>
      </c>
      <c r="D81" s="74">
        <f>'plan 5'!M30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5'!J31</f>
        <v>0</v>
      </c>
      <c r="B82" s="74">
        <f>'plan 5'!K31</f>
        <v>0</v>
      </c>
      <c r="C82" s="74">
        <f>'plan 5'!L31</f>
        <v>0</v>
      </c>
      <c r="D82" s="74">
        <f>'plan 5'!M31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5'!J32</f>
        <v>0</v>
      </c>
      <c r="B83" s="74">
        <f>'plan 5'!K32</f>
        <v>0</v>
      </c>
      <c r="C83" s="74">
        <f>'plan 5'!L32</f>
        <v>0</v>
      </c>
      <c r="D83" s="74">
        <f>'plan 5'!M32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5'!J33</f>
        <v>0</v>
      </c>
      <c r="B84" s="74">
        <f>'plan 5'!K33</f>
        <v>0</v>
      </c>
      <c r="C84" s="74">
        <f>'plan 5'!L33</f>
        <v>0</v>
      </c>
      <c r="D84" s="74">
        <f>'plan 5'!M33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5'!J34</f>
        <v>0</v>
      </c>
      <c r="B85" s="74">
        <f>'plan 5'!K34</f>
        <v>0</v>
      </c>
      <c r="C85" s="74">
        <f>'plan 5'!L34</f>
        <v>0</v>
      </c>
      <c r="D85" s="74">
        <f>'plan 5'!M34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5'!J35</f>
        <v>0</v>
      </c>
      <c r="B86" s="74">
        <f>'plan 5'!K35</f>
        <v>0</v>
      </c>
      <c r="C86" s="74">
        <f>'plan 5'!L35</f>
        <v>0</v>
      </c>
      <c r="D86" s="74">
        <f>'plan 5'!M35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5'!J36</f>
        <v>0</v>
      </c>
      <c r="B87" s="74">
        <f>'plan 5'!K36</f>
        <v>0</v>
      </c>
      <c r="C87" s="74">
        <f>'plan 5'!L36</f>
        <v>0</v>
      </c>
      <c r="D87" s="74">
        <f>'plan 5'!M36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5'!J37</f>
        <v>0</v>
      </c>
      <c r="B88" s="74">
        <f>'plan 5'!K37</f>
        <v>0</v>
      </c>
      <c r="C88" s="74">
        <f>'plan 5'!L37</f>
        <v>0</v>
      </c>
      <c r="D88" s="74">
        <f>'plan 5'!M37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5'!J38</f>
        <v>0</v>
      </c>
      <c r="B89" s="74">
        <f>'plan 5'!K38</f>
        <v>0</v>
      </c>
      <c r="C89" s="74">
        <f>'plan 5'!L38</f>
        <v>0</v>
      </c>
      <c r="D89" s="74">
        <f>'plan 5'!M38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5'!J39</f>
        <v>0</v>
      </c>
      <c r="B90" s="74">
        <f>'plan 5'!K39</f>
        <v>0</v>
      </c>
      <c r="C90" s="74">
        <f>'plan 5'!L39</f>
        <v>0</v>
      </c>
      <c r="D90" s="74">
        <f>'plan 5'!M39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5'!J40</f>
        <v>0</v>
      </c>
      <c r="B91" s="74">
        <f>'plan 5'!K40</f>
        <v>0</v>
      </c>
      <c r="C91" s="74">
        <f>'plan 5'!L40</f>
        <v>0</v>
      </c>
      <c r="D91" s="74">
        <f>'plan 5'!M40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5'!J41</f>
        <v>0</v>
      </c>
      <c r="B92" s="74">
        <f>'plan 5'!K41</f>
        <v>0</v>
      </c>
      <c r="C92" s="74">
        <f>'plan 5'!L41</f>
        <v>0</v>
      </c>
      <c r="D92" s="74">
        <f>'plan 5'!M41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5'!J42</f>
        <v>0</v>
      </c>
      <c r="B93" s="74">
        <f>'plan 5'!K42</f>
        <v>0</v>
      </c>
      <c r="C93" s="74">
        <f>'plan 5'!L42</f>
        <v>0</v>
      </c>
      <c r="D93" s="74">
        <f>'plan 5'!M42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5'!J43</f>
        <v>0</v>
      </c>
      <c r="B94" s="74">
        <f>'plan 5'!K43</f>
        <v>0</v>
      </c>
      <c r="C94" s="74">
        <f>'plan 5'!L43</f>
        <v>0</v>
      </c>
      <c r="D94" s="74">
        <f>'plan 5'!M43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5'!J44</f>
        <v>0</v>
      </c>
      <c r="B95" s="74">
        <f>'plan 5'!K44</f>
        <v>0</v>
      </c>
      <c r="C95" s="74">
        <f>'plan 5'!L44</f>
        <v>0</v>
      </c>
      <c r="D95" s="74">
        <f>'plan 5'!M44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86"/>
      <c r="B96" s="87"/>
      <c r="C96" s="87"/>
      <c r="D96" s="88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_1"/>
    <protectedRange password="CC6F" sqref="A46 J46:S46 A45:B45 D45:F45 A42:D44 I42:T43 I44:S45 A47:S47 H42:H44 E44:G44 E42:F43" name="Range2_1_3_1_1"/>
    <protectedRange password="CC6F" sqref="A109:S110 A127:S134" name="Range4_1_2_1_1"/>
    <protectedRange password="CC6F" sqref="A114:S114" name="Range4_2_1_1_1"/>
    <protectedRange password="CC6F" sqref="U101:X102 T103:W103" name="Range3_1_1_1"/>
    <protectedRange password="CC7D" sqref="A1:F1 C2:G2 A3:F35 G1:X3 B40:F40 E66:I66 B99:F99 G4:H35 L4:X35" name="Range1_5_1_1"/>
    <protectedRange password="CC7D" sqref="A48:G62 A64:F64 C63:G63 G48:X64 A115:X126" name="Range2_1_1_1"/>
    <protectedRange password="CC6F" sqref="A66:D66 J66:XFD66 A65:I65 K65:XFD65 I5:K35 J4:K4 A67:XFD96" name="Range2_2_3_1_1"/>
    <protectedRange password="CC6F" sqref="B46:I46" name="Range2_1_1_2_1_1_1"/>
    <protectedRange password="CC6F" sqref="A63:B63" name="Range1_1_1_2_1_1"/>
    <protectedRange password="CC6F" sqref="A2:B2" name="Range1_1_1_3_1_1"/>
    <protectedRange password="CC6F" sqref="G41:G43" name="Range3_1_3_1_1"/>
    <protectedRange password="CC6F" sqref="A104:R105" name="Range3_1_4_1_1_1_1"/>
    <protectedRange password="CC6F" sqref="S104:V106" name="Range3_3_2_1_1"/>
    <protectedRange password="CC6F" sqref="A106:R106" name="Range3_1_1_1_1_1_1"/>
    <protectedRange password="CC6F" sqref="A111:R111" name="Range3_1_5_1_1_1"/>
    <protectedRange password="CC6F" sqref="A112:R112" name="Range4_1_1_1_1_1_1"/>
    <protectedRange password="CC6F" sqref="S111:V111" name="Range3_3_1_1_1_1_1"/>
    <protectedRange password="CC6F" sqref="A113:R113" name="Range3_1_2_1_1_1_1_1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IZ134"/>
  <sheetViews>
    <sheetView topLeftCell="A62" workbookViewId="0">
      <selection activeCell="L24" sqref="L24"/>
    </sheetView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5'!N16</f>
        <v>0</v>
      </c>
      <c r="B67" s="74">
        <f>'plan 5'!O16</f>
        <v>0</v>
      </c>
      <c r="C67" s="74">
        <f>'plan 5'!P16</f>
        <v>0</v>
      </c>
      <c r="D67" s="74">
        <f>'plan 5'!Q16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5'!N17</f>
        <v>0</v>
      </c>
      <c r="B68" s="74">
        <f>'plan 5'!O17</f>
        <v>0</v>
      </c>
      <c r="C68" s="74">
        <f>'plan 5'!P17</f>
        <v>0</v>
      </c>
      <c r="D68" s="74">
        <f>'plan 5'!Q17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5'!N18</f>
        <v>0</v>
      </c>
      <c r="B69" s="74">
        <f>'plan 5'!O18</f>
        <v>0</v>
      </c>
      <c r="C69" s="74">
        <f>'plan 5'!P18</f>
        <v>0</v>
      </c>
      <c r="D69" s="74">
        <f>'plan 5'!Q18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5'!N19</f>
        <v>0</v>
      </c>
      <c r="B70" s="74">
        <f>'plan 5'!O19</f>
        <v>0</v>
      </c>
      <c r="C70" s="74">
        <f>'plan 5'!P19</f>
        <v>0</v>
      </c>
      <c r="D70" s="74">
        <f>'plan 5'!Q19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5'!N20</f>
        <v>0</v>
      </c>
      <c r="B71" s="74">
        <f>'plan 5'!O20</f>
        <v>0</v>
      </c>
      <c r="C71" s="74">
        <f>'plan 5'!P20</f>
        <v>0</v>
      </c>
      <c r="D71" s="74">
        <f>'plan 5'!Q20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5'!N21</f>
        <v>0</v>
      </c>
      <c r="B72" s="74">
        <f>'plan 5'!O21</f>
        <v>0</v>
      </c>
      <c r="C72" s="74">
        <f>'plan 5'!P21</f>
        <v>0</v>
      </c>
      <c r="D72" s="74">
        <f>'plan 5'!Q21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5'!N22</f>
        <v>0</v>
      </c>
      <c r="B73" s="74">
        <f>'plan 5'!O22</f>
        <v>0</v>
      </c>
      <c r="C73" s="74">
        <f>'plan 5'!P22</f>
        <v>0</v>
      </c>
      <c r="D73" s="74">
        <f>'plan 5'!Q22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5'!N23</f>
        <v>0</v>
      </c>
      <c r="B74" s="74">
        <f>'plan 5'!O23</f>
        <v>0</v>
      </c>
      <c r="C74" s="74">
        <f>'plan 5'!P23</f>
        <v>0</v>
      </c>
      <c r="D74" s="74">
        <f>'plan 5'!Q23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5'!N24</f>
        <v>0</v>
      </c>
      <c r="B75" s="74">
        <f>'plan 5'!O24</f>
        <v>0</v>
      </c>
      <c r="C75" s="74">
        <f>'plan 5'!P24</f>
        <v>0</v>
      </c>
      <c r="D75" s="74">
        <f>'plan 5'!Q24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5'!N25</f>
        <v>0</v>
      </c>
      <c r="B76" s="74">
        <f>'plan 5'!O25</f>
        <v>0</v>
      </c>
      <c r="C76" s="74">
        <f>'plan 5'!P25</f>
        <v>0</v>
      </c>
      <c r="D76" s="74">
        <f>'plan 5'!Q25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5'!N26</f>
        <v>0</v>
      </c>
      <c r="B77" s="74">
        <f>'plan 5'!O26</f>
        <v>0</v>
      </c>
      <c r="C77" s="74">
        <f>'plan 5'!P26</f>
        <v>0</v>
      </c>
      <c r="D77" s="74">
        <f>'plan 5'!Q26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5'!N27</f>
        <v>0</v>
      </c>
      <c r="B78" s="74">
        <f>'plan 5'!O27</f>
        <v>0</v>
      </c>
      <c r="C78" s="74">
        <f>'plan 5'!P27</f>
        <v>0</v>
      </c>
      <c r="D78" s="74">
        <f>'plan 5'!Q27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5'!N28</f>
        <v>0</v>
      </c>
      <c r="B79" s="74">
        <f>'plan 5'!O28</f>
        <v>0</v>
      </c>
      <c r="C79" s="74">
        <f>'plan 5'!P28</f>
        <v>0</v>
      </c>
      <c r="D79" s="74">
        <f>'plan 5'!Q28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5'!N29</f>
        <v>0</v>
      </c>
      <c r="B80" s="74">
        <f>'plan 5'!O29</f>
        <v>0</v>
      </c>
      <c r="C80" s="74">
        <f>'plan 5'!P29</f>
        <v>0</v>
      </c>
      <c r="D80" s="74">
        <f>'plan 5'!Q29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5'!N30</f>
        <v>0</v>
      </c>
      <c r="B81" s="74">
        <f>'plan 5'!O30</f>
        <v>0</v>
      </c>
      <c r="C81" s="74">
        <f>'plan 5'!P30</f>
        <v>0</v>
      </c>
      <c r="D81" s="74">
        <f>'plan 5'!Q30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5'!N31</f>
        <v>0</v>
      </c>
      <c r="B82" s="74">
        <f>'plan 5'!O31</f>
        <v>0</v>
      </c>
      <c r="C82" s="74">
        <f>'plan 5'!P31</f>
        <v>0</v>
      </c>
      <c r="D82" s="74">
        <f>'plan 5'!Q31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5'!N32</f>
        <v>0</v>
      </c>
      <c r="B83" s="74">
        <f>'plan 5'!O32</f>
        <v>0</v>
      </c>
      <c r="C83" s="74">
        <f>'plan 5'!P32</f>
        <v>0</v>
      </c>
      <c r="D83" s="74">
        <f>'plan 5'!Q32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5'!N33</f>
        <v>0</v>
      </c>
      <c r="B84" s="74">
        <f>'plan 5'!O33</f>
        <v>0</v>
      </c>
      <c r="C84" s="74">
        <f>'plan 5'!P33</f>
        <v>0</v>
      </c>
      <c r="D84" s="74">
        <f>'plan 5'!Q33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5'!N34</f>
        <v>0</v>
      </c>
      <c r="B85" s="74">
        <f>'plan 5'!O34</f>
        <v>0</v>
      </c>
      <c r="C85" s="74">
        <f>'plan 5'!P34</f>
        <v>0</v>
      </c>
      <c r="D85" s="74">
        <f>'plan 5'!Q34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5'!N35</f>
        <v>0</v>
      </c>
      <c r="B86" s="74">
        <f>'plan 5'!O35</f>
        <v>0</v>
      </c>
      <c r="C86" s="74">
        <f>'plan 5'!P35</f>
        <v>0</v>
      </c>
      <c r="D86" s="74">
        <f>'plan 5'!Q35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5'!N36</f>
        <v>0</v>
      </c>
      <c r="B87" s="74">
        <f>'plan 5'!O36</f>
        <v>0</v>
      </c>
      <c r="C87" s="74">
        <f>'plan 5'!P36</f>
        <v>0</v>
      </c>
      <c r="D87" s="74">
        <f>'plan 5'!Q36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5'!N37</f>
        <v>0</v>
      </c>
      <c r="B88" s="74">
        <f>'plan 5'!O37</f>
        <v>0</v>
      </c>
      <c r="C88" s="74">
        <f>'plan 5'!P37</f>
        <v>0</v>
      </c>
      <c r="D88" s="74">
        <f>'plan 5'!Q37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5'!N38</f>
        <v>0</v>
      </c>
      <c r="B89" s="74">
        <f>'plan 5'!O38</f>
        <v>0</v>
      </c>
      <c r="C89" s="74">
        <f>'plan 5'!P38</f>
        <v>0</v>
      </c>
      <c r="D89" s="74">
        <f>'plan 5'!Q38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5'!N39</f>
        <v>0</v>
      </c>
      <c r="B90" s="74">
        <f>'plan 5'!O39</f>
        <v>0</v>
      </c>
      <c r="C90" s="74">
        <f>'plan 5'!P39</f>
        <v>0</v>
      </c>
      <c r="D90" s="74">
        <f>'plan 5'!Q39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5'!N40</f>
        <v>0</v>
      </c>
      <c r="B91" s="74">
        <f>'plan 5'!O40</f>
        <v>0</v>
      </c>
      <c r="C91" s="74">
        <f>'plan 5'!P40</f>
        <v>0</v>
      </c>
      <c r="D91" s="74">
        <f>'plan 5'!Q40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5'!N41</f>
        <v>0</v>
      </c>
      <c r="B92" s="74">
        <f>'plan 5'!O41</f>
        <v>0</v>
      </c>
      <c r="C92" s="74">
        <f>'plan 5'!P41</f>
        <v>0</v>
      </c>
      <c r="D92" s="74">
        <f>'plan 5'!Q41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5'!N42</f>
        <v>0</v>
      </c>
      <c r="B93" s="74">
        <f>'plan 5'!O42</f>
        <v>0</v>
      </c>
      <c r="C93" s="74">
        <f>'plan 5'!P42</f>
        <v>0</v>
      </c>
      <c r="D93" s="74">
        <f>'plan 5'!Q42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5'!N43</f>
        <v>0</v>
      </c>
      <c r="B94" s="74">
        <f>'plan 5'!O43</f>
        <v>0</v>
      </c>
      <c r="C94" s="74">
        <f>'plan 5'!P43</f>
        <v>0</v>
      </c>
      <c r="D94" s="74">
        <f>'plan 5'!Q43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5'!N44</f>
        <v>0</v>
      </c>
      <c r="B95" s="74">
        <f>'plan 5'!O44</f>
        <v>0</v>
      </c>
      <c r="C95" s="74">
        <f>'plan 5'!P44</f>
        <v>0</v>
      </c>
      <c r="D95" s="74">
        <f>'plan 5'!Q44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86"/>
      <c r="B96" s="87"/>
      <c r="C96" s="87"/>
      <c r="D96" s="88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_1"/>
    <protectedRange password="CC6F" sqref="A46 J46:S46 A45:B45 D45:F45 A42:D44 I42:T43 I44:S45 A47:S47 H42:H44 E44:G44 E42:F43" name="Range2_1_3_1_1"/>
    <protectedRange password="CC6F" sqref="A109:S110 A127:S134" name="Range4_1_2_1_1"/>
    <protectedRange password="CC6F" sqref="A114:S114" name="Range4_2_1_1_1"/>
    <protectedRange password="CC6F" sqref="U101:X102 T103:W103" name="Range3_1_1_1"/>
    <protectedRange password="CC7D" sqref="A1:F1 C2:G2 A3:F35 G1:X3 B40:F40 E66:I66 B99:F99 G4:H35 L4:X35" name="Range1_5_1_1"/>
    <protectedRange password="CC7D" sqref="A48:G62 A64:F64 C63:G63 G48:X64 A115:X126" name="Range2_1_1_1"/>
    <protectedRange password="CC6F" sqref="A66:D66 J66:XFD66 A65:I65 K65:XFD65 I5:K35 J4:K4 A67:XFD96" name="Range2_2_3_1_1"/>
    <protectedRange password="CC6F" sqref="B46:I46" name="Range2_1_1_2_1_1_1"/>
    <protectedRange password="CC6F" sqref="A63:B63" name="Range1_1_1_2_1_1"/>
    <protectedRange password="CC6F" sqref="A2:B2" name="Range1_1_1_3_1_1"/>
    <protectedRange password="CC6F" sqref="G41:G43" name="Range3_1_3_1_1"/>
    <protectedRange password="CC6F" sqref="A104:R105" name="Range3_1_4_1_1_1_1"/>
    <protectedRange password="CC6F" sqref="S104:V106" name="Range3_3_2_1_1"/>
    <protectedRange password="CC6F" sqref="A106:R106" name="Range3_1_1_1_1_1_1"/>
    <protectedRange password="CC6F" sqref="A111:R111" name="Range3_1_5_1_1_1"/>
    <protectedRange password="CC6F" sqref="A112:R112" name="Range4_1_1_1_1_1_1"/>
    <protectedRange password="CC6F" sqref="S111:V111" name="Range3_3_1_1_1_1_1"/>
    <protectedRange password="CC6F" sqref="A113:R113" name="Range3_1_2_1_1_1_1_1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IZ134"/>
  <sheetViews>
    <sheetView topLeftCell="A59" workbookViewId="0">
      <selection activeCell="L24" sqref="L24"/>
    </sheetView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5'!R16</f>
        <v>0</v>
      </c>
      <c r="B67" s="74">
        <f>'plan 5'!S16</f>
        <v>0</v>
      </c>
      <c r="C67" s="74">
        <f>'plan 5'!T16</f>
        <v>0</v>
      </c>
      <c r="D67" s="74">
        <f>'plan 5'!U16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5'!R17</f>
        <v>0</v>
      </c>
      <c r="B68" s="74">
        <f>'plan 5'!S17</f>
        <v>0</v>
      </c>
      <c r="C68" s="74">
        <f>'plan 5'!T17</f>
        <v>0</v>
      </c>
      <c r="D68" s="74">
        <f>'plan 5'!U17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5'!R18</f>
        <v>0</v>
      </c>
      <c r="B69" s="74">
        <f>'plan 5'!S18</f>
        <v>0</v>
      </c>
      <c r="C69" s="74">
        <f>'plan 5'!T18</f>
        <v>0</v>
      </c>
      <c r="D69" s="74">
        <f>'plan 5'!U18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5'!R19</f>
        <v>0</v>
      </c>
      <c r="B70" s="74">
        <f>'plan 5'!S19</f>
        <v>0</v>
      </c>
      <c r="C70" s="74">
        <f>'plan 5'!T19</f>
        <v>0</v>
      </c>
      <c r="D70" s="74">
        <f>'plan 5'!U19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5'!R20</f>
        <v>0</v>
      </c>
      <c r="B71" s="74">
        <f>'plan 5'!S20</f>
        <v>0</v>
      </c>
      <c r="C71" s="74">
        <f>'plan 5'!T20</f>
        <v>0</v>
      </c>
      <c r="D71" s="74">
        <f>'plan 5'!U20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5'!R21</f>
        <v>0</v>
      </c>
      <c r="B72" s="74">
        <f>'plan 5'!S21</f>
        <v>0</v>
      </c>
      <c r="C72" s="74">
        <f>'plan 5'!T21</f>
        <v>0</v>
      </c>
      <c r="D72" s="74">
        <f>'plan 5'!U21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5'!R22</f>
        <v>0</v>
      </c>
      <c r="B73" s="74">
        <f>'plan 5'!S22</f>
        <v>0</v>
      </c>
      <c r="C73" s="74">
        <f>'plan 5'!T22</f>
        <v>0</v>
      </c>
      <c r="D73" s="74">
        <f>'plan 5'!U22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5'!R23</f>
        <v>0</v>
      </c>
      <c r="B74" s="74">
        <f>'plan 5'!S23</f>
        <v>0</v>
      </c>
      <c r="C74" s="74">
        <f>'plan 5'!T23</f>
        <v>0</v>
      </c>
      <c r="D74" s="74">
        <f>'plan 5'!U23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5'!R24</f>
        <v>0</v>
      </c>
      <c r="B75" s="74">
        <f>'plan 5'!S24</f>
        <v>0</v>
      </c>
      <c r="C75" s="74">
        <f>'plan 5'!T24</f>
        <v>0</v>
      </c>
      <c r="D75" s="74">
        <f>'plan 5'!U24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5'!R25</f>
        <v>0</v>
      </c>
      <c r="B76" s="74">
        <f>'plan 5'!S25</f>
        <v>0</v>
      </c>
      <c r="C76" s="74">
        <f>'plan 5'!T25</f>
        <v>0</v>
      </c>
      <c r="D76" s="74">
        <f>'plan 5'!U25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5'!R26</f>
        <v>0</v>
      </c>
      <c r="B77" s="74">
        <f>'plan 5'!S26</f>
        <v>0</v>
      </c>
      <c r="C77" s="74">
        <f>'plan 5'!T26</f>
        <v>0</v>
      </c>
      <c r="D77" s="74">
        <f>'plan 5'!U26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5'!R27</f>
        <v>0</v>
      </c>
      <c r="B78" s="74">
        <f>'plan 5'!S27</f>
        <v>0</v>
      </c>
      <c r="C78" s="74">
        <f>'plan 5'!T27</f>
        <v>0</v>
      </c>
      <c r="D78" s="74">
        <f>'plan 5'!U27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5'!R28</f>
        <v>0</v>
      </c>
      <c r="B79" s="74">
        <f>'plan 5'!S28</f>
        <v>0</v>
      </c>
      <c r="C79" s="74">
        <f>'plan 5'!T28</f>
        <v>0</v>
      </c>
      <c r="D79" s="74">
        <f>'plan 5'!U28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5'!R29</f>
        <v>0</v>
      </c>
      <c r="B80" s="74">
        <f>'plan 5'!S29</f>
        <v>0</v>
      </c>
      <c r="C80" s="74">
        <f>'plan 5'!T29</f>
        <v>0</v>
      </c>
      <c r="D80" s="74">
        <f>'plan 5'!U29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5'!R30</f>
        <v>0</v>
      </c>
      <c r="B81" s="74">
        <f>'plan 5'!S30</f>
        <v>0</v>
      </c>
      <c r="C81" s="74">
        <f>'plan 5'!T30</f>
        <v>0</v>
      </c>
      <c r="D81" s="74">
        <f>'plan 5'!U30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5'!R31</f>
        <v>0</v>
      </c>
      <c r="B82" s="74">
        <f>'plan 5'!S31</f>
        <v>0</v>
      </c>
      <c r="C82" s="74">
        <f>'plan 5'!T31</f>
        <v>0</v>
      </c>
      <c r="D82" s="74">
        <f>'plan 5'!U31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5'!R32</f>
        <v>0</v>
      </c>
      <c r="B83" s="74">
        <f>'plan 5'!S32</f>
        <v>0</v>
      </c>
      <c r="C83" s="74">
        <f>'plan 5'!T32</f>
        <v>0</v>
      </c>
      <c r="D83" s="74">
        <f>'plan 5'!U32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5'!R33</f>
        <v>0</v>
      </c>
      <c r="B84" s="74">
        <f>'plan 5'!S33</f>
        <v>0</v>
      </c>
      <c r="C84" s="74">
        <f>'plan 5'!T33</f>
        <v>0</v>
      </c>
      <c r="D84" s="74">
        <f>'plan 5'!U33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5'!R34</f>
        <v>0</v>
      </c>
      <c r="B85" s="74">
        <f>'plan 5'!S34</f>
        <v>0</v>
      </c>
      <c r="C85" s="74">
        <f>'plan 5'!T34</f>
        <v>0</v>
      </c>
      <c r="D85" s="74">
        <f>'plan 5'!U34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5'!R35</f>
        <v>0</v>
      </c>
      <c r="B86" s="74">
        <f>'plan 5'!S35</f>
        <v>0</v>
      </c>
      <c r="C86" s="74">
        <f>'plan 5'!T35</f>
        <v>0</v>
      </c>
      <c r="D86" s="74">
        <f>'plan 5'!U35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5'!R36</f>
        <v>0</v>
      </c>
      <c r="B87" s="74">
        <f>'plan 5'!S36</f>
        <v>0</v>
      </c>
      <c r="C87" s="74">
        <f>'plan 5'!T36</f>
        <v>0</v>
      </c>
      <c r="D87" s="74">
        <f>'plan 5'!U36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5'!R37</f>
        <v>0</v>
      </c>
      <c r="B88" s="74">
        <f>'plan 5'!S37</f>
        <v>0</v>
      </c>
      <c r="C88" s="74">
        <f>'plan 5'!T37</f>
        <v>0</v>
      </c>
      <c r="D88" s="74">
        <f>'plan 5'!U37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5'!R38</f>
        <v>0</v>
      </c>
      <c r="B89" s="74">
        <f>'plan 5'!S38</f>
        <v>0</v>
      </c>
      <c r="C89" s="74">
        <f>'plan 5'!T38</f>
        <v>0</v>
      </c>
      <c r="D89" s="74">
        <f>'plan 5'!U38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5'!R39</f>
        <v>0</v>
      </c>
      <c r="B90" s="74">
        <f>'plan 5'!S39</f>
        <v>0</v>
      </c>
      <c r="C90" s="74">
        <f>'plan 5'!T39</f>
        <v>0</v>
      </c>
      <c r="D90" s="74">
        <f>'plan 5'!U39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5'!R40</f>
        <v>0</v>
      </c>
      <c r="B91" s="74">
        <f>'plan 5'!S40</f>
        <v>0</v>
      </c>
      <c r="C91" s="74">
        <f>'plan 5'!T40</f>
        <v>0</v>
      </c>
      <c r="D91" s="74">
        <f>'plan 5'!U40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5'!R41</f>
        <v>0</v>
      </c>
      <c r="B92" s="74">
        <f>'plan 5'!S41</f>
        <v>0</v>
      </c>
      <c r="C92" s="74">
        <f>'plan 5'!T41</f>
        <v>0</v>
      </c>
      <c r="D92" s="74">
        <f>'plan 5'!U41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5'!R42</f>
        <v>0</v>
      </c>
      <c r="B93" s="74">
        <f>'plan 5'!S42</f>
        <v>0</v>
      </c>
      <c r="C93" s="74">
        <f>'plan 5'!T42</f>
        <v>0</v>
      </c>
      <c r="D93" s="74">
        <f>'plan 5'!U42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5'!R43</f>
        <v>0</v>
      </c>
      <c r="B94" s="74">
        <f>'plan 5'!S43</f>
        <v>0</v>
      </c>
      <c r="C94" s="74">
        <f>'plan 5'!T43</f>
        <v>0</v>
      </c>
      <c r="D94" s="74">
        <f>'plan 5'!U43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5'!R44</f>
        <v>0</v>
      </c>
      <c r="B95" s="74">
        <f>'plan 5'!S44</f>
        <v>0</v>
      </c>
      <c r="C95" s="74">
        <f>'plan 5'!T44</f>
        <v>0</v>
      </c>
      <c r="D95" s="74">
        <f>'plan 5'!U44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86"/>
      <c r="B96" s="87"/>
      <c r="C96" s="87"/>
      <c r="D96" s="88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_1"/>
    <protectedRange password="CC6F" sqref="A46 J46:S46 A45:B45 D45:F45 A42:D44 I42:T43 I44:S45 A47:S47 H42:H44 E44:G44 E42:F43" name="Range2_1_3_1_1"/>
    <protectedRange password="CC6F" sqref="A109:S110 A127:S134" name="Range4_1_2_1_1"/>
    <protectedRange password="CC6F" sqref="A114:S114" name="Range4_2_1_1_1"/>
    <protectedRange password="CC6F" sqref="U101:X102 T103:W103" name="Range3_1_1_1"/>
    <protectedRange password="CC7D" sqref="A1:F1 C2:G2 A3:F35 G1:X3 B40:F40 E66:I66 B99:F99 G4:H35 L4:X35" name="Range1_5_1_1"/>
    <protectedRange password="CC7D" sqref="A48:G62 A64:F64 C63:G63 G48:X64 A115:X126" name="Range2_1_1_1"/>
    <protectedRange password="CC6F" sqref="A66:D66 J66:XFD66 A65:I65 K65:XFD65 I5:K35 J4:K4 A67:XFD96" name="Range2_2_3_1_1"/>
    <protectedRange password="CC6F" sqref="B46:I46" name="Range2_1_1_2_1_1_1"/>
    <protectedRange password="CC6F" sqref="A63:B63" name="Range1_1_1_2_1_1"/>
    <protectedRange password="CC6F" sqref="A2:B2" name="Range1_1_1_3_1_1"/>
    <protectedRange password="CC6F" sqref="G41:G43" name="Range3_1_3_1_1"/>
    <protectedRange password="CC6F" sqref="A104:R105" name="Range3_1_4_1_1_1_1"/>
    <protectedRange password="CC6F" sqref="S104:V106" name="Range3_3_2_1_1"/>
    <protectedRange password="CC6F" sqref="A106:R106" name="Range3_1_1_1_1_1_1"/>
    <protectedRange password="CC6F" sqref="A111:R111" name="Range3_1_5_1_1_1"/>
    <protectedRange password="CC6F" sqref="A112:R112" name="Range4_1_1_1_1_1_1"/>
    <protectedRange password="CC6F" sqref="S111:V111" name="Range3_3_1_1_1_1_1"/>
    <protectedRange password="CC6F" sqref="A113:R113" name="Range3_1_2_1_1_1_1_1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IZ134"/>
  <sheetViews>
    <sheetView topLeftCell="A56" workbookViewId="0">
      <selection activeCell="L24" sqref="L24"/>
    </sheetView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5'!V16</f>
        <v>0</v>
      </c>
      <c r="B67" s="74">
        <f>'plan 5'!W16</f>
        <v>0</v>
      </c>
      <c r="C67" s="74">
        <f>'plan 5'!X16</f>
        <v>0</v>
      </c>
      <c r="D67" s="74">
        <f>'plan 5'!Y16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5'!V17</f>
        <v>0</v>
      </c>
      <c r="B68" s="74">
        <f>'plan 5'!W17</f>
        <v>0</v>
      </c>
      <c r="C68" s="74">
        <f>'plan 5'!X17</f>
        <v>0</v>
      </c>
      <c r="D68" s="74">
        <f>'plan 5'!Y17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5'!V18</f>
        <v>0</v>
      </c>
      <c r="B69" s="74">
        <f>'plan 5'!W18</f>
        <v>0</v>
      </c>
      <c r="C69" s="74">
        <f>'plan 5'!X18</f>
        <v>0</v>
      </c>
      <c r="D69" s="74">
        <f>'plan 5'!Y18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5'!V19</f>
        <v>0</v>
      </c>
      <c r="B70" s="74">
        <f>'plan 5'!W19</f>
        <v>0</v>
      </c>
      <c r="C70" s="74">
        <f>'plan 5'!X19</f>
        <v>0</v>
      </c>
      <c r="D70" s="74">
        <f>'plan 5'!Y19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5'!V20</f>
        <v>0</v>
      </c>
      <c r="B71" s="74">
        <f>'plan 5'!W20</f>
        <v>0</v>
      </c>
      <c r="C71" s="74">
        <f>'plan 5'!X20</f>
        <v>0</v>
      </c>
      <c r="D71" s="74">
        <f>'plan 5'!Y20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5'!V21</f>
        <v>0</v>
      </c>
      <c r="B72" s="74">
        <f>'plan 5'!W21</f>
        <v>0</v>
      </c>
      <c r="C72" s="74">
        <f>'plan 5'!X21</f>
        <v>0</v>
      </c>
      <c r="D72" s="74">
        <f>'plan 5'!Y21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5'!V22</f>
        <v>0</v>
      </c>
      <c r="B73" s="74">
        <f>'plan 5'!W22</f>
        <v>0</v>
      </c>
      <c r="C73" s="74">
        <f>'plan 5'!X22</f>
        <v>0</v>
      </c>
      <c r="D73" s="74">
        <f>'plan 5'!Y22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5'!V23</f>
        <v>0</v>
      </c>
      <c r="B74" s="74">
        <f>'plan 5'!W23</f>
        <v>0</v>
      </c>
      <c r="C74" s="74">
        <f>'plan 5'!X23</f>
        <v>0</v>
      </c>
      <c r="D74" s="74">
        <f>'plan 5'!Y23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5'!V24</f>
        <v>0</v>
      </c>
      <c r="B75" s="74">
        <f>'plan 5'!W24</f>
        <v>0</v>
      </c>
      <c r="C75" s="74">
        <f>'plan 5'!X24</f>
        <v>0</v>
      </c>
      <c r="D75" s="74">
        <f>'plan 5'!Y24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5'!V25</f>
        <v>0</v>
      </c>
      <c r="B76" s="74">
        <f>'plan 5'!W25</f>
        <v>0</v>
      </c>
      <c r="C76" s="74">
        <f>'plan 5'!X25</f>
        <v>0</v>
      </c>
      <c r="D76" s="74">
        <f>'plan 5'!Y25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5'!V26</f>
        <v>0</v>
      </c>
      <c r="B77" s="74">
        <f>'plan 5'!W26</f>
        <v>0</v>
      </c>
      <c r="C77" s="74">
        <f>'plan 5'!X26</f>
        <v>0</v>
      </c>
      <c r="D77" s="74">
        <f>'plan 5'!Y26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5'!V27</f>
        <v>0</v>
      </c>
      <c r="B78" s="74">
        <f>'plan 5'!W27</f>
        <v>0</v>
      </c>
      <c r="C78" s="74">
        <f>'plan 5'!X27</f>
        <v>0</v>
      </c>
      <c r="D78" s="74">
        <f>'plan 5'!Y27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5'!V28</f>
        <v>0</v>
      </c>
      <c r="B79" s="74">
        <f>'plan 5'!W28</f>
        <v>0</v>
      </c>
      <c r="C79" s="74">
        <f>'plan 5'!X28</f>
        <v>0</v>
      </c>
      <c r="D79" s="74">
        <f>'plan 5'!Y28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5'!V29</f>
        <v>0</v>
      </c>
      <c r="B80" s="74">
        <f>'plan 5'!W29</f>
        <v>0</v>
      </c>
      <c r="C80" s="74">
        <f>'plan 5'!X29</f>
        <v>0</v>
      </c>
      <c r="D80" s="74">
        <f>'plan 5'!Y29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5'!V30</f>
        <v>0</v>
      </c>
      <c r="B81" s="74">
        <f>'plan 5'!W30</f>
        <v>0</v>
      </c>
      <c r="C81" s="74">
        <f>'plan 5'!X30</f>
        <v>0</v>
      </c>
      <c r="D81" s="74">
        <f>'plan 5'!Y30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5'!V31</f>
        <v>0</v>
      </c>
      <c r="B82" s="74">
        <f>'plan 5'!W31</f>
        <v>0</v>
      </c>
      <c r="C82" s="74">
        <f>'plan 5'!X31</f>
        <v>0</v>
      </c>
      <c r="D82" s="74">
        <f>'plan 5'!Y31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5'!V32</f>
        <v>0</v>
      </c>
      <c r="B83" s="74">
        <f>'plan 5'!W32</f>
        <v>0</v>
      </c>
      <c r="C83" s="74">
        <f>'plan 5'!X32</f>
        <v>0</v>
      </c>
      <c r="D83" s="74">
        <f>'plan 5'!Y32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5'!V33</f>
        <v>0</v>
      </c>
      <c r="B84" s="74">
        <f>'plan 5'!W33</f>
        <v>0</v>
      </c>
      <c r="C84" s="74">
        <f>'plan 5'!X33</f>
        <v>0</v>
      </c>
      <c r="D84" s="74">
        <f>'plan 5'!Y33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5'!V34</f>
        <v>0</v>
      </c>
      <c r="B85" s="74">
        <f>'plan 5'!W34</f>
        <v>0</v>
      </c>
      <c r="C85" s="74">
        <f>'plan 5'!X34</f>
        <v>0</v>
      </c>
      <c r="D85" s="74">
        <f>'plan 5'!Y34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5'!V35</f>
        <v>0</v>
      </c>
      <c r="B86" s="74">
        <f>'plan 5'!W35</f>
        <v>0</v>
      </c>
      <c r="C86" s="74">
        <f>'plan 5'!X35</f>
        <v>0</v>
      </c>
      <c r="D86" s="74">
        <f>'plan 5'!Y35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5'!V36</f>
        <v>0</v>
      </c>
      <c r="B87" s="74">
        <f>'plan 5'!W36</f>
        <v>0</v>
      </c>
      <c r="C87" s="74">
        <f>'plan 5'!X36</f>
        <v>0</v>
      </c>
      <c r="D87" s="74">
        <f>'plan 5'!Y36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5'!V37</f>
        <v>0</v>
      </c>
      <c r="B88" s="74">
        <f>'plan 5'!W37</f>
        <v>0</v>
      </c>
      <c r="C88" s="74">
        <f>'plan 5'!X37</f>
        <v>0</v>
      </c>
      <c r="D88" s="74">
        <f>'plan 5'!Y37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5'!V38</f>
        <v>0</v>
      </c>
      <c r="B89" s="74">
        <f>'plan 5'!W38</f>
        <v>0</v>
      </c>
      <c r="C89" s="74">
        <f>'plan 5'!X38</f>
        <v>0</v>
      </c>
      <c r="D89" s="74">
        <f>'plan 5'!Y38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5'!V39</f>
        <v>0</v>
      </c>
      <c r="B90" s="74">
        <f>'plan 5'!W39</f>
        <v>0</v>
      </c>
      <c r="C90" s="74">
        <f>'plan 5'!X39</f>
        <v>0</v>
      </c>
      <c r="D90" s="74">
        <f>'plan 5'!Y39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5'!V40</f>
        <v>0</v>
      </c>
      <c r="B91" s="74">
        <f>'plan 5'!W40</f>
        <v>0</v>
      </c>
      <c r="C91" s="74">
        <f>'plan 5'!X40</f>
        <v>0</v>
      </c>
      <c r="D91" s="74">
        <f>'plan 5'!Y40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5'!V41</f>
        <v>0</v>
      </c>
      <c r="B92" s="74">
        <f>'plan 5'!W41</f>
        <v>0</v>
      </c>
      <c r="C92" s="74">
        <f>'plan 5'!X41</f>
        <v>0</v>
      </c>
      <c r="D92" s="74">
        <f>'plan 5'!Y41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5'!V42</f>
        <v>0</v>
      </c>
      <c r="B93" s="74">
        <f>'plan 5'!W42</f>
        <v>0</v>
      </c>
      <c r="C93" s="74">
        <f>'plan 5'!X42</f>
        <v>0</v>
      </c>
      <c r="D93" s="74">
        <f>'plan 5'!Y42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5'!V43</f>
        <v>0</v>
      </c>
      <c r="B94" s="74">
        <f>'plan 5'!W43</f>
        <v>0</v>
      </c>
      <c r="C94" s="74">
        <f>'plan 5'!X43</f>
        <v>0</v>
      </c>
      <c r="D94" s="74">
        <f>'plan 5'!Y43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5'!V44</f>
        <v>0</v>
      </c>
      <c r="B95" s="74">
        <f>'plan 5'!W44</f>
        <v>0</v>
      </c>
      <c r="C95" s="74">
        <f>'plan 5'!X44</f>
        <v>0</v>
      </c>
      <c r="D95" s="74">
        <f>'plan 5'!Y44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86"/>
      <c r="B96" s="87"/>
      <c r="C96" s="87"/>
      <c r="D96" s="88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_1"/>
    <protectedRange password="CC6F" sqref="A46 J46:S46 A45:B45 D45:F45 A42:D44 I42:T43 I44:S45 A47:S47 H42:H44 E44:G44 E42:F43" name="Range2_1_3_1_1"/>
    <protectedRange password="CC6F" sqref="A109:S110 A127:S134" name="Range4_1_2_1_1"/>
    <protectedRange password="CC6F" sqref="A114:S114" name="Range4_2_1_1_1"/>
    <protectedRange password="CC6F" sqref="U101:X102 T103:W103" name="Range3_1_1_1"/>
    <protectedRange password="CC7D" sqref="A1:F1 C2:G2 A3:F35 G1:X3 B40:F40 E66:I66 B99:F99 G4:H35 L4:X35" name="Range1_5_1_1"/>
    <protectedRange password="CC7D" sqref="A48:G62 A64:F64 C63:G63 G48:X64 A115:X126" name="Range2_1_1_1"/>
    <protectedRange password="CC6F" sqref="A66:D66 J66:XFD66 A65:I65 K65:XFD65 I5:K35 J4:K4 A67:XFD96" name="Range2_2_3_1_1"/>
    <protectedRange password="CC6F" sqref="B46:I46" name="Range2_1_1_2_1_1_1"/>
    <protectedRange password="CC6F" sqref="A63:B63" name="Range1_1_1_2_1_1"/>
    <protectedRange password="CC6F" sqref="A2:B2" name="Range1_1_1_3_1_1"/>
    <protectedRange password="CC6F" sqref="G41:G43" name="Range3_1_3_1_1"/>
    <protectedRange password="CC6F" sqref="A104:R105" name="Range3_1_4_1_1_1_1"/>
    <protectedRange password="CC6F" sqref="S104:V106" name="Range3_3_2_1_1"/>
    <protectedRange password="CC6F" sqref="A106:R106" name="Range3_1_1_1_1_1_1"/>
    <protectedRange password="CC6F" sqref="A111:R111" name="Range3_1_5_1_1_1"/>
    <protectedRange password="CC6F" sqref="A112:R112" name="Range4_1_1_1_1_1_1"/>
    <protectedRange password="CC6F" sqref="S111:V111" name="Range3_3_1_1_1_1_1"/>
    <protectedRange password="CC6F" sqref="A113:R113" name="Range3_1_2_1_1_1_1_1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Z134"/>
  <sheetViews>
    <sheetView workbookViewId="0"/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39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39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39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39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39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39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39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39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39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39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39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1'!J16</f>
        <v>0</v>
      </c>
      <c r="B67" s="74">
        <f>'plan 1'!K16</f>
        <v>0</v>
      </c>
      <c r="C67" s="74">
        <f>'plan 1'!L16</f>
        <v>0</v>
      </c>
      <c r="D67" s="74">
        <f>'plan 1'!M16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1'!J17</f>
        <v>0</v>
      </c>
      <c r="B68" s="74">
        <f>'plan 1'!K17</f>
        <v>0</v>
      </c>
      <c r="C68" s="74">
        <f>'plan 1'!L17</f>
        <v>0</v>
      </c>
      <c r="D68" s="74">
        <f>'plan 1'!M17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1'!J18</f>
        <v>0</v>
      </c>
      <c r="B69" s="74">
        <f>'plan 1'!K18</f>
        <v>0</v>
      </c>
      <c r="C69" s="74">
        <f>'plan 1'!L18</f>
        <v>0</v>
      </c>
      <c r="D69" s="74">
        <f>'plan 1'!M18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1'!J19</f>
        <v>0</v>
      </c>
      <c r="B70" s="74">
        <f>'plan 1'!K19</f>
        <v>0</v>
      </c>
      <c r="C70" s="74">
        <f>'plan 1'!L19</f>
        <v>0</v>
      </c>
      <c r="D70" s="74">
        <f>'plan 1'!M19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1'!J20</f>
        <v>0</v>
      </c>
      <c r="B71" s="74">
        <f>'plan 1'!K20</f>
        <v>0</v>
      </c>
      <c r="C71" s="74">
        <f>'plan 1'!L20</f>
        <v>0</v>
      </c>
      <c r="D71" s="74">
        <f>'plan 1'!M20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1'!J21</f>
        <v>0</v>
      </c>
      <c r="B72" s="74">
        <f>'plan 1'!K21</f>
        <v>0</v>
      </c>
      <c r="C72" s="74">
        <f>'plan 1'!L21</f>
        <v>0</v>
      </c>
      <c r="D72" s="74">
        <f>'plan 1'!M21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1'!J22</f>
        <v>0</v>
      </c>
      <c r="B73" s="74">
        <f>'plan 1'!K22</f>
        <v>0</v>
      </c>
      <c r="C73" s="74">
        <f>'plan 1'!L22</f>
        <v>0</v>
      </c>
      <c r="D73" s="74">
        <f>'plan 1'!M22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1'!J23</f>
        <v>0</v>
      </c>
      <c r="B74" s="74">
        <f>'plan 1'!K23</f>
        <v>0</v>
      </c>
      <c r="C74" s="74">
        <f>'plan 1'!L23</f>
        <v>0</v>
      </c>
      <c r="D74" s="74">
        <f>'plan 1'!M23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1'!J24</f>
        <v>0</v>
      </c>
      <c r="B75" s="74">
        <f>'plan 1'!K24</f>
        <v>0</v>
      </c>
      <c r="C75" s="74">
        <f>'plan 1'!L24</f>
        <v>0</v>
      </c>
      <c r="D75" s="74">
        <f>'plan 1'!M24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1'!J25</f>
        <v>0</v>
      </c>
      <c r="B76" s="74">
        <f>'plan 1'!K25</f>
        <v>0</v>
      </c>
      <c r="C76" s="74">
        <f>'plan 1'!L25</f>
        <v>0</v>
      </c>
      <c r="D76" s="74">
        <f>'plan 1'!M25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1'!J26</f>
        <v>0</v>
      </c>
      <c r="B77" s="74">
        <f>'plan 1'!K26</f>
        <v>0</v>
      </c>
      <c r="C77" s="74">
        <f>'plan 1'!L26</f>
        <v>0</v>
      </c>
      <c r="D77" s="74">
        <f>'plan 1'!M26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1'!J27</f>
        <v>0</v>
      </c>
      <c r="B78" s="74">
        <f>'plan 1'!K27</f>
        <v>0</v>
      </c>
      <c r="C78" s="74">
        <f>'plan 1'!L27</f>
        <v>0</v>
      </c>
      <c r="D78" s="74">
        <f>'plan 1'!M27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1'!J28</f>
        <v>0</v>
      </c>
      <c r="B79" s="74">
        <f>'plan 1'!K28</f>
        <v>0</v>
      </c>
      <c r="C79" s="74">
        <f>'plan 1'!L28</f>
        <v>0</v>
      </c>
      <c r="D79" s="74">
        <f>'plan 1'!M28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1'!J29</f>
        <v>0</v>
      </c>
      <c r="B80" s="74">
        <f>'plan 1'!K29</f>
        <v>0</v>
      </c>
      <c r="C80" s="74">
        <f>'plan 1'!L29</f>
        <v>0</v>
      </c>
      <c r="D80" s="74">
        <f>'plan 1'!M29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1'!J30</f>
        <v>0</v>
      </c>
      <c r="B81" s="74">
        <f>'plan 1'!K30</f>
        <v>0</v>
      </c>
      <c r="C81" s="74">
        <f>'plan 1'!L30</f>
        <v>0</v>
      </c>
      <c r="D81" s="74">
        <f>'plan 1'!M30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1'!J31</f>
        <v>0</v>
      </c>
      <c r="B82" s="74">
        <f>'plan 1'!K31</f>
        <v>0</v>
      </c>
      <c r="C82" s="74">
        <f>'plan 1'!L31</f>
        <v>0</v>
      </c>
      <c r="D82" s="74">
        <f>'plan 1'!M31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1'!J32</f>
        <v>0</v>
      </c>
      <c r="B83" s="74">
        <f>'plan 1'!K32</f>
        <v>0</v>
      </c>
      <c r="C83" s="74">
        <f>'plan 1'!L32</f>
        <v>0</v>
      </c>
      <c r="D83" s="74">
        <f>'plan 1'!M32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1'!J33</f>
        <v>0</v>
      </c>
      <c r="B84" s="74">
        <f>'plan 1'!K33</f>
        <v>0</v>
      </c>
      <c r="C84" s="74">
        <f>'plan 1'!L33</f>
        <v>0</v>
      </c>
      <c r="D84" s="74">
        <f>'plan 1'!M33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1'!J34</f>
        <v>0</v>
      </c>
      <c r="B85" s="74">
        <f>'plan 1'!K34</f>
        <v>0</v>
      </c>
      <c r="C85" s="74">
        <f>'plan 1'!L34</f>
        <v>0</v>
      </c>
      <c r="D85" s="74">
        <f>'plan 1'!M34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1'!J35</f>
        <v>0</v>
      </c>
      <c r="B86" s="74">
        <f>'plan 1'!K35</f>
        <v>0</v>
      </c>
      <c r="C86" s="74">
        <f>'plan 1'!L35</f>
        <v>0</v>
      </c>
      <c r="D86" s="74">
        <f>'plan 1'!M35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1'!J36</f>
        <v>0</v>
      </c>
      <c r="B87" s="74">
        <f>'plan 1'!K36</f>
        <v>0</v>
      </c>
      <c r="C87" s="74">
        <f>'plan 1'!L36</f>
        <v>0</v>
      </c>
      <c r="D87" s="74">
        <f>'plan 1'!M36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1'!J37</f>
        <v>0</v>
      </c>
      <c r="B88" s="74">
        <f>'plan 1'!K37</f>
        <v>0</v>
      </c>
      <c r="C88" s="74">
        <f>'plan 1'!L37</f>
        <v>0</v>
      </c>
      <c r="D88" s="74">
        <f>'plan 1'!M37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1'!J38</f>
        <v>0</v>
      </c>
      <c r="B89" s="74">
        <f>'plan 1'!K38</f>
        <v>0</v>
      </c>
      <c r="C89" s="74">
        <f>'plan 1'!L38</f>
        <v>0</v>
      </c>
      <c r="D89" s="74">
        <f>'plan 1'!M38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1'!J39</f>
        <v>0</v>
      </c>
      <c r="B90" s="74">
        <f>'plan 1'!K39</f>
        <v>0</v>
      </c>
      <c r="C90" s="74">
        <f>'plan 1'!L39</f>
        <v>0</v>
      </c>
      <c r="D90" s="74">
        <f>'plan 1'!M39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1'!J40</f>
        <v>0</v>
      </c>
      <c r="B91" s="74">
        <f>'plan 1'!K40</f>
        <v>0</v>
      </c>
      <c r="C91" s="74">
        <f>'plan 1'!L40</f>
        <v>0</v>
      </c>
      <c r="D91" s="74">
        <f>'plan 1'!M40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1'!J41</f>
        <v>0</v>
      </c>
      <c r="B92" s="74">
        <f>'plan 1'!K41</f>
        <v>0</v>
      </c>
      <c r="C92" s="74">
        <f>'plan 1'!L41</f>
        <v>0</v>
      </c>
      <c r="D92" s="74">
        <f>'plan 1'!M41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1'!J42</f>
        <v>0</v>
      </c>
      <c r="B93" s="74">
        <f>'plan 1'!K42</f>
        <v>0</v>
      </c>
      <c r="C93" s="74">
        <f>'plan 1'!L42</f>
        <v>0</v>
      </c>
      <c r="D93" s="74">
        <f>'plan 1'!M42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1'!J43</f>
        <v>0</v>
      </c>
      <c r="B94" s="74">
        <f>'plan 1'!K43</f>
        <v>0</v>
      </c>
      <c r="C94" s="74">
        <f>'plan 1'!L43</f>
        <v>0</v>
      </c>
      <c r="D94" s="74">
        <f>'plan 1'!M43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1'!J44</f>
        <v>0</v>
      </c>
      <c r="B95" s="74">
        <f>'plan 1'!K44</f>
        <v>0</v>
      </c>
      <c r="C95" s="74">
        <f>'plan 1'!L44</f>
        <v>0</v>
      </c>
      <c r="D95" s="74">
        <f>'plan 1'!M44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86"/>
      <c r="B96" s="87"/>
      <c r="C96" s="87"/>
      <c r="D96" s="88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39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39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39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39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39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39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39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39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39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39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39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"/>
    <protectedRange password="CC6F" sqref="A46 J46:S46 A45:B45 D45:F45 A42:D44 I42:T43 I44:S45 A47:S47 H42:H44 E44:G44 E42:F43" name="Range2_1_3_1"/>
    <protectedRange password="CC6F" sqref="A109:S110 A127:S134" name="Range4_1_2_1"/>
    <protectedRange password="CC6F" sqref="A114:S114" name="Range4_2_1_1"/>
    <protectedRange password="CC6F" sqref="U101:X102 T103:W103" name="Range3_1_1"/>
    <protectedRange password="CC7D" sqref="A1:F1 C2:G2 A3:F35 G1:X3 B40:F40 E66:I66 B99:F99 G4:H35 L4:X35" name="Range1_5_1"/>
    <protectedRange password="CC7D" sqref="A48:G62 A64:F64 C63:G63 G48:X64 A115:X126" name="Range2_1_1"/>
    <protectedRange password="CC6F" sqref="A66:D66 J66:XFD66 A65:I65 K65:XFD65 I5:K35 J4:K4 A67:XFD96" name="Range2_2_3_1"/>
    <protectedRange password="CC6F" sqref="B46:I46" name="Range2_1_1_2_1_1"/>
    <protectedRange password="CC6F" sqref="A63:B63" name="Range1_1_1_2_1"/>
    <protectedRange password="CC6F" sqref="A2:B2" name="Range1_1_1_3_1"/>
    <protectedRange password="CC6F" sqref="G41:G43" name="Range3_1_3_1"/>
    <protectedRange password="CC6F" sqref="A104:R105" name="Range3_1_4_1_1_1"/>
    <protectedRange password="CC6F" sqref="S104:V106" name="Range3_3_2_1"/>
    <protectedRange password="CC6F" sqref="A106:R106" name="Range3_1_1_1_1_1"/>
    <protectedRange password="CC6F" sqref="A111:R111" name="Range3_1_5_1_1"/>
    <protectedRange password="CC6F" sqref="A112:R112" name="Range4_1_1_1_1_1"/>
    <protectedRange password="CC6F" sqref="S111:V111" name="Range3_3_1_1_1_1"/>
    <protectedRange password="CC6F" sqref="A113:R113" name="Range3_1_2_1_1_1_1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sheetPr>
    <tabColor rgb="FFFF0000"/>
  </sheetPr>
  <dimension ref="A1:AE13"/>
  <sheetViews>
    <sheetView workbookViewId="0">
      <selection activeCell="L24" sqref="L24"/>
    </sheetView>
  </sheetViews>
  <sheetFormatPr defaultColWidth="10" defaultRowHeight="15"/>
  <cols>
    <col min="1" max="1" width="18.85546875" customWidth="1"/>
    <col min="12" max="12" width="12.42578125" customWidth="1"/>
    <col min="13" max="14" width="12.7109375" customWidth="1"/>
    <col min="28" max="28" width="12.42578125" customWidth="1"/>
    <col min="29" max="30" width="12.7109375" customWidth="1"/>
  </cols>
  <sheetData>
    <row r="1" spans="1:31">
      <c r="A1" s="239"/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175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</row>
    <row r="2" spans="1:31">
      <c r="A2" s="239"/>
      <c r="B2" s="239"/>
      <c r="C2" s="239"/>
      <c r="D2" s="239"/>
      <c r="E2" s="109"/>
      <c r="F2" s="239"/>
      <c r="G2" s="239"/>
      <c r="H2" s="239"/>
      <c r="I2" s="239"/>
      <c r="J2" s="239"/>
      <c r="K2" s="239"/>
      <c r="L2" s="239"/>
      <c r="M2" s="239"/>
      <c r="N2" s="239"/>
      <c r="O2" s="110"/>
      <c r="P2" s="111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</row>
    <row r="3" spans="1:31" ht="15.75" thickBot="1">
      <c r="A3" s="239"/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175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</row>
    <row r="4" spans="1:31" ht="29.25" customHeight="1" thickBot="1">
      <c r="A4" s="449" t="s">
        <v>136</v>
      </c>
      <c r="B4" s="460" t="s">
        <v>126</v>
      </c>
      <c r="C4" s="460" t="s">
        <v>24</v>
      </c>
      <c r="D4" s="468" t="s">
        <v>41</v>
      </c>
      <c r="E4" s="469"/>
      <c r="F4" s="469"/>
      <c r="G4" s="469"/>
      <c r="H4" s="469"/>
      <c r="I4" s="469"/>
      <c r="J4" s="469"/>
      <c r="K4" s="469"/>
      <c r="L4" s="469"/>
      <c r="M4" s="470"/>
      <c r="N4" s="471"/>
      <c r="O4" s="457" t="s">
        <v>135</v>
      </c>
      <c r="P4" s="475" t="s">
        <v>126</v>
      </c>
      <c r="Q4" s="455" t="s">
        <v>125</v>
      </c>
      <c r="R4" s="455" t="s">
        <v>24</v>
      </c>
      <c r="S4" s="452" t="s">
        <v>127</v>
      </c>
      <c r="T4" s="466" t="s">
        <v>43</v>
      </c>
      <c r="U4" s="466"/>
      <c r="V4" s="466"/>
      <c r="W4" s="466"/>
      <c r="X4" s="466"/>
      <c r="Y4" s="466"/>
      <c r="Z4" s="466"/>
      <c r="AA4" s="466"/>
      <c r="AB4" s="466"/>
      <c r="AC4" s="466"/>
      <c r="AD4" s="466"/>
      <c r="AE4" s="463" t="s">
        <v>128</v>
      </c>
    </row>
    <row r="5" spans="1:31" ht="29.25" customHeight="1" thickBot="1">
      <c r="A5" s="450"/>
      <c r="B5" s="461"/>
      <c r="C5" s="461"/>
      <c r="D5" s="472" t="s">
        <v>44</v>
      </c>
      <c r="E5" s="473"/>
      <c r="F5" s="473"/>
      <c r="G5" s="473"/>
      <c r="H5" s="473"/>
      <c r="I5" s="474"/>
      <c r="J5" s="468" t="s">
        <v>45</v>
      </c>
      <c r="K5" s="469"/>
      <c r="L5" s="469"/>
      <c r="M5" s="470"/>
      <c r="N5" s="471"/>
      <c r="O5" s="458"/>
      <c r="P5" s="476"/>
      <c r="Q5" s="456"/>
      <c r="R5" s="456"/>
      <c r="S5" s="453"/>
      <c r="T5" s="467" t="s">
        <v>44</v>
      </c>
      <c r="U5" s="467"/>
      <c r="V5" s="467"/>
      <c r="W5" s="467"/>
      <c r="X5" s="467"/>
      <c r="Y5" s="467"/>
      <c r="Z5" s="467" t="s">
        <v>45</v>
      </c>
      <c r="AA5" s="467"/>
      <c r="AB5" s="467"/>
      <c r="AC5" s="467"/>
      <c r="AD5" s="467"/>
      <c r="AE5" s="464"/>
    </row>
    <row r="6" spans="1:31" ht="29.25" customHeight="1" thickBot="1">
      <c r="A6" s="451"/>
      <c r="B6" s="462"/>
      <c r="C6" s="462"/>
      <c r="D6" s="112" t="s">
        <v>18</v>
      </c>
      <c r="E6" s="113" t="s">
        <v>102</v>
      </c>
      <c r="F6" s="113" t="s">
        <v>104</v>
      </c>
      <c r="G6" s="113" t="s">
        <v>105</v>
      </c>
      <c r="H6" s="113" t="s">
        <v>129</v>
      </c>
      <c r="I6" s="114" t="s">
        <v>103</v>
      </c>
      <c r="J6" s="114" t="s">
        <v>96</v>
      </c>
      <c r="K6" s="114" t="s">
        <v>97</v>
      </c>
      <c r="L6" s="114" t="s">
        <v>98</v>
      </c>
      <c r="M6" s="114" t="s">
        <v>99</v>
      </c>
      <c r="N6" s="114" t="s">
        <v>100</v>
      </c>
      <c r="O6" s="459"/>
      <c r="P6" s="477"/>
      <c r="Q6" s="454"/>
      <c r="R6" s="454"/>
      <c r="S6" s="454"/>
      <c r="T6" s="112" t="s">
        <v>18</v>
      </c>
      <c r="U6" s="113" t="s">
        <v>102</v>
      </c>
      <c r="V6" s="113" t="s">
        <v>104</v>
      </c>
      <c r="W6" s="113" t="s">
        <v>105</v>
      </c>
      <c r="X6" s="113" t="s">
        <v>129</v>
      </c>
      <c r="Y6" s="114" t="s">
        <v>103</v>
      </c>
      <c r="Z6" s="114" t="s">
        <v>96</v>
      </c>
      <c r="AA6" s="114" t="s">
        <v>97</v>
      </c>
      <c r="AB6" s="114" t="s">
        <v>98</v>
      </c>
      <c r="AC6" s="114" t="s">
        <v>99</v>
      </c>
      <c r="AD6" s="114" t="s">
        <v>100</v>
      </c>
      <c r="AE6" s="465"/>
    </row>
    <row r="7" spans="1:31">
      <c r="A7" s="118" t="s">
        <v>46</v>
      </c>
      <c r="B7" s="119">
        <f>'السبت 5'!B2</f>
        <v>0</v>
      </c>
      <c r="C7" s="119">
        <f t="shared" ref="C7:C12" si="0">D7+E7+F7+G7+H7+I7</f>
        <v>0</v>
      </c>
      <c r="D7" s="120">
        <f>'السبت 5'!B46</f>
        <v>0</v>
      </c>
      <c r="E7" s="120">
        <f>'السبت 5'!C46</f>
        <v>0</v>
      </c>
      <c r="F7" s="120">
        <f>'السبت 5'!D46</f>
        <v>0</v>
      </c>
      <c r="G7" s="120">
        <f>'السبت 5'!E46</f>
        <v>0</v>
      </c>
      <c r="H7" s="120">
        <f>'السبت 5'!F46</f>
        <v>0</v>
      </c>
      <c r="I7" s="120">
        <f>'السبت 5'!G46</f>
        <v>0</v>
      </c>
      <c r="J7" s="121">
        <f>'السبت 5'!B41</f>
        <v>0</v>
      </c>
      <c r="K7" s="121">
        <f>'السبت 5'!C41</f>
        <v>0</v>
      </c>
      <c r="L7" s="121">
        <f>'السبت 5'!D41</f>
        <v>0</v>
      </c>
      <c r="M7" s="121">
        <f>'السبت 5'!E41</f>
        <v>0</v>
      </c>
      <c r="N7" s="121">
        <f>'السبت 5'!F41</f>
        <v>0</v>
      </c>
      <c r="O7" s="122" t="e">
        <f>C7/B7</f>
        <v>#DIV/0!</v>
      </c>
      <c r="P7" s="123">
        <f>'السبت 5'!B63</f>
        <v>0</v>
      </c>
      <c r="Q7" s="124">
        <f>'plan 5'!B53</f>
        <v>0</v>
      </c>
      <c r="R7" s="123">
        <f t="shared" ref="R7:R12" si="1">T7+U7+V7+W7+X7+Y7</f>
        <v>0</v>
      </c>
      <c r="S7" s="125">
        <f>'السبت 5'!S113</f>
        <v>0</v>
      </c>
      <c r="T7" s="126">
        <f>'السبت 5'!B108</f>
        <v>0</v>
      </c>
      <c r="U7" s="126">
        <f>'السبت 5'!C108</f>
        <v>0</v>
      </c>
      <c r="V7" s="126">
        <f>'السبت 5'!D108</f>
        <v>0</v>
      </c>
      <c r="W7" s="126">
        <f>'السبت 5'!E108</f>
        <v>0</v>
      </c>
      <c r="X7" s="126">
        <f>'السبت 5'!F108</f>
        <v>0</v>
      </c>
      <c r="Y7" s="126">
        <f>'السبت 5'!G108</f>
        <v>0</v>
      </c>
      <c r="Z7" s="127">
        <f>'السبت 5'!B100</f>
        <v>0</v>
      </c>
      <c r="AA7" s="127">
        <f>'السبت 5'!C100</f>
        <v>0</v>
      </c>
      <c r="AB7" s="127">
        <f>'السبت 5'!D100</f>
        <v>0</v>
      </c>
      <c r="AC7" s="127">
        <f>'السبت 5'!E100</f>
        <v>0</v>
      </c>
      <c r="AD7" s="127">
        <f>'السبت 5'!F100</f>
        <v>0</v>
      </c>
      <c r="AE7" s="122" t="e">
        <f>R7/P7</f>
        <v>#DIV/0!</v>
      </c>
    </row>
    <row r="8" spans="1:31">
      <c r="A8" s="128" t="s">
        <v>47</v>
      </c>
      <c r="B8" s="129">
        <f>'الاحد 5'!B2</f>
        <v>0</v>
      </c>
      <c r="C8" s="119">
        <f t="shared" si="0"/>
        <v>0</v>
      </c>
      <c r="D8" s="120">
        <f>'الاحد 5'!B46</f>
        <v>0</v>
      </c>
      <c r="E8" s="120">
        <f>'الاحد 5'!C46</f>
        <v>0</v>
      </c>
      <c r="F8" s="120">
        <f>'الاحد 5'!D46</f>
        <v>0</v>
      </c>
      <c r="G8" s="120">
        <f>'الاحد 5'!E46</f>
        <v>0</v>
      </c>
      <c r="H8" s="120">
        <f>'الاحد 5'!F46</f>
        <v>0</v>
      </c>
      <c r="I8" s="120">
        <f>'الاحد 5'!G46</f>
        <v>0</v>
      </c>
      <c r="J8" s="121">
        <f>'الاحد 5'!B41</f>
        <v>0</v>
      </c>
      <c r="K8" s="121">
        <f>'الاحد 5'!C41</f>
        <v>0</v>
      </c>
      <c r="L8" s="121">
        <f>'الاحد 5'!D41</f>
        <v>0</v>
      </c>
      <c r="M8" s="121">
        <f>'الاحد 5'!E41</f>
        <v>0</v>
      </c>
      <c r="N8" s="121">
        <f>'الاحد 5'!F41</f>
        <v>0</v>
      </c>
      <c r="O8" s="122" t="e">
        <f t="shared" ref="O8:O13" si="2">C8/B8</f>
        <v>#DIV/0!</v>
      </c>
      <c r="P8" s="130">
        <f>'الاحد 5'!B63</f>
        <v>0</v>
      </c>
      <c r="Q8" s="131">
        <f>'plan 5'!F53</f>
        <v>0</v>
      </c>
      <c r="R8" s="130">
        <f t="shared" si="1"/>
        <v>0</v>
      </c>
      <c r="S8" s="132">
        <f>'الاحد 5'!S113</f>
        <v>0</v>
      </c>
      <c r="T8" s="133">
        <f>'الاحد 5'!B108</f>
        <v>0</v>
      </c>
      <c r="U8" s="133">
        <f>'الاحد 5'!C108</f>
        <v>0</v>
      </c>
      <c r="V8" s="133">
        <f>'الاحد 5'!D108</f>
        <v>0</v>
      </c>
      <c r="W8" s="133">
        <f>'الاحد 5'!E108</f>
        <v>0</v>
      </c>
      <c r="X8" s="133">
        <f>'الاحد 5'!F108</f>
        <v>0</v>
      </c>
      <c r="Y8" s="133">
        <f>'الاحد 5'!G108</f>
        <v>0</v>
      </c>
      <c r="Z8" s="121">
        <f>'الاحد 5'!B100</f>
        <v>0</v>
      </c>
      <c r="AA8" s="121">
        <f>'الاحد 5'!C100</f>
        <v>0</v>
      </c>
      <c r="AB8" s="121">
        <f>'الاحد 5'!D100</f>
        <v>0</v>
      </c>
      <c r="AC8" s="121">
        <f>'الاحد 5'!E100</f>
        <v>0</v>
      </c>
      <c r="AD8" s="121">
        <f>'الاحد 5'!F100</f>
        <v>0</v>
      </c>
      <c r="AE8" s="122" t="e">
        <f t="shared" ref="AE8:AE13" si="3">R8/P8</f>
        <v>#DIV/0!</v>
      </c>
    </row>
    <row r="9" spans="1:31">
      <c r="A9" s="128" t="s">
        <v>48</v>
      </c>
      <c r="B9" s="129">
        <f>'الاثنين 5'!B2</f>
        <v>0</v>
      </c>
      <c r="C9" s="119">
        <f t="shared" si="0"/>
        <v>0</v>
      </c>
      <c r="D9" s="120">
        <f>'الاثنين 5'!B46</f>
        <v>0</v>
      </c>
      <c r="E9" s="120">
        <f>'الاثنين 5'!C46</f>
        <v>0</v>
      </c>
      <c r="F9" s="120">
        <f>'الاثنين 5'!D46</f>
        <v>0</v>
      </c>
      <c r="G9" s="120">
        <f>'الاثنين 5'!E46</f>
        <v>0</v>
      </c>
      <c r="H9" s="120">
        <f>'الاثنين 5'!F46</f>
        <v>0</v>
      </c>
      <c r="I9" s="120">
        <f>'الاثنين 5'!G46</f>
        <v>0</v>
      </c>
      <c r="J9" s="121">
        <f>'الاثنين 5'!B41</f>
        <v>0</v>
      </c>
      <c r="K9" s="121">
        <f>'الاثنين 5'!C41</f>
        <v>0</v>
      </c>
      <c r="L9" s="121">
        <f>'الاثنين 5'!D41</f>
        <v>0</v>
      </c>
      <c r="M9" s="121">
        <f>'الاثنين 5'!E41</f>
        <v>0</v>
      </c>
      <c r="N9" s="121">
        <f>'الاثنين 5'!F41</f>
        <v>0</v>
      </c>
      <c r="O9" s="122" t="e">
        <f t="shared" si="2"/>
        <v>#DIV/0!</v>
      </c>
      <c r="P9" s="130">
        <f>'الاثنين 5'!B63</f>
        <v>0</v>
      </c>
      <c r="Q9" s="131">
        <f>'plan 5'!J53</f>
        <v>0</v>
      </c>
      <c r="R9" s="130">
        <f t="shared" si="1"/>
        <v>0</v>
      </c>
      <c r="S9" s="132">
        <f>'الاثنين 5'!S113</f>
        <v>0</v>
      </c>
      <c r="T9" s="133">
        <f>'الاثنين 5'!B108</f>
        <v>0</v>
      </c>
      <c r="U9" s="133">
        <f>'الاثنين 5'!C108</f>
        <v>0</v>
      </c>
      <c r="V9" s="133">
        <f>'الاثنين 5'!D108</f>
        <v>0</v>
      </c>
      <c r="W9" s="133">
        <f>'الاثنين 5'!E108</f>
        <v>0</v>
      </c>
      <c r="X9" s="133">
        <f>'الاثنين 5'!F108</f>
        <v>0</v>
      </c>
      <c r="Y9" s="133">
        <f>'الاثنين 5'!G108</f>
        <v>0</v>
      </c>
      <c r="Z9" s="121">
        <f>'الاثنين 5'!B100</f>
        <v>0</v>
      </c>
      <c r="AA9" s="121">
        <f>'الاثنين 5'!C100</f>
        <v>0</v>
      </c>
      <c r="AB9" s="121">
        <f>'الاثنين 5'!D100</f>
        <v>0</v>
      </c>
      <c r="AC9" s="121">
        <f>'الاثنين 5'!E100</f>
        <v>0</v>
      </c>
      <c r="AD9" s="121">
        <f>'الاثنين 5'!F100</f>
        <v>0</v>
      </c>
      <c r="AE9" s="122" t="e">
        <f t="shared" si="3"/>
        <v>#DIV/0!</v>
      </c>
    </row>
    <row r="10" spans="1:31">
      <c r="A10" s="128" t="s">
        <v>62</v>
      </c>
      <c r="B10" s="129">
        <f>'الثلاثاء 5'!B2</f>
        <v>0</v>
      </c>
      <c r="C10" s="119">
        <f t="shared" si="0"/>
        <v>0</v>
      </c>
      <c r="D10" s="120">
        <f>'الثلاثاء 5'!B46</f>
        <v>0</v>
      </c>
      <c r="E10" s="120">
        <f>'الثلاثاء 5'!C46</f>
        <v>0</v>
      </c>
      <c r="F10" s="120">
        <f>'الثلاثاء 5'!D46</f>
        <v>0</v>
      </c>
      <c r="G10" s="120">
        <f>'الثلاثاء 5'!E46</f>
        <v>0</v>
      </c>
      <c r="H10" s="120">
        <f>'الثلاثاء 5'!F46</f>
        <v>0</v>
      </c>
      <c r="I10" s="120">
        <f>'الثلاثاء 5'!G46</f>
        <v>0</v>
      </c>
      <c r="J10" s="121">
        <f>'الثلاثاء 5'!B41</f>
        <v>0</v>
      </c>
      <c r="K10" s="121">
        <f>'الثلاثاء 5'!C41</f>
        <v>0</v>
      </c>
      <c r="L10" s="121">
        <f>'الثلاثاء 5'!D41</f>
        <v>0</v>
      </c>
      <c r="M10" s="121">
        <f>'الثلاثاء 5'!E41</f>
        <v>0</v>
      </c>
      <c r="N10" s="121">
        <f>'الثلاثاء 5'!F41</f>
        <v>0</v>
      </c>
      <c r="O10" s="122" t="e">
        <f t="shared" si="2"/>
        <v>#DIV/0!</v>
      </c>
      <c r="P10" s="130">
        <f>'الثلاثاء 5'!B63</f>
        <v>0</v>
      </c>
      <c r="Q10" s="131">
        <f>'plan 5'!N53</f>
        <v>0</v>
      </c>
      <c r="R10" s="130">
        <f t="shared" si="1"/>
        <v>0</v>
      </c>
      <c r="S10" s="132">
        <f>'الثلاثاء 5'!S113</f>
        <v>0</v>
      </c>
      <c r="T10" s="133">
        <f>'الثلاثاء 5'!B108</f>
        <v>0</v>
      </c>
      <c r="U10" s="133">
        <f>'الثلاثاء 5'!C108</f>
        <v>0</v>
      </c>
      <c r="V10" s="133">
        <f>'الثلاثاء 5'!D108</f>
        <v>0</v>
      </c>
      <c r="W10" s="133">
        <f>'الثلاثاء 5'!E108</f>
        <v>0</v>
      </c>
      <c r="X10" s="133">
        <f>'الثلاثاء 5'!F108</f>
        <v>0</v>
      </c>
      <c r="Y10" s="133">
        <f>'الثلاثاء 5'!G108</f>
        <v>0</v>
      </c>
      <c r="Z10" s="121">
        <f>'الثلاثاء 5'!B100</f>
        <v>0</v>
      </c>
      <c r="AA10" s="121">
        <f>'الثلاثاء 5'!C100</f>
        <v>0</v>
      </c>
      <c r="AB10" s="121">
        <f>'الثلاثاء 5'!D100</f>
        <v>0</v>
      </c>
      <c r="AC10" s="121">
        <f>'الثلاثاء 5'!E100</f>
        <v>0</v>
      </c>
      <c r="AD10" s="121">
        <f>'الثلاثاء 5'!F100</f>
        <v>0</v>
      </c>
      <c r="AE10" s="122" t="e">
        <f t="shared" si="3"/>
        <v>#DIV/0!</v>
      </c>
    </row>
    <row r="11" spans="1:31">
      <c r="A11" s="128" t="s">
        <v>49</v>
      </c>
      <c r="B11" s="129">
        <f>'الاربعاء 5'!B2</f>
        <v>0</v>
      </c>
      <c r="C11" s="119">
        <f t="shared" si="0"/>
        <v>0</v>
      </c>
      <c r="D11" s="120">
        <f>'الاربعاء 5'!B46</f>
        <v>0</v>
      </c>
      <c r="E11" s="120">
        <f>'الاربعاء 5'!C46</f>
        <v>0</v>
      </c>
      <c r="F11" s="120">
        <f>'الاربعاء 5'!D46</f>
        <v>0</v>
      </c>
      <c r="G11" s="120">
        <f>'الاربعاء 5'!E46</f>
        <v>0</v>
      </c>
      <c r="H11" s="120">
        <f>'الاربعاء 5'!F46</f>
        <v>0</v>
      </c>
      <c r="I11" s="120">
        <f>'الاربعاء 5'!G46</f>
        <v>0</v>
      </c>
      <c r="J11" s="121">
        <f>'الاربعاء 5'!B41</f>
        <v>0</v>
      </c>
      <c r="K11" s="121">
        <f>'الاربعاء 5'!C41</f>
        <v>0</v>
      </c>
      <c r="L11" s="121">
        <f>'الاربعاء 5'!D41</f>
        <v>0</v>
      </c>
      <c r="M11" s="121">
        <f>'الاربعاء 5'!E41</f>
        <v>0</v>
      </c>
      <c r="N11" s="121">
        <f>'الاربعاء 5'!F41</f>
        <v>0</v>
      </c>
      <c r="O11" s="122" t="e">
        <f t="shared" si="2"/>
        <v>#DIV/0!</v>
      </c>
      <c r="P11" s="130">
        <f>'الاربعاء 5'!B63</f>
        <v>0</v>
      </c>
      <c r="Q11" s="131">
        <f>'plan 5'!R53</f>
        <v>0</v>
      </c>
      <c r="R11" s="130">
        <f t="shared" si="1"/>
        <v>0</v>
      </c>
      <c r="S11" s="132">
        <f>'الاربعاء 5'!S113</f>
        <v>0</v>
      </c>
      <c r="T11" s="133">
        <f>'الاربعاء 5'!B108</f>
        <v>0</v>
      </c>
      <c r="U11" s="133">
        <f>'الاربعاء 5'!C108</f>
        <v>0</v>
      </c>
      <c r="V11" s="133">
        <f>'الاربعاء 5'!D108</f>
        <v>0</v>
      </c>
      <c r="W11" s="133">
        <f>'الاربعاء 5'!E108</f>
        <v>0</v>
      </c>
      <c r="X11" s="133">
        <f>'الاربعاء 5'!F108</f>
        <v>0</v>
      </c>
      <c r="Y11" s="133">
        <f>'الاربعاء 5'!G108</f>
        <v>0</v>
      </c>
      <c r="Z11" s="121">
        <f>'الاربعاء 5'!B100</f>
        <v>0</v>
      </c>
      <c r="AA11" s="121">
        <f>'الاربعاء 5'!C100</f>
        <v>0</v>
      </c>
      <c r="AB11" s="121">
        <f>'الاربعاء 5'!D100</f>
        <v>0</v>
      </c>
      <c r="AC11" s="121">
        <f>'الاربعاء 5'!E100</f>
        <v>0</v>
      </c>
      <c r="AD11" s="121">
        <f>'الاربعاء 5'!F100</f>
        <v>0</v>
      </c>
      <c r="AE11" s="122" t="e">
        <f t="shared" si="3"/>
        <v>#DIV/0!</v>
      </c>
    </row>
    <row r="12" spans="1:31" ht="15.75" thickBot="1">
      <c r="A12" s="134" t="s">
        <v>50</v>
      </c>
      <c r="B12" s="135">
        <f>'الخميس 5'!B2</f>
        <v>0</v>
      </c>
      <c r="C12" s="119">
        <f t="shared" si="0"/>
        <v>0</v>
      </c>
      <c r="D12" s="136">
        <f>'الخميس 5'!B46</f>
        <v>0</v>
      </c>
      <c r="E12" s="136">
        <f>'الخميس 5'!C46</f>
        <v>0</v>
      </c>
      <c r="F12" s="136">
        <f>'الخميس 5'!D46</f>
        <v>0</v>
      </c>
      <c r="G12" s="136">
        <f>'الخميس 5'!E46</f>
        <v>0</v>
      </c>
      <c r="H12" s="136">
        <f>'الخميس 5'!F46</f>
        <v>0</v>
      </c>
      <c r="I12" s="136">
        <f>'الخميس 5'!G46</f>
        <v>0</v>
      </c>
      <c r="J12" s="137">
        <f>'الخميس 5'!B41</f>
        <v>0</v>
      </c>
      <c r="K12" s="137">
        <f>'الخميس 5'!C41</f>
        <v>0</v>
      </c>
      <c r="L12" s="137">
        <f>'الخميس 5'!D41</f>
        <v>0</v>
      </c>
      <c r="M12" s="137">
        <f>'الخميس 5'!E41</f>
        <v>0</v>
      </c>
      <c r="N12" s="137">
        <f>'الخميس 5'!F41</f>
        <v>0</v>
      </c>
      <c r="O12" s="122" t="e">
        <f t="shared" si="2"/>
        <v>#DIV/0!</v>
      </c>
      <c r="P12" s="138">
        <f>'الخميس 5'!B63</f>
        <v>0</v>
      </c>
      <c r="Q12" s="139">
        <f>'plan 5'!V53</f>
        <v>0</v>
      </c>
      <c r="R12" s="138">
        <f t="shared" si="1"/>
        <v>0</v>
      </c>
      <c r="S12" s="140">
        <f>'الخميس 5'!S113</f>
        <v>0</v>
      </c>
      <c r="T12" s="141">
        <f>'الخميس 5'!B108</f>
        <v>0</v>
      </c>
      <c r="U12" s="141">
        <f>'الخميس 5'!C108</f>
        <v>0</v>
      </c>
      <c r="V12" s="141">
        <f>'الخميس 5'!D108</f>
        <v>0</v>
      </c>
      <c r="W12" s="141">
        <f>'الخميس 5'!E108</f>
        <v>0</v>
      </c>
      <c r="X12" s="141">
        <f>'الخميس 5'!F108</f>
        <v>0</v>
      </c>
      <c r="Y12" s="141">
        <f>'الخميس 5'!G108</f>
        <v>0</v>
      </c>
      <c r="Z12" s="137">
        <f>'الخميس 5'!B100</f>
        <v>0</v>
      </c>
      <c r="AA12" s="137">
        <f>'الخميس 5'!C100</f>
        <v>0</v>
      </c>
      <c r="AB12" s="137">
        <f>'الخميس 5'!D100</f>
        <v>0</v>
      </c>
      <c r="AC12" s="137">
        <f>'الخميس 5'!E100</f>
        <v>0</v>
      </c>
      <c r="AD12" s="137">
        <f>'الخميس 5'!F100</f>
        <v>0</v>
      </c>
      <c r="AE12" s="122" t="e">
        <f t="shared" si="3"/>
        <v>#DIV/0!</v>
      </c>
    </row>
    <row r="13" spans="1:31" ht="22.5" customHeight="1" thickBot="1">
      <c r="A13" s="142" t="s">
        <v>12</v>
      </c>
      <c r="B13" s="143">
        <f>SUM(B7:B12)</f>
        <v>0</v>
      </c>
      <c r="C13" s="143">
        <f t="shared" ref="C13:N13" si="4">SUM(C7:C12)</f>
        <v>0</v>
      </c>
      <c r="D13" s="144">
        <f t="shared" si="4"/>
        <v>0</v>
      </c>
      <c r="E13" s="145">
        <f t="shared" si="4"/>
        <v>0</v>
      </c>
      <c r="F13" s="145">
        <f t="shared" si="4"/>
        <v>0</v>
      </c>
      <c r="G13" s="145">
        <f t="shared" si="4"/>
        <v>0</v>
      </c>
      <c r="H13" s="145">
        <f t="shared" si="4"/>
        <v>0</v>
      </c>
      <c r="I13" s="146">
        <f t="shared" si="4"/>
        <v>0</v>
      </c>
      <c r="J13" s="147">
        <f t="shared" si="4"/>
        <v>0</v>
      </c>
      <c r="K13" s="147">
        <f t="shared" si="4"/>
        <v>0</v>
      </c>
      <c r="L13" s="147">
        <f t="shared" si="4"/>
        <v>0</v>
      </c>
      <c r="M13" s="147">
        <f t="shared" si="4"/>
        <v>0</v>
      </c>
      <c r="N13" s="147">
        <f t="shared" si="4"/>
        <v>0</v>
      </c>
      <c r="O13" s="122" t="e">
        <f t="shared" si="2"/>
        <v>#DIV/0!</v>
      </c>
      <c r="P13" s="148">
        <f>SUM(P7:P12)</f>
        <v>0</v>
      </c>
      <c r="Q13" s="149">
        <f t="shared" ref="Q13:AD13" si="5">SUM(Q7:Q12)</f>
        <v>0</v>
      </c>
      <c r="R13" s="149">
        <f t="shared" si="5"/>
        <v>0</v>
      </c>
      <c r="S13" s="150">
        <f t="shared" si="5"/>
        <v>0</v>
      </c>
      <c r="T13" s="151">
        <f t="shared" si="5"/>
        <v>0</v>
      </c>
      <c r="U13" s="151">
        <f t="shared" si="5"/>
        <v>0</v>
      </c>
      <c r="V13" s="151">
        <f t="shared" si="5"/>
        <v>0</v>
      </c>
      <c r="W13" s="151">
        <f t="shared" si="5"/>
        <v>0</v>
      </c>
      <c r="X13" s="151">
        <f t="shared" si="5"/>
        <v>0</v>
      </c>
      <c r="Y13" s="151">
        <f>SUM(Y7:Y12)</f>
        <v>0</v>
      </c>
      <c r="Z13" s="152">
        <f t="shared" si="5"/>
        <v>0</v>
      </c>
      <c r="AA13" s="152">
        <f t="shared" si="5"/>
        <v>0</v>
      </c>
      <c r="AB13" s="152">
        <f t="shared" si="5"/>
        <v>0</v>
      </c>
      <c r="AC13" s="152">
        <f t="shared" si="5"/>
        <v>0</v>
      </c>
      <c r="AD13" s="152">
        <f t="shared" si="5"/>
        <v>0</v>
      </c>
      <c r="AE13" s="122" t="e">
        <f t="shared" si="3"/>
        <v>#DIV/0!</v>
      </c>
    </row>
  </sheetData>
  <protectedRanges>
    <protectedRange password="CC6F" sqref="P1:P3 S4:S13 T13:AD13" name="Range1_1_1"/>
    <protectedRange password="CC6F" sqref="D6 F6:I6 T6 V6:Y6" name="Range2_1_2_1"/>
    <protectedRange password="CC6F" sqref="E6 U6" name="Range2_1_1_2_1"/>
    <protectedRange password="CC7D" sqref="J6:N6 Z6:AD6" name="Range1_5"/>
  </protectedRanges>
  <mergeCells count="15">
    <mergeCell ref="A4:A6"/>
    <mergeCell ref="R4:R6"/>
    <mergeCell ref="Q4:Q6"/>
    <mergeCell ref="P4:P6"/>
    <mergeCell ref="B4:B6"/>
    <mergeCell ref="C4:C6"/>
    <mergeCell ref="D5:I5"/>
    <mergeCell ref="O4:O6"/>
    <mergeCell ref="D4:N4"/>
    <mergeCell ref="AE4:AE6"/>
    <mergeCell ref="T4:AD4"/>
    <mergeCell ref="J5:N5"/>
    <mergeCell ref="T5:Y5"/>
    <mergeCell ref="Z5:AD5"/>
    <mergeCell ref="S4:S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sheetPr>
    <tabColor rgb="FF006699"/>
  </sheetPr>
  <dimension ref="A1:Y74"/>
  <sheetViews>
    <sheetView topLeftCell="Q16" zoomScale="73" workbookViewId="0">
      <selection activeCell="L24" sqref="L24"/>
    </sheetView>
  </sheetViews>
  <sheetFormatPr defaultColWidth="9.140625" defaultRowHeight="15"/>
  <cols>
    <col min="1" max="1" width="12.140625" style="180" customWidth="1"/>
    <col min="2" max="2" width="14.5703125" style="180" customWidth="1"/>
    <col min="3" max="3" width="21.28515625" style="180" customWidth="1"/>
    <col min="4" max="5" width="9.140625" style="180"/>
    <col min="6" max="6" width="16.42578125" style="180" customWidth="1"/>
    <col min="7" max="7" width="22.28515625" style="180" customWidth="1"/>
    <col min="8" max="9" width="9.140625" style="180"/>
    <col min="10" max="10" width="15.28515625" style="180" customWidth="1"/>
    <col min="11" max="11" width="20.5703125" style="180" customWidth="1"/>
    <col min="12" max="13" width="9.140625" style="180"/>
    <col min="14" max="14" width="17.140625" style="180" customWidth="1"/>
    <col min="15" max="15" width="21.85546875" style="180" customWidth="1"/>
    <col min="16" max="17" width="9.140625" style="180"/>
    <col min="18" max="18" width="19.5703125" style="180" customWidth="1"/>
    <col min="19" max="19" width="18.42578125" style="180" customWidth="1"/>
    <col min="20" max="21" width="9.140625" style="180"/>
    <col min="22" max="22" width="17.85546875" style="180" customWidth="1"/>
    <col min="23" max="23" width="20.42578125" style="180" customWidth="1"/>
    <col min="24" max="16384" width="9.140625" style="180"/>
  </cols>
  <sheetData>
    <row r="1" spans="1:25" s="174" customFormat="1" ht="18">
      <c r="A1" s="501"/>
      <c r="B1" s="501"/>
      <c r="C1" s="501"/>
      <c r="D1" s="501"/>
      <c r="E1" s="501"/>
      <c r="F1" s="501"/>
      <c r="G1" s="501"/>
      <c r="H1" s="501"/>
      <c r="I1" s="501"/>
      <c r="J1" s="501"/>
      <c r="K1" s="153"/>
      <c r="L1" s="153"/>
      <c r="M1" s="153"/>
      <c r="N1" s="153"/>
      <c r="O1" s="153"/>
      <c r="P1" s="153"/>
      <c r="Q1" s="153"/>
      <c r="R1" s="153"/>
      <c r="S1" s="153"/>
    </row>
    <row r="2" spans="1:25" s="154" customFormat="1" ht="16.5" thickBot="1">
      <c r="A2" s="309" t="s">
        <v>120</v>
      </c>
      <c r="B2" s="527"/>
      <c r="C2" s="527"/>
      <c r="D2" s="518" t="s">
        <v>52</v>
      </c>
      <c r="E2" s="519"/>
      <c r="F2" s="519"/>
      <c r="G2" s="519"/>
      <c r="H2" s="311" t="s">
        <v>121</v>
      </c>
      <c r="I2" s="520" t="s">
        <v>122</v>
      </c>
      <c r="J2" s="520"/>
      <c r="K2" s="520"/>
      <c r="L2" s="520"/>
      <c r="M2" s="520"/>
      <c r="N2" s="520"/>
      <c r="O2" s="520"/>
      <c r="P2" s="520"/>
      <c r="Q2" s="520"/>
      <c r="R2" s="311"/>
      <c r="S2" s="311"/>
    </row>
    <row r="3" spans="1:25" s="154" customFormat="1" ht="16.5" thickBot="1">
      <c r="A3" s="155"/>
      <c r="B3" s="528" t="s">
        <v>111</v>
      </c>
      <c r="C3" s="533"/>
      <c r="D3" s="533"/>
      <c r="E3" s="534"/>
      <c r="F3" s="528" t="s">
        <v>112</v>
      </c>
      <c r="G3" s="529"/>
      <c r="H3" s="529"/>
      <c r="I3" s="530"/>
      <c r="J3" s="528" t="s">
        <v>113</v>
      </c>
      <c r="K3" s="529"/>
      <c r="L3" s="529"/>
      <c r="M3" s="530"/>
      <c r="N3" s="528" t="s">
        <v>114</v>
      </c>
      <c r="O3" s="529"/>
      <c r="P3" s="529"/>
      <c r="Q3" s="530"/>
      <c r="R3" s="528" t="s">
        <v>115</v>
      </c>
      <c r="S3" s="529"/>
      <c r="T3" s="529"/>
      <c r="U3" s="530"/>
      <c r="V3" s="528" t="s">
        <v>116</v>
      </c>
      <c r="W3" s="529"/>
      <c r="X3" s="529"/>
      <c r="Y3" s="530"/>
    </row>
    <row r="4" spans="1:25" s="174" customFormat="1" ht="24" thickBot="1">
      <c r="A4" s="317" t="s">
        <v>124</v>
      </c>
      <c r="B4" s="531" t="s">
        <v>117</v>
      </c>
      <c r="C4" s="532"/>
      <c r="D4" s="307" t="s">
        <v>118</v>
      </c>
      <c r="E4" s="308" t="s">
        <v>119</v>
      </c>
      <c r="F4" s="531" t="s">
        <v>117</v>
      </c>
      <c r="G4" s="532"/>
      <c r="H4" s="307" t="s">
        <v>118</v>
      </c>
      <c r="I4" s="308" t="s">
        <v>119</v>
      </c>
      <c r="J4" s="531" t="s">
        <v>117</v>
      </c>
      <c r="K4" s="532"/>
      <c r="L4" s="307" t="s">
        <v>118</v>
      </c>
      <c r="M4" s="308" t="s">
        <v>119</v>
      </c>
      <c r="N4" s="531" t="s">
        <v>117</v>
      </c>
      <c r="O4" s="532"/>
      <c r="P4" s="307" t="s">
        <v>118</v>
      </c>
      <c r="Q4" s="308" t="s">
        <v>119</v>
      </c>
      <c r="R4" s="531" t="s">
        <v>117</v>
      </c>
      <c r="S4" s="532"/>
      <c r="T4" s="307" t="s">
        <v>118</v>
      </c>
      <c r="U4" s="308" t="s">
        <v>119</v>
      </c>
      <c r="V4" s="531" t="s">
        <v>117</v>
      </c>
      <c r="W4" s="532"/>
      <c r="X4" s="307" t="s">
        <v>118</v>
      </c>
      <c r="Y4" s="308" t="s">
        <v>119</v>
      </c>
    </row>
    <row r="5" spans="1:25" s="174" customFormat="1" ht="24.75" customHeight="1" thickTop="1" thickBot="1">
      <c r="A5" s="156" t="s">
        <v>54</v>
      </c>
      <c r="B5" s="524"/>
      <c r="C5" s="525"/>
      <c r="D5" s="157"/>
      <c r="E5" s="251"/>
      <c r="F5" s="526"/>
      <c r="G5" s="526"/>
      <c r="H5" s="341"/>
      <c r="I5" s="342"/>
      <c r="J5" s="526"/>
      <c r="K5" s="526"/>
      <c r="L5" s="341"/>
      <c r="M5" s="342"/>
      <c r="N5" s="526"/>
      <c r="O5" s="526"/>
      <c r="P5" s="341"/>
      <c r="Q5" s="342"/>
      <c r="R5" s="526"/>
      <c r="S5" s="526"/>
      <c r="T5" s="341"/>
      <c r="U5" s="342"/>
      <c r="V5" s="526"/>
      <c r="W5" s="526"/>
      <c r="X5" s="341"/>
      <c r="Y5" s="342"/>
    </row>
    <row r="6" spans="1:25" s="174" customFormat="1" ht="15.75" thickTop="1">
      <c r="A6" s="536" t="s">
        <v>55</v>
      </c>
      <c r="B6" s="524"/>
      <c r="C6" s="525"/>
      <c r="D6" s="158"/>
      <c r="E6" s="252"/>
      <c r="F6" s="526"/>
      <c r="G6" s="526"/>
      <c r="H6" s="158"/>
      <c r="I6" s="341"/>
      <c r="J6" s="526"/>
      <c r="K6" s="526"/>
      <c r="L6" s="158"/>
      <c r="M6" s="341"/>
      <c r="N6" s="526"/>
      <c r="O6" s="526"/>
      <c r="P6" s="158"/>
      <c r="Q6" s="341"/>
      <c r="R6" s="526"/>
      <c r="S6" s="526"/>
      <c r="T6" s="158"/>
      <c r="U6" s="341"/>
      <c r="V6" s="526"/>
      <c r="W6" s="526"/>
      <c r="X6" s="158"/>
      <c r="Y6" s="341"/>
    </row>
    <row r="7" spans="1:25" s="174" customFormat="1">
      <c r="A7" s="537"/>
      <c r="B7" s="524"/>
      <c r="C7" s="525"/>
      <c r="D7" s="341"/>
      <c r="E7" s="252"/>
      <c r="F7" s="526"/>
      <c r="G7" s="526"/>
      <c r="H7" s="341"/>
      <c r="I7" s="341"/>
      <c r="J7" s="526"/>
      <c r="K7" s="526"/>
      <c r="L7" s="341"/>
      <c r="M7" s="341"/>
      <c r="N7" s="526"/>
      <c r="O7" s="526"/>
      <c r="P7" s="341"/>
      <c r="Q7" s="341"/>
      <c r="R7" s="526"/>
      <c r="S7" s="526"/>
      <c r="T7" s="341"/>
      <c r="U7" s="341"/>
      <c r="V7" s="526"/>
      <c r="W7" s="526"/>
      <c r="X7" s="341"/>
      <c r="Y7" s="341"/>
    </row>
    <row r="8" spans="1:25" s="174" customFormat="1">
      <c r="A8" s="537"/>
      <c r="B8" s="524"/>
      <c r="C8" s="525"/>
      <c r="D8" s="341"/>
      <c r="E8" s="252"/>
      <c r="F8" s="526"/>
      <c r="G8" s="526"/>
      <c r="H8" s="341"/>
      <c r="I8" s="341"/>
      <c r="J8" s="526"/>
      <c r="K8" s="526"/>
      <c r="L8" s="341"/>
      <c r="M8" s="341"/>
      <c r="N8" s="526"/>
      <c r="O8" s="526"/>
      <c r="P8" s="341"/>
      <c r="Q8" s="341"/>
      <c r="R8" s="526"/>
      <c r="S8" s="526"/>
      <c r="T8" s="341"/>
      <c r="U8" s="341"/>
      <c r="V8" s="526"/>
      <c r="W8" s="526"/>
      <c r="X8" s="341"/>
      <c r="Y8" s="341"/>
    </row>
    <row r="9" spans="1:25" s="174" customFormat="1">
      <c r="A9" s="537"/>
      <c r="B9" s="524"/>
      <c r="C9" s="525"/>
      <c r="D9" s="341"/>
      <c r="E9" s="252"/>
      <c r="F9" s="526"/>
      <c r="G9" s="526"/>
      <c r="H9" s="341"/>
      <c r="I9" s="341"/>
      <c r="J9" s="526"/>
      <c r="K9" s="526"/>
      <c r="L9" s="341"/>
      <c r="M9" s="341"/>
      <c r="N9" s="526"/>
      <c r="O9" s="526"/>
      <c r="P9" s="341"/>
      <c r="Q9" s="341"/>
      <c r="R9" s="526"/>
      <c r="S9" s="526"/>
      <c r="T9" s="341"/>
      <c r="U9" s="341"/>
      <c r="V9" s="526"/>
      <c r="W9" s="526"/>
      <c r="X9" s="341"/>
      <c r="Y9" s="341"/>
    </row>
    <row r="10" spans="1:25" s="174" customFormat="1">
      <c r="A10" s="537"/>
      <c r="B10" s="524"/>
      <c r="C10" s="525"/>
      <c r="D10" s="341"/>
      <c r="E10" s="252"/>
      <c r="F10" s="526"/>
      <c r="G10" s="526"/>
      <c r="H10" s="341"/>
      <c r="I10" s="341"/>
      <c r="J10" s="526"/>
      <c r="K10" s="526"/>
      <c r="L10" s="341"/>
      <c r="M10" s="341"/>
      <c r="N10" s="526"/>
      <c r="O10" s="526"/>
      <c r="P10" s="341"/>
      <c r="Q10" s="341"/>
      <c r="R10" s="526"/>
      <c r="S10" s="526"/>
      <c r="T10" s="341"/>
      <c r="U10" s="341"/>
      <c r="V10" s="526"/>
      <c r="W10" s="526"/>
      <c r="X10" s="341"/>
      <c r="Y10" s="341"/>
    </row>
    <row r="11" spans="1:25" s="174" customFormat="1">
      <c r="A11" s="537"/>
      <c r="B11" s="524"/>
      <c r="C11" s="525"/>
      <c r="D11" s="341"/>
      <c r="E11" s="252"/>
      <c r="F11" s="526"/>
      <c r="G11" s="526"/>
      <c r="H11" s="341"/>
      <c r="I11" s="341"/>
      <c r="J11" s="526"/>
      <c r="K11" s="526"/>
      <c r="L11" s="341"/>
      <c r="M11" s="341"/>
      <c r="N11" s="526"/>
      <c r="O11" s="526"/>
      <c r="P11" s="341"/>
      <c r="Q11" s="341"/>
      <c r="R11" s="526"/>
      <c r="S11" s="526"/>
      <c r="T11" s="341"/>
      <c r="U11" s="341"/>
      <c r="V11" s="526"/>
      <c r="W11" s="526"/>
      <c r="X11" s="341"/>
      <c r="Y11" s="341"/>
    </row>
    <row r="12" spans="1:25" s="174" customFormat="1">
      <c r="A12" s="537"/>
      <c r="B12" s="524"/>
      <c r="C12" s="525"/>
      <c r="D12" s="341"/>
      <c r="E12" s="252"/>
      <c r="F12" s="526"/>
      <c r="G12" s="526"/>
      <c r="H12" s="341"/>
      <c r="I12" s="341"/>
      <c r="J12" s="526"/>
      <c r="K12" s="526"/>
      <c r="L12" s="341"/>
      <c r="M12" s="341"/>
      <c r="N12" s="526"/>
      <c r="O12" s="526"/>
      <c r="P12" s="341"/>
      <c r="Q12" s="341"/>
      <c r="R12" s="526"/>
      <c r="S12" s="526"/>
      <c r="T12" s="341"/>
      <c r="U12" s="341"/>
      <c r="V12" s="526"/>
      <c r="W12" s="526"/>
      <c r="X12" s="341"/>
      <c r="Y12" s="341"/>
    </row>
    <row r="13" spans="1:25" s="174" customFormat="1" ht="15.75" thickBot="1">
      <c r="A13" s="538"/>
      <c r="B13" s="524"/>
      <c r="C13" s="525"/>
      <c r="D13" s="159"/>
      <c r="E13" s="253"/>
      <c r="F13" s="535"/>
      <c r="G13" s="526"/>
      <c r="H13" s="341"/>
      <c r="I13" s="341"/>
      <c r="J13" s="535"/>
      <c r="K13" s="526"/>
      <c r="L13" s="341"/>
      <c r="M13" s="341"/>
      <c r="N13" s="535"/>
      <c r="O13" s="526"/>
      <c r="P13" s="341"/>
      <c r="Q13" s="341"/>
      <c r="R13" s="535"/>
      <c r="S13" s="526"/>
      <c r="T13" s="341"/>
      <c r="U13" s="341"/>
      <c r="V13" s="535"/>
      <c r="W13" s="526"/>
      <c r="X13" s="341"/>
      <c r="Y13" s="341"/>
    </row>
    <row r="14" spans="1:25" s="160" customFormat="1" ht="24.75" customHeight="1" thickBot="1">
      <c r="A14" s="317" t="s">
        <v>123</v>
      </c>
      <c r="B14" s="58" t="s">
        <v>53</v>
      </c>
      <c r="C14" s="162" t="s">
        <v>51</v>
      </c>
      <c r="D14" s="163" t="s">
        <v>32</v>
      </c>
      <c r="E14" s="164" t="s">
        <v>33</v>
      </c>
      <c r="F14" s="254" t="s">
        <v>53</v>
      </c>
      <c r="G14" s="255" t="s">
        <v>51</v>
      </c>
      <c r="H14" s="256" t="s">
        <v>32</v>
      </c>
      <c r="I14" s="257" t="s">
        <v>33</v>
      </c>
      <c r="J14" s="254" t="s">
        <v>53</v>
      </c>
      <c r="K14" s="255" t="s">
        <v>51</v>
      </c>
      <c r="L14" s="256" t="s">
        <v>32</v>
      </c>
      <c r="M14" s="257" t="s">
        <v>33</v>
      </c>
      <c r="N14" s="254" t="s">
        <v>53</v>
      </c>
      <c r="O14" s="255" t="s">
        <v>51</v>
      </c>
      <c r="P14" s="256" t="s">
        <v>32</v>
      </c>
      <c r="Q14" s="257" t="s">
        <v>33</v>
      </c>
      <c r="R14" s="254" t="s">
        <v>53</v>
      </c>
      <c r="S14" s="255" t="s">
        <v>51</v>
      </c>
      <c r="T14" s="256" t="s">
        <v>32</v>
      </c>
      <c r="U14" s="257" t="s">
        <v>33</v>
      </c>
      <c r="V14" s="254" t="s">
        <v>53</v>
      </c>
      <c r="W14" s="255" t="s">
        <v>51</v>
      </c>
      <c r="X14" s="256" t="s">
        <v>32</v>
      </c>
      <c r="Y14" s="258" t="s">
        <v>33</v>
      </c>
    </row>
    <row r="15" spans="1:25" s="174" customFormat="1" ht="21.75" customHeight="1" thickBot="1">
      <c r="A15" s="161" t="s">
        <v>54</v>
      </c>
      <c r="B15" s="312"/>
      <c r="C15" s="312"/>
      <c r="D15" s="312"/>
      <c r="E15" s="312"/>
      <c r="F15" s="313"/>
      <c r="G15" s="313"/>
      <c r="H15" s="314"/>
      <c r="I15" s="313"/>
      <c r="J15" s="315"/>
      <c r="K15" s="315"/>
      <c r="L15" s="315"/>
      <c r="M15" s="315"/>
      <c r="N15" s="313"/>
      <c r="O15" s="313"/>
      <c r="P15" s="316"/>
      <c r="Q15" s="313"/>
      <c r="R15" s="313"/>
      <c r="S15" s="315"/>
      <c r="T15" s="314"/>
      <c r="U15" s="315"/>
      <c r="V15" s="313"/>
      <c r="W15" s="313"/>
      <c r="X15" s="315"/>
      <c r="Y15" s="315"/>
    </row>
    <row r="16" spans="1:25" s="174" customFormat="1" ht="15.75">
      <c r="A16" s="521" t="s">
        <v>55</v>
      </c>
      <c r="B16" s="297"/>
      <c r="C16" s="171"/>
      <c r="D16" s="294"/>
      <c r="E16" s="295"/>
      <c r="F16" s="233"/>
      <c r="G16" s="233"/>
      <c r="H16" s="245"/>
      <c r="I16" s="233"/>
      <c r="J16" s="233"/>
      <c r="K16" s="233"/>
      <c r="L16" s="244"/>
      <c r="M16" s="233"/>
      <c r="N16" s="233"/>
      <c r="O16" s="233"/>
      <c r="P16" s="243"/>
      <c r="Q16" s="233"/>
      <c r="R16" s="233"/>
      <c r="S16" s="246"/>
      <c r="T16" s="243"/>
      <c r="U16" s="235"/>
      <c r="V16" s="233"/>
      <c r="W16" s="233"/>
      <c r="X16" s="235"/>
      <c r="Y16" s="235"/>
    </row>
    <row r="17" spans="1:25" s="174" customFormat="1" ht="15.75">
      <c r="A17" s="522"/>
      <c r="B17" s="298"/>
      <c r="C17" s="171"/>
      <c r="D17" s="294"/>
      <c r="E17" s="296"/>
      <c r="F17" s="233"/>
      <c r="G17" s="233"/>
      <c r="H17" s="245"/>
      <c r="I17" s="233"/>
      <c r="J17" s="247"/>
      <c r="K17" s="247"/>
      <c r="L17" s="248"/>
      <c r="M17" s="248"/>
      <c r="N17" s="233"/>
      <c r="O17" s="233"/>
      <c r="P17" s="245"/>
      <c r="Q17" s="233"/>
      <c r="R17" s="233"/>
      <c r="S17" s="235"/>
      <c r="T17" s="243"/>
      <c r="U17" s="235"/>
      <c r="V17" s="233"/>
      <c r="W17" s="233"/>
      <c r="X17" s="235"/>
      <c r="Y17" s="235"/>
    </row>
    <row r="18" spans="1:25" s="174" customFormat="1" ht="15" customHeight="1">
      <c r="A18" s="522"/>
      <c r="B18" s="298"/>
      <c r="C18" s="171"/>
      <c r="D18" s="294"/>
      <c r="E18" s="296"/>
      <c r="F18" s="233"/>
      <c r="G18" s="233"/>
      <c r="H18" s="243"/>
      <c r="I18" s="233"/>
      <c r="J18" s="233"/>
      <c r="K18" s="233"/>
      <c r="L18" s="245"/>
      <c r="M18" s="233"/>
      <c r="N18" s="233"/>
      <c r="O18" s="233"/>
      <c r="P18" s="244"/>
      <c r="Q18" s="233"/>
      <c r="R18" s="233"/>
      <c r="S18" s="235"/>
      <c r="T18" s="243"/>
      <c r="U18" s="235"/>
      <c r="V18" s="233"/>
      <c r="W18" s="233"/>
      <c r="X18" s="235"/>
      <c r="Y18" s="235"/>
    </row>
    <row r="19" spans="1:25" s="174" customFormat="1" ht="15.75">
      <c r="A19" s="522"/>
      <c r="B19" s="298"/>
      <c r="C19" s="171"/>
      <c r="D19" s="294"/>
      <c r="E19" s="296"/>
      <c r="F19" s="233"/>
      <c r="G19" s="233"/>
      <c r="H19" s="243"/>
      <c r="I19" s="233"/>
      <c r="J19" s="233"/>
      <c r="K19" s="233"/>
      <c r="L19" s="245"/>
      <c r="M19" s="233"/>
      <c r="N19" s="233"/>
      <c r="O19" s="233"/>
      <c r="P19" s="243"/>
      <c r="Q19" s="233"/>
      <c r="R19" s="233"/>
      <c r="S19" s="235"/>
      <c r="T19" s="243"/>
      <c r="U19" s="235"/>
      <c r="V19" s="233"/>
      <c r="W19" s="233"/>
      <c r="X19" s="235"/>
      <c r="Y19" s="235"/>
    </row>
    <row r="20" spans="1:25" s="174" customFormat="1" ht="15.75">
      <c r="A20" s="522"/>
      <c r="B20" s="298"/>
      <c r="C20" s="171"/>
      <c r="D20" s="294"/>
      <c r="E20" s="296"/>
      <c r="F20" s="233"/>
      <c r="G20" s="233"/>
      <c r="H20" s="243"/>
      <c r="I20" s="233"/>
      <c r="J20" s="233"/>
      <c r="K20" s="233"/>
      <c r="L20" s="243"/>
      <c r="M20" s="233"/>
      <c r="N20" s="233"/>
      <c r="O20" s="233"/>
      <c r="P20" s="243"/>
      <c r="Q20" s="233"/>
      <c r="R20" s="233"/>
      <c r="S20" s="235"/>
      <c r="T20" s="243"/>
      <c r="U20" s="235"/>
      <c r="V20" s="233"/>
      <c r="W20" s="233"/>
      <c r="X20" s="235"/>
      <c r="Y20" s="235"/>
    </row>
    <row r="21" spans="1:25" s="174" customFormat="1" ht="15.75">
      <c r="A21" s="522"/>
      <c r="B21" s="298"/>
      <c r="C21" s="171"/>
      <c r="D21" s="294"/>
      <c r="E21" s="296"/>
      <c r="F21" s="233"/>
      <c r="G21" s="233"/>
      <c r="H21" s="243"/>
      <c r="I21" s="233"/>
      <c r="J21" s="233"/>
      <c r="K21" s="233"/>
      <c r="L21" s="243"/>
      <c r="M21" s="233"/>
      <c r="N21" s="233"/>
      <c r="O21" s="233"/>
      <c r="P21" s="245"/>
      <c r="Q21" s="233"/>
      <c r="R21" s="233"/>
      <c r="S21" s="235"/>
      <c r="T21" s="243"/>
      <c r="U21" s="235"/>
      <c r="V21" s="233"/>
      <c r="W21" s="233"/>
      <c r="X21" s="235"/>
      <c r="Y21" s="235"/>
    </row>
    <row r="22" spans="1:25" s="174" customFormat="1" ht="15.75">
      <c r="A22" s="522"/>
      <c r="B22" s="298"/>
      <c r="C22" s="171"/>
      <c r="D22" s="294"/>
      <c r="E22" s="296"/>
      <c r="F22" s="233"/>
      <c r="G22" s="233"/>
      <c r="H22" s="243"/>
      <c r="I22" s="233"/>
      <c r="J22" s="233"/>
      <c r="K22" s="233"/>
      <c r="L22" s="243"/>
      <c r="M22" s="233"/>
      <c r="N22" s="233"/>
      <c r="O22" s="233"/>
      <c r="P22" s="244"/>
      <c r="Q22" s="249"/>
      <c r="R22" s="233"/>
      <c r="S22" s="235"/>
      <c r="T22" s="243"/>
      <c r="U22" s="235"/>
      <c r="V22" s="233"/>
      <c r="W22" s="233"/>
      <c r="X22" s="235"/>
      <c r="Y22" s="235"/>
    </row>
    <row r="23" spans="1:25" s="174" customFormat="1" ht="15.75">
      <c r="A23" s="522"/>
      <c r="B23" s="298"/>
      <c r="C23" s="171"/>
      <c r="D23" s="294"/>
      <c r="E23" s="296"/>
      <c r="F23" s="233"/>
      <c r="G23" s="233"/>
      <c r="H23" s="244"/>
      <c r="I23" s="233"/>
      <c r="J23" s="233"/>
      <c r="K23" s="233"/>
      <c r="L23" s="243"/>
      <c r="M23" s="233"/>
      <c r="N23" s="233"/>
      <c r="O23" s="233"/>
      <c r="P23" s="243"/>
      <c r="Q23" s="233"/>
      <c r="R23" s="233"/>
      <c r="S23" s="235"/>
      <c r="T23" s="243"/>
      <c r="U23" s="235"/>
      <c r="V23" s="176"/>
      <c r="W23" s="176"/>
      <c r="X23" s="176"/>
      <c r="Y23" s="176"/>
    </row>
    <row r="24" spans="1:25" s="174" customFormat="1" ht="15.75">
      <c r="A24" s="522"/>
      <c r="B24" s="298"/>
      <c r="C24" s="171"/>
      <c r="D24" s="294"/>
      <c r="E24" s="296"/>
      <c r="F24" s="233"/>
      <c r="G24" s="233"/>
      <c r="H24" s="244"/>
      <c r="I24" s="233"/>
      <c r="J24" s="233"/>
      <c r="K24" s="233"/>
      <c r="L24" s="243"/>
      <c r="M24" s="233"/>
      <c r="N24" s="233"/>
      <c r="O24" s="233"/>
      <c r="P24" s="243"/>
      <c r="Q24" s="233"/>
      <c r="R24" s="233"/>
      <c r="S24" s="235"/>
      <c r="T24" s="243"/>
      <c r="U24" s="235"/>
      <c r="V24" s="176"/>
      <c r="W24" s="176"/>
      <c r="X24" s="176"/>
      <c r="Y24" s="176"/>
    </row>
    <row r="25" spans="1:25" s="174" customFormat="1" ht="15.75">
      <c r="A25" s="522"/>
      <c r="B25" s="170"/>
      <c r="C25" s="171"/>
      <c r="D25" s="165"/>
      <c r="E25" s="181"/>
      <c r="F25" s="233"/>
      <c r="G25" s="233"/>
      <c r="H25" s="243"/>
      <c r="I25" s="233"/>
      <c r="J25" s="233"/>
      <c r="K25" s="233"/>
      <c r="L25" s="243"/>
      <c r="M25" s="233"/>
      <c r="N25" s="233"/>
      <c r="O25" s="233"/>
      <c r="P25" s="249"/>
      <c r="Q25" s="249"/>
      <c r="R25" s="233"/>
      <c r="S25" s="235"/>
      <c r="T25" s="250"/>
      <c r="U25" s="235"/>
      <c r="V25" s="176"/>
      <c r="W25" s="176"/>
      <c r="X25" s="176"/>
      <c r="Y25" s="176"/>
    </row>
    <row r="26" spans="1:25" s="174" customFormat="1" ht="15.75">
      <c r="A26" s="522"/>
      <c r="B26" s="170"/>
      <c r="C26" s="171"/>
      <c r="D26" s="165"/>
      <c r="E26" s="181"/>
      <c r="F26" s="233"/>
      <c r="G26" s="233"/>
      <c r="H26" s="244"/>
      <c r="I26" s="233"/>
      <c r="J26" s="233"/>
      <c r="K26" s="233"/>
      <c r="L26" s="243"/>
      <c r="M26" s="233"/>
      <c r="N26" s="233"/>
      <c r="O26" s="249"/>
      <c r="P26" s="249"/>
      <c r="Q26" s="249"/>
      <c r="R26" s="233"/>
      <c r="S26" s="249"/>
      <c r="T26" s="249"/>
      <c r="U26" s="235"/>
      <c r="V26" s="176"/>
      <c r="W26" s="176"/>
      <c r="X26" s="176"/>
      <c r="Y26" s="176"/>
    </row>
    <row r="27" spans="1:25" s="174" customFormat="1" ht="15.75">
      <c r="A27" s="522"/>
      <c r="B27" s="170"/>
      <c r="C27" s="171"/>
      <c r="D27" s="165"/>
      <c r="E27" s="181"/>
      <c r="F27" s="233"/>
      <c r="G27" s="233"/>
      <c r="H27" s="243"/>
      <c r="I27" s="233"/>
      <c r="J27" s="233"/>
      <c r="K27" s="233"/>
      <c r="L27" s="243"/>
      <c r="M27" s="233"/>
      <c r="N27" s="233"/>
      <c r="O27" s="249"/>
      <c r="P27" s="249"/>
      <c r="Q27" s="249"/>
      <c r="R27" s="233"/>
      <c r="S27" s="233"/>
      <c r="T27" s="250"/>
      <c r="U27" s="233"/>
      <c r="V27" s="176"/>
      <c r="W27" s="176"/>
      <c r="X27" s="176"/>
      <c r="Y27" s="176"/>
    </row>
    <row r="28" spans="1:25" s="174" customFormat="1" ht="15.75">
      <c r="A28" s="522"/>
      <c r="B28" s="177"/>
      <c r="C28" s="178"/>
      <c r="D28" s="165"/>
      <c r="E28" s="179"/>
      <c r="F28" s="233"/>
      <c r="G28" s="233"/>
      <c r="H28" s="250"/>
      <c r="I28" s="233"/>
      <c r="J28" s="235"/>
      <c r="K28" s="233"/>
      <c r="L28" s="233"/>
      <c r="M28" s="171"/>
      <c r="N28" s="233"/>
      <c r="O28" s="249"/>
      <c r="P28" s="249"/>
      <c r="Q28" s="249"/>
      <c r="R28" s="235"/>
      <c r="S28" s="233"/>
      <c r="T28" s="233"/>
      <c r="U28" s="176"/>
      <c r="V28" s="176"/>
      <c r="W28" s="176"/>
      <c r="X28" s="176"/>
      <c r="Y28" s="176"/>
    </row>
    <row r="29" spans="1:25" s="174" customFormat="1" ht="15.75">
      <c r="A29" s="522"/>
      <c r="B29" s="177"/>
      <c r="C29" s="178"/>
      <c r="D29" s="165"/>
      <c r="E29" s="179"/>
      <c r="F29" s="247"/>
      <c r="G29" s="247"/>
      <c r="H29" s="247"/>
      <c r="I29" s="248"/>
      <c r="J29" s="235"/>
      <c r="K29" s="233"/>
      <c r="L29" s="171"/>
      <c r="M29" s="235"/>
      <c r="N29" s="249"/>
      <c r="O29" s="249"/>
      <c r="P29" s="249"/>
      <c r="Q29" s="249"/>
      <c r="R29" s="171"/>
      <c r="S29" s="171"/>
      <c r="T29" s="171"/>
      <c r="U29" s="176"/>
      <c r="V29" s="176"/>
      <c r="W29" s="176"/>
      <c r="X29" s="176"/>
      <c r="Y29" s="176"/>
    </row>
    <row r="30" spans="1:25" s="174" customFormat="1" ht="15.75">
      <c r="A30" s="522"/>
      <c r="B30" s="177"/>
      <c r="C30" s="178"/>
      <c r="D30" s="165"/>
      <c r="E30" s="179"/>
      <c r="F30" s="171"/>
      <c r="G30" s="171"/>
      <c r="H30" s="171"/>
      <c r="I30" s="171"/>
      <c r="J30" s="235"/>
      <c r="K30" s="171"/>
      <c r="L30" s="235"/>
      <c r="M30" s="233"/>
      <c r="N30" s="235"/>
      <c r="O30" s="233"/>
      <c r="P30" s="233"/>
      <c r="Q30" s="171"/>
      <c r="R30" s="171"/>
      <c r="S30" s="171"/>
      <c r="T30" s="171"/>
      <c r="U30" s="176"/>
      <c r="V30" s="176"/>
      <c r="W30" s="176"/>
      <c r="X30" s="176"/>
      <c r="Y30" s="176"/>
    </row>
    <row r="31" spans="1:25" s="174" customFormat="1" ht="15.75">
      <c r="A31" s="522"/>
      <c r="B31" s="177"/>
      <c r="C31" s="178"/>
      <c r="D31" s="165"/>
      <c r="E31" s="179"/>
      <c r="F31" s="171"/>
      <c r="G31" s="171"/>
      <c r="H31" s="171"/>
      <c r="I31" s="171"/>
      <c r="J31" s="171"/>
      <c r="K31" s="171"/>
      <c r="L31" s="235"/>
      <c r="M31" s="235"/>
      <c r="N31" s="235"/>
      <c r="O31" s="233"/>
      <c r="P31" s="235"/>
      <c r="Q31" s="171"/>
      <c r="R31" s="171"/>
      <c r="S31" s="171"/>
      <c r="T31" s="171"/>
      <c r="U31" s="176"/>
      <c r="V31" s="176"/>
      <c r="W31" s="176"/>
      <c r="X31" s="176"/>
      <c r="Y31" s="176"/>
    </row>
    <row r="32" spans="1:25" s="174" customFormat="1" ht="15.75">
      <c r="A32" s="522"/>
      <c r="B32" s="177"/>
      <c r="C32" s="178"/>
      <c r="D32" s="165"/>
      <c r="E32" s="179"/>
      <c r="F32" s="171"/>
      <c r="G32" s="171"/>
      <c r="H32" s="171"/>
      <c r="I32" s="171"/>
      <c r="J32" s="171"/>
      <c r="K32" s="171"/>
      <c r="L32" s="171"/>
      <c r="M32" s="171"/>
      <c r="N32" s="235"/>
      <c r="O32" s="233"/>
      <c r="P32" s="235"/>
      <c r="Q32" s="171"/>
      <c r="R32" s="171"/>
      <c r="S32" s="171"/>
      <c r="T32" s="171"/>
      <c r="U32" s="176"/>
      <c r="V32" s="176"/>
      <c r="W32" s="176"/>
      <c r="X32" s="176"/>
      <c r="Y32" s="176"/>
    </row>
    <row r="33" spans="1:25" s="174" customFormat="1" ht="15.75">
      <c r="A33" s="522"/>
      <c r="B33" s="177"/>
      <c r="C33" s="178"/>
      <c r="D33" s="165"/>
      <c r="E33" s="179"/>
      <c r="F33" s="171"/>
      <c r="G33" s="171"/>
      <c r="H33" s="171"/>
      <c r="I33" s="171"/>
      <c r="J33" s="171"/>
      <c r="K33" s="171"/>
      <c r="L33" s="171"/>
      <c r="M33" s="171"/>
      <c r="N33" s="235"/>
      <c r="O33" s="233"/>
      <c r="P33" s="235"/>
      <c r="Q33" s="171"/>
      <c r="R33" s="171"/>
      <c r="S33" s="171"/>
      <c r="T33" s="171"/>
      <c r="U33" s="176"/>
      <c r="V33" s="176"/>
      <c r="W33" s="176"/>
      <c r="X33" s="176"/>
      <c r="Y33" s="176"/>
    </row>
    <row r="34" spans="1:25" s="174" customFormat="1" ht="15.75">
      <c r="A34" s="522"/>
      <c r="B34" s="177"/>
      <c r="C34" s="178"/>
      <c r="D34" s="165"/>
      <c r="E34" s="179"/>
      <c r="F34" s="171"/>
      <c r="G34" s="171"/>
      <c r="H34" s="171"/>
      <c r="I34" s="171"/>
      <c r="J34" s="171"/>
      <c r="K34" s="171"/>
      <c r="L34" s="171"/>
      <c r="M34" s="171"/>
      <c r="N34" s="235"/>
      <c r="O34" s="233"/>
      <c r="P34" s="233"/>
      <c r="Q34" s="171"/>
      <c r="R34" s="171"/>
      <c r="S34" s="171"/>
      <c r="T34" s="171"/>
      <c r="U34" s="176"/>
      <c r="V34" s="176"/>
      <c r="W34" s="176"/>
      <c r="X34" s="176"/>
      <c r="Y34" s="176"/>
    </row>
    <row r="35" spans="1:25" s="174" customFormat="1">
      <c r="A35" s="522"/>
      <c r="B35" s="177"/>
      <c r="C35" s="178"/>
      <c r="D35" s="165"/>
      <c r="E35" s="179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6"/>
      <c r="V35" s="176"/>
      <c r="W35" s="176"/>
      <c r="X35" s="176"/>
      <c r="Y35" s="176"/>
    </row>
    <row r="36" spans="1:25" s="174" customFormat="1">
      <c r="A36" s="522"/>
      <c r="B36" s="177"/>
      <c r="C36" s="178"/>
      <c r="D36" s="165"/>
      <c r="E36" s="179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6"/>
      <c r="V36" s="176"/>
      <c r="W36" s="176"/>
      <c r="X36" s="176"/>
      <c r="Y36" s="176"/>
    </row>
    <row r="37" spans="1:25" s="174" customFormat="1">
      <c r="A37" s="522"/>
      <c r="B37" s="177"/>
      <c r="C37" s="178"/>
      <c r="D37" s="165"/>
      <c r="E37" s="179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6"/>
      <c r="V37" s="176"/>
      <c r="W37" s="176"/>
      <c r="X37" s="176"/>
      <c r="Y37" s="176"/>
    </row>
    <row r="38" spans="1:25" s="174" customFormat="1">
      <c r="A38" s="522"/>
      <c r="B38" s="177"/>
      <c r="C38" s="178"/>
      <c r="D38" s="165"/>
      <c r="E38" s="179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6"/>
      <c r="V38" s="176"/>
      <c r="W38" s="176"/>
      <c r="X38" s="176"/>
      <c r="Y38" s="176"/>
    </row>
    <row r="39" spans="1:25" s="174" customFormat="1">
      <c r="A39" s="522"/>
      <c r="B39" s="177"/>
      <c r="C39" s="178"/>
      <c r="D39" s="165"/>
      <c r="E39" s="179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6"/>
      <c r="V39" s="176"/>
      <c r="W39" s="176"/>
      <c r="X39" s="176"/>
      <c r="Y39" s="176"/>
    </row>
    <row r="40" spans="1:25" s="174" customFormat="1">
      <c r="A40" s="522"/>
      <c r="B40" s="177"/>
      <c r="C40" s="178"/>
      <c r="D40" s="165"/>
      <c r="E40" s="179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6"/>
      <c r="V40" s="176"/>
      <c r="W40" s="176"/>
      <c r="X40" s="176"/>
      <c r="Y40" s="176"/>
    </row>
    <row r="41" spans="1:25" s="174" customFormat="1">
      <c r="A41" s="522"/>
      <c r="B41" s="177"/>
      <c r="C41" s="178"/>
      <c r="D41" s="165"/>
      <c r="E41" s="179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6"/>
      <c r="V41" s="176"/>
      <c r="W41" s="176"/>
      <c r="X41" s="176"/>
      <c r="Y41" s="176"/>
    </row>
    <row r="42" spans="1:25" s="174" customFormat="1">
      <c r="A42" s="522"/>
      <c r="B42" s="177"/>
      <c r="C42" s="178"/>
      <c r="D42" s="165"/>
      <c r="E42" s="179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6"/>
      <c r="V42" s="176"/>
      <c r="W42" s="176"/>
      <c r="X42" s="176"/>
      <c r="Y42" s="176"/>
    </row>
    <row r="43" spans="1:25" s="174" customFormat="1">
      <c r="A43" s="522"/>
      <c r="B43" s="177"/>
      <c r="C43" s="178"/>
      <c r="D43" s="165"/>
      <c r="E43" s="179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6"/>
      <c r="V43" s="176"/>
      <c r="W43" s="176"/>
      <c r="X43" s="176"/>
      <c r="Y43" s="176"/>
    </row>
    <row r="44" spans="1:25" s="174" customFormat="1" ht="15.75" thickBot="1">
      <c r="A44" s="523"/>
      <c r="B44" s="177"/>
      <c r="C44" s="178"/>
      <c r="D44" s="165"/>
      <c r="E44" s="179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6"/>
      <c r="V44" s="176"/>
      <c r="W44" s="176"/>
      <c r="X44" s="176"/>
      <c r="Y44" s="176"/>
    </row>
    <row r="45" spans="1:25" s="94" customFormat="1" ht="15.75" thickBot="1">
      <c r="B45" s="509" t="s">
        <v>56</v>
      </c>
      <c r="C45" s="510"/>
      <c r="D45" s="510"/>
      <c r="E45" s="511"/>
      <c r="F45" s="502" t="s">
        <v>57</v>
      </c>
      <c r="G45" s="503"/>
      <c r="H45" s="503"/>
      <c r="I45" s="504"/>
      <c r="J45" s="515" t="s">
        <v>58</v>
      </c>
      <c r="K45" s="516"/>
      <c r="L45" s="516"/>
      <c r="M45" s="517"/>
      <c r="N45" s="491" t="s">
        <v>59</v>
      </c>
      <c r="O45" s="492"/>
      <c r="P45" s="492"/>
      <c r="Q45" s="493"/>
      <c r="R45" s="515" t="s">
        <v>60</v>
      </c>
      <c r="S45" s="516"/>
      <c r="T45" s="516"/>
      <c r="U45" s="517"/>
      <c r="V45" s="502" t="s">
        <v>61</v>
      </c>
      <c r="W45" s="503"/>
      <c r="X45" s="503"/>
      <c r="Y45" s="504"/>
    </row>
    <row r="46" spans="1:25" s="94" customFormat="1">
      <c r="B46" s="326"/>
      <c r="C46" s="324" t="s">
        <v>35</v>
      </c>
      <c r="D46" s="324" t="s">
        <v>36</v>
      </c>
      <c r="E46" s="325" t="s">
        <v>37</v>
      </c>
      <c r="F46" s="326"/>
      <c r="G46" s="324" t="s">
        <v>35</v>
      </c>
      <c r="H46" s="324" t="s">
        <v>36</v>
      </c>
      <c r="I46" s="325" t="s">
        <v>37</v>
      </c>
      <c r="J46" s="326"/>
      <c r="K46" s="324" t="s">
        <v>35</v>
      </c>
      <c r="L46" s="324" t="s">
        <v>36</v>
      </c>
      <c r="M46" s="325" t="s">
        <v>37</v>
      </c>
      <c r="N46" s="326"/>
      <c r="O46" s="324" t="s">
        <v>35</v>
      </c>
      <c r="P46" s="324" t="s">
        <v>36</v>
      </c>
      <c r="Q46" s="325" t="s">
        <v>37</v>
      </c>
      <c r="R46" s="326"/>
      <c r="S46" s="324" t="s">
        <v>35</v>
      </c>
      <c r="T46" s="324" t="s">
        <v>36</v>
      </c>
      <c r="U46" s="325" t="s">
        <v>37</v>
      </c>
      <c r="V46" s="326"/>
      <c r="W46" s="324" t="s">
        <v>35</v>
      </c>
      <c r="X46" s="324" t="s">
        <v>36</v>
      </c>
      <c r="Y46" s="325" t="s">
        <v>37</v>
      </c>
    </row>
    <row r="47" spans="1:25" s="94" customFormat="1">
      <c r="B47" s="327" t="s">
        <v>101</v>
      </c>
      <c r="C47" s="323">
        <f>COUNTIFS(D16:D44,"=gyn",E16:E44,"=a")</f>
        <v>0</v>
      </c>
      <c r="D47" s="323">
        <f>COUNTIFS(D16:D44,"=gyn",E16:E44,"=b")</f>
        <v>0</v>
      </c>
      <c r="E47" s="323">
        <f>COUNTIFS(D16:D44,"=gyn",E16:E44,"=c")</f>
        <v>0</v>
      </c>
      <c r="F47" s="327" t="s">
        <v>101</v>
      </c>
      <c r="G47" s="323">
        <f>COUNTIFS(H15:H44,"=gyn",I15:I44,"=a")</f>
        <v>0</v>
      </c>
      <c r="H47" s="323">
        <f>COUNTIFS(H15:H44,"=gyn",I15:I44,"=b")</f>
        <v>0</v>
      </c>
      <c r="I47" s="323">
        <f>COUNTIFS(H15:H44,"=gyn",I15:I44,"=c")</f>
        <v>0</v>
      </c>
      <c r="J47" s="327" t="s">
        <v>101</v>
      </c>
      <c r="K47" s="323">
        <f>COUNTIFS(L15:L44,"=gyn",M15:M44,"=a")</f>
        <v>0</v>
      </c>
      <c r="L47" s="323">
        <f>COUNTIFS(L15:L44,"=gyn",M15:M44,"=b")</f>
        <v>0</v>
      </c>
      <c r="M47" s="323">
        <f>COUNTIFS(L15:L44,"=gyn",M15:M44,"=c")</f>
        <v>0</v>
      </c>
      <c r="N47" s="327" t="s">
        <v>101</v>
      </c>
      <c r="O47" s="323">
        <f>COUNTIFS(P15:P44,"=gyn",Q15:Q44,"=a")</f>
        <v>0</v>
      </c>
      <c r="P47" s="323">
        <f>COUNTIFS(P15:P44,"=gyn",Q15:Q44,"=b")</f>
        <v>0</v>
      </c>
      <c r="Q47" s="323">
        <f>COUNTIFS(P15:P44,"=gyn",Q15:Q44,"=c")</f>
        <v>0</v>
      </c>
      <c r="R47" s="327" t="s">
        <v>101</v>
      </c>
      <c r="S47" s="323">
        <f>COUNTIFS(T15:T44,"=gyn",U15:U44,"=a")</f>
        <v>0</v>
      </c>
      <c r="T47" s="323">
        <f>COUNTIFS(T15:T44,"=gyn",U15:U44,"=b")</f>
        <v>0</v>
      </c>
      <c r="U47" s="323">
        <f>COUNTIFS(T15:T44,"=gyn",U15:U44,"=c")</f>
        <v>0</v>
      </c>
      <c r="V47" s="327" t="s">
        <v>101</v>
      </c>
      <c r="W47" s="323">
        <f>COUNTIFS(X15:X44,"=gyn",Y15:Y44,"=a")</f>
        <v>0</v>
      </c>
      <c r="X47" s="323">
        <f>COUNTIFS(X15:X44,"=gyn",Y15:Y44,"=b")</f>
        <v>0</v>
      </c>
      <c r="Y47" s="323">
        <f>COUNTIFS(X15:X44,"=gyn",Y15:Y44,"=c")</f>
        <v>0</v>
      </c>
    </row>
    <row r="48" spans="1:25" s="94" customFormat="1">
      <c r="B48" s="327" t="s">
        <v>102</v>
      </c>
      <c r="C48" s="323">
        <f>COUNTIFS(D16:D44,"=ortho",E16:E44,"=a")</f>
        <v>0</v>
      </c>
      <c r="D48" s="323">
        <f>COUNTIFS(D16:D44,"=ortho",E16:E44,"=b")</f>
        <v>0</v>
      </c>
      <c r="E48" s="323">
        <f>COUNTIFS(D16:D44,"=ortho",E16:E44,"=c")</f>
        <v>0</v>
      </c>
      <c r="F48" s="327" t="s">
        <v>102</v>
      </c>
      <c r="G48" s="323">
        <f>COUNTIFS(H15:H44,"=ortho",I15:I44,"=a")</f>
        <v>0</v>
      </c>
      <c r="H48" s="323">
        <f>COUNTIFS(H15:H44,"=ortho",I15:I44,"=b")</f>
        <v>0</v>
      </c>
      <c r="I48" s="323">
        <f>COUNTIFS(H15:H44,"=ortho",I15:I44,"=c")</f>
        <v>0</v>
      </c>
      <c r="J48" s="327" t="s">
        <v>102</v>
      </c>
      <c r="K48" s="323">
        <f>COUNTIFS(L15:L44,"=ortho",M15:M44,"=a")</f>
        <v>0</v>
      </c>
      <c r="L48" s="323">
        <f>COUNTIFS(L15:L44,"=ortho",M15:M44,"=b")</f>
        <v>0</v>
      </c>
      <c r="M48" s="323">
        <f>COUNTIFS(L15:L44,"=ortho",M15:M44,"=c")</f>
        <v>0</v>
      </c>
      <c r="N48" s="327" t="s">
        <v>102</v>
      </c>
      <c r="O48" s="323">
        <f>COUNTIFS(P15:P44,"=ortho",Q15:Q44,"=a")</f>
        <v>0</v>
      </c>
      <c r="P48" s="323">
        <f>COUNTIFS(P15:P44,"=ortho",Q15:Q44,"=b")</f>
        <v>0</v>
      </c>
      <c r="Q48" s="323">
        <f>COUNTIFS(P15:P44,"=ortho",Q15:Q44,"=c")</f>
        <v>0</v>
      </c>
      <c r="R48" s="327" t="s">
        <v>102</v>
      </c>
      <c r="S48" s="323">
        <f>COUNTIFS(T15:T44,"=ortho",U15:U44,"=a")</f>
        <v>0</v>
      </c>
      <c r="T48" s="323">
        <f>COUNTIFS(T15:T44,"=ortho",U15:U44,"=b")</f>
        <v>0</v>
      </c>
      <c r="U48" s="323">
        <f>COUNTIFS(T15:T44,"=ortho",U15:U44,"=c")</f>
        <v>0</v>
      </c>
      <c r="V48" s="327" t="s">
        <v>102</v>
      </c>
      <c r="W48" s="323">
        <f>COUNTIFS(X15:X44,"=ortho",Y15:Y44,"=a")</f>
        <v>0</v>
      </c>
      <c r="X48" s="323">
        <f>COUNTIFS(X15:X44,"=ortho",Y15:Y44,"=b")</f>
        <v>0</v>
      </c>
      <c r="Y48" s="323">
        <f>COUNTIFS(X15:X44,"=ortho",Y15:Y44,"=c")</f>
        <v>0</v>
      </c>
    </row>
    <row r="49" spans="2:25" s="94" customFormat="1">
      <c r="B49" s="327" t="s">
        <v>104</v>
      </c>
      <c r="C49" s="323">
        <f>COUNTIFS(D16:D44,"=physo",E16:E44,"=a")</f>
        <v>0</v>
      </c>
      <c r="D49" s="323">
        <f>COUNTIFS(D16:D44,"=physo",E16:E44,"=b")</f>
        <v>0</v>
      </c>
      <c r="E49" s="323">
        <f>COUNTIFS(D16:D44,"=physo",E16:E44,"=c")</f>
        <v>0</v>
      </c>
      <c r="F49" s="327" t="s">
        <v>104</v>
      </c>
      <c r="G49" s="323">
        <f>COUNTIFS(H15:H44,"=physo",I15:I44,"=a")</f>
        <v>0</v>
      </c>
      <c r="H49" s="323">
        <f>COUNTIFS(H15:H44,"=physo",I15:I44,"=b")</f>
        <v>0</v>
      </c>
      <c r="I49" s="323">
        <f>COUNTIFS(H15:H44,"=physo",I15:I44,"=c")</f>
        <v>0</v>
      </c>
      <c r="J49" s="327" t="s">
        <v>104</v>
      </c>
      <c r="K49" s="323">
        <f>COUNTIFS(L15:L44,"=physo",M15:M44,"=a")</f>
        <v>0</v>
      </c>
      <c r="L49" s="323">
        <f>COUNTIFS(L15:L44,"=physo",M15:M44,"=b")</f>
        <v>0</v>
      </c>
      <c r="M49" s="323">
        <f>COUNTIFS(L15:L44,"=physo",M15:M44,"=c")</f>
        <v>0</v>
      </c>
      <c r="N49" s="327" t="s">
        <v>104</v>
      </c>
      <c r="O49" s="323">
        <f>COUNTIFS(P15:P44,"=physo",Q15:Q44,"=a")</f>
        <v>0</v>
      </c>
      <c r="P49" s="323">
        <f>COUNTIFS(P15:P44,"=physo",Q15:Q44,"=b")</f>
        <v>0</v>
      </c>
      <c r="Q49" s="323">
        <f>COUNTIFS(P15:P44,"=physo",Q15:Q44,"=c")</f>
        <v>0</v>
      </c>
      <c r="R49" s="327" t="s">
        <v>104</v>
      </c>
      <c r="S49" s="323">
        <f>COUNTIFS(T15:T44,"=physo",U15:U44,"=a")</f>
        <v>0</v>
      </c>
      <c r="T49" s="323">
        <f>COUNTIFS(T15:T44,"=physo",U15:U44,"=b")</f>
        <v>0</v>
      </c>
      <c r="U49" s="323">
        <f>COUNTIFS(T15:T44,"=physo",U15:U44,"=c")</f>
        <v>0</v>
      </c>
      <c r="V49" s="327" t="s">
        <v>104</v>
      </c>
      <c r="W49" s="323">
        <f>COUNTIFS(X15:X44,"=physo",Y15:Y44,"=a")</f>
        <v>0</v>
      </c>
      <c r="X49" s="323">
        <f>COUNTIFS(X15:X44,"=physo",Y15:Y44,"=b")</f>
        <v>0</v>
      </c>
      <c r="Y49" s="323">
        <f>COUNTIFS(X15:X44,"=physo",Y15:Y44,"=c")</f>
        <v>0</v>
      </c>
    </row>
    <row r="50" spans="2:25" s="94" customFormat="1">
      <c r="B50" s="328" t="s">
        <v>105</v>
      </c>
      <c r="C50" s="323">
        <f>COUNTIFS(D16:D44,"=git",E16:E44,"=a")</f>
        <v>0</v>
      </c>
      <c r="D50" s="323">
        <f>COUNTIFS(D16:D44,"=git",E16:E44,"=b")</f>
        <v>0</v>
      </c>
      <c r="E50" s="323">
        <f>COUNTIFS(D16:D44,"=git",E16:E44,"=c")</f>
        <v>0</v>
      </c>
      <c r="F50" s="328" t="s">
        <v>105</v>
      </c>
      <c r="G50" s="323">
        <f>COUNTIFS(H15:H44,"=git",I15:I44,"=a")</f>
        <v>0</v>
      </c>
      <c r="H50" s="323">
        <f>COUNTIFS(H15:H44,"=git",I15:I44,"=b")</f>
        <v>0</v>
      </c>
      <c r="I50" s="323">
        <f>COUNTIFS(H15:H44,"=git",I15:I44,"=c")</f>
        <v>0</v>
      </c>
      <c r="J50" s="328" t="s">
        <v>105</v>
      </c>
      <c r="K50" s="323">
        <f>COUNTIFS(L15:L44,"=git",M15:M44,"=a")</f>
        <v>0</v>
      </c>
      <c r="L50" s="323">
        <f>COUNTIFS(L15:L44,"=git",M15:M44,"=b")</f>
        <v>0</v>
      </c>
      <c r="M50" s="323">
        <f>COUNTIFS(L15:L44,"=git",M15:M44,"=c")</f>
        <v>0</v>
      </c>
      <c r="N50" s="328" t="s">
        <v>105</v>
      </c>
      <c r="O50" s="323">
        <f>COUNTIFS(P15:P44,"=git",Q15:Q44,"=a")</f>
        <v>0</v>
      </c>
      <c r="P50" s="323">
        <f>COUNTIFS(P15:P44,"=git",Q15:Q44,"=b")</f>
        <v>0</v>
      </c>
      <c r="Q50" s="323">
        <f>COUNTIFS(P15:P44,"=git",Q15:Q44,"=c")</f>
        <v>0</v>
      </c>
      <c r="R50" s="328" t="s">
        <v>105</v>
      </c>
      <c r="S50" s="323">
        <f>COUNTIFS(T15:T44,"=git",U15:U44,"=a")</f>
        <v>0</v>
      </c>
      <c r="T50" s="323">
        <f>COUNTIFS(T15:T44,"=git",U15:U44,"=b")</f>
        <v>0</v>
      </c>
      <c r="U50" s="323">
        <f>COUNTIFS(T15:T44,"=git",U15:U44,"=c")</f>
        <v>0</v>
      </c>
      <c r="V50" s="328" t="s">
        <v>105</v>
      </c>
      <c r="W50" s="323">
        <f>COUNTIFS(X15:X44,"=git",Y15:Y44,"=a")</f>
        <v>0</v>
      </c>
      <c r="X50" s="323">
        <f>COUNTIFS(X15:X44,"=git",Y15:Y44,"=b")</f>
        <v>0</v>
      </c>
      <c r="Y50" s="323">
        <f>COUNTIFS(X15:X44,"=git",Y15:Y44,"=c")</f>
        <v>0</v>
      </c>
    </row>
    <row r="51" spans="2:25" s="94" customFormat="1">
      <c r="B51" s="328" t="s">
        <v>22</v>
      </c>
      <c r="C51" s="323">
        <f>COUNTIFS(D16:D44,"=gp",E16:E44,"=a")</f>
        <v>0</v>
      </c>
      <c r="D51" s="323">
        <f>COUNTIFS(D16:D44,"=gp",E16:E44,"=b")</f>
        <v>0</v>
      </c>
      <c r="E51" s="323">
        <f>COUNTIFS(D16:D44,"=gp",E16:E44,"=c")</f>
        <v>0</v>
      </c>
      <c r="F51" s="328" t="s">
        <v>22</v>
      </c>
      <c r="G51" s="323">
        <f>COUNTIFS(H15:H44,"=gp",I15:I44,"=a")</f>
        <v>0</v>
      </c>
      <c r="H51" s="323">
        <f>COUNTIFS(H15:H44,"=gp",I15:I44,"=b")</f>
        <v>0</v>
      </c>
      <c r="I51" s="323">
        <f>COUNTIFS(H15:H44,"=gp",I15:I44,"=c")</f>
        <v>0</v>
      </c>
      <c r="J51" s="328" t="s">
        <v>22</v>
      </c>
      <c r="K51" s="323">
        <f>COUNTIFS(L15:L44,"=gp",M15:M44,"=a")</f>
        <v>0</v>
      </c>
      <c r="L51" s="323">
        <f>COUNTIFS(L15:L44,"=gp",M15:M44,"=b")</f>
        <v>0</v>
      </c>
      <c r="M51" s="323">
        <f>COUNTIFS(L15:L44,"=gp",M15:M44,"=c")</f>
        <v>0</v>
      </c>
      <c r="N51" s="328" t="s">
        <v>22</v>
      </c>
      <c r="O51" s="323">
        <f>COUNTIFS(P15:P44,"=gp",Q15:Q44,"=a")</f>
        <v>0</v>
      </c>
      <c r="P51" s="323">
        <f>COUNTIFS(P15:P44,"=gp",Q15:Q44,"=b")</f>
        <v>0</v>
      </c>
      <c r="Q51" s="323">
        <f>COUNTIFS(P15:P44,"=gp",Q15:Q44,"=c")</f>
        <v>0</v>
      </c>
      <c r="R51" s="328" t="s">
        <v>22</v>
      </c>
      <c r="S51" s="323">
        <f>COUNTIFS(T15:T44,"=gp",U15:U44,"=a")</f>
        <v>0</v>
      </c>
      <c r="T51" s="323">
        <f>COUNTIFS(T15:T44,"=gp",U15:U44,"=b")</f>
        <v>0</v>
      </c>
      <c r="U51" s="323">
        <f>COUNTIFS(T15:T44,"=gp",U15:U44,"=c")</f>
        <v>0</v>
      </c>
      <c r="V51" s="328" t="s">
        <v>22</v>
      </c>
      <c r="W51" s="323">
        <f>COUNTIFS(X15:X44,"=gp",Y15:Y44,"=a")</f>
        <v>0</v>
      </c>
      <c r="X51" s="323">
        <f>COUNTIFS(X15:X44,"=gp",Y15:Y44,"=b")</f>
        <v>0</v>
      </c>
      <c r="Y51" s="323">
        <f>COUNTIFS(X15:X44,"=gp",Y15:Y44,"=c")</f>
        <v>0</v>
      </c>
    </row>
    <row r="52" spans="2:25" s="94" customFormat="1" ht="15.75" thickBot="1">
      <c r="B52" s="328" t="s">
        <v>103</v>
      </c>
      <c r="C52" s="323">
        <f>COUNTIFS(D16:D44,"=endo",E16:E44,"=a")</f>
        <v>0</v>
      </c>
      <c r="D52" s="323">
        <f>COUNTIFS(D16:D44,"=endo",E16:E44,"=b")</f>
        <v>0</v>
      </c>
      <c r="E52" s="323">
        <f>COUNTIFS(D16:D44,"=endo",E16:E$44,"=c")</f>
        <v>0</v>
      </c>
      <c r="F52" s="328" t="s">
        <v>103</v>
      </c>
      <c r="G52" s="323">
        <f>COUNTIFS(H15:H44,"=endo",I15:I44,"=a")</f>
        <v>0</v>
      </c>
      <c r="H52" s="323">
        <f>COUNTIFS(H15:H44,"=endo",I15:I44,"=b")</f>
        <v>0</v>
      </c>
      <c r="I52" s="323">
        <f>COUNTIFS(H15:H44,"=endo",I15:I$44,"=c")</f>
        <v>0</v>
      </c>
      <c r="J52" s="328" t="s">
        <v>103</v>
      </c>
      <c r="K52" s="323">
        <f>COUNTIFS(L15:L44,"=endo",M15:M44,"=a")</f>
        <v>0</v>
      </c>
      <c r="L52" s="323">
        <f>COUNTIFS(L15:L44,"=endo",M15:M44,"=b")</f>
        <v>0</v>
      </c>
      <c r="M52" s="323">
        <f>COUNTIFS(L15:L44,"=endo",M15:M$44,"=c")</f>
        <v>0</v>
      </c>
      <c r="N52" s="328" t="s">
        <v>103</v>
      </c>
      <c r="O52" s="323">
        <f>COUNTIFS(P15:P44,"=endo",Q15:Q44,"=a")</f>
        <v>0</v>
      </c>
      <c r="P52" s="323">
        <f>COUNTIFS(P15:P44,"=endo",Q15:Q44,"=b")</f>
        <v>0</v>
      </c>
      <c r="Q52" s="323">
        <f>COUNTIFS(P15:P44,"=endo",Q15:Q$44,"=c")</f>
        <v>0</v>
      </c>
      <c r="R52" s="328" t="s">
        <v>103</v>
      </c>
      <c r="S52" s="323">
        <f>COUNTIFS(T15:T44,"=endo",U15:U44,"=a")</f>
        <v>0</v>
      </c>
      <c r="T52" s="323">
        <f>COUNTIFS(T15:T44,"=endo",U15:U44,"=b")</f>
        <v>0</v>
      </c>
      <c r="U52" s="323">
        <f>COUNTIFS(T15:T44,"=endo",U15:U$44,"=c")</f>
        <v>0</v>
      </c>
      <c r="V52" s="328" t="s">
        <v>103</v>
      </c>
      <c r="W52" s="323">
        <f>COUNTIFS(X15:X44,"=endo",Y15:Y44,"=a")</f>
        <v>0</v>
      </c>
      <c r="X52" s="323">
        <f>COUNTIFS(X15:X44,"=endo",Y15:Y44,"=b")</f>
        <v>0</v>
      </c>
      <c r="Y52" s="323">
        <f>COUNTIFS(X15:X44,"=endo",Y15:Y$44,"=c")</f>
        <v>0</v>
      </c>
    </row>
    <row r="53" spans="2:25" s="93" customFormat="1" ht="15.75" thickBot="1">
      <c r="B53" s="329">
        <f>SUM(C47:E52)</f>
        <v>0</v>
      </c>
      <c r="C53" s="330"/>
      <c r="D53" s="330"/>
      <c r="E53" s="331"/>
      <c r="F53" s="329">
        <f>SUM(G47:I52)</f>
        <v>0</v>
      </c>
      <c r="G53" s="330"/>
      <c r="H53" s="330"/>
      <c r="I53" s="331"/>
      <c r="J53" s="329">
        <f>SUM(K47:M52)</f>
        <v>0</v>
      </c>
      <c r="K53" s="330"/>
      <c r="L53" s="330"/>
      <c r="M53" s="331"/>
      <c r="N53" s="329">
        <f>SUM(O47:Q52)</f>
        <v>0</v>
      </c>
      <c r="O53" s="330"/>
      <c r="P53" s="330"/>
      <c r="Q53" s="331"/>
      <c r="R53" s="329">
        <f>SUM(S47:U52)</f>
        <v>0</v>
      </c>
      <c r="S53" s="330"/>
      <c r="T53" s="330"/>
      <c r="U53" s="331"/>
      <c r="V53" s="329">
        <f>SUM(W47:Y52)</f>
        <v>0</v>
      </c>
      <c r="W53" s="330"/>
      <c r="X53" s="330"/>
      <c r="Y53" s="331"/>
    </row>
    <row r="54" spans="2:25" s="93" customFormat="1"/>
    <row r="55" spans="2:25" s="93" customFormat="1">
      <c r="B55" s="490" t="s">
        <v>101</v>
      </c>
      <c r="C55" s="490"/>
      <c r="D55" s="490"/>
      <c r="E55" s="411" t="s">
        <v>102</v>
      </c>
      <c r="F55" s="411"/>
      <c r="G55" s="411"/>
      <c r="H55" s="497" t="s">
        <v>104</v>
      </c>
      <c r="I55" s="498"/>
      <c r="J55" s="498"/>
      <c r="K55" s="425" t="s">
        <v>95</v>
      </c>
      <c r="L55" s="425"/>
      <c r="M55" s="425"/>
      <c r="N55" s="424" t="s">
        <v>22</v>
      </c>
      <c r="O55" s="424"/>
      <c r="P55" s="424"/>
      <c r="Q55" s="499" t="s">
        <v>134</v>
      </c>
      <c r="R55" s="412"/>
      <c r="S55" s="412"/>
    </row>
    <row r="56" spans="2:25" s="93" customFormat="1">
      <c r="B56" s="332" t="s">
        <v>35</v>
      </c>
      <c r="C56" s="332" t="s">
        <v>36</v>
      </c>
      <c r="D56" s="332" t="s">
        <v>37</v>
      </c>
      <c r="E56" s="333" t="s">
        <v>35</v>
      </c>
      <c r="F56" s="333" t="s">
        <v>36</v>
      </c>
      <c r="G56" s="333" t="s">
        <v>37</v>
      </c>
      <c r="H56" s="334" t="s">
        <v>35</v>
      </c>
      <c r="I56" s="334" t="s">
        <v>36</v>
      </c>
      <c r="J56" s="334" t="s">
        <v>37</v>
      </c>
      <c r="K56" s="335" t="s">
        <v>35</v>
      </c>
      <c r="L56" s="335" t="s">
        <v>36</v>
      </c>
      <c r="M56" s="335" t="s">
        <v>37</v>
      </c>
      <c r="N56" s="332" t="s">
        <v>35</v>
      </c>
      <c r="O56" s="332" t="s">
        <v>36</v>
      </c>
      <c r="P56" s="332" t="s">
        <v>37</v>
      </c>
      <c r="Q56" s="336" t="s">
        <v>35</v>
      </c>
      <c r="R56" s="336" t="s">
        <v>36</v>
      </c>
      <c r="S56" s="336" t="s">
        <v>37</v>
      </c>
    </row>
    <row r="57" spans="2:25" s="93" customFormat="1">
      <c r="B57" s="337">
        <f>C47+G47+K47+O47+S47+W47</f>
        <v>0</v>
      </c>
      <c r="C57" s="337">
        <f>D47+H47+L47+P47+T47+X47</f>
        <v>0</v>
      </c>
      <c r="D57" s="337">
        <f>E47+I47+M47+Q47+U47+Y47</f>
        <v>0</v>
      </c>
      <c r="E57" s="337">
        <f>C48+G48+K48+O48+S48+W48</f>
        <v>0</v>
      </c>
      <c r="F57" s="337">
        <f>D48+H48+L48+P48+T48+X48</f>
        <v>0</v>
      </c>
      <c r="G57" s="337">
        <f>E48+I48+M48+Q48+U48+Y48</f>
        <v>0</v>
      </c>
      <c r="H57" s="337">
        <f>C49+G49+K49+O49+S49+W49</f>
        <v>0</v>
      </c>
      <c r="I57" s="337">
        <f>D49+H49+L49+P49+T49+X49</f>
        <v>0</v>
      </c>
      <c r="J57" s="337">
        <f>E49+I49+M49+Q49+U49+Y49</f>
        <v>0</v>
      </c>
      <c r="K57" s="337">
        <f>G50+K50+O50+S50+W50+C50</f>
        <v>0</v>
      </c>
      <c r="L57" s="337">
        <f>H50+L50+P50+T50+X50+D50</f>
        <v>0</v>
      </c>
      <c r="M57" s="337">
        <f>I50+M50+Q50+U50+Y50+E50</f>
        <v>0</v>
      </c>
      <c r="N57" s="337">
        <f>C51+G51+K51+O51+S51+W51</f>
        <v>0</v>
      </c>
      <c r="O57" s="337">
        <f>D51+H51+L51+P51+T51+X51</f>
        <v>0</v>
      </c>
      <c r="P57" s="337">
        <f>E51+I51+M51+Q51+U51+Y51</f>
        <v>0</v>
      </c>
      <c r="Q57" s="338">
        <f>C52+G52+K52+O52+S52+W52</f>
        <v>0</v>
      </c>
      <c r="R57" s="338">
        <f>D52+H52+L52+P52+T52+X52</f>
        <v>0</v>
      </c>
      <c r="S57" s="338">
        <f>E52+I52+M52+Q52+U52+Y52</f>
        <v>0</v>
      </c>
    </row>
    <row r="58" spans="2:25" s="93" customFormat="1">
      <c r="B58" s="487">
        <f>B57+C57+D57</f>
        <v>0</v>
      </c>
      <c r="C58" s="488"/>
      <c r="D58" s="489"/>
      <c r="E58" s="487">
        <f>E57+F57+G57</f>
        <v>0</v>
      </c>
      <c r="F58" s="488"/>
      <c r="G58" s="489"/>
      <c r="H58" s="487">
        <f>H57+I57+J57</f>
        <v>0</v>
      </c>
      <c r="I58" s="488"/>
      <c r="J58" s="489"/>
      <c r="K58" s="487">
        <f>K57+L57+M57</f>
        <v>0</v>
      </c>
      <c r="L58" s="488"/>
      <c r="M58" s="489"/>
      <c r="N58" s="487">
        <f>N57+O57+P57</f>
        <v>0</v>
      </c>
      <c r="O58" s="488"/>
      <c r="P58" s="489"/>
      <c r="Q58" s="494">
        <f>Q57+R57+S57</f>
        <v>0</v>
      </c>
      <c r="R58" s="495"/>
      <c r="S58" s="496"/>
      <c r="T58" s="106">
        <f>SUM(B58:S58)</f>
        <v>0</v>
      </c>
    </row>
    <row r="59" spans="2:25" s="174" customFormat="1"/>
    <row r="60" spans="2:25" s="174" customFormat="1"/>
    <row r="61" spans="2:25" s="174" customFormat="1"/>
    <row r="62" spans="2:25" s="174" customFormat="1"/>
    <row r="63" spans="2:25" s="174" customFormat="1"/>
    <row r="64" spans="2:25" s="174" customFormat="1"/>
    <row r="65" s="174" customFormat="1"/>
    <row r="66" s="174" customFormat="1"/>
    <row r="67" s="174" customFormat="1"/>
    <row r="68" s="174" customFormat="1"/>
    <row r="69" s="174" customFormat="1"/>
    <row r="70" s="174" customFormat="1"/>
    <row r="71" s="174" customFormat="1"/>
    <row r="72" s="174" customFormat="1"/>
    <row r="73" s="174" customFormat="1"/>
    <row r="74" s="174" customFormat="1"/>
  </sheetData>
  <protectedRanges>
    <protectedRange password="CC6F" sqref="A73:XFD74" name="Range2_2"/>
    <protectedRange password="CC6F" sqref="A59:XFD72" name="Range2_1_1"/>
    <protectedRange password="CC6F" sqref="A47:A52 Z47:XFD52 A45:XFD46" name="Range1_2"/>
    <protectedRange password="CC6F" sqref="A1:XFD1 L29 V23:XFD27 Z15:XFD22 Z28:XFD44 B16 B4:XFD14 A4:A13 A28:A44 A15:A26 D16:E16" name="Range1_1_3_3"/>
    <protectedRange password="CC6F" sqref="B47:B52 F47:F52 J47:J52 N47:N52 R47:R52 V47:V52" name="Range1_2_1_1"/>
    <protectedRange password="CC6F" sqref="B55:S55" name="Range3_1_4_1_1_1"/>
    <protectedRange password="CC6F" sqref="C47:E52 G47:I52 K47:M52 O47:Q52 S47:U52 W47:Y52" name="Range3_1_6_1"/>
    <protectedRange password="CC6F" sqref="A2:D2 F2:XFD2" name="Range1_1_3_1_2"/>
    <protectedRange password="CC6F" sqref="A3:XFD3" name="Range1_1_3_1_1_2"/>
  </protectedRanges>
  <mergeCells count="90">
    <mergeCell ref="V45:Y45"/>
    <mergeCell ref="J3:M3"/>
    <mergeCell ref="V13:W13"/>
    <mergeCell ref="V5:W5"/>
    <mergeCell ref="J10:K10"/>
    <mergeCell ref="R8:S8"/>
    <mergeCell ref="N5:O5"/>
    <mergeCell ref="J6:K6"/>
    <mergeCell ref="N7:O7"/>
    <mergeCell ref="V12:W12"/>
    <mergeCell ref="N11:O11"/>
    <mergeCell ref="R5:S5"/>
    <mergeCell ref="J7:K7"/>
    <mergeCell ref="J13:K13"/>
    <mergeCell ref="V10:W10"/>
    <mergeCell ref="J8:K8"/>
    <mergeCell ref="A1:J1"/>
    <mergeCell ref="F45:I45"/>
    <mergeCell ref="R6:S6"/>
    <mergeCell ref="V3:Y3"/>
    <mergeCell ref="R45:U45"/>
    <mergeCell ref="J45:M45"/>
    <mergeCell ref="R3:U3"/>
    <mergeCell ref="F8:G8"/>
    <mergeCell ref="R10:S10"/>
    <mergeCell ref="F10:G10"/>
    <mergeCell ref="V9:W9"/>
    <mergeCell ref="A6:A13"/>
    <mergeCell ref="N8:O8"/>
    <mergeCell ref="N10:O10"/>
    <mergeCell ref="F9:G9"/>
    <mergeCell ref="J11:K11"/>
    <mergeCell ref="Q58:S58"/>
    <mergeCell ref="H55:J55"/>
    <mergeCell ref="N12:O12"/>
    <mergeCell ref="F11:G11"/>
    <mergeCell ref="B11:C11"/>
    <mergeCell ref="R12:S12"/>
    <mergeCell ref="B58:D58"/>
    <mergeCell ref="N58:P58"/>
    <mergeCell ref="N55:P55"/>
    <mergeCell ref="H58:J58"/>
    <mergeCell ref="K58:M58"/>
    <mergeCell ref="E58:G58"/>
    <mergeCell ref="E55:G55"/>
    <mergeCell ref="N45:Q45"/>
    <mergeCell ref="Q55:S55"/>
    <mergeCell ref="N4:O4"/>
    <mergeCell ref="R13:S13"/>
    <mergeCell ref="N6:O6"/>
    <mergeCell ref="N9:O9"/>
    <mergeCell ref="R4:S4"/>
    <mergeCell ref="R11:S11"/>
    <mergeCell ref="F7:G7"/>
    <mergeCell ref="F5:G5"/>
    <mergeCell ref="N13:O13"/>
    <mergeCell ref="J12:K12"/>
    <mergeCell ref="R7:S7"/>
    <mergeCell ref="B5:C5"/>
    <mergeCell ref="J4:K4"/>
    <mergeCell ref="B55:D55"/>
    <mergeCell ref="B4:C4"/>
    <mergeCell ref="F4:G4"/>
    <mergeCell ref="B45:E45"/>
    <mergeCell ref="K55:M55"/>
    <mergeCell ref="B12:C12"/>
    <mergeCell ref="B7:C7"/>
    <mergeCell ref="B10:C10"/>
    <mergeCell ref="F6:G6"/>
    <mergeCell ref="F13:G13"/>
    <mergeCell ref="B13:C13"/>
    <mergeCell ref="F12:G12"/>
    <mergeCell ref="B9:C9"/>
    <mergeCell ref="B6:C6"/>
    <mergeCell ref="D2:G2"/>
    <mergeCell ref="I2:Q2"/>
    <mergeCell ref="A16:A44"/>
    <mergeCell ref="B8:C8"/>
    <mergeCell ref="V8:W8"/>
    <mergeCell ref="B2:C2"/>
    <mergeCell ref="V11:W11"/>
    <mergeCell ref="J9:K9"/>
    <mergeCell ref="R9:S9"/>
    <mergeCell ref="V7:W7"/>
    <mergeCell ref="N3:Q3"/>
    <mergeCell ref="V6:W6"/>
    <mergeCell ref="F3:I3"/>
    <mergeCell ref="V4:W4"/>
    <mergeCell ref="B3:E3"/>
    <mergeCell ref="J5:K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IZ134"/>
  <sheetViews>
    <sheetView topLeftCell="A61" workbookViewId="0">
      <selection activeCell="L24" sqref="L24"/>
    </sheetView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6'!B16</f>
        <v>0</v>
      </c>
      <c r="B67" s="74">
        <f>'plan 6'!C16</f>
        <v>0</v>
      </c>
      <c r="C67" s="74">
        <f>'plan 6'!D16</f>
        <v>0</v>
      </c>
      <c r="D67" s="74">
        <f>'plan 6'!E16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6'!B17</f>
        <v>0</v>
      </c>
      <c r="B68" s="74">
        <f>'plan 6'!C17</f>
        <v>0</v>
      </c>
      <c r="C68" s="74">
        <f>'plan 6'!D17</f>
        <v>0</v>
      </c>
      <c r="D68" s="74">
        <f>'plan 6'!E17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6'!B18</f>
        <v>0</v>
      </c>
      <c r="B69" s="74">
        <f>'plan 6'!C18</f>
        <v>0</v>
      </c>
      <c r="C69" s="74">
        <f>'plan 6'!D18</f>
        <v>0</v>
      </c>
      <c r="D69" s="74">
        <f>'plan 6'!E18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6'!B19</f>
        <v>0</v>
      </c>
      <c r="B70" s="74">
        <f>'plan 6'!C19</f>
        <v>0</v>
      </c>
      <c r="C70" s="74">
        <f>'plan 6'!D19</f>
        <v>0</v>
      </c>
      <c r="D70" s="74">
        <f>'plan 6'!E19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6'!B20</f>
        <v>0</v>
      </c>
      <c r="B71" s="74">
        <f>'plan 6'!C20</f>
        <v>0</v>
      </c>
      <c r="C71" s="74">
        <f>'plan 6'!D20</f>
        <v>0</v>
      </c>
      <c r="D71" s="74">
        <f>'plan 6'!E20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6'!B21</f>
        <v>0</v>
      </c>
      <c r="B72" s="74">
        <f>'plan 6'!C21</f>
        <v>0</v>
      </c>
      <c r="C72" s="74">
        <f>'plan 6'!D21</f>
        <v>0</v>
      </c>
      <c r="D72" s="74">
        <f>'plan 6'!E21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6'!B22</f>
        <v>0</v>
      </c>
      <c r="B73" s="74">
        <f>'plan 6'!C22</f>
        <v>0</v>
      </c>
      <c r="C73" s="74">
        <f>'plan 6'!D22</f>
        <v>0</v>
      </c>
      <c r="D73" s="74">
        <f>'plan 6'!E22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6'!B23</f>
        <v>0</v>
      </c>
      <c r="B74" s="74">
        <f>'plan 6'!C23</f>
        <v>0</v>
      </c>
      <c r="C74" s="74">
        <f>'plan 6'!D23</f>
        <v>0</v>
      </c>
      <c r="D74" s="74">
        <f>'plan 6'!E23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6'!B24</f>
        <v>0</v>
      </c>
      <c r="B75" s="74">
        <f>'plan 6'!C24</f>
        <v>0</v>
      </c>
      <c r="C75" s="74">
        <f>'plan 6'!D24</f>
        <v>0</v>
      </c>
      <c r="D75" s="74">
        <f>'plan 6'!E24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6'!B25</f>
        <v>0</v>
      </c>
      <c r="B76" s="74">
        <f>'plan 6'!C25</f>
        <v>0</v>
      </c>
      <c r="C76" s="74">
        <f>'plan 6'!D25</f>
        <v>0</v>
      </c>
      <c r="D76" s="74">
        <f>'plan 6'!E25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6'!B26</f>
        <v>0</v>
      </c>
      <c r="B77" s="74">
        <f>'plan 6'!C26</f>
        <v>0</v>
      </c>
      <c r="C77" s="74">
        <f>'plan 6'!D26</f>
        <v>0</v>
      </c>
      <c r="D77" s="74">
        <f>'plan 6'!E26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6'!B27</f>
        <v>0</v>
      </c>
      <c r="B78" s="74">
        <f>'plan 6'!C27</f>
        <v>0</v>
      </c>
      <c r="C78" s="74">
        <f>'plan 6'!D27</f>
        <v>0</v>
      </c>
      <c r="D78" s="74">
        <f>'plan 6'!E27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6'!B28</f>
        <v>0</v>
      </c>
      <c r="B79" s="74">
        <f>'plan 6'!C28</f>
        <v>0</v>
      </c>
      <c r="C79" s="74">
        <f>'plan 6'!D28</f>
        <v>0</v>
      </c>
      <c r="D79" s="74">
        <f>'plan 6'!E28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6'!B29</f>
        <v>0</v>
      </c>
      <c r="B80" s="74">
        <f>'plan 6'!C29</f>
        <v>0</v>
      </c>
      <c r="C80" s="74">
        <f>'plan 6'!D29</f>
        <v>0</v>
      </c>
      <c r="D80" s="74">
        <f>'plan 6'!E29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6'!B30</f>
        <v>0</v>
      </c>
      <c r="B81" s="74">
        <f>'plan 6'!C30</f>
        <v>0</v>
      </c>
      <c r="C81" s="74">
        <f>'plan 6'!D30</f>
        <v>0</v>
      </c>
      <c r="D81" s="74">
        <f>'plan 6'!E30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6'!B31</f>
        <v>0</v>
      </c>
      <c r="B82" s="74">
        <f>'plan 6'!C31</f>
        <v>0</v>
      </c>
      <c r="C82" s="74">
        <f>'plan 6'!D31</f>
        <v>0</v>
      </c>
      <c r="D82" s="74">
        <f>'plan 6'!E31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6'!B32</f>
        <v>0</v>
      </c>
      <c r="B83" s="74">
        <f>'plan 6'!C32</f>
        <v>0</v>
      </c>
      <c r="C83" s="74">
        <f>'plan 6'!D32</f>
        <v>0</v>
      </c>
      <c r="D83" s="74">
        <f>'plan 6'!E32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6'!B33</f>
        <v>0</v>
      </c>
      <c r="B84" s="74">
        <f>'plan 6'!C33</f>
        <v>0</v>
      </c>
      <c r="C84" s="74">
        <f>'plan 6'!D33</f>
        <v>0</v>
      </c>
      <c r="D84" s="74">
        <f>'plan 6'!E33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6'!B34</f>
        <v>0</v>
      </c>
      <c r="B85" s="74">
        <f>'plan 6'!C34</f>
        <v>0</v>
      </c>
      <c r="C85" s="74">
        <f>'plan 6'!D34</f>
        <v>0</v>
      </c>
      <c r="D85" s="74">
        <f>'plan 6'!E34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6'!B35</f>
        <v>0</v>
      </c>
      <c r="B86" s="74">
        <f>'plan 6'!C35</f>
        <v>0</v>
      </c>
      <c r="C86" s="74">
        <f>'plan 6'!D35</f>
        <v>0</v>
      </c>
      <c r="D86" s="74">
        <f>'plan 6'!E35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6'!B36</f>
        <v>0</v>
      </c>
      <c r="B87" s="74">
        <f>'plan 6'!C36</f>
        <v>0</v>
      </c>
      <c r="C87" s="74">
        <f>'plan 6'!D36</f>
        <v>0</v>
      </c>
      <c r="D87" s="74">
        <f>'plan 6'!E36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6'!B37</f>
        <v>0</v>
      </c>
      <c r="B88" s="74">
        <f>'plan 6'!C37</f>
        <v>0</v>
      </c>
      <c r="C88" s="74">
        <f>'plan 6'!D37</f>
        <v>0</v>
      </c>
      <c r="D88" s="74">
        <f>'plan 6'!E37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6'!B38</f>
        <v>0</v>
      </c>
      <c r="B89" s="74">
        <f>'plan 6'!C38</f>
        <v>0</v>
      </c>
      <c r="C89" s="74">
        <f>'plan 6'!D38</f>
        <v>0</v>
      </c>
      <c r="D89" s="74">
        <f>'plan 6'!E38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6'!B39</f>
        <v>0</v>
      </c>
      <c r="B90" s="74">
        <f>'plan 6'!C39</f>
        <v>0</v>
      </c>
      <c r="C90" s="74">
        <f>'plan 6'!D39</f>
        <v>0</v>
      </c>
      <c r="D90" s="74">
        <f>'plan 6'!E39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6'!B40</f>
        <v>0</v>
      </c>
      <c r="B91" s="74">
        <f>'plan 6'!C40</f>
        <v>0</v>
      </c>
      <c r="C91" s="74">
        <f>'plan 6'!D40</f>
        <v>0</v>
      </c>
      <c r="D91" s="74">
        <f>'plan 6'!E40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6'!B41</f>
        <v>0</v>
      </c>
      <c r="B92" s="74">
        <f>'plan 6'!C41</f>
        <v>0</v>
      </c>
      <c r="C92" s="74">
        <f>'plan 6'!D41</f>
        <v>0</v>
      </c>
      <c r="D92" s="74">
        <f>'plan 6'!E41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6'!B42</f>
        <v>0</v>
      </c>
      <c r="B93" s="74">
        <f>'plan 6'!C42</f>
        <v>0</v>
      </c>
      <c r="C93" s="74">
        <f>'plan 6'!D42</f>
        <v>0</v>
      </c>
      <c r="D93" s="74">
        <f>'plan 6'!E42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6'!B43</f>
        <v>0</v>
      </c>
      <c r="B94" s="74">
        <f>'plan 6'!C43</f>
        <v>0</v>
      </c>
      <c r="C94" s="74">
        <f>'plan 6'!D43</f>
        <v>0</v>
      </c>
      <c r="D94" s="74">
        <f>'plan 6'!E43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6'!B44</f>
        <v>0</v>
      </c>
      <c r="B95" s="74">
        <f>'plan 6'!C44</f>
        <v>0</v>
      </c>
      <c r="C95" s="74">
        <f>'plan 6'!D44</f>
        <v>0</v>
      </c>
      <c r="D95" s="74">
        <f>'plan 6'!E44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73"/>
      <c r="B96" s="74"/>
      <c r="C96" s="74"/>
      <c r="D96" s="74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 ht="17.25" customHeight="1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8" customHeight="1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"/>
    <protectedRange password="CC6F" sqref="A46 J46:S46 A45:B45 D45:F45 A42:D44 I42:T43 I44:S45 A47:S47 H42:H44 E44:G44 E42:F43" name="Range2_1_3"/>
    <protectedRange password="CC6F" sqref="A109:S110 A127:S134" name="Range4_1_2"/>
    <protectedRange password="CC6F" sqref="A114:S114" name="Range4_2_1"/>
    <protectedRange password="CC6F" sqref="U101:X102 T103:W103" name="Range3_1"/>
    <protectedRange password="CC7D" sqref="A1:F1 C2:G2 A3:F35 G1:X3 B40:F40 E66:I66 B99:F99 G4:H35 L4:X35" name="Range1_5"/>
    <protectedRange password="CC7D" sqref="A48:G62 A64:F64 C63:G63 G48:X64 A115:X126" name="Range2_1"/>
    <protectedRange password="CC6F" sqref="A66:D66 J66:XFD66 A65:I65 K65:XFD65 I5:K35 J4:K4 A67:XFD67 E68:XFD96 A68:D95" name="Range2_2_3"/>
    <protectedRange password="CC6F" sqref="B46:I46" name="Range2_1_1_2_1"/>
    <protectedRange password="CC6F" sqref="A63:B63" name="Range1_1_1_2"/>
    <protectedRange password="CC6F" sqref="A2:B2" name="Range1_1_1_3"/>
    <protectedRange password="CC6F" sqref="G41:G43" name="Range3_1_3"/>
    <protectedRange password="CC6F" sqref="A104:R105" name="Range3_1_4_1_1"/>
    <protectedRange password="CC6F" sqref="S104:V106" name="Range3_3_2"/>
    <protectedRange password="CC6F" sqref="A106:R106" name="Range3_1_1_1_1"/>
    <protectedRange password="CC6F" sqref="A111:R111" name="Range3_1_5_1"/>
    <protectedRange password="CC6F" sqref="A112:R112" name="Range4_1_1_1_1"/>
    <protectedRange password="CC6F" sqref="S111:V111" name="Range3_3_1_1_1"/>
    <protectedRange password="CC6F" sqref="A113:R113" name="Range3_1_2_1_1_1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IZ134"/>
  <sheetViews>
    <sheetView topLeftCell="A50" workbookViewId="0">
      <selection activeCell="L24" sqref="L24"/>
    </sheetView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6'!F16</f>
        <v>0</v>
      </c>
      <c r="B67" s="74">
        <f>'plan 6'!G16</f>
        <v>0</v>
      </c>
      <c r="C67" s="74">
        <f>'plan 6'!H16</f>
        <v>0</v>
      </c>
      <c r="D67" s="74">
        <f>'plan 6'!I16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6'!F17</f>
        <v>0</v>
      </c>
      <c r="B68" s="74">
        <f>'plan 6'!G17</f>
        <v>0</v>
      </c>
      <c r="C68" s="74">
        <f>'plan 6'!H17</f>
        <v>0</v>
      </c>
      <c r="D68" s="74">
        <f>'plan 6'!I17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6'!F18</f>
        <v>0</v>
      </c>
      <c r="B69" s="74">
        <f>'plan 6'!G18</f>
        <v>0</v>
      </c>
      <c r="C69" s="74">
        <f>'plan 6'!H18</f>
        <v>0</v>
      </c>
      <c r="D69" s="74">
        <f>'plan 6'!I18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6'!F19</f>
        <v>0</v>
      </c>
      <c r="B70" s="74">
        <f>'plan 6'!G19</f>
        <v>0</v>
      </c>
      <c r="C70" s="74">
        <f>'plan 6'!H19</f>
        <v>0</v>
      </c>
      <c r="D70" s="74">
        <f>'plan 6'!I19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6'!F20</f>
        <v>0</v>
      </c>
      <c r="B71" s="74">
        <f>'plan 6'!G20</f>
        <v>0</v>
      </c>
      <c r="C71" s="74">
        <f>'plan 6'!H20</f>
        <v>0</v>
      </c>
      <c r="D71" s="74">
        <f>'plan 6'!I20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6'!F21</f>
        <v>0</v>
      </c>
      <c r="B72" s="74">
        <f>'plan 6'!G21</f>
        <v>0</v>
      </c>
      <c r="C72" s="74">
        <f>'plan 6'!H21</f>
        <v>0</v>
      </c>
      <c r="D72" s="74">
        <f>'plan 6'!I21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6'!F22</f>
        <v>0</v>
      </c>
      <c r="B73" s="74">
        <f>'plan 6'!G22</f>
        <v>0</v>
      </c>
      <c r="C73" s="74">
        <f>'plan 6'!H22</f>
        <v>0</v>
      </c>
      <c r="D73" s="74">
        <f>'plan 6'!I22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6'!F23</f>
        <v>0</v>
      </c>
      <c r="B74" s="74">
        <f>'plan 6'!G23</f>
        <v>0</v>
      </c>
      <c r="C74" s="74">
        <f>'plan 6'!H23</f>
        <v>0</v>
      </c>
      <c r="D74" s="74">
        <f>'plan 6'!I23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6'!F24</f>
        <v>0</v>
      </c>
      <c r="B75" s="74">
        <f>'plan 6'!G24</f>
        <v>0</v>
      </c>
      <c r="C75" s="74">
        <f>'plan 6'!H24</f>
        <v>0</v>
      </c>
      <c r="D75" s="74">
        <f>'plan 6'!I24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6'!F25</f>
        <v>0</v>
      </c>
      <c r="B76" s="74">
        <f>'plan 6'!G25</f>
        <v>0</v>
      </c>
      <c r="C76" s="74">
        <f>'plan 6'!H25</f>
        <v>0</v>
      </c>
      <c r="D76" s="74">
        <f>'plan 6'!I25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6'!F26</f>
        <v>0</v>
      </c>
      <c r="B77" s="74">
        <f>'plan 6'!G26</f>
        <v>0</v>
      </c>
      <c r="C77" s="74">
        <f>'plan 6'!H26</f>
        <v>0</v>
      </c>
      <c r="D77" s="74">
        <f>'plan 6'!I26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6'!F27</f>
        <v>0</v>
      </c>
      <c r="B78" s="74">
        <f>'plan 6'!G27</f>
        <v>0</v>
      </c>
      <c r="C78" s="74">
        <f>'plan 6'!H27</f>
        <v>0</v>
      </c>
      <c r="D78" s="74">
        <f>'plan 6'!I27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6'!F28</f>
        <v>0</v>
      </c>
      <c r="B79" s="74">
        <f>'plan 6'!G28</f>
        <v>0</v>
      </c>
      <c r="C79" s="74">
        <f>'plan 6'!H28</f>
        <v>0</v>
      </c>
      <c r="D79" s="74">
        <f>'plan 6'!I28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6'!F29</f>
        <v>0</v>
      </c>
      <c r="B80" s="74">
        <f>'plan 6'!G29</f>
        <v>0</v>
      </c>
      <c r="C80" s="74">
        <f>'plan 6'!H29</f>
        <v>0</v>
      </c>
      <c r="D80" s="74">
        <f>'plan 6'!I29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6'!F30</f>
        <v>0</v>
      </c>
      <c r="B81" s="74">
        <f>'plan 6'!G30</f>
        <v>0</v>
      </c>
      <c r="C81" s="74">
        <f>'plan 6'!H30</f>
        <v>0</v>
      </c>
      <c r="D81" s="74">
        <f>'plan 6'!I30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6'!F31</f>
        <v>0</v>
      </c>
      <c r="B82" s="74">
        <f>'plan 6'!G31</f>
        <v>0</v>
      </c>
      <c r="C82" s="74">
        <f>'plan 6'!H31</f>
        <v>0</v>
      </c>
      <c r="D82" s="74">
        <f>'plan 6'!I31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6'!F32</f>
        <v>0</v>
      </c>
      <c r="B83" s="74">
        <f>'plan 6'!G32</f>
        <v>0</v>
      </c>
      <c r="C83" s="74">
        <f>'plan 6'!H32</f>
        <v>0</v>
      </c>
      <c r="D83" s="74">
        <f>'plan 6'!I32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6'!F33</f>
        <v>0</v>
      </c>
      <c r="B84" s="74">
        <f>'plan 6'!G33</f>
        <v>0</v>
      </c>
      <c r="C84" s="74">
        <f>'plan 6'!H33</f>
        <v>0</v>
      </c>
      <c r="D84" s="74">
        <f>'plan 6'!I33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6'!F34</f>
        <v>0</v>
      </c>
      <c r="B85" s="74">
        <f>'plan 6'!G34</f>
        <v>0</v>
      </c>
      <c r="C85" s="74">
        <f>'plan 6'!H34</f>
        <v>0</v>
      </c>
      <c r="D85" s="74">
        <f>'plan 6'!I34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6'!F35</f>
        <v>0</v>
      </c>
      <c r="B86" s="74">
        <f>'plan 6'!G35</f>
        <v>0</v>
      </c>
      <c r="C86" s="74">
        <f>'plan 6'!H35</f>
        <v>0</v>
      </c>
      <c r="D86" s="74">
        <f>'plan 6'!I35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6'!F36</f>
        <v>0</v>
      </c>
      <c r="B87" s="74">
        <f>'plan 6'!G36</f>
        <v>0</v>
      </c>
      <c r="C87" s="74">
        <f>'plan 6'!H36</f>
        <v>0</v>
      </c>
      <c r="D87" s="74">
        <f>'plan 6'!I36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6'!F37</f>
        <v>0</v>
      </c>
      <c r="B88" s="74">
        <f>'plan 6'!G37</f>
        <v>0</v>
      </c>
      <c r="C88" s="74">
        <f>'plan 6'!H37</f>
        <v>0</v>
      </c>
      <c r="D88" s="74">
        <f>'plan 6'!I37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6'!F38</f>
        <v>0</v>
      </c>
      <c r="B89" s="74">
        <f>'plan 6'!G38</f>
        <v>0</v>
      </c>
      <c r="C89" s="74">
        <f>'plan 6'!H38</f>
        <v>0</v>
      </c>
      <c r="D89" s="74">
        <f>'plan 6'!I38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6'!F39</f>
        <v>0</v>
      </c>
      <c r="B90" s="74">
        <f>'plan 6'!G39</f>
        <v>0</v>
      </c>
      <c r="C90" s="74">
        <f>'plan 6'!H39</f>
        <v>0</v>
      </c>
      <c r="D90" s="74">
        <f>'plan 6'!I39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6'!F40</f>
        <v>0</v>
      </c>
      <c r="B91" s="74">
        <f>'plan 6'!G40</f>
        <v>0</v>
      </c>
      <c r="C91" s="74">
        <f>'plan 6'!H40</f>
        <v>0</v>
      </c>
      <c r="D91" s="74">
        <f>'plan 6'!I40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6'!F41</f>
        <v>0</v>
      </c>
      <c r="B92" s="74">
        <f>'plan 6'!G41</f>
        <v>0</v>
      </c>
      <c r="C92" s="74">
        <f>'plan 6'!H41</f>
        <v>0</v>
      </c>
      <c r="D92" s="74">
        <f>'plan 6'!I41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6'!F42</f>
        <v>0</v>
      </c>
      <c r="B93" s="74">
        <f>'plan 6'!G42</f>
        <v>0</v>
      </c>
      <c r="C93" s="74">
        <f>'plan 6'!H42</f>
        <v>0</v>
      </c>
      <c r="D93" s="74">
        <f>'plan 6'!I42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6'!F43</f>
        <v>0</v>
      </c>
      <c r="B94" s="74">
        <f>'plan 6'!G43</f>
        <v>0</v>
      </c>
      <c r="C94" s="74">
        <f>'plan 6'!H43</f>
        <v>0</v>
      </c>
      <c r="D94" s="74">
        <f>'plan 6'!I43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6'!F44</f>
        <v>0</v>
      </c>
      <c r="B95" s="74">
        <f>'plan 6'!G44</f>
        <v>0</v>
      </c>
      <c r="C95" s="74">
        <f>'plan 6'!H44</f>
        <v>0</v>
      </c>
      <c r="D95" s="74">
        <f>'plan 6'!I44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73"/>
      <c r="B96" s="74"/>
      <c r="C96" s="74"/>
      <c r="D96" s="74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_2"/>
    <protectedRange password="CC6F" sqref="A46 J46:S46 A45:B45 D45:F45 A42:D44 I42:T43 I44:S45 A47:S47 H42:H44 E44:G44 E42:F43" name="Range2_1_3_1_2"/>
    <protectedRange password="CC6F" sqref="A109:S110 A127:S134" name="Range4_1_2_1_2"/>
    <protectedRange password="CC6F" sqref="A114:S114" name="Range4_2_1_1_2"/>
    <protectedRange password="CC6F" sqref="U101:X102 T103:W103" name="Range3_1_1_2"/>
    <protectedRange password="CC7D" sqref="A1:F1 C2:G2 A3:F35 G1:X3 B40:F40 E66:I66 B99:F99 G4:H35 L4:X35" name="Range1_5_1_2"/>
    <protectedRange password="CC7D" sqref="A48:G62 A64:F64 C63:G63 G48:X64 A115:X126" name="Range2_1_1_2"/>
    <protectedRange password="CC6F" sqref="A66:D66 J66:XFD66 A65:I65 K65:XFD65 I5:K35 J4:K4 E67:XFD96" name="Range2_2_3_1_2"/>
    <protectedRange password="CC6F" sqref="B46:I46" name="Range2_1_1_2_1_1_2"/>
    <protectedRange password="CC6F" sqref="A63:B63" name="Range1_1_1_2_1_2"/>
    <protectedRange password="CC6F" sqref="A2:B2" name="Range1_1_1_3_1_2"/>
    <protectedRange password="CC6F" sqref="G41:G43" name="Range3_1_3_1_2"/>
    <protectedRange password="CC6F" sqref="A104:R105" name="Range3_1_4_1_1_1_2"/>
    <protectedRange password="CC6F" sqref="S104:V106" name="Range3_3_2_1_2"/>
    <protectedRange password="CC6F" sqref="A106:R106" name="Range3_1_1_1_1_1_2"/>
    <protectedRange password="CC6F" sqref="A111:R111" name="Range3_1_5_1_1_2"/>
    <protectedRange password="CC6F" sqref="A112:R112" name="Range4_1_1_1_1_1_2"/>
    <protectedRange password="CC6F" sqref="S111:V111" name="Range3_3_1_1_1_1_2"/>
    <protectedRange password="CC6F" sqref="A113:R113" name="Range3_1_2_1_1_1_1_2"/>
    <protectedRange password="CC6F" sqref="B96:D96 A67:D95" name="Range2_2_3_2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IZ134"/>
  <sheetViews>
    <sheetView topLeftCell="A53" workbookViewId="0">
      <selection activeCell="L24" sqref="L24"/>
    </sheetView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6'!J16</f>
        <v>0</v>
      </c>
      <c r="B67" s="74">
        <f>'plan 6'!K16</f>
        <v>0</v>
      </c>
      <c r="C67" s="74">
        <f>'plan 6'!L16</f>
        <v>0</v>
      </c>
      <c r="D67" s="74">
        <f>'plan 6'!M16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6'!J17</f>
        <v>0</v>
      </c>
      <c r="B68" s="74">
        <f>'plan 6'!K17</f>
        <v>0</v>
      </c>
      <c r="C68" s="74">
        <f>'plan 6'!L17</f>
        <v>0</v>
      </c>
      <c r="D68" s="74">
        <f>'plan 6'!M17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6'!J18</f>
        <v>0</v>
      </c>
      <c r="B69" s="74">
        <f>'plan 6'!K18</f>
        <v>0</v>
      </c>
      <c r="C69" s="74">
        <f>'plan 6'!L18</f>
        <v>0</v>
      </c>
      <c r="D69" s="74">
        <f>'plan 6'!M18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6'!J19</f>
        <v>0</v>
      </c>
      <c r="B70" s="74">
        <f>'plan 6'!K19</f>
        <v>0</v>
      </c>
      <c r="C70" s="74">
        <f>'plan 6'!L19</f>
        <v>0</v>
      </c>
      <c r="D70" s="74">
        <f>'plan 6'!M19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6'!J20</f>
        <v>0</v>
      </c>
      <c r="B71" s="74">
        <f>'plan 6'!K20</f>
        <v>0</v>
      </c>
      <c r="C71" s="74">
        <f>'plan 6'!L20</f>
        <v>0</v>
      </c>
      <c r="D71" s="74">
        <f>'plan 6'!M20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6'!J21</f>
        <v>0</v>
      </c>
      <c r="B72" s="74">
        <f>'plan 6'!K21</f>
        <v>0</v>
      </c>
      <c r="C72" s="74">
        <f>'plan 6'!L21</f>
        <v>0</v>
      </c>
      <c r="D72" s="74">
        <f>'plan 6'!M21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6'!J22</f>
        <v>0</v>
      </c>
      <c r="B73" s="74">
        <f>'plan 6'!K22</f>
        <v>0</v>
      </c>
      <c r="C73" s="74">
        <f>'plan 6'!L22</f>
        <v>0</v>
      </c>
      <c r="D73" s="74">
        <f>'plan 6'!M22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6'!J23</f>
        <v>0</v>
      </c>
      <c r="B74" s="74">
        <f>'plan 6'!K23</f>
        <v>0</v>
      </c>
      <c r="C74" s="74">
        <f>'plan 6'!L23</f>
        <v>0</v>
      </c>
      <c r="D74" s="74">
        <f>'plan 6'!M23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6'!J24</f>
        <v>0</v>
      </c>
      <c r="B75" s="74">
        <f>'plan 6'!K24</f>
        <v>0</v>
      </c>
      <c r="C75" s="74">
        <f>'plan 6'!L24</f>
        <v>0</v>
      </c>
      <c r="D75" s="74">
        <f>'plan 6'!M24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6'!J25</f>
        <v>0</v>
      </c>
      <c r="B76" s="74">
        <f>'plan 6'!K25</f>
        <v>0</v>
      </c>
      <c r="C76" s="74">
        <f>'plan 6'!L25</f>
        <v>0</v>
      </c>
      <c r="D76" s="74">
        <f>'plan 6'!M25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6'!J26</f>
        <v>0</v>
      </c>
      <c r="B77" s="74">
        <f>'plan 6'!K26</f>
        <v>0</v>
      </c>
      <c r="C77" s="74">
        <f>'plan 6'!L26</f>
        <v>0</v>
      </c>
      <c r="D77" s="74">
        <f>'plan 6'!M26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6'!J27</f>
        <v>0</v>
      </c>
      <c r="B78" s="74">
        <f>'plan 6'!K27</f>
        <v>0</v>
      </c>
      <c r="C78" s="74">
        <f>'plan 6'!L27</f>
        <v>0</v>
      </c>
      <c r="D78" s="74">
        <f>'plan 6'!M27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6'!J28</f>
        <v>0</v>
      </c>
      <c r="B79" s="74">
        <f>'plan 6'!K28</f>
        <v>0</v>
      </c>
      <c r="C79" s="74">
        <f>'plan 6'!L28</f>
        <v>0</v>
      </c>
      <c r="D79" s="74">
        <f>'plan 6'!M28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6'!J29</f>
        <v>0</v>
      </c>
      <c r="B80" s="74">
        <f>'plan 6'!K29</f>
        <v>0</v>
      </c>
      <c r="C80" s="74">
        <f>'plan 6'!L29</f>
        <v>0</v>
      </c>
      <c r="D80" s="74">
        <f>'plan 6'!M29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6'!J30</f>
        <v>0</v>
      </c>
      <c r="B81" s="74">
        <f>'plan 6'!K30</f>
        <v>0</v>
      </c>
      <c r="C81" s="74">
        <f>'plan 6'!L30</f>
        <v>0</v>
      </c>
      <c r="D81" s="74">
        <f>'plan 6'!M30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6'!J31</f>
        <v>0</v>
      </c>
      <c r="B82" s="74">
        <f>'plan 6'!K31</f>
        <v>0</v>
      </c>
      <c r="C82" s="74">
        <f>'plan 6'!L31</f>
        <v>0</v>
      </c>
      <c r="D82" s="74">
        <f>'plan 6'!M31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6'!J32</f>
        <v>0</v>
      </c>
      <c r="B83" s="74">
        <f>'plan 6'!K32</f>
        <v>0</v>
      </c>
      <c r="C83" s="74">
        <f>'plan 6'!L32</f>
        <v>0</v>
      </c>
      <c r="D83" s="74">
        <f>'plan 6'!M32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6'!J33</f>
        <v>0</v>
      </c>
      <c r="B84" s="74">
        <f>'plan 6'!K33</f>
        <v>0</v>
      </c>
      <c r="C84" s="74">
        <f>'plan 6'!L33</f>
        <v>0</v>
      </c>
      <c r="D84" s="74">
        <f>'plan 6'!M33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6'!J34</f>
        <v>0</v>
      </c>
      <c r="B85" s="74">
        <f>'plan 6'!K34</f>
        <v>0</v>
      </c>
      <c r="C85" s="74">
        <f>'plan 6'!L34</f>
        <v>0</v>
      </c>
      <c r="D85" s="74">
        <f>'plan 6'!M34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6'!J35</f>
        <v>0</v>
      </c>
      <c r="B86" s="74">
        <f>'plan 6'!K35</f>
        <v>0</v>
      </c>
      <c r="C86" s="74">
        <f>'plan 6'!L35</f>
        <v>0</v>
      </c>
      <c r="D86" s="74">
        <f>'plan 6'!M35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6'!J36</f>
        <v>0</v>
      </c>
      <c r="B87" s="74">
        <f>'plan 6'!K36</f>
        <v>0</v>
      </c>
      <c r="C87" s="74">
        <f>'plan 6'!L36</f>
        <v>0</v>
      </c>
      <c r="D87" s="74">
        <f>'plan 6'!M36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6'!J37</f>
        <v>0</v>
      </c>
      <c r="B88" s="74">
        <f>'plan 6'!K37</f>
        <v>0</v>
      </c>
      <c r="C88" s="74">
        <f>'plan 6'!L37</f>
        <v>0</v>
      </c>
      <c r="D88" s="74">
        <f>'plan 6'!M37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6'!J38</f>
        <v>0</v>
      </c>
      <c r="B89" s="74">
        <f>'plan 6'!K38</f>
        <v>0</v>
      </c>
      <c r="C89" s="74">
        <f>'plan 6'!L38</f>
        <v>0</v>
      </c>
      <c r="D89" s="74">
        <f>'plan 6'!M38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6'!J39</f>
        <v>0</v>
      </c>
      <c r="B90" s="74">
        <f>'plan 6'!K39</f>
        <v>0</v>
      </c>
      <c r="C90" s="74">
        <f>'plan 6'!L39</f>
        <v>0</v>
      </c>
      <c r="D90" s="74">
        <f>'plan 6'!M39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6'!J40</f>
        <v>0</v>
      </c>
      <c r="B91" s="74">
        <f>'plan 6'!K40</f>
        <v>0</v>
      </c>
      <c r="C91" s="74">
        <f>'plan 6'!L40</f>
        <v>0</v>
      </c>
      <c r="D91" s="74">
        <f>'plan 6'!M40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6'!J41</f>
        <v>0</v>
      </c>
      <c r="B92" s="74">
        <f>'plan 6'!K41</f>
        <v>0</v>
      </c>
      <c r="C92" s="74">
        <f>'plan 6'!L41</f>
        <v>0</v>
      </c>
      <c r="D92" s="74">
        <f>'plan 6'!M41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6'!J42</f>
        <v>0</v>
      </c>
      <c r="B93" s="74">
        <f>'plan 6'!K42</f>
        <v>0</v>
      </c>
      <c r="C93" s="74">
        <f>'plan 6'!L42</f>
        <v>0</v>
      </c>
      <c r="D93" s="74">
        <f>'plan 6'!M42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6'!J43</f>
        <v>0</v>
      </c>
      <c r="B94" s="74">
        <f>'plan 6'!K43</f>
        <v>0</v>
      </c>
      <c r="C94" s="74">
        <f>'plan 6'!L43</f>
        <v>0</v>
      </c>
      <c r="D94" s="74">
        <f>'plan 6'!M43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6'!J44</f>
        <v>0</v>
      </c>
      <c r="B95" s="74">
        <f>'plan 6'!K44</f>
        <v>0</v>
      </c>
      <c r="C95" s="74">
        <f>'plan 6'!L44</f>
        <v>0</v>
      </c>
      <c r="D95" s="74">
        <f>'plan 6'!M44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86"/>
      <c r="B96" s="87"/>
      <c r="C96" s="87"/>
      <c r="D96" s="88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_1"/>
    <protectedRange password="CC6F" sqref="A46 J46:S46 A45:B45 D45:F45 A42:D44 I42:T43 I44:S45 A47:S47 H42:H44 E44:G44 E42:F43" name="Range2_1_3_1_1"/>
    <protectedRange password="CC6F" sqref="A109:S110 A127:S134" name="Range4_1_2_1_1"/>
    <protectedRange password="CC6F" sqref="A114:S114" name="Range4_2_1_1_1"/>
    <protectedRange password="CC6F" sqref="U101:X102 T103:W103" name="Range3_1_1_1"/>
    <protectedRange password="CC7D" sqref="A1:F1 C2:G2 A3:F35 G1:X3 B40:F40 E66:I66 B99:F99 G4:H35 L4:X35" name="Range1_5_1_1"/>
    <protectedRange password="CC7D" sqref="A48:G62 A64:F64 C63:G63 G48:X64 A115:X126" name="Range2_1_1_1"/>
    <protectedRange password="CC6F" sqref="A66:D66 J66:XFD66 A65:I65 K65:XFD65 I5:K35 J4:K4 A67:XFD96" name="Range2_2_3_1_1"/>
    <protectedRange password="CC6F" sqref="B46:I46" name="Range2_1_1_2_1_1_1"/>
    <protectedRange password="CC6F" sqref="A63:B63" name="Range1_1_1_2_1_1"/>
    <protectedRange password="CC6F" sqref="A2:B2" name="Range1_1_1_3_1_1"/>
    <protectedRange password="CC6F" sqref="G41:G43" name="Range3_1_3_1_1"/>
    <protectedRange password="CC6F" sqref="A104:R105" name="Range3_1_4_1_1_1_1"/>
    <protectedRange password="CC6F" sqref="S104:V106" name="Range3_3_2_1_1"/>
    <protectedRange password="CC6F" sqref="A106:R106" name="Range3_1_1_1_1_1_1"/>
    <protectedRange password="CC6F" sqref="A111:R111" name="Range3_1_5_1_1_1"/>
    <protectedRange password="CC6F" sqref="A112:R112" name="Range4_1_1_1_1_1_1"/>
    <protectedRange password="CC6F" sqref="S111:V111" name="Range3_3_1_1_1_1_1"/>
    <protectedRange password="CC6F" sqref="A113:R113" name="Range3_1_2_1_1_1_1_1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IZ134"/>
  <sheetViews>
    <sheetView topLeftCell="A62" workbookViewId="0">
      <selection activeCell="L24" sqref="L24"/>
    </sheetView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6'!N16</f>
        <v>0</v>
      </c>
      <c r="B67" s="74">
        <f>'plan 6'!O16</f>
        <v>0</v>
      </c>
      <c r="C67" s="74">
        <f>'plan 6'!P16</f>
        <v>0</v>
      </c>
      <c r="D67" s="74">
        <f>'plan 6'!Q16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6'!N17</f>
        <v>0</v>
      </c>
      <c r="B68" s="74">
        <f>'plan 6'!O17</f>
        <v>0</v>
      </c>
      <c r="C68" s="74">
        <f>'plan 6'!P17</f>
        <v>0</v>
      </c>
      <c r="D68" s="74">
        <f>'plan 6'!Q17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6'!N18</f>
        <v>0</v>
      </c>
      <c r="B69" s="74">
        <f>'plan 6'!O18</f>
        <v>0</v>
      </c>
      <c r="C69" s="74">
        <f>'plan 6'!P18</f>
        <v>0</v>
      </c>
      <c r="D69" s="74">
        <f>'plan 6'!Q18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6'!N19</f>
        <v>0</v>
      </c>
      <c r="B70" s="74">
        <f>'plan 6'!O19</f>
        <v>0</v>
      </c>
      <c r="C70" s="74">
        <f>'plan 6'!P19</f>
        <v>0</v>
      </c>
      <c r="D70" s="74">
        <f>'plan 6'!Q19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6'!N20</f>
        <v>0</v>
      </c>
      <c r="B71" s="74">
        <f>'plan 6'!O20</f>
        <v>0</v>
      </c>
      <c r="C71" s="74">
        <f>'plan 6'!P20</f>
        <v>0</v>
      </c>
      <c r="D71" s="74">
        <f>'plan 6'!Q20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6'!N21</f>
        <v>0</v>
      </c>
      <c r="B72" s="74">
        <f>'plan 6'!O21</f>
        <v>0</v>
      </c>
      <c r="C72" s="74">
        <f>'plan 6'!P21</f>
        <v>0</v>
      </c>
      <c r="D72" s="74">
        <f>'plan 6'!Q21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6'!N22</f>
        <v>0</v>
      </c>
      <c r="B73" s="74">
        <f>'plan 6'!O22</f>
        <v>0</v>
      </c>
      <c r="C73" s="74">
        <f>'plan 6'!P22</f>
        <v>0</v>
      </c>
      <c r="D73" s="74">
        <f>'plan 6'!Q22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6'!N23</f>
        <v>0</v>
      </c>
      <c r="B74" s="74">
        <f>'plan 6'!O23</f>
        <v>0</v>
      </c>
      <c r="C74" s="74">
        <f>'plan 6'!P23</f>
        <v>0</v>
      </c>
      <c r="D74" s="74">
        <f>'plan 6'!Q23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6'!N24</f>
        <v>0</v>
      </c>
      <c r="B75" s="74">
        <f>'plan 6'!O24</f>
        <v>0</v>
      </c>
      <c r="C75" s="74">
        <f>'plan 6'!P24</f>
        <v>0</v>
      </c>
      <c r="D75" s="74">
        <f>'plan 6'!Q24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6'!N25</f>
        <v>0</v>
      </c>
      <c r="B76" s="74">
        <f>'plan 6'!O25</f>
        <v>0</v>
      </c>
      <c r="C76" s="74">
        <f>'plan 6'!P25</f>
        <v>0</v>
      </c>
      <c r="D76" s="74">
        <f>'plan 6'!Q25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6'!N26</f>
        <v>0</v>
      </c>
      <c r="B77" s="74">
        <f>'plan 6'!O26</f>
        <v>0</v>
      </c>
      <c r="C77" s="74">
        <f>'plan 6'!P26</f>
        <v>0</v>
      </c>
      <c r="D77" s="74">
        <f>'plan 6'!Q26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6'!N27</f>
        <v>0</v>
      </c>
      <c r="B78" s="74">
        <f>'plan 6'!O27</f>
        <v>0</v>
      </c>
      <c r="C78" s="74">
        <f>'plan 6'!P27</f>
        <v>0</v>
      </c>
      <c r="D78" s="74">
        <f>'plan 6'!Q27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6'!N28</f>
        <v>0</v>
      </c>
      <c r="B79" s="74">
        <f>'plan 6'!O28</f>
        <v>0</v>
      </c>
      <c r="C79" s="74">
        <f>'plan 6'!P28</f>
        <v>0</v>
      </c>
      <c r="D79" s="74">
        <f>'plan 6'!Q28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6'!N29</f>
        <v>0</v>
      </c>
      <c r="B80" s="74">
        <f>'plan 6'!O29</f>
        <v>0</v>
      </c>
      <c r="C80" s="74">
        <f>'plan 6'!P29</f>
        <v>0</v>
      </c>
      <c r="D80" s="74">
        <f>'plan 6'!Q29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6'!N30</f>
        <v>0</v>
      </c>
      <c r="B81" s="74">
        <f>'plan 6'!O30</f>
        <v>0</v>
      </c>
      <c r="C81" s="74">
        <f>'plan 6'!P30</f>
        <v>0</v>
      </c>
      <c r="D81" s="74">
        <f>'plan 6'!Q30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6'!N31</f>
        <v>0</v>
      </c>
      <c r="B82" s="74">
        <f>'plan 6'!O31</f>
        <v>0</v>
      </c>
      <c r="C82" s="74">
        <f>'plan 6'!P31</f>
        <v>0</v>
      </c>
      <c r="D82" s="74">
        <f>'plan 6'!Q31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6'!N32</f>
        <v>0</v>
      </c>
      <c r="B83" s="74">
        <f>'plan 6'!O32</f>
        <v>0</v>
      </c>
      <c r="C83" s="74">
        <f>'plan 6'!P32</f>
        <v>0</v>
      </c>
      <c r="D83" s="74">
        <f>'plan 6'!Q32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6'!N33</f>
        <v>0</v>
      </c>
      <c r="B84" s="74">
        <f>'plan 6'!O33</f>
        <v>0</v>
      </c>
      <c r="C84" s="74">
        <f>'plan 6'!P33</f>
        <v>0</v>
      </c>
      <c r="D84" s="74">
        <f>'plan 6'!Q33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6'!N34</f>
        <v>0</v>
      </c>
      <c r="B85" s="74">
        <f>'plan 6'!O34</f>
        <v>0</v>
      </c>
      <c r="C85" s="74">
        <f>'plan 6'!P34</f>
        <v>0</v>
      </c>
      <c r="D85" s="74">
        <f>'plan 6'!Q34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6'!N35</f>
        <v>0</v>
      </c>
      <c r="B86" s="74">
        <f>'plan 6'!O35</f>
        <v>0</v>
      </c>
      <c r="C86" s="74">
        <f>'plan 6'!P35</f>
        <v>0</v>
      </c>
      <c r="D86" s="74">
        <f>'plan 6'!Q35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6'!N36</f>
        <v>0</v>
      </c>
      <c r="B87" s="74">
        <f>'plan 6'!O36</f>
        <v>0</v>
      </c>
      <c r="C87" s="74">
        <f>'plan 6'!P36</f>
        <v>0</v>
      </c>
      <c r="D87" s="74">
        <f>'plan 6'!Q36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6'!N37</f>
        <v>0</v>
      </c>
      <c r="B88" s="74">
        <f>'plan 6'!O37</f>
        <v>0</v>
      </c>
      <c r="C88" s="74">
        <f>'plan 6'!P37</f>
        <v>0</v>
      </c>
      <c r="D88" s="74">
        <f>'plan 6'!Q37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6'!N38</f>
        <v>0</v>
      </c>
      <c r="B89" s="74">
        <f>'plan 6'!O38</f>
        <v>0</v>
      </c>
      <c r="C89" s="74">
        <f>'plan 6'!P38</f>
        <v>0</v>
      </c>
      <c r="D89" s="74">
        <f>'plan 6'!Q38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6'!N39</f>
        <v>0</v>
      </c>
      <c r="B90" s="74">
        <f>'plan 6'!O39</f>
        <v>0</v>
      </c>
      <c r="C90" s="74">
        <f>'plan 6'!P39</f>
        <v>0</v>
      </c>
      <c r="D90" s="74">
        <f>'plan 6'!Q39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6'!N40</f>
        <v>0</v>
      </c>
      <c r="B91" s="74">
        <f>'plan 6'!O40</f>
        <v>0</v>
      </c>
      <c r="C91" s="74">
        <f>'plan 6'!P40</f>
        <v>0</v>
      </c>
      <c r="D91" s="74">
        <f>'plan 6'!Q40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6'!N41</f>
        <v>0</v>
      </c>
      <c r="B92" s="74">
        <f>'plan 6'!O41</f>
        <v>0</v>
      </c>
      <c r="C92" s="74">
        <f>'plan 6'!P41</f>
        <v>0</v>
      </c>
      <c r="D92" s="74">
        <f>'plan 6'!Q41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6'!N42</f>
        <v>0</v>
      </c>
      <c r="B93" s="74">
        <f>'plan 6'!O42</f>
        <v>0</v>
      </c>
      <c r="C93" s="74">
        <f>'plan 6'!P42</f>
        <v>0</v>
      </c>
      <c r="D93" s="74">
        <f>'plan 6'!Q42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6'!N43</f>
        <v>0</v>
      </c>
      <c r="B94" s="74">
        <f>'plan 6'!O43</f>
        <v>0</v>
      </c>
      <c r="C94" s="74">
        <f>'plan 6'!P43</f>
        <v>0</v>
      </c>
      <c r="D94" s="74">
        <f>'plan 6'!Q43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6'!N44</f>
        <v>0</v>
      </c>
      <c r="B95" s="74">
        <f>'plan 6'!O44</f>
        <v>0</v>
      </c>
      <c r="C95" s="74">
        <f>'plan 6'!P44</f>
        <v>0</v>
      </c>
      <c r="D95" s="74">
        <f>'plan 6'!Q44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86"/>
      <c r="B96" s="87"/>
      <c r="C96" s="87"/>
      <c r="D96" s="88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_1"/>
    <protectedRange password="CC6F" sqref="A46 J46:S46 A45:B45 D45:F45 A42:D44 I42:T43 I44:S45 A47:S47 H42:H44 E44:G44 E42:F43" name="Range2_1_3_1_1"/>
    <protectedRange password="CC6F" sqref="A109:S110 A127:S134" name="Range4_1_2_1_1"/>
    <protectedRange password="CC6F" sqref="A114:S114" name="Range4_2_1_1_1"/>
    <protectedRange password="CC6F" sqref="U101:X102 T103:W103" name="Range3_1_1_1"/>
    <protectedRange password="CC7D" sqref="A1:F1 C2:G2 A3:F35 G1:X3 B40:F40 E66:I66 B99:F99 G4:H35 L4:X35" name="Range1_5_1_1"/>
    <protectedRange password="CC7D" sqref="A48:G62 A64:F64 C63:G63 G48:X64 A115:X126" name="Range2_1_1_1"/>
    <protectedRange password="CC6F" sqref="A66:D66 J66:XFD66 A65:I65 K65:XFD65 I5:K35 J4:K4 A67:XFD96" name="Range2_2_3_1_1"/>
    <protectedRange password="CC6F" sqref="B46:I46" name="Range2_1_1_2_1_1_1"/>
    <protectedRange password="CC6F" sqref="A63:B63" name="Range1_1_1_2_1_1"/>
    <protectedRange password="CC6F" sqref="A2:B2" name="Range1_1_1_3_1_1"/>
    <protectedRange password="CC6F" sqref="G41:G43" name="Range3_1_3_1_1"/>
    <protectedRange password="CC6F" sqref="A104:R105" name="Range3_1_4_1_1_1_1"/>
    <protectedRange password="CC6F" sqref="S104:V106" name="Range3_3_2_1_1"/>
    <protectedRange password="CC6F" sqref="A106:R106" name="Range3_1_1_1_1_1_1"/>
    <protectedRange password="CC6F" sqref="A111:R111" name="Range3_1_5_1_1_1"/>
    <protectedRange password="CC6F" sqref="A112:R112" name="Range4_1_1_1_1_1_1"/>
    <protectedRange password="CC6F" sqref="S111:V111" name="Range3_3_1_1_1_1_1"/>
    <protectedRange password="CC6F" sqref="A113:R113" name="Range3_1_2_1_1_1_1_1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IZ134"/>
  <sheetViews>
    <sheetView topLeftCell="A56" workbookViewId="0">
      <selection activeCell="L24" sqref="L24"/>
    </sheetView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6'!R16</f>
        <v>0</v>
      </c>
      <c r="B67" s="74">
        <f>'plan 6'!S16</f>
        <v>0</v>
      </c>
      <c r="C67" s="74">
        <f>'plan 6'!T16</f>
        <v>0</v>
      </c>
      <c r="D67" s="74">
        <f>'plan 6'!U16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6'!R17</f>
        <v>0</v>
      </c>
      <c r="B68" s="74">
        <f>'plan 6'!S17</f>
        <v>0</v>
      </c>
      <c r="C68" s="74">
        <f>'plan 6'!T17</f>
        <v>0</v>
      </c>
      <c r="D68" s="74">
        <f>'plan 6'!U17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6'!R18</f>
        <v>0</v>
      </c>
      <c r="B69" s="74">
        <f>'plan 6'!S18</f>
        <v>0</v>
      </c>
      <c r="C69" s="74">
        <f>'plan 6'!T18</f>
        <v>0</v>
      </c>
      <c r="D69" s="74">
        <f>'plan 6'!U18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6'!R19</f>
        <v>0</v>
      </c>
      <c r="B70" s="74">
        <f>'plan 6'!S19</f>
        <v>0</v>
      </c>
      <c r="C70" s="74">
        <f>'plan 6'!T19</f>
        <v>0</v>
      </c>
      <c r="D70" s="74">
        <f>'plan 6'!U19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6'!R20</f>
        <v>0</v>
      </c>
      <c r="B71" s="74">
        <f>'plan 6'!S20</f>
        <v>0</v>
      </c>
      <c r="C71" s="74">
        <f>'plan 6'!T20</f>
        <v>0</v>
      </c>
      <c r="D71" s="74">
        <f>'plan 6'!U20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6'!R21</f>
        <v>0</v>
      </c>
      <c r="B72" s="74">
        <f>'plan 6'!S21</f>
        <v>0</v>
      </c>
      <c r="C72" s="74">
        <f>'plan 6'!T21</f>
        <v>0</v>
      </c>
      <c r="D72" s="74">
        <f>'plan 6'!U21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6'!R22</f>
        <v>0</v>
      </c>
      <c r="B73" s="74">
        <f>'plan 6'!S22</f>
        <v>0</v>
      </c>
      <c r="C73" s="74">
        <f>'plan 6'!T22</f>
        <v>0</v>
      </c>
      <c r="D73" s="74">
        <f>'plan 6'!U22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6'!R23</f>
        <v>0</v>
      </c>
      <c r="B74" s="74">
        <f>'plan 6'!S23</f>
        <v>0</v>
      </c>
      <c r="C74" s="74">
        <f>'plan 6'!T23</f>
        <v>0</v>
      </c>
      <c r="D74" s="74">
        <f>'plan 6'!U23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6'!R24</f>
        <v>0</v>
      </c>
      <c r="B75" s="74">
        <f>'plan 6'!S24</f>
        <v>0</v>
      </c>
      <c r="C75" s="74">
        <f>'plan 6'!T24</f>
        <v>0</v>
      </c>
      <c r="D75" s="74">
        <f>'plan 6'!U24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6'!R25</f>
        <v>0</v>
      </c>
      <c r="B76" s="74">
        <f>'plan 6'!S25</f>
        <v>0</v>
      </c>
      <c r="C76" s="74">
        <f>'plan 6'!T25</f>
        <v>0</v>
      </c>
      <c r="D76" s="74">
        <f>'plan 6'!U25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6'!R26</f>
        <v>0</v>
      </c>
      <c r="B77" s="74">
        <f>'plan 6'!S26</f>
        <v>0</v>
      </c>
      <c r="C77" s="74">
        <f>'plan 6'!T26</f>
        <v>0</v>
      </c>
      <c r="D77" s="74">
        <f>'plan 6'!U26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6'!R27</f>
        <v>0</v>
      </c>
      <c r="B78" s="74">
        <f>'plan 6'!S27</f>
        <v>0</v>
      </c>
      <c r="C78" s="74">
        <f>'plan 6'!T27</f>
        <v>0</v>
      </c>
      <c r="D78" s="74">
        <f>'plan 6'!U27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6'!R28</f>
        <v>0</v>
      </c>
      <c r="B79" s="74">
        <f>'plan 6'!S28</f>
        <v>0</v>
      </c>
      <c r="C79" s="74">
        <f>'plan 6'!T28</f>
        <v>0</v>
      </c>
      <c r="D79" s="74">
        <f>'plan 6'!U28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6'!R29</f>
        <v>0</v>
      </c>
      <c r="B80" s="74">
        <f>'plan 6'!S29</f>
        <v>0</v>
      </c>
      <c r="C80" s="74">
        <f>'plan 6'!T29</f>
        <v>0</v>
      </c>
      <c r="D80" s="74">
        <f>'plan 6'!U29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6'!R30</f>
        <v>0</v>
      </c>
      <c r="B81" s="74">
        <f>'plan 6'!S30</f>
        <v>0</v>
      </c>
      <c r="C81" s="74">
        <f>'plan 6'!T30</f>
        <v>0</v>
      </c>
      <c r="D81" s="74">
        <f>'plan 6'!U30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6'!R31</f>
        <v>0</v>
      </c>
      <c r="B82" s="74">
        <f>'plan 6'!S31</f>
        <v>0</v>
      </c>
      <c r="C82" s="74">
        <f>'plan 6'!T31</f>
        <v>0</v>
      </c>
      <c r="D82" s="74">
        <f>'plan 6'!U31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6'!R32</f>
        <v>0</v>
      </c>
      <c r="B83" s="74">
        <f>'plan 6'!S32</f>
        <v>0</v>
      </c>
      <c r="C83" s="74">
        <f>'plan 6'!T32</f>
        <v>0</v>
      </c>
      <c r="D83" s="74">
        <f>'plan 6'!U32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6'!R33</f>
        <v>0</v>
      </c>
      <c r="B84" s="74">
        <f>'plan 6'!S33</f>
        <v>0</v>
      </c>
      <c r="C84" s="74">
        <f>'plan 6'!T33</f>
        <v>0</v>
      </c>
      <c r="D84" s="74">
        <f>'plan 6'!U33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6'!R34</f>
        <v>0</v>
      </c>
      <c r="B85" s="74">
        <f>'plan 6'!S34</f>
        <v>0</v>
      </c>
      <c r="C85" s="74">
        <f>'plan 6'!T34</f>
        <v>0</v>
      </c>
      <c r="D85" s="74">
        <f>'plan 6'!U34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6'!R35</f>
        <v>0</v>
      </c>
      <c r="B86" s="74">
        <f>'plan 6'!S35</f>
        <v>0</v>
      </c>
      <c r="C86" s="74">
        <f>'plan 6'!T35</f>
        <v>0</v>
      </c>
      <c r="D86" s="74">
        <f>'plan 6'!U35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6'!R36</f>
        <v>0</v>
      </c>
      <c r="B87" s="74">
        <f>'plan 6'!S36</f>
        <v>0</v>
      </c>
      <c r="C87" s="74">
        <f>'plan 6'!T36</f>
        <v>0</v>
      </c>
      <c r="D87" s="74">
        <f>'plan 6'!U36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6'!R37</f>
        <v>0</v>
      </c>
      <c r="B88" s="74">
        <f>'plan 6'!S37</f>
        <v>0</v>
      </c>
      <c r="C88" s="74">
        <f>'plan 6'!T37</f>
        <v>0</v>
      </c>
      <c r="D88" s="74">
        <f>'plan 6'!U37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6'!R38</f>
        <v>0</v>
      </c>
      <c r="B89" s="74">
        <f>'plan 6'!S38</f>
        <v>0</v>
      </c>
      <c r="C89" s="74">
        <f>'plan 6'!T38</f>
        <v>0</v>
      </c>
      <c r="D89" s="74">
        <f>'plan 6'!U38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6'!R39</f>
        <v>0</v>
      </c>
      <c r="B90" s="74">
        <f>'plan 6'!S39</f>
        <v>0</v>
      </c>
      <c r="C90" s="74">
        <f>'plan 6'!T39</f>
        <v>0</v>
      </c>
      <c r="D90" s="74">
        <f>'plan 6'!U39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6'!R40</f>
        <v>0</v>
      </c>
      <c r="B91" s="74">
        <f>'plan 6'!S40</f>
        <v>0</v>
      </c>
      <c r="C91" s="74">
        <f>'plan 6'!T40</f>
        <v>0</v>
      </c>
      <c r="D91" s="74">
        <f>'plan 6'!U40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6'!R41</f>
        <v>0</v>
      </c>
      <c r="B92" s="74">
        <f>'plan 6'!S41</f>
        <v>0</v>
      </c>
      <c r="C92" s="74">
        <f>'plan 6'!T41</f>
        <v>0</v>
      </c>
      <c r="D92" s="74">
        <f>'plan 6'!U41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6'!R42</f>
        <v>0</v>
      </c>
      <c r="B93" s="74">
        <f>'plan 6'!S42</f>
        <v>0</v>
      </c>
      <c r="C93" s="74">
        <f>'plan 6'!T42</f>
        <v>0</v>
      </c>
      <c r="D93" s="74">
        <f>'plan 6'!U42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6'!R43</f>
        <v>0</v>
      </c>
      <c r="B94" s="74">
        <f>'plan 6'!S43</f>
        <v>0</v>
      </c>
      <c r="C94" s="74">
        <f>'plan 6'!T43</f>
        <v>0</v>
      </c>
      <c r="D94" s="74">
        <f>'plan 6'!U43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6'!R44</f>
        <v>0</v>
      </c>
      <c r="B95" s="74">
        <f>'plan 6'!S44</f>
        <v>0</v>
      </c>
      <c r="C95" s="74">
        <f>'plan 6'!T44</f>
        <v>0</v>
      </c>
      <c r="D95" s="74">
        <f>'plan 6'!U44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86"/>
      <c r="B96" s="87"/>
      <c r="C96" s="87"/>
      <c r="D96" s="88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_1"/>
    <protectedRange password="CC6F" sqref="A46 J46:S46 A45:B45 D45:F45 A42:D44 I42:T43 I44:S45 A47:S47 H42:H44 E44:G44 E42:F43" name="Range2_1_3_1_1"/>
    <protectedRange password="CC6F" sqref="A109:S110 A127:S134" name="Range4_1_2_1_1"/>
    <protectedRange password="CC6F" sqref="A114:S114" name="Range4_2_1_1_1"/>
    <protectedRange password="CC6F" sqref="U101:X102 T103:W103" name="Range3_1_1_1"/>
    <protectedRange password="CC7D" sqref="A1:F1 C2:G2 A3:F35 G1:X3 B40:F40 E66:I66 B99:F99 G4:H35 L4:X35" name="Range1_5_1_1"/>
    <protectedRange password="CC7D" sqref="A48:G62 A64:F64 C63:G63 G48:X64 A115:X126" name="Range2_1_1_1"/>
    <protectedRange password="CC6F" sqref="A66:D66 J66:XFD66 A65:I65 K65:XFD65 I5:K35 J4:K4 A67:XFD96" name="Range2_2_3_1_1"/>
    <protectedRange password="CC6F" sqref="B46:I46" name="Range2_1_1_2_1_1_1"/>
    <protectedRange password="CC6F" sqref="A63:B63" name="Range1_1_1_2_1_1"/>
    <protectedRange password="CC6F" sqref="A2:B2" name="Range1_1_1_3_1_1"/>
    <protectedRange password="CC6F" sqref="G41:G43" name="Range3_1_3_1_1"/>
    <protectedRange password="CC6F" sqref="A104:R105" name="Range3_1_4_1_1_1_1"/>
    <protectedRange password="CC6F" sqref="S104:V106" name="Range3_3_2_1_1"/>
    <protectedRange password="CC6F" sqref="A106:R106" name="Range3_1_1_1_1_1_1"/>
    <protectedRange password="CC6F" sqref="A111:R111" name="Range3_1_5_1_1_1"/>
    <protectedRange password="CC6F" sqref="A112:R112" name="Range4_1_1_1_1_1_1"/>
    <protectedRange password="CC6F" sqref="S111:V111" name="Range3_3_1_1_1_1_1"/>
    <protectedRange password="CC6F" sqref="A113:R113" name="Range3_1_2_1_1_1_1_1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IZ134"/>
  <sheetViews>
    <sheetView topLeftCell="A68" workbookViewId="0">
      <selection activeCell="D67" sqref="A67:D95"/>
    </sheetView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6'!V16</f>
        <v>0</v>
      </c>
      <c r="B67" s="74">
        <f>'plan 6'!W16</f>
        <v>0</v>
      </c>
      <c r="C67" s="74">
        <f>'plan 6'!X16</f>
        <v>0</v>
      </c>
      <c r="D67" s="74">
        <f>'plan 6'!Y16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6'!V17</f>
        <v>0</v>
      </c>
      <c r="B68" s="74">
        <f>'plan 6'!W17</f>
        <v>0</v>
      </c>
      <c r="C68" s="74">
        <f>'plan 6'!X17</f>
        <v>0</v>
      </c>
      <c r="D68" s="74">
        <f>'plan 6'!Y17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6'!V18</f>
        <v>0</v>
      </c>
      <c r="B69" s="74">
        <f>'plan 6'!W18</f>
        <v>0</v>
      </c>
      <c r="C69" s="74">
        <f>'plan 6'!X18</f>
        <v>0</v>
      </c>
      <c r="D69" s="74">
        <f>'plan 6'!Y18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6'!V19</f>
        <v>0</v>
      </c>
      <c r="B70" s="74">
        <f>'plan 6'!W19</f>
        <v>0</v>
      </c>
      <c r="C70" s="74">
        <f>'plan 6'!X19</f>
        <v>0</v>
      </c>
      <c r="D70" s="74">
        <f>'plan 6'!Y19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6'!V20</f>
        <v>0</v>
      </c>
      <c r="B71" s="74">
        <f>'plan 6'!W20</f>
        <v>0</v>
      </c>
      <c r="C71" s="74">
        <f>'plan 6'!X20</f>
        <v>0</v>
      </c>
      <c r="D71" s="74">
        <f>'plan 6'!Y20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6'!V21</f>
        <v>0</v>
      </c>
      <c r="B72" s="74">
        <f>'plan 6'!W21</f>
        <v>0</v>
      </c>
      <c r="C72" s="74">
        <f>'plan 6'!X21</f>
        <v>0</v>
      </c>
      <c r="D72" s="74">
        <f>'plan 6'!Y21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6'!V22</f>
        <v>0</v>
      </c>
      <c r="B73" s="74">
        <f>'plan 6'!W22</f>
        <v>0</v>
      </c>
      <c r="C73" s="74">
        <f>'plan 6'!X22</f>
        <v>0</v>
      </c>
      <c r="D73" s="74">
        <f>'plan 6'!Y22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6'!V23</f>
        <v>0</v>
      </c>
      <c r="B74" s="74">
        <f>'plan 6'!W23</f>
        <v>0</v>
      </c>
      <c r="C74" s="74">
        <f>'plan 6'!X23</f>
        <v>0</v>
      </c>
      <c r="D74" s="74">
        <f>'plan 6'!Y23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6'!V24</f>
        <v>0</v>
      </c>
      <c r="B75" s="74">
        <f>'plan 6'!W24</f>
        <v>0</v>
      </c>
      <c r="C75" s="74">
        <f>'plan 6'!X24</f>
        <v>0</v>
      </c>
      <c r="D75" s="74">
        <f>'plan 6'!Y24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6'!V25</f>
        <v>0</v>
      </c>
      <c r="B76" s="74">
        <f>'plan 6'!W25</f>
        <v>0</v>
      </c>
      <c r="C76" s="74">
        <f>'plan 6'!X25</f>
        <v>0</v>
      </c>
      <c r="D76" s="74">
        <f>'plan 6'!Y25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6'!V26</f>
        <v>0</v>
      </c>
      <c r="B77" s="74">
        <f>'plan 6'!W26</f>
        <v>0</v>
      </c>
      <c r="C77" s="74">
        <f>'plan 6'!X26</f>
        <v>0</v>
      </c>
      <c r="D77" s="74">
        <f>'plan 6'!Y26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6'!V27</f>
        <v>0</v>
      </c>
      <c r="B78" s="74">
        <f>'plan 6'!W27</f>
        <v>0</v>
      </c>
      <c r="C78" s="74">
        <f>'plan 6'!X27</f>
        <v>0</v>
      </c>
      <c r="D78" s="74">
        <f>'plan 6'!Y27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6'!V28</f>
        <v>0</v>
      </c>
      <c r="B79" s="74">
        <f>'plan 6'!W28</f>
        <v>0</v>
      </c>
      <c r="C79" s="74">
        <f>'plan 6'!X28</f>
        <v>0</v>
      </c>
      <c r="D79" s="74">
        <f>'plan 6'!Y28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6'!V29</f>
        <v>0</v>
      </c>
      <c r="B80" s="74">
        <f>'plan 6'!W29</f>
        <v>0</v>
      </c>
      <c r="C80" s="74">
        <f>'plan 6'!X29</f>
        <v>0</v>
      </c>
      <c r="D80" s="74">
        <f>'plan 6'!Y29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6'!V30</f>
        <v>0</v>
      </c>
      <c r="B81" s="74">
        <f>'plan 6'!W30</f>
        <v>0</v>
      </c>
      <c r="C81" s="74">
        <f>'plan 6'!X30</f>
        <v>0</v>
      </c>
      <c r="D81" s="74">
        <f>'plan 6'!Y30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6'!V31</f>
        <v>0</v>
      </c>
      <c r="B82" s="74">
        <f>'plan 6'!W31</f>
        <v>0</v>
      </c>
      <c r="C82" s="74">
        <f>'plan 6'!X31</f>
        <v>0</v>
      </c>
      <c r="D82" s="74">
        <f>'plan 6'!Y31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6'!V32</f>
        <v>0</v>
      </c>
      <c r="B83" s="74">
        <f>'plan 6'!W32</f>
        <v>0</v>
      </c>
      <c r="C83" s="74">
        <f>'plan 6'!X32</f>
        <v>0</v>
      </c>
      <c r="D83" s="74">
        <f>'plan 6'!Y32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6'!V33</f>
        <v>0</v>
      </c>
      <c r="B84" s="74">
        <f>'plan 6'!W33</f>
        <v>0</v>
      </c>
      <c r="C84" s="74">
        <f>'plan 6'!X33</f>
        <v>0</v>
      </c>
      <c r="D84" s="74">
        <f>'plan 6'!Y33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6'!V34</f>
        <v>0</v>
      </c>
      <c r="B85" s="74">
        <f>'plan 6'!W34</f>
        <v>0</v>
      </c>
      <c r="C85" s="74">
        <f>'plan 6'!X34</f>
        <v>0</v>
      </c>
      <c r="D85" s="74">
        <f>'plan 6'!Y34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6'!V35</f>
        <v>0</v>
      </c>
      <c r="B86" s="74">
        <f>'plan 6'!W35</f>
        <v>0</v>
      </c>
      <c r="C86" s="74">
        <f>'plan 6'!X35</f>
        <v>0</v>
      </c>
      <c r="D86" s="74">
        <f>'plan 6'!Y35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6'!V36</f>
        <v>0</v>
      </c>
      <c r="B87" s="74">
        <f>'plan 6'!W36</f>
        <v>0</v>
      </c>
      <c r="C87" s="74">
        <f>'plan 6'!X36</f>
        <v>0</v>
      </c>
      <c r="D87" s="74">
        <f>'plan 6'!Y36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6'!V37</f>
        <v>0</v>
      </c>
      <c r="B88" s="74">
        <f>'plan 6'!W37</f>
        <v>0</v>
      </c>
      <c r="C88" s="74">
        <f>'plan 6'!X37</f>
        <v>0</v>
      </c>
      <c r="D88" s="74">
        <f>'plan 6'!Y37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6'!V38</f>
        <v>0</v>
      </c>
      <c r="B89" s="74">
        <f>'plan 6'!W38</f>
        <v>0</v>
      </c>
      <c r="C89" s="74">
        <f>'plan 6'!X38</f>
        <v>0</v>
      </c>
      <c r="D89" s="74">
        <f>'plan 6'!Y38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6'!V39</f>
        <v>0</v>
      </c>
      <c r="B90" s="74">
        <f>'plan 6'!W39</f>
        <v>0</v>
      </c>
      <c r="C90" s="74">
        <f>'plan 6'!X39</f>
        <v>0</v>
      </c>
      <c r="D90" s="74">
        <f>'plan 6'!Y39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6'!V40</f>
        <v>0</v>
      </c>
      <c r="B91" s="74">
        <f>'plan 6'!W40</f>
        <v>0</v>
      </c>
      <c r="C91" s="74">
        <f>'plan 6'!X40</f>
        <v>0</v>
      </c>
      <c r="D91" s="74">
        <f>'plan 6'!Y40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6'!V41</f>
        <v>0</v>
      </c>
      <c r="B92" s="74">
        <f>'plan 6'!W41</f>
        <v>0</v>
      </c>
      <c r="C92" s="74">
        <f>'plan 6'!X41</f>
        <v>0</v>
      </c>
      <c r="D92" s="74">
        <f>'plan 6'!Y41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6'!V42</f>
        <v>0</v>
      </c>
      <c r="B93" s="74">
        <f>'plan 6'!W42</f>
        <v>0</v>
      </c>
      <c r="C93" s="74">
        <f>'plan 6'!X42</f>
        <v>0</v>
      </c>
      <c r="D93" s="74">
        <f>'plan 6'!Y42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6'!V43</f>
        <v>0</v>
      </c>
      <c r="B94" s="74">
        <f>'plan 6'!W43</f>
        <v>0</v>
      </c>
      <c r="C94" s="74">
        <f>'plan 6'!X43</f>
        <v>0</v>
      </c>
      <c r="D94" s="74">
        <f>'plan 6'!Y43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6'!V44</f>
        <v>0</v>
      </c>
      <c r="B95" s="74">
        <f>'plan 6'!W44</f>
        <v>0</v>
      </c>
      <c r="C95" s="74">
        <f>'plan 6'!X44</f>
        <v>0</v>
      </c>
      <c r="D95" s="74">
        <f>'plan 6'!Y44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86"/>
      <c r="B96" s="87"/>
      <c r="C96" s="87"/>
      <c r="D96" s="88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_1"/>
    <protectedRange password="CC6F" sqref="A46 J46:S46 A45:B45 D45:F45 A42:D44 I42:T43 I44:S45 A47:S47 H42:H44 E44:G44 E42:F43" name="Range2_1_3_1_1"/>
    <protectedRange password="CC6F" sqref="A109:S110 A127:S134" name="Range4_1_2_1_1"/>
    <protectedRange password="CC6F" sqref="A114:S114" name="Range4_2_1_1_1"/>
    <protectedRange password="CC6F" sqref="U101:X102 T103:W103" name="Range3_1_1_1"/>
    <protectedRange password="CC7D" sqref="A1:F1 C2:G2 A3:F35 G1:X3 B40:F40 E66:I66 B99:F99 G4:H35 L4:X35" name="Range1_5_1_1"/>
    <protectedRange password="CC7D" sqref="A48:G62 A64:F64 C63:G63 G48:X64 A115:X126" name="Range2_1_1_1"/>
    <protectedRange password="CC6F" sqref="A66:D66 J66:XFD66 A65:I65 K65:XFD65 I5:K35 J4:K4 A67:XFD96" name="Range2_2_3_1_1"/>
    <protectedRange password="CC6F" sqref="B46:I46" name="Range2_1_1_2_1_1_1"/>
    <protectedRange password="CC6F" sqref="A63:B63" name="Range1_1_1_2_1_1"/>
    <protectedRange password="CC6F" sqref="A2:B2" name="Range1_1_1_3_1_1"/>
    <protectedRange password="CC6F" sqref="G41:G43" name="Range3_1_3_1_1"/>
    <protectedRange password="CC6F" sqref="A104:R105" name="Range3_1_4_1_1_1_1"/>
    <protectedRange password="CC6F" sqref="S104:V106" name="Range3_3_2_1_1"/>
    <protectedRange password="CC6F" sqref="A106:R106" name="Range3_1_1_1_1_1_1"/>
    <protectedRange password="CC6F" sqref="A111:R111" name="Range3_1_5_1_1_1"/>
    <protectedRange password="CC6F" sqref="A112:R112" name="Range4_1_1_1_1_1_1"/>
    <protectedRange password="CC6F" sqref="S111:V111" name="Range3_3_1_1_1_1_1"/>
    <protectedRange password="CC6F" sqref="A113:R113" name="Range3_1_2_1_1_1_1_1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sheetPr>
    <tabColor rgb="FFFF0000"/>
  </sheetPr>
  <dimension ref="A1:AE13"/>
  <sheetViews>
    <sheetView workbookViewId="0">
      <selection activeCell="L24" sqref="L24"/>
    </sheetView>
  </sheetViews>
  <sheetFormatPr defaultColWidth="10" defaultRowHeight="15"/>
  <cols>
    <col min="1" max="1" width="18.85546875" customWidth="1"/>
    <col min="12" max="12" width="12.42578125" customWidth="1"/>
    <col min="13" max="14" width="12.7109375" customWidth="1"/>
    <col min="28" max="28" width="12.42578125" customWidth="1"/>
    <col min="29" max="30" width="12.7109375" customWidth="1"/>
  </cols>
  <sheetData>
    <row r="1" spans="1:31">
      <c r="A1" s="239"/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175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</row>
    <row r="2" spans="1:31">
      <c r="A2" s="239"/>
      <c r="B2" s="239"/>
      <c r="C2" s="239"/>
      <c r="D2" s="239"/>
      <c r="E2" s="109"/>
      <c r="F2" s="239"/>
      <c r="G2" s="239"/>
      <c r="H2" s="239"/>
      <c r="I2" s="239"/>
      <c r="J2" s="239"/>
      <c r="K2" s="239"/>
      <c r="L2" s="239"/>
      <c r="M2" s="239"/>
      <c r="N2" s="239"/>
      <c r="O2" s="110"/>
      <c r="P2" s="111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</row>
    <row r="3" spans="1:31" ht="15.75" thickBot="1">
      <c r="A3" s="239"/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175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</row>
    <row r="4" spans="1:31" ht="29.25" customHeight="1" thickBot="1">
      <c r="A4" s="449" t="s">
        <v>136</v>
      </c>
      <c r="B4" s="460" t="s">
        <v>126</v>
      </c>
      <c r="C4" s="460" t="s">
        <v>24</v>
      </c>
      <c r="D4" s="468" t="s">
        <v>41</v>
      </c>
      <c r="E4" s="469"/>
      <c r="F4" s="469"/>
      <c r="G4" s="469"/>
      <c r="H4" s="469"/>
      <c r="I4" s="469"/>
      <c r="J4" s="469"/>
      <c r="K4" s="469"/>
      <c r="L4" s="469"/>
      <c r="M4" s="470"/>
      <c r="N4" s="471"/>
      <c r="O4" s="457" t="s">
        <v>135</v>
      </c>
      <c r="P4" s="475" t="s">
        <v>126</v>
      </c>
      <c r="Q4" s="455" t="s">
        <v>125</v>
      </c>
      <c r="R4" s="455" t="s">
        <v>24</v>
      </c>
      <c r="S4" s="452" t="s">
        <v>127</v>
      </c>
      <c r="T4" s="466" t="s">
        <v>43</v>
      </c>
      <c r="U4" s="466"/>
      <c r="V4" s="466"/>
      <c r="W4" s="466"/>
      <c r="X4" s="466"/>
      <c r="Y4" s="466"/>
      <c r="Z4" s="466"/>
      <c r="AA4" s="466"/>
      <c r="AB4" s="466"/>
      <c r="AC4" s="466"/>
      <c r="AD4" s="466"/>
      <c r="AE4" s="463" t="s">
        <v>128</v>
      </c>
    </row>
    <row r="5" spans="1:31" ht="29.25" customHeight="1" thickBot="1">
      <c r="A5" s="450"/>
      <c r="B5" s="461"/>
      <c r="C5" s="461"/>
      <c r="D5" s="472" t="s">
        <v>44</v>
      </c>
      <c r="E5" s="473"/>
      <c r="F5" s="473"/>
      <c r="G5" s="473"/>
      <c r="H5" s="473"/>
      <c r="I5" s="474"/>
      <c r="J5" s="468" t="s">
        <v>45</v>
      </c>
      <c r="K5" s="469"/>
      <c r="L5" s="469"/>
      <c r="M5" s="470"/>
      <c r="N5" s="471"/>
      <c r="O5" s="458"/>
      <c r="P5" s="476"/>
      <c r="Q5" s="456"/>
      <c r="R5" s="456"/>
      <c r="S5" s="453"/>
      <c r="T5" s="467" t="s">
        <v>44</v>
      </c>
      <c r="U5" s="467"/>
      <c r="V5" s="467"/>
      <c r="W5" s="467"/>
      <c r="X5" s="467"/>
      <c r="Y5" s="467"/>
      <c r="Z5" s="467" t="s">
        <v>45</v>
      </c>
      <c r="AA5" s="467"/>
      <c r="AB5" s="467"/>
      <c r="AC5" s="467"/>
      <c r="AD5" s="467"/>
      <c r="AE5" s="464"/>
    </row>
    <row r="6" spans="1:31" ht="29.25" customHeight="1" thickBot="1">
      <c r="A6" s="451"/>
      <c r="B6" s="462"/>
      <c r="C6" s="462"/>
      <c r="D6" s="112" t="s">
        <v>18</v>
      </c>
      <c r="E6" s="113" t="s">
        <v>102</v>
      </c>
      <c r="F6" s="113" t="s">
        <v>104</v>
      </c>
      <c r="G6" s="113" t="s">
        <v>105</v>
      </c>
      <c r="H6" s="113" t="s">
        <v>129</v>
      </c>
      <c r="I6" s="114" t="s">
        <v>103</v>
      </c>
      <c r="J6" s="114" t="s">
        <v>96</v>
      </c>
      <c r="K6" s="114" t="s">
        <v>97</v>
      </c>
      <c r="L6" s="114" t="s">
        <v>98</v>
      </c>
      <c r="M6" s="114" t="s">
        <v>99</v>
      </c>
      <c r="N6" s="114" t="s">
        <v>100</v>
      </c>
      <c r="O6" s="459"/>
      <c r="P6" s="477"/>
      <c r="Q6" s="454"/>
      <c r="R6" s="454"/>
      <c r="S6" s="454"/>
      <c r="T6" s="112" t="s">
        <v>18</v>
      </c>
      <c r="U6" s="113" t="s">
        <v>102</v>
      </c>
      <c r="V6" s="113" t="s">
        <v>104</v>
      </c>
      <c r="W6" s="113" t="s">
        <v>105</v>
      </c>
      <c r="X6" s="113" t="s">
        <v>129</v>
      </c>
      <c r="Y6" s="114" t="s">
        <v>103</v>
      </c>
      <c r="Z6" s="114" t="s">
        <v>96</v>
      </c>
      <c r="AA6" s="114" t="s">
        <v>97</v>
      </c>
      <c r="AB6" s="114" t="s">
        <v>98</v>
      </c>
      <c r="AC6" s="114" t="s">
        <v>99</v>
      </c>
      <c r="AD6" s="114" t="s">
        <v>100</v>
      </c>
      <c r="AE6" s="465"/>
    </row>
    <row r="7" spans="1:31">
      <c r="A7" s="118" t="s">
        <v>46</v>
      </c>
      <c r="B7" s="119">
        <f>'السبت 6'!B2</f>
        <v>0</v>
      </c>
      <c r="C7" s="119">
        <f t="shared" ref="C7:C12" si="0">D7+E7+F7+G7+H7+I7</f>
        <v>0</v>
      </c>
      <c r="D7" s="120">
        <f>'السبت 6'!B46</f>
        <v>0</v>
      </c>
      <c r="E7" s="120">
        <f>'السبت 6'!C46</f>
        <v>0</v>
      </c>
      <c r="F7" s="120">
        <f>'السبت 6'!D46</f>
        <v>0</v>
      </c>
      <c r="G7" s="120">
        <f>'السبت 6'!E46</f>
        <v>0</v>
      </c>
      <c r="H7" s="120">
        <f>'السبت 6'!F46</f>
        <v>0</v>
      </c>
      <c r="I7" s="120">
        <f>'السبت 6'!G46</f>
        <v>0</v>
      </c>
      <c r="J7" s="121">
        <f>'السبت 6'!B41</f>
        <v>0</v>
      </c>
      <c r="K7" s="121">
        <f>'السبت 6'!C41</f>
        <v>0</v>
      </c>
      <c r="L7" s="121">
        <f>'السبت 6'!D41</f>
        <v>0</v>
      </c>
      <c r="M7" s="121">
        <f>'السبت 6'!E41</f>
        <v>0</v>
      </c>
      <c r="N7" s="121">
        <f>'السبت 6'!F41</f>
        <v>0</v>
      </c>
      <c r="O7" s="122" t="e">
        <f>C7/B7</f>
        <v>#DIV/0!</v>
      </c>
      <c r="P7" s="123">
        <f>'السبت 6'!B63</f>
        <v>0</v>
      </c>
      <c r="Q7" s="124">
        <f>'plan 6'!B53</f>
        <v>0</v>
      </c>
      <c r="R7" s="123">
        <f t="shared" ref="R7:R12" si="1">T7+U7+V7+W7+X7+Y7</f>
        <v>0</v>
      </c>
      <c r="S7" s="125">
        <f>'السبت 6'!S113</f>
        <v>0</v>
      </c>
      <c r="T7" s="126">
        <f>'السبت 6'!B108</f>
        <v>0</v>
      </c>
      <c r="U7" s="126">
        <f>'السبت 6'!C108</f>
        <v>0</v>
      </c>
      <c r="V7" s="126">
        <f>'السبت 6'!D108</f>
        <v>0</v>
      </c>
      <c r="W7" s="126">
        <f>'السبت 6'!E108</f>
        <v>0</v>
      </c>
      <c r="X7" s="126">
        <f>'السبت 6'!F108</f>
        <v>0</v>
      </c>
      <c r="Y7" s="126">
        <f>'السبت 6'!G108</f>
        <v>0</v>
      </c>
      <c r="Z7" s="127">
        <f>'السبت 6'!B100</f>
        <v>0</v>
      </c>
      <c r="AA7" s="127">
        <f>'السبت 6'!C100</f>
        <v>0</v>
      </c>
      <c r="AB7" s="127">
        <f>'السبت 6'!D100</f>
        <v>0</v>
      </c>
      <c r="AC7" s="127">
        <f>'السبت 6'!E100</f>
        <v>0</v>
      </c>
      <c r="AD7" s="127">
        <f>'السبت 6'!F100</f>
        <v>0</v>
      </c>
      <c r="AE7" s="122" t="e">
        <f>R7/P7</f>
        <v>#DIV/0!</v>
      </c>
    </row>
    <row r="8" spans="1:31">
      <c r="A8" s="128" t="s">
        <v>47</v>
      </c>
      <c r="B8" s="129">
        <f>'الاحد 6'!B2</f>
        <v>0</v>
      </c>
      <c r="C8" s="119">
        <f t="shared" si="0"/>
        <v>0</v>
      </c>
      <c r="D8" s="120">
        <f>'الاحد 6'!B46</f>
        <v>0</v>
      </c>
      <c r="E8" s="120">
        <f>'الاحد 6'!C46</f>
        <v>0</v>
      </c>
      <c r="F8" s="120">
        <f>'الاحد 6'!D46</f>
        <v>0</v>
      </c>
      <c r="G8" s="120">
        <f>'الاحد 6'!E46</f>
        <v>0</v>
      </c>
      <c r="H8" s="120">
        <f>'الاحد 6'!F46</f>
        <v>0</v>
      </c>
      <c r="I8" s="120">
        <f>'الاحد 6'!G46</f>
        <v>0</v>
      </c>
      <c r="J8" s="121">
        <f>'الاحد 6'!B41</f>
        <v>0</v>
      </c>
      <c r="K8" s="121">
        <f>'الاحد 6'!C41</f>
        <v>0</v>
      </c>
      <c r="L8" s="121">
        <f>'الاحد 6'!D41</f>
        <v>0</v>
      </c>
      <c r="M8" s="121">
        <f>'الاحد 6'!E41</f>
        <v>0</v>
      </c>
      <c r="N8" s="121">
        <f>'الاحد 6'!F41</f>
        <v>0</v>
      </c>
      <c r="O8" s="122" t="e">
        <f t="shared" ref="O8:O13" si="2">C8/B8</f>
        <v>#DIV/0!</v>
      </c>
      <c r="P8" s="130">
        <f>'الاحد 6'!B63</f>
        <v>0</v>
      </c>
      <c r="Q8" s="131">
        <f>'plan 6'!F53</f>
        <v>0</v>
      </c>
      <c r="R8" s="130">
        <f t="shared" si="1"/>
        <v>0</v>
      </c>
      <c r="S8" s="132">
        <f>'الاحد 6'!S113</f>
        <v>0</v>
      </c>
      <c r="T8" s="133">
        <f>'الاحد 6'!B108</f>
        <v>0</v>
      </c>
      <c r="U8" s="133">
        <f>'الاحد 6'!C108</f>
        <v>0</v>
      </c>
      <c r="V8" s="133">
        <f>'الاحد 6'!D108</f>
        <v>0</v>
      </c>
      <c r="W8" s="133">
        <f>'الاحد 6'!E108</f>
        <v>0</v>
      </c>
      <c r="X8" s="133">
        <f>'الاحد 6'!F108</f>
        <v>0</v>
      </c>
      <c r="Y8" s="133">
        <f>'الاحد 6'!G108</f>
        <v>0</v>
      </c>
      <c r="Z8" s="121">
        <f>'الاحد 6'!B100</f>
        <v>0</v>
      </c>
      <c r="AA8" s="121">
        <f>'الاحد 6'!C100</f>
        <v>0</v>
      </c>
      <c r="AB8" s="121">
        <f>'الاحد 6'!D100</f>
        <v>0</v>
      </c>
      <c r="AC8" s="121">
        <f>'الاحد 6'!E100</f>
        <v>0</v>
      </c>
      <c r="AD8" s="121">
        <f>'الاحد 6'!F100</f>
        <v>0</v>
      </c>
      <c r="AE8" s="122" t="e">
        <f t="shared" ref="AE8:AE13" si="3">R8/P8</f>
        <v>#DIV/0!</v>
      </c>
    </row>
    <row r="9" spans="1:31">
      <c r="A9" s="128" t="s">
        <v>48</v>
      </c>
      <c r="B9" s="129">
        <f>'الاثنين 6'!B2</f>
        <v>0</v>
      </c>
      <c r="C9" s="119">
        <f t="shared" si="0"/>
        <v>0</v>
      </c>
      <c r="D9" s="120">
        <f>'الاثنين 6'!B46</f>
        <v>0</v>
      </c>
      <c r="E9" s="120">
        <f>'الاثنين 6'!C46</f>
        <v>0</v>
      </c>
      <c r="F9" s="120">
        <f>'الاثنين 6'!D46</f>
        <v>0</v>
      </c>
      <c r="G9" s="120">
        <f>'الاثنين 6'!E46</f>
        <v>0</v>
      </c>
      <c r="H9" s="120">
        <f>'الاثنين 6'!F46</f>
        <v>0</v>
      </c>
      <c r="I9" s="120">
        <f>'الاثنين 6'!G46</f>
        <v>0</v>
      </c>
      <c r="J9" s="121">
        <f>'الاثنين 6'!B41</f>
        <v>0</v>
      </c>
      <c r="K9" s="121">
        <f>'الاثنين 6'!C41</f>
        <v>0</v>
      </c>
      <c r="L9" s="121">
        <f>'الاثنين 6'!D41</f>
        <v>0</v>
      </c>
      <c r="M9" s="121">
        <f>'الاثنين 6'!E41</f>
        <v>0</v>
      </c>
      <c r="N9" s="121">
        <f>'الاثنين 6'!F41</f>
        <v>0</v>
      </c>
      <c r="O9" s="122" t="e">
        <f t="shared" si="2"/>
        <v>#DIV/0!</v>
      </c>
      <c r="P9" s="130">
        <f>'الاثنين 6'!B63</f>
        <v>0</v>
      </c>
      <c r="Q9" s="131">
        <f>'plan 6'!J53</f>
        <v>0</v>
      </c>
      <c r="R9" s="130">
        <f t="shared" si="1"/>
        <v>0</v>
      </c>
      <c r="S9" s="132">
        <f>'الاثنين 6'!S113</f>
        <v>0</v>
      </c>
      <c r="T9" s="133">
        <f>'الاثنين 6'!B108</f>
        <v>0</v>
      </c>
      <c r="U9" s="133">
        <f>'الاثنين 6'!C108</f>
        <v>0</v>
      </c>
      <c r="V9" s="133">
        <f>'الاثنين 6'!D108</f>
        <v>0</v>
      </c>
      <c r="W9" s="133">
        <f>'الاثنين 6'!E108</f>
        <v>0</v>
      </c>
      <c r="X9" s="133">
        <f>'الاثنين 6'!F108</f>
        <v>0</v>
      </c>
      <c r="Y9" s="133">
        <f>'الاثنين 6'!G108</f>
        <v>0</v>
      </c>
      <c r="Z9" s="121">
        <f>'الاثنين 6'!B100</f>
        <v>0</v>
      </c>
      <c r="AA9" s="121">
        <f>'الاثنين 6'!C100</f>
        <v>0</v>
      </c>
      <c r="AB9" s="121">
        <f>'الاثنين 6'!D100</f>
        <v>0</v>
      </c>
      <c r="AC9" s="121">
        <f>'الاثنين 6'!E100</f>
        <v>0</v>
      </c>
      <c r="AD9" s="121">
        <f>'الاثنين 6'!F100</f>
        <v>0</v>
      </c>
      <c r="AE9" s="122" t="e">
        <f t="shared" si="3"/>
        <v>#DIV/0!</v>
      </c>
    </row>
    <row r="10" spans="1:31">
      <c r="A10" s="128" t="s">
        <v>62</v>
      </c>
      <c r="B10" s="129">
        <f>'الثلاثاء 6'!B2</f>
        <v>0</v>
      </c>
      <c r="C10" s="119">
        <f t="shared" si="0"/>
        <v>0</v>
      </c>
      <c r="D10" s="120">
        <f>'الثلاثاء 6'!B46</f>
        <v>0</v>
      </c>
      <c r="E10" s="120">
        <f>'الثلاثاء 6'!C46</f>
        <v>0</v>
      </c>
      <c r="F10" s="120">
        <f>'الثلاثاء 6'!D46</f>
        <v>0</v>
      </c>
      <c r="G10" s="120">
        <f>'الثلاثاء 6'!E46</f>
        <v>0</v>
      </c>
      <c r="H10" s="120">
        <f>'الثلاثاء 6'!F46</f>
        <v>0</v>
      </c>
      <c r="I10" s="120">
        <f>'الثلاثاء 6'!G46</f>
        <v>0</v>
      </c>
      <c r="J10" s="121">
        <f>'الثلاثاء 6'!B41</f>
        <v>0</v>
      </c>
      <c r="K10" s="121">
        <f>'الثلاثاء 6'!C41</f>
        <v>0</v>
      </c>
      <c r="L10" s="121">
        <f>'الثلاثاء 6'!D41</f>
        <v>0</v>
      </c>
      <c r="M10" s="121">
        <f>'الثلاثاء 6'!E41</f>
        <v>0</v>
      </c>
      <c r="N10" s="121">
        <f>'الثلاثاء 6'!F41</f>
        <v>0</v>
      </c>
      <c r="O10" s="122" t="e">
        <f t="shared" si="2"/>
        <v>#DIV/0!</v>
      </c>
      <c r="P10" s="130">
        <f>'الثلاثاء 6'!B63</f>
        <v>0</v>
      </c>
      <c r="Q10" s="131">
        <f>'plan 6'!N53</f>
        <v>0</v>
      </c>
      <c r="R10" s="130">
        <f t="shared" si="1"/>
        <v>0</v>
      </c>
      <c r="S10" s="132">
        <f>'الثلاثاء 6'!S113</f>
        <v>0</v>
      </c>
      <c r="T10" s="133">
        <f>'الثلاثاء 6'!B108</f>
        <v>0</v>
      </c>
      <c r="U10" s="133">
        <f>'الثلاثاء 6'!C108</f>
        <v>0</v>
      </c>
      <c r="V10" s="133">
        <f>'الثلاثاء 6'!D108</f>
        <v>0</v>
      </c>
      <c r="W10" s="133">
        <f>'الثلاثاء 6'!E108</f>
        <v>0</v>
      </c>
      <c r="X10" s="133">
        <f>'الثلاثاء 6'!F108</f>
        <v>0</v>
      </c>
      <c r="Y10" s="133">
        <f>'الثلاثاء 6'!G108</f>
        <v>0</v>
      </c>
      <c r="Z10" s="121">
        <f>'الثلاثاء 6'!B100</f>
        <v>0</v>
      </c>
      <c r="AA10" s="121">
        <f>'الثلاثاء 6'!C100</f>
        <v>0</v>
      </c>
      <c r="AB10" s="121">
        <f>'الثلاثاء 6'!D100</f>
        <v>0</v>
      </c>
      <c r="AC10" s="121">
        <f>'الثلاثاء 6'!E100</f>
        <v>0</v>
      </c>
      <c r="AD10" s="121">
        <f>'الثلاثاء 6'!F100</f>
        <v>0</v>
      </c>
      <c r="AE10" s="122" t="e">
        <f t="shared" si="3"/>
        <v>#DIV/0!</v>
      </c>
    </row>
    <row r="11" spans="1:31">
      <c r="A11" s="128" t="s">
        <v>49</v>
      </c>
      <c r="B11" s="129">
        <f>'الاربعاء 6'!B2</f>
        <v>0</v>
      </c>
      <c r="C11" s="119">
        <f t="shared" si="0"/>
        <v>0</v>
      </c>
      <c r="D11" s="120">
        <f>'الاربعاء 6'!B46</f>
        <v>0</v>
      </c>
      <c r="E11" s="120">
        <f>'الاربعاء 6'!C46</f>
        <v>0</v>
      </c>
      <c r="F11" s="120">
        <f>'الاربعاء 6'!D46</f>
        <v>0</v>
      </c>
      <c r="G11" s="120">
        <f>'الاربعاء 6'!E46</f>
        <v>0</v>
      </c>
      <c r="H11" s="120">
        <f>'الاربعاء 6'!F46</f>
        <v>0</v>
      </c>
      <c r="I11" s="120">
        <f>'الاربعاء 6'!G46</f>
        <v>0</v>
      </c>
      <c r="J11" s="121">
        <f>'الاربعاء 6'!B41</f>
        <v>0</v>
      </c>
      <c r="K11" s="121">
        <f>'الاربعاء 6'!C41</f>
        <v>0</v>
      </c>
      <c r="L11" s="121">
        <f>'الاربعاء 6'!D41</f>
        <v>0</v>
      </c>
      <c r="M11" s="121">
        <f>'الاربعاء 6'!E41</f>
        <v>0</v>
      </c>
      <c r="N11" s="121">
        <f>'الاربعاء 6'!F41</f>
        <v>0</v>
      </c>
      <c r="O11" s="122" t="e">
        <f t="shared" si="2"/>
        <v>#DIV/0!</v>
      </c>
      <c r="P11" s="130">
        <f>'الاربعاء 6'!B63</f>
        <v>0</v>
      </c>
      <c r="Q11" s="131">
        <f>'plan 6'!R53</f>
        <v>0</v>
      </c>
      <c r="R11" s="130">
        <f t="shared" si="1"/>
        <v>0</v>
      </c>
      <c r="S11" s="132">
        <f>'الاربعاء 6'!S113</f>
        <v>0</v>
      </c>
      <c r="T11" s="133">
        <f>'الاربعاء 6'!B108</f>
        <v>0</v>
      </c>
      <c r="U11" s="133">
        <f>'الاربعاء 6'!C108</f>
        <v>0</v>
      </c>
      <c r="V11" s="133">
        <f>'الاربعاء 6'!D108</f>
        <v>0</v>
      </c>
      <c r="W11" s="133">
        <f>'الاربعاء 6'!E108</f>
        <v>0</v>
      </c>
      <c r="X11" s="133">
        <f>'الاربعاء 6'!F108</f>
        <v>0</v>
      </c>
      <c r="Y11" s="133">
        <f>'الاربعاء 6'!G108</f>
        <v>0</v>
      </c>
      <c r="Z11" s="121">
        <f>'الاربعاء 6'!B100</f>
        <v>0</v>
      </c>
      <c r="AA11" s="121">
        <f>'الاربعاء 6'!C100</f>
        <v>0</v>
      </c>
      <c r="AB11" s="121">
        <f>'الاربعاء 6'!D100</f>
        <v>0</v>
      </c>
      <c r="AC11" s="121">
        <f>'الاربعاء 6'!E100</f>
        <v>0</v>
      </c>
      <c r="AD11" s="121">
        <f>'الاربعاء 6'!F100</f>
        <v>0</v>
      </c>
      <c r="AE11" s="122" t="e">
        <f t="shared" si="3"/>
        <v>#DIV/0!</v>
      </c>
    </row>
    <row r="12" spans="1:31" ht="15.75" thickBot="1">
      <c r="A12" s="134" t="s">
        <v>50</v>
      </c>
      <c r="B12" s="135">
        <f>'الخميس 6'!B2</f>
        <v>0</v>
      </c>
      <c r="C12" s="119">
        <f t="shared" si="0"/>
        <v>0</v>
      </c>
      <c r="D12" s="136">
        <f>'الخميس 6'!B46</f>
        <v>0</v>
      </c>
      <c r="E12" s="136">
        <f>'الخميس 6'!C46</f>
        <v>0</v>
      </c>
      <c r="F12" s="136">
        <f>'الخميس 6'!D46</f>
        <v>0</v>
      </c>
      <c r="G12" s="136">
        <f>'الخميس 6'!E46</f>
        <v>0</v>
      </c>
      <c r="H12" s="136">
        <f>'الخميس 6'!F46</f>
        <v>0</v>
      </c>
      <c r="I12" s="136">
        <f>'الخميس 6'!G46</f>
        <v>0</v>
      </c>
      <c r="J12" s="137">
        <f>'الخميس 6'!B41</f>
        <v>0</v>
      </c>
      <c r="K12" s="137">
        <f>'الخميس 6'!C41</f>
        <v>0</v>
      </c>
      <c r="L12" s="137">
        <f>'الخميس 6'!D41</f>
        <v>0</v>
      </c>
      <c r="M12" s="137">
        <f>'الخميس 6'!E41</f>
        <v>0</v>
      </c>
      <c r="N12" s="137">
        <f>'الخميس 6'!F41</f>
        <v>0</v>
      </c>
      <c r="O12" s="122" t="e">
        <f t="shared" si="2"/>
        <v>#DIV/0!</v>
      </c>
      <c r="P12" s="138">
        <f>'الخميس 6'!B63</f>
        <v>0</v>
      </c>
      <c r="Q12" s="139">
        <f>'plan 6'!V53</f>
        <v>0</v>
      </c>
      <c r="R12" s="138">
        <f t="shared" si="1"/>
        <v>0</v>
      </c>
      <c r="S12" s="140">
        <f>'الخميس 6'!S113</f>
        <v>0</v>
      </c>
      <c r="T12" s="141">
        <f>'الخميس 6'!B108</f>
        <v>0</v>
      </c>
      <c r="U12" s="141">
        <f>'الخميس 6'!C108</f>
        <v>0</v>
      </c>
      <c r="V12" s="141">
        <f>'الخميس 6'!D108</f>
        <v>0</v>
      </c>
      <c r="W12" s="141">
        <f>'الخميس 6'!E108</f>
        <v>0</v>
      </c>
      <c r="X12" s="141">
        <f>'الخميس 6'!F108</f>
        <v>0</v>
      </c>
      <c r="Y12" s="141">
        <f>'الخميس 6'!G108</f>
        <v>0</v>
      </c>
      <c r="Z12" s="137">
        <f>'الخميس 6'!B100</f>
        <v>0</v>
      </c>
      <c r="AA12" s="137">
        <f>'الخميس 6'!C100</f>
        <v>0</v>
      </c>
      <c r="AB12" s="137">
        <f>'الخميس 6'!D100</f>
        <v>0</v>
      </c>
      <c r="AC12" s="137">
        <f>'الخميس 6'!E100</f>
        <v>0</v>
      </c>
      <c r="AD12" s="137">
        <f>'الخميس 6'!F100</f>
        <v>0</v>
      </c>
      <c r="AE12" s="122" t="e">
        <f t="shared" si="3"/>
        <v>#DIV/0!</v>
      </c>
    </row>
    <row r="13" spans="1:31" ht="22.5" customHeight="1" thickBot="1">
      <c r="A13" s="142" t="s">
        <v>12</v>
      </c>
      <c r="B13" s="143">
        <f>SUM(B7:B12)</f>
        <v>0</v>
      </c>
      <c r="C13" s="143">
        <f t="shared" ref="C13:N13" si="4">SUM(C7:C12)</f>
        <v>0</v>
      </c>
      <c r="D13" s="144">
        <f t="shared" si="4"/>
        <v>0</v>
      </c>
      <c r="E13" s="145">
        <f t="shared" si="4"/>
        <v>0</v>
      </c>
      <c r="F13" s="145">
        <f t="shared" si="4"/>
        <v>0</v>
      </c>
      <c r="G13" s="145">
        <f t="shared" si="4"/>
        <v>0</v>
      </c>
      <c r="H13" s="145">
        <f t="shared" si="4"/>
        <v>0</v>
      </c>
      <c r="I13" s="146">
        <f t="shared" si="4"/>
        <v>0</v>
      </c>
      <c r="J13" s="147">
        <f t="shared" si="4"/>
        <v>0</v>
      </c>
      <c r="K13" s="147">
        <f t="shared" si="4"/>
        <v>0</v>
      </c>
      <c r="L13" s="147">
        <f t="shared" si="4"/>
        <v>0</v>
      </c>
      <c r="M13" s="147">
        <f t="shared" si="4"/>
        <v>0</v>
      </c>
      <c r="N13" s="147">
        <f t="shared" si="4"/>
        <v>0</v>
      </c>
      <c r="O13" s="122" t="e">
        <f t="shared" si="2"/>
        <v>#DIV/0!</v>
      </c>
      <c r="P13" s="148">
        <f>SUM(P7:P12)</f>
        <v>0</v>
      </c>
      <c r="Q13" s="149">
        <f t="shared" ref="Q13:AD13" si="5">SUM(Q7:Q12)</f>
        <v>0</v>
      </c>
      <c r="R13" s="149">
        <f t="shared" si="5"/>
        <v>0</v>
      </c>
      <c r="S13" s="150">
        <f t="shared" si="5"/>
        <v>0</v>
      </c>
      <c r="T13" s="151">
        <f t="shared" si="5"/>
        <v>0</v>
      </c>
      <c r="U13" s="151">
        <f t="shared" si="5"/>
        <v>0</v>
      </c>
      <c r="V13" s="151">
        <f t="shared" si="5"/>
        <v>0</v>
      </c>
      <c r="W13" s="151">
        <f t="shared" si="5"/>
        <v>0</v>
      </c>
      <c r="X13" s="151">
        <f t="shared" si="5"/>
        <v>0</v>
      </c>
      <c r="Y13" s="151">
        <f>SUM(Y7:Y12)</f>
        <v>0</v>
      </c>
      <c r="Z13" s="152">
        <f t="shared" si="5"/>
        <v>0</v>
      </c>
      <c r="AA13" s="152">
        <f t="shared" si="5"/>
        <v>0</v>
      </c>
      <c r="AB13" s="152">
        <f t="shared" si="5"/>
        <v>0</v>
      </c>
      <c r="AC13" s="152">
        <f t="shared" si="5"/>
        <v>0</v>
      </c>
      <c r="AD13" s="152">
        <f t="shared" si="5"/>
        <v>0</v>
      </c>
      <c r="AE13" s="122" t="e">
        <f t="shared" si="3"/>
        <v>#DIV/0!</v>
      </c>
    </row>
  </sheetData>
  <protectedRanges>
    <protectedRange password="CC6F" sqref="P1:P3 S4:S13 T13:AD13" name="Range1_1_1"/>
    <protectedRange password="CC6F" sqref="D6 F6:I6 T6 V6:Y6" name="Range2_1_2_1"/>
    <protectedRange password="CC6F" sqref="E6 U6" name="Range2_1_1_2_1"/>
    <protectedRange password="CC7D" sqref="J6:N6 Z6:AD6" name="Range1_5"/>
  </protectedRanges>
  <mergeCells count="15">
    <mergeCell ref="A4:A6"/>
    <mergeCell ref="R4:R6"/>
    <mergeCell ref="Q4:Q6"/>
    <mergeCell ref="P4:P6"/>
    <mergeCell ref="B4:B6"/>
    <mergeCell ref="C4:C6"/>
    <mergeCell ref="D5:I5"/>
    <mergeCell ref="O4:O6"/>
    <mergeCell ref="D4:N4"/>
    <mergeCell ref="AE4:AE6"/>
    <mergeCell ref="T4:AD4"/>
    <mergeCell ref="J5:N5"/>
    <mergeCell ref="T5:Y5"/>
    <mergeCell ref="Z5:AD5"/>
    <mergeCell ref="S4:S6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sheetPr>
    <tabColor rgb="FF006699"/>
  </sheetPr>
  <dimension ref="A1:Y74"/>
  <sheetViews>
    <sheetView topLeftCell="D1" zoomScale="70" zoomScaleNormal="70" workbookViewId="0">
      <selection activeCell="L24" sqref="L24"/>
    </sheetView>
  </sheetViews>
  <sheetFormatPr defaultColWidth="9.140625" defaultRowHeight="15"/>
  <cols>
    <col min="1" max="1" width="12.140625" style="180" customWidth="1"/>
    <col min="2" max="2" width="14.5703125" style="180" customWidth="1"/>
    <col min="3" max="3" width="21.28515625" style="180" customWidth="1"/>
    <col min="4" max="5" width="9.140625" style="180"/>
    <col min="6" max="6" width="16.42578125" style="180" customWidth="1"/>
    <col min="7" max="7" width="22.28515625" style="180" customWidth="1"/>
    <col min="8" max="9" width="9.140625" style="180"/>
    <col min="10" max="10" width="15.28515625" style="180" customWidth="1"/>
    <col min="11" max="11" width="20.5703125" style="180" customWidth="1"/>
    <col min="12" max="13" width="9.140625" style="180"/>
    <col min="14" max="14" width="17.140625" style="180" customWidth="1"/>
    <col min="15" max="15" width="21.85546875" style="180" customWidth="1"/>
    <col min="16" max="17" width="9.140625" style="180"/>
    <col min="18" max="18" width="19.5703125" style="180" customWidth="1"/>
    <col min="19" max="19" width="18.42578125" style="180" customWidth="1"/>
    <col min="20" max="21" width="9.140625" style="180"/>
    <col min="22" max="22" width="17.85546875" style="180" customWidth="1"/>
    <col min="23" max="23" width="20.42578125" style="180" customWidth="1"/>
    <col min="24" max="16384" width="9.140625" style="180"/>
  </cols>
  <sheetData>
    <row r="1" spans="1:25" s="174" customFormat="1" ht="18">
      <c r="A1" s="501"/>
      <c r="B1" s="501"/>
      <c r="C1" s="501"/>
      <c r="D1" s="501"/>
      <c r="E1" s="501"/>
      <c r="F1" s="501"/>
      <c r="G1" s="501"/>
      <c r="H1" s="501"/>
      <c r="I1" s="501"/>
      <c r="J1" s="501"/>
      <c r="K1" s="153"/>
      <c r="L1" s="153"/>
      <c r="M1" s="153"/>
      <c r="N1" s="153"/>
      <c r="O1" s="153"/>
      <c r="P1" s="153"/>
      <c r="Q1" s="153"/>
      <c r="R1" s="153"/>
      <c r="S1" s="153"/>
    </row>
    <row r="2" spans="1:25" s="154" customFormat="1" ht="16.5" thickBot="1">
      <c r="A2" s="309" t="s">
        <v>120</v>
      </c>
      <c r="B2" s="527"/>
      <c r="C2" s="527"/>
      <c r="D2" s="518" t="s">
        <v>52</v>
      </c>
      <c r="E2" s="519"/>
      <c r="F2" s="519"/>
      <c r="G2" s="519"/>
      <c r="H2" s="311" t="s">
        <v>121</v>
      </c>
      <c r="I2" s="520" t="s">
        <v>122</v>
      </c>
      <c r="J2" s="520"/>
      <c r="K2" s="520"/>
      <c r="L2" s="520"/>
      <c r="M2" s="520"/>
      <c r="N2" s="520"/>
      <c r="O2" s="520"/>
      <c r="P2" s="520"/>
      <c r="Q2" s="520"/>
      <c r="R2" s="311"/>
      <c r="S2" s="311"/>
    </row>
    <row r="3" spans="1:25" s="154" customFormat="1" ht="16.5" thickBot="1">
      <c r="A3" s="155"/>
      <c r="B3" s="528" t="s">
        <v>111</v>
      </c>
      <c r="C3" s="533"/>
      <c r="D3" s="533"/>
      <c r="E3" s="534"/>
      <c r="F3" s="528" t="s">
        <v>112</v>
      </c>
      <c r="G3" s="529"/>
      <c r="H3" s="529"/>
      <c r="I3" s="530"/>
      <c r="J3" s="528" t="s">
        <v>113</v>
      </c>
      <c r="K3" s="529"/>
      <c r="L3" s="529"/>
      <c r="M3" s="530"/>
      <c r="N3" s="528" t="s">
        <v>114</v>
      </c>
      <c r="O3" s="529"/>
      <c r="P3" s="529"/>
      <c r="Q3" s="530"/>
      <c r="R3" s="528" t="s">
        <v>115</v>
      </c>
      <c r="S3" s="529"/>
      <c r="T3" s="529"/>
      <c r="U3" s="530"/>
      <c r="V3" s="528" t="s">
        <v>116</v>
      </c>
      <c r="W3" s="529"/>
      <c r="X3" s="529"/>
      <c r="Y3" s="530"/>
    </row>
    <row r="4" spans="1:25" s="174" customFormat="1" ht="24" thickBot="1">
      <c r="A4" s="317" t="s">
        <v>124</v>
      </c>
      <c r="B4" s="531" t="s">
        <v>117</v>
      </c>
      <c r="C4" s="532"/>
      <c r="D4" s="307" t="s">
        <v>118</v>
      </c>
      <c r="E4" s="308" t="s">
        <v>119</v>
      </c>
      <c r="F4" s="531" t="s">
        <v>117</v>
      </c>
      <c r="G4" s="532"/>
      <c r="H4" s="307" t="s">
        <v>118</v>
      </c>
      <c r="I4" s="308" t="s">
        <v>119</v>
      </c>
      <c r="J4" s="531" t="s">
        <v>117</v>
      </c>
      <c r="K4" s="532"/>
      <c r="L4" s="307" t="s">
        <v>118</v>
      </c>
      <c r="M4" s="308" t="s">
        <v>119</v>
      </c>
      <c r="N4" s="531" t="s">
        <v>117</v>
      </c>
      <c r="O4" s="532"/>
      <c r="P4" s="307" t="s">
        <v>118</v>
      </c>
      <c r="Q4" s="308" t="s">
        <v>119</v>
      </c>
      <c r="R4" s="531" t="s">
        <v>117</v>
      </c>
      <c r="S4" s="532"/>
      <c r="T4" s="307" t="s">
        <v>118</v>
      </c>
      <c r="U4" s="308" t="s">
        <v>119</v>
      </c>
      <c r="V4" s="531" t="s">
        <v>117</v>
      </c>
      <c r="W4" s="532"/>
      <c r="X4" s="307" t="s">
        <v>118</v>
      </c>
      <c r="Y4" s="308" t="s">
        <v>119</v>
      </c>
    </row>
    <row r="5" spans="1:25" s="174" customFormat="1" ht="24.75" customHeight="1" thickTop="1" thickBot="1">
      <c r="A5" s="156" t="s">
        <v>54</v>
      </c>
      <c r="B5" s="524"/>
      <c r="C5" s="525"/>
      <c r="D5" s="157"/>
      <c r="E5" s="251"/>
      <c r="F5" s="526"/>
      <c r="G5" s="526"/>
      <c r="H5" s="341"/>
      <c r="I5" s="342"/>
      <c r="J5" s="526"/>
      <c r="K5" s="526"/>
      <c r="L5" s="341"/>
      <c r="M5" s="342"/>
      <c r="N5" s="526"/>
      <c r="O5" s="526"/>
      <c r="P5" s="341"/>
      <c r="Q5" s="342"/>
      <c r="R5" s="526"/>
      <c r="S5" s="526"/>
      <c r="T5" s="341"/>
      <c r="U5" s="342"/>
      <c r="V5" s="526"/>
      <c r="W5" s="526"/>
      <c r="X5" s="341"/>
      <c r="Y5" s="342"/>
    </row>
    <row r="6" spans="1:25" s="174" customFormat="1" ht="15.75" thickTop="1">
      <c r="A6" s="536" t="s">
        <v>55</v>
      </c>
      <c r="B6" s="524"/>
      <c r="C6" s="525"/>
      <c r="D6" s="158"/>
      <c r="E6" s="252"/>
      <c r="F6" s="526"/>
      <c r="G6" s="526"/>
      <c r="H6" s="158"/>
      <c r="I6" s="341"/>
      <c r="J6" s="526"/>
      <c r="K6" s="526"/>
      <c r="L6" s="158"/>
      <c r="M6" s="341"/>
      <c r="N6" s="526"/>
      <c r="O6" s="526"/>
      <c r="P6" s="158"/>
      <c r="Q6" s="341"/>
      <c r="R6" s="526"/>
      <c r="S6" s="526"/>
      <c r="T6" s="158"/>
      <c r="U6" s="341"/>
      <c r="V6" s="526"/>
      <c r="W6" s="526"/>
      <c r="X6" s="158"/>
      <c r="Y6" s="341"/>
    </row>
    <row r="7" spans="1:25" s="174" customFormat="1">
      <c r="A7" s="537"/>
      <c r="B7" s="524"/>
      <c r="C7" s="525"/>
      <c r="D7" s="341"/>
      <c r="E7" s="252"/>
      <c r="F7" s="526"/>
      <c r="G7" s="526"/>
      <c r="H7" s="341"/>
      <c r="I7" s="341"/>
      <c r="J7" s="526"/>
      <c r="K7" s="526"/>
      <c r="L7" s="341"/>
      <c r="M7" s="341"/>
      <c r="N7" s="526"/>
      <c r="O7" s="526"/>
      <c r="P7" s="341"/>
      <c r="Q7" s="341"/>
      <c r="R7" s="526"/>
      <c r="S7" s="526"/>
      <c r="T7" s="341"/>
      <c r="U7" s="341"/>
      <c r="V7" s="526"/>
      <c r="W7" s="526"/>
      <c r="X7" s="341"/>
      <c r="Y7" s="341"/>
    </row>
    <row r="8" spans="1:25" s="174" customFormat="1">
      <c r="A8" s="537"/>
      <c r="B8" s="524"/>
      <c r="C8" s="525"/>
      <c r="D8" s="341"/>
      <c r="E8" s="252"/>
      <c r="F8" s="526"/>
      <c r="G8" s="526"/>
      <c r="H8" s="341"/>
      <c r="I8" s="341"/>
      <c r="J8" s="526"/>
      <c r="K8" s="526"/>
      <c r="L8" s="341"/>
      <c r="M8" s="341"/>
      <c r="N8" s="526"/>
      <c r="O8" s="526"/>
      <c r="P8" s="341"/>
      <c r="Q8" s="341"/>
      <c r="R8" s="526"/>
      <c r="S8" s="526"/>
      <c r="T8" s="341"/>
      <c r="U8" s="341"/>
      <c r="V8" s="526"/>
      <c r="W8" s="526"/>
      <c r="X8" s="341"/>
      <c r="Y8" s="341"/>
    </row>
    <row r="9" spans="1:25" s="174" customFormat="1">
      <c r="A9" s="537"/>
      <c r="B9" s="524"/>
      <c r="C9" s="525"/>
      <c r="D9" s="341"/>
      <c r="E9" s="252"/>
      <c r="F9" s="526"/>
      <c r="G9" s="526"/>
      <c r="H9" s="341"/>
      <c r="I9" s="341"/>
      <c r="J9" s="526"/>
      <c r="K9" s="526"/>
      <c r="L9" s="341"/>
      <c r="M9" s="341"/>
      <c r="N9" s="526"/>
      <c r="O9" s="526"/>
      <c r="P9" s="341"/>
      <c r="Q9" s="341"/>
      <c r="R9" s="526"/>
      <c r="S9" s="526"/>
      <c r="T9" s="341"/>
      <c r="U9" s="341"/>
      <c r="V9" s="526"/>
      <c r="W9" s="526"/>
      <c r="X9" s="341"/>
      <c r="Y9" s="341"/>
    </row>
    <row r="10" spans="1:25" s="174" customFormat="1">
      <c r="A10" s="537"/>
      <c r="B10" s="524"/>
      <c r="C10" s="525"/>
      <c r="D10" s="341"/>
      <c r="E10" s="252"/>
      <c r="F10" s="526"/>
      <c r="G10" s="526"/>
      <c r="H10" s="341"/>
      <c r="I10" s="341"/>
      <c r="J10" s="526"/>
      <c r="K10" s="526"/>
      <c r="L10" s="341"/>
      <c r="M10" s="341"/>
      <c r="N10" s="526"/>
      <c r="O10" s="526"/>
      <c r="P10" s="341"/>
      <c r="Q10" s="341"/>
      <c r="R10" s="526"/>
      <c r="S10" s="526"/>
      <c r="T10" s="341"/>
      <c r="U10" s="341"/>
      <c r="V10" s="526"/>
      <c r="W10" s="526"/>
      <c r="X10" s="341"/>
      <c r="Y10" s="341"/>
    </row>
    <row r="11" spans="1:25" s="174" customFormat="1">
      <c r="A11" s="537"/>
      <c r="B11" s="524"/>
      <c r="C11" s="525"/>
      <c r="D11" s="341"/>
      <c r="E11" s="252"/>
      <c r="F11" s="526"/>
      <c r="G11" s="526"/>
      <c r="H11" s="341"/>
      <c r="I11" s="341"/>
      <c r="J11" s="526"/>
      <c r="K11" s="526"/>
      <c r="L11" s="341"/>
      <c r="M11" s="341"/>
      <c r="N11" s="526"/>
      <c r="O11" s="526"/>
      <c r="P11" s="341"/>
      <c r="Q11" s="341"/>
      <c r="R11" s="526"/>
      <c r="S11" s="526"/>
      <c r="T11" s="341"/>
      <c r="U11" s="341"/>
      <c r="V11" s="526"/>
      <c r="W11" s="526"/>
      <c r="X11" s="341"/>
      <c r="Y11" s="341"/>
    </row>
    <row r="12" spans="1:25" s="174" customFormat="1">
      <c r="A12" s="537"/>
      <c r="B12" s="524"/>
      <c r="C12" s="525"/>
      <c r="D12" s="341"/>
      <c r="E12" s="252"/>
      <c r="F12" s="526"/>
      <c r="G12" s="526"/>
      <c r="H12" s="341"/>
      <c r="I12" s="341"/>
      <c r="J12" s="526"/>
      <c r="K12" s="526"/>
      <c r="L12" s="341"/>
      <c r="M12" s="341"/>
      <c r="N12" s="526"/>
      <c r="O12" s="526"/>
      <c r="P12" s="341"/>
      <c r="Q12" s="341"/>
      <c r="R12" s="526"/>
      <c r="S12" s="526"/>
      <c r="T12" s="341"/>
      <c r="U12" s="341"/>
      <c r="V12" s="526"/>
      <c r="W12" s="526"/>
      <c r="X12" s="341"/>
      <c r="Y12" s="341"/>
    </row>
    <row r="13" spans="1:25" s="174" customFormat="1" ht="15.75" thickBot="1">
      <c r="A13" s="538"/>
      <c r="B13" s="524"/>
      <c r="C13" s="525"/>
      <c r="D13" s="159"/>
      <c r="E13" s="253"/>
      <c r="F13" s="535"/>
      <c r="G13" s="526"/>
      <c r="H13" s="341"/>
      <c r="I13" s="341"/>
      <c r="J13" s="535"/>
      <c r="K13" s="526"/>
      <c r="L13" s="341"/>
      <c r="M13" s="341"/>
      <c r="N13" s="535"/>
      <c r="O13" s="526"/>
      <c r="P13" s="341"/>
      <c r="Q13" s="341"/>
      <c r="R13" s="535"/>
      <c r="S13" s="526"/>
      <c r="T13" s="341"/>
      <c r="U13" s="341"/>
      <c r="V13" s="535"/>
      <c r="W13" s="526"/>
      <c r="X13" s="341"/>
      <c r="Y13" s="341"/>
    </row>
    <row r="14" spans="1:25" s="160" customFormat="1" ht="24.75" customHeight="1" thickBot="1">
      <c r="A14" s="317" t="s">
        <v>123</v>
      </c>
      <c r="B14" s="58" t="s">
        <v>53</v>
      </c>
      <c r="C14" s="162" t="s">
        <v>51</v>
      </c>
      <c r="D14" s="163" t="s">
        <v>32</v>
      </c>
      <c r="E14" s="164" t="s">
        <v>33</v>
      </c>
      <c r="F14" s="254" t="s">
        <v>53</v>
      </c>
      <c r="G14" s="255" t="s">
        <v>51</v>
      </c>
      <c r="H14" s="256" t="s">
        <v>32</v>
      </c>
      <c r="I14" s="257" t="s">
        <v>33</v>
      </c>
      <c r="J14" s="254" t="s">
        <v>53</v>
      </c>
      <c r="K14" s="255" t="s">
        <v>51</v>
      </c>
      <c r="L14" s="256" t="s">
        <v>32</v>
      </c>
      <c r="M14" s="257" t="s">
        <v>33</v>
      </c>
      <c r="N14" s="254" t="s">
        <v>53</v>
      </c>
      <c r="O14" s="255" t="s">
        <v>51</v>
      </c>
      <c r="P14" s="256" t="s">
        <v>32</v>
      </c>
      <c r="Q14" s="257" t="s">
        <v>33</v>
      </c>
      <c r="R14" s="254" t="s">
        <v>53</v>
      </c>
      <c r="S14" s="255" t="s">
        <v>51</v>
      </c>
      <c r="T14" s="256" t="s">
        <v>32</v>
      </c>
      <c r="U14" s="257" t="s">
        <v>33</v>
      </c>
      <c r="V14" s="254" t="s">
        <v>53</v>
      </c>
      <c r="W14" s="255" t="s">
        <v>51</v>
      </c>
      <c r="X14" s="256" t="s">
        <v>32</v>
      </c>
      <c r="Y14" s="258" t="s">
        <v>33</v>
      </c>
    </row>
    <row r="15" spans="1:25" s="174" customFormat="1" ht="21.75" customHeight="1" thickBot="1">
      <c r="A15" s="161" t="s">
        <v>54</v>
      </c>
      <c r="B15" s="312"/>
      <c r="C15" s="312"/>
      <c r="D15" s="312"/>
      <c r="E15" s="312"/>
      <c r="F15" s="313"/>
      <c r="G15" s="313"/>
      <c r="H15" s="314"/>
      <c r="I15" s="313"/>
      <c r="J15" s="315"/>
      <c r="K15" s="315"/>
      <c r="L15" s="315"/>
      <c r="M15" s="315"/>
      <c r="N15" s="313"/>
      <c r="O15" s="313"/>
      <c r="P15" s="316"/>
      <c r="Q15" s="313"/>
      <c r="R15" s="313"/>
      <c r="S15" s="315"/>
      <c r="T15" s="314"/>
      <c r="U15" s="315"/>
      <c r="V15" s="313"/>
      <c r="W15" s="313"/>
      <c r="X15" s="315"/>
      <c r="Y15" s="315"/>
    </row>
    <row r="16" spans="1:25" s="174" customFormat="1" ht="15.75">
      <c r="A16" s="521" t="s">
        <v>55</v>
      </c>
      <c r="B16" s="297"/>
      <c r="C16" s="171"/>
      <c r="D16" s="294"/>
      <c r="E16" s="295"/>
      <c r="F16" s="233"/>
      <c r="G16" s="233"/>
      <c r="H16" s="245"/>
      <c r="I16" s="233"/>
      <c r="J16" s="233"/>
      <c r="K16" s="233"/>
      <c r="L16" s="244"/>
      <c r="M16" s="233"/>
      <c r="N16" s="233"/>
      <c r="O16" s="233"/>
      <c r="P16" s="243"/>
      <c r="Q16" s="233"/>
      <c r="R16" s="233"/>
      <c r="S16" s="246"/>
      <c r="T16" s="243"/>
      <c r="U16" s="235"/>
      <c r="V16" s="233"/>
      <c r="W16" s="233"/>
      <c r="X16" s="235"/>
      <c r="Y16" s="235"/>
    </row>
    <row r="17" spans="1:25" s="174" customFormat="1" ht="15.75">
      <c r="A17" s="522"/>
      <c r="B17" s="298"/>
      <c r="C17" s="171"/>
      <c r="D17" s="294"/>
      <c r="E17" s="296"/>
      <c r="F17" s="233"/>
      <c r="G17" s="233"/>
      <c r="H17" s="245"/>
      <c r="I17" s="233"/>
      <c r="J17" s="247"/>
      <c r="K17" s="247"/>
      <c r="L17" s="248"/>
      <c r="M17" s="248"/>
      <c r="N17" s="233"/>
      <c r="O17" s="233"/>
      <c r="P17" s="245"/>
      <c r="Q17" s="233"/>
      <c r="R17" s="233"/>
      <c r="S17" s="235"/>
      <c r="T17" s="243"/>
      <c r="U17" s="235"/>
      <c r="V17" s="233"/>
      <c r="W17" s="233"/>
      <c r="X17" s="235"/>
      <c r="Y17" s="235"/>
    </row>
    <row r="18" spans="1:25" s="174" customFormat="1" ht="15" customHeight="1">
      <c r="A18" s="522"/>
      <c r="B18" s="298"/>
      <c r="C18" s="171"/>
      <c r="D18" s="294"/>
      <c r="E18" s="296"/>
      <c r="F18" s="233"/>
      <c r="G18" s="233"/>
      <c r="H18" s="243"/>
      <c r="I18" s="233"/>
      <c r="J18" s="233"/>
      <c r="K18" s="233"/>
      <c r="L18" s="245"/>
      <c r="M18" s="233"/>
      <c r="N18" s="233"/>
      <c r="O18" s="233"/>
      <c r="P18" s="244"/>
      <c r="Q18" s="233"/>
      <c r="R18" s="233"/>
      <c r="S18" s="235"/>
      <c r="T18" s="243"/>
      <c r="U18" s="235"/>
      <c r="V18" s="233"/>
      <c r="W18" s="233"/>
      <c r="X18" s="235"/>
      <c r="Y18" s="235"/>
    </row>
    <row r="19" spans="1:25" s="174" customFormat="1" ht="15.75">
      <c r="A19" s="522"/>
      <c r="B19" s="298"/>
      <c r="C19" s="171"/>
      <c r="D19" s="294"/>
      <c r="E19" s="296"/>
      <c r="F19" s="233"/>
      <c r="G19" s="233"/>
      <c r="H19" s="243"/>
      <c r="I19" s="233"/>
      <c r="J19" s="233"/>
      <c r="K19" s="233"/>
      <c r="L19" s="245"/>
      <c r="M19" s="233"/>
      <c r="N19" s="233"/>
      <c r="O19" s="233"/>
      <c r="P19" s="243"/>
      <c r="Q19" s="233"/>
      <c r="R19" s="233"/>
      <c r="S19" s="235"/>
      <c r="T19" s="243"/>
      <c r="U19" s="235"/>
      <c r="V19" s="233"/>
      <c r="W19" s="233"/>
      <c r="X19" s="235"/>
      <c r="Y19" s="235"/>
    </row>
    <row r="20" spans="1:25" s="174" customFormat="1" ht="15.75">
      <c r="A20" s="522"/>
      <c r="B20" s="298"/>
      <c r="C20" s="171"/>
      <c r="D20" s="294"/>
      <c r="E20" s="296"/>
      <c r="F20" s="233"/>
      <c r="G20" s="233"/>
      <c r="H20" s="243"/>
      <c r="I20" s="233"/>
      <c r="J20" s="233"/>
      <c r="K20" s="233"/>
      <c r="L20" s="243"/>
      <c r="M20" s="233"/>
      <c r="N20" s="233"/>
      <c r="O20" s="233"/>
      <c r="P20" s="243"/>
      <c r="Q20" s="233"/>
      <c r="R20" s="233"/>
      <c r="S20" s="235"/>
      <c r="T20" s="243"/>
      <c r="U20" s="235"/>
      <c r="V20" s="233"/>
      <c r="W20" s="233"/>
      <c r="X20" s="235"/>
      <c r="Y20" s="235"/>
    </row>
    <row r="21" spans="1:25" s="174" customFormat="1" ht="15.75">
      <c r="A21" s="522"/>
      <c r="B21" s="298"/>
      <c r="C21" s="171"/>
      <c r="D21" s="294"/>
      <c r="E21" s="296"/>
      <c r="F21" s="233"/>
      <c r="G21" s="233"/>
      <c r="H21" s="243"/>
      <c r="I21" s="233"/>
      <c r="J21" s="233"/>
      <c r="K21" s="233"/>
      <c r="L21" s="243"/>
      <c r="M21" s="233"/>
      <c r="N21" s="233"/>
      <c r="O21" s="233"/>
      <c r="P21" s="245"/>
      <c r="Q21" s="233"/>
      <c r="R21" s="233"/>
      <c r="S21" s="235"/>
      <c r="T21" s="243"/>
      <c r="U21" s="235"/>
      <c r="V21" s="233"/>
      <c r="W21" s="233"/>
      <c r="X21" s="235"/>
      <c r="Y21" s="235"/>
    </row>
    <row r="22" spans="1:25" s="174" customFormat="1" ht="15.75">
      <c r="A22" s="522"/>
      <c r="B22" s="298"/>
      <c r="C22" s="171"/>
      <c r="D22" s="294"/>
      <c r="E22" s="296"/>
      <c r="F22" s="233"/>
      <c r="G22" s="233"/>
      <c r="H22" s="243"/>
      <c r="I22" s="233"/>
      <c r="J22" s="233"/>
      <c r="K22" s="233"/>
      <c r="L22" s="243"/>
      <c r="M22" s="233"/>
      <c r="N22" s="233"/>
      <c r="O22" s="233"/>
      <c r="P22" s="244"/>
      <c r="Q22" s="249"/>
      <c r="R22" s="233"/>
      <c r="S22" s="235"/>
      <c r="T22" s="243"/>
      <c r="U22" s="235"/>
      <c r="V22" s="233"/>
      <c r="W22" s="233"/>
      <c r="X22" s="235"/>
      <c r="Y22" s="235"/>
    </row>
    <row r="23" spans="1:25" s="174" customFormat="1" ht="15.75">
      <c r="A23" s="522"/>
      <c r="B23" s="298"/>
      <c r="C23" s="171"/>
      <c r="D23" s="294"/>
      <c r="E23" s="296"/>
      <c r="F23" s="233"/>
      <c r="G23" s="233"/>
      <c r="H23" s="244"/>
      <c r="I23" s="233"/>
      <c r="J23" s="233"/>
      <c r="K23" s="233"/>
      <c r="L23" s="243"/>
      <c r="M23" s="233"/>
      <c r="N23" s="233"/>
      <c r="O23" s="233"/>
      <c r="P23" s="243"/>
      <c r="Q23" s="233"/>
      <c r="R23" s="233"/>
      <c r="S23" s="235"/>
      <c r="T23" s="243"/>
      <c r="U23" s="235"/>
      <c r="V23" s="176"/>
      <c r="W23" s="176"/>
      <c r="X23" s="176"/>
      <c r="Y23" s="176"/>
    </row>
    <row r="24" spans="1:25" s="174" customFormat="1" ht="15.75">
      <c r="A24" s="522"/>
      <c r="B24" s="298"/>
      <c r="C24" s="171"/>
      <c r="D24" s="294"/>
      <c r="E24" s="296"/>
      <c r="F24" s="233"/>
      <c r="G24" s="233"/>
      <c r="H24" s="244"/>
      <c r="I24" s="233"/>
      <c r="J24" s="233"/>
      <c r="K24" s="233"/>
      <c r="L24" s="243"/>
      <c r="M24" s="233"/>
      <c r="N24" s="233"/>
      <c r="O24" s="233"/>
      <c r="P24" s="243"/>
      <c r="Q24" s="233"/>
      <c r="R24" s="233"/>
      <c r="S24" s="235"/>
      <c r="T24" s="243"/>
      <c r="U24" s="235"/>
      <c r="V24" s="176"/>
      <c r="W24" s="176"/>
      <c r="X24" s="176"/>
      <c r="Y24" s="176"/>
    </row>
    <row r="25" spans="1:25" s="174" customFormat="1" ht="15.75">
      <c r="A25" s="522"/>
      <c r="B25" s="170"/>
      <c r="C25" s="171"/>
      <c r="D25" s="165"/>
      <c r="E25" s="181"/>
      <c r="F25" s="233"/>
      <c r="G25" s="233"/>
      <c r="H25" s="243"/>
      <c r="I25" s="233"/>
      <c r="J25" s="233"/>
      <c r="K25" s="233"/>
      <c r="L25" s="243"/>
      <c r="M25" s="233"/>
      <c r="N25" s="233"/>
      <c r="O25" s="233"/>
      <c r="P25" s="249"/>
      <c r="Q25" s="249"/>
      <c r="R25" s="233"/>
      <c r="S25" s="235"/>
      <c r="T25" s="250"/>
      <c r="U25" s="235"/>
      <c r="V25" s="176"/>
      <c r="W25" s="176"/>
      <c r="X25" s="176"/>
      <c r="Y25" s="176"/>
    </row>
    <row r="26" spans="1:25" s="174" customFormat="1" ht="15.75">
      <c r="A26" s="522"/>
      <c r="B26" s="170"/>
      <c r="C26" s="171"/>
      <c r="D26" s="165"/>
      <c r="E26" s="181"/>
      <c r="F26" s="233"/>
      <c r="G26" s="233"/>
      <c r="H26" s="244"/>
      <c r="I26" s="233"/>
      <c r="J26" s="233"/>
      <c r="K26" s="233"/>
      <c r="L26" s="243"/>
      <c r="M26" s="233"/>
      <c r="N26" s="233"/>
      <c r="O26" s="249"/>
      <c r="P26" s="249"/>
      <c r="Q26" s="249"/>
      <c r="R26" s="233"/>
      <c r="S26" s="249"/>
      <c r="T26" s="249"/>
      <c r="U26" s="235"/>
      <c r="V26" s="176"/>
      <c r="W26" s="176"/>
      <c r="X26" s="176"/>
      <c r="Y26" s="176"/>
    </row>
    <row r="27" spans="1:25" s="174" customFormat="1" ht="15.75">
      <c r="A27" s="522"/>
      <c r="B27" s="170"/>
      <c r="C27" s="171"/>
      <c r="D27" s="165"/>
      <c r="E27" s="181"/>
      <c r="F27" s="233"/>
      <c r="G27" s="233"/>
      <c r="H27" s="243"/>
      <c r="I27" s="233"/>
      <c r="J27" s="233"/>
      <c r="K27" s="233"/>
      <c r="L27" s="243"/>
      <c r="M27" s="233"/>
      <c r="N27" s="233"/>
      <c r="O27" s="249"/>
      <c r="P27" s="249"/>
      <c r="Q27" s="249"/>
      <c r="R27" s="233"/>
      <c r="S27" s="233"/>
      <c r="T27" s="250"/>
      <c r="U27" s="233"/>
      <c r="V27" s="176"/>
      <c r="W27" s="176"/>
      <c r="X27" s="176"/>
      <c r="Y27" s="176"/>
    </row>
    <row r="28" spans="1:25" s="174" customFormat="1" ht="15.75">
      <c r="A28" s="522"/>
      <c r="B28" s="177"/>
      <c r="C28" s="178"/>
      <c r="D28" s="165"/>
      <c r="E28" s="179"/>
      <c r="F28" s="233"/>
      <c r="G28" s="233"/>
      <c r="H28" s="250"/>
      <c r="I28" s="233"/>
      <c r="J28" s="235"/>
      <c r="K28" s="233"/>
      <c r="L28" s="233"/>
      <c r="M28" s="171"/>
      <c r="N28" s="233"/>
      <c r="O28" s="249"/>
      <c r="P28" s="249"/>
      <c r="Q28" s="249"/>
      <c r="R28" s="235"/>
      <c r="S28" s="233"/>
      <c r="T28" s="233"/>
      <c r="U28" s="176"/>
      <c r="V28" s="176"/>
      <c r="W28" s="176"/>
      <c r="X28" s="176"/>
      <c r="Y28" s="176"/>
    </row>
    <row r="29" spans="1:25" s="174" customFormat="1" ht="15.75">
      <c r="A29" s="522"/>
      <c r="B29" s="177"/>
      <c r="C29" s="178"/>
      <c r="D29" s="165"/>
      <c r="E29" s="179"/>
      <c r="F29" s="247"/>
      <c r="G29" s="247"/>
      <c r="H29" s="247"/>
      <c r="I29" s="248"/>
      <c r="J29" s="235"/>
      <c r="K29" s="233"/>
      <c r="L29" s="171"/>
      <c r="M29" s="235"/>
      <c r="N29" s="249"/>
      <c r="O29" s="249"/>
      <c r="P29" s="249"/>
      <c r="Q29" s="249"/>
      <c r="R29" s="171"/>
      <c r="S29" s="171"/>
      <c r="T29" s="171"/>
      <c r="U29" s="176"/>
      <c r="V29" s="176"/>
      <c r="W29" s="176"/>
      <c r="X29" s="176"/>
      <c r="Y29" s="176"/>
    </row>
    <row r="30" spans="1:25" s="174" customFormat="1" ht="15.75">
      <c r="A30" s="522"/>
      <c r="B30" s="177"/>
      <c r="C30" s="178"/>
      <c r="D30" s="165"/>
      <c r="E30" s="179"/>
      <c r="F30" s="171"/>
      <c r="G30" s="171"/>
      <c r="H30" s="171"/>
      <c r="I30" s="171"/>
      <c r="J30" s="235"/>
      <c r="K30" s="171"/>
      <c r="L30" s="235"/>
      <c r="M30" s="233"/>
      <c r="N30" s="235"/>
      <c r="O30" s="233"/>
      <c r="P30" s="233"/>
      <c r="Q30" s="171"/>
      <c r="R30" s="171"/>
      <c r="S30" s="171"/>
      <c r="T30" s="171"/>
      <c r="U30" s="176"/>
      <c r="V30" s="176"/>
      <c r="W30" s="176"/>
      <c r="X30" s="176"/>
      <c r="Y30" s="176"/>
    </row>
    <row r="31" spans="1:25" s="174" customFormat="1" ht="15.75">
      <c r="A31" s="522"/>
      <c r="B31" s="177"/>
      <c r="C31" s="178"/>
      <c r="D31" s="165"/>
      <c r="E31" s="179"/>
      <c r="F31" s="171"/>
      <c r="G31" s="171"/>
      <c r="H31" s="171"/>
      <c r="I31" s="171"/>
      <c r="J31" s="171"/>
      <c r="K31" s="171"/>
      <c r="L31" s="235"/>
      <c r="M31" s="235"/>
      <c r="N31" s="235"/>
      <c r="O31" s="233"/>
      <c r="P31" s="235"/>
      <c r="Q31" s="171"/>
      <c r="R31" s="171"/>
      <c r="S31" s="171"/>
      <c r="T31" s="171"/>
      <c r="U31" s="176"/>
      <c r="V31" s="176"/>
      <c r="W31" s="176"/>
      <c r="X31" s="176"/>
      <c r="Y31" s="176"/>
    </row>
    <row r="32" spans="1:25" s="174" customFormat="1" ht="15.75">
      <c r="A32" s="522"/>
      <c r="B32" s="177"/>
      <c r="C32" s="178"/>
      <c r="D32" s="165"/>
      <c r="E32" s="179"/>
      <c r="F32" s="171"/>
      <c r="G32" s="171"/>
      <c r="H32" s="171"/>
      <c r="I32" s="171"/>
      <c r="J32" s="171"/>
      <c r="K32" s="171"/>
      <c r="L32" s="171"/>
      <c r="M32" s="171"/>
      <c r="N32" s="235"/>
      <c r="O32" s="233"/>
      <c r="P32" s="235"/>
      <c r="Q32" s="171"/>
      <c r="R32" s="171"/>
      <c r="S32" s="171"/>
      <c r="T32" s="171"/>
      <c r="U32" s="176"/>
      <c r="V32" s="176"/>
      <c r="W32" s="176"/>
      <c r="X32" s="176"/>
      <c r="Y32" s="176"/>
    </row>
    <row r="33" spans="1:25" s="174" customFormat="1" ht="15.75">
      <c r="A33" s="522"/>
      <c r="B33" s="177"/>
      <c r="C33" s="178"/>
      <c r="D33" s="165"/>
      <c r="E33" s="179"/>
      <c r="F33" s="171"/>
      <c r="G33" s="171"/>
      <c r="H33" s="171"/>
      <c r="I33" s="171"/>
      <c r="J33" s="171"/>
      <c r="K33" s="171"/>
      <c r="L33" s="171"/>
      <c r="M33" s="171"/>
      <c r="N33" s="235"/>
      <c r="O33" s="233"/>
      <c r="P33" s="235"/>
      <c r="Q33" s="171"/>
      <c r="R33" s="171"/>
      <c r="S33" s="171"/>
      <c r="T33" s="171"/>
      <c r="U33" s="176"/>
      <c r="V33" s="176"/>
      <c r="W33" s="176"/>
      <c r="X33" s="176"/>
      <c r="Y33" s="176"/>
    </row>
    <row r="34" spans="1:25" s="174" customFormat="1" ht="15.75">
      <c r="A34" s="522"/>
      <c r="B34" s="177"/>
      <c r="C34" s="178"/>
      <c r="D34" s="165"/>
      <c r="E34" s="179"/>
      <c r="F34" s="171"/>
      <c r="G34" s="171"/>
      <c r="H34" s="171"/>
      <c r="I34" s="171"/>
      <c r="J34" s="171"/>
      <c r="K34" s="171"/>
      <c r="L34" s="171"/>
      <c r="M34" s="171"/>
      <c r="N34" s="235"/>
      <c r="O34" s="233"/>
      <c r="P34" s="233"/>
      <c r="Q34" s="171"/>
      <c r="R34" s="171"/>
      <c r="S34" s="171"/>
      <c r="T34" s="171"/>
      <c r="U34" s="176"/>
      <c r="V34" s="176"/>
      <c r="W34" s="176"/>
      <c r="X34" s="176"/>
      <c r="Y34" s="176"/>
    </row>
    <row r="35" spans="1:25" s="174" customFormat="1">
      <c r="A35" s="522"/>
      <c r="B35" s="177"/>
      <c r="C35" s="178"/>
      <c r="D35" s="165"/>
      <c r="E35" s="179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6"/>
      <c r="V35" s="176"/>
      <c r="W35" s="176"/>
      <c r="X35" s="176"/>
      <c r="Y35" s="176"/>
    </row>
    <row r="36" spans="1:25" s="174" customFormat="1">
      <c r="A36" s="522"/>
      <c r="B36" s="177"/>
      <c r="C36" s="178"/>
      <c r="D36" s="165"/>
      <c r="E36" s="179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6"/>
      <c r="V36" s="176"/>
      <c r="W36" s="176"/>
      <c r="X36" s="176"/>
      <c r="Y36" s="176"/>
    </row>
    <row r="37" spans="1:25" s="174" customFormat="1">
      <c r="A37" s="522"/>
      <c r="B37" s="177"/>
      <c r="C37" s="178"/>
      <c r="D37" s="165"/>
      <c r="E37" s="179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6"/>
      <c r="V37" s="176"/>
      <c r="W37" s="176"/>
      <c r="X37" s="176"/>
      <c r="Y37" s="176"/>
    </row>
    <row r="38" spans="1:25" s="174" customFormat="1">
      <c r="A38" s="522"/>
      <c r="B38" s="177"/>
      <c r="C38" s="178"/>
      <c r="D38" s="165"/>
      <c r="E38" s="179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6"/>
      <c r="V38" s="176"/>
      <c r="W38" s="176"/>
      <c r="X38" s="176"/>
      <c r="Y38" s="176"/>
    </row>
    <row r="39" spans="1:25" s="174" customFormat="1">
      <c r="A39" s="522"/>
      <c r="B39" s="177"/>
      <c r="C39" s="178"/>
      <c r="D39" s="165"/>
      <c r="E39" s="179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6"/>
      <c r="V39" s="176"/>
      <c r="W39" s="176"/>
      <c r="X39" s="176"/>
      <c r="Y39" s="176"/>
    </row>
    <row r="40" spans="1:25" s="174" customFormat="1">
      <c r="A40" s="522"/>
      <c r="B40" s="177"/>
      <c r="C40" s="178"/>
      <c r="D40" s="165"/>
      <c r="E40" s="179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6"/>
      <c r="V40" s="176"/>
      <c r="W40" s="176"/>
      <c r="X40" s="176"/>
      <c r="Y40" s="176"/>
    </row>
    <row r="41" spans="1:25" s="174" customFormat="1">
      <c r="A41" s="522"/>
      <c r="B41" s="177"/>
      <c r="C41" s="178"/>
      <c r="D41" s="165"/>
      <c r="E41" s="179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6"/>
      <c r="V41" s="176"/>
      <c r="W41" s="176"/>
      <c r="X41" s="176"/>
      <c r="Y41" s="176"/>
    </row>
    <row r="42" spans="1:25" s="174" customFormat="1">
      <c r="A42" s="522"/>
      <c r="B42" s="177"/>
      <c r="C42" s="178"/>
      <c r="D42" s="165"/>
      <c r="E42" s="179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6"/>
      <c r="V42" s="176"/>
      <c r="W42" s="176"/>
      <c r="X42" s="176"/>
      <c r="Y42" s="176"/>
    </row>
    <row r="43" spans="1:25" s="174" customFormat="1">
      <c r="A43" s="522"/>
      <c r="B43" s="177"/>
      <c r="C43" s="178"/>
      <c r="D43" s="165"/>
      <c r="E43" s="179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6"/>
      <c r="V43" s="176"/>
      <c r="W43" s="176"/>
      <c r="X43" s="176"/>
      <c r="Y43" s="176"/>
    </row>
    <row r="44" spans="1:25" s="174" customFormat="1" ht="15.75" thickBot="1">
      <c r="A44" s="523"/>
      <c r="B44" s="177"/>
      <c r="C44" s="178"/>
      <c r="D44" s="165"/>
      <c r="E44" s="179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6"/>
      <c r="V44" s="176"/>
      <c r="W44" s="176"/>
      <c r="X44" s="176"/>
      <c r="Y44" s="176"/>
    </row>
    <row r="45" spans="1:25" s="94" customFormat="1" ht="15.75" thickBot="1">
      <c r="B45" s="509" t="s">
        <v>56</v>
      </c>
      <c r="C45" s="510"/>
      <c r="D45" s="510"/>
      <c r="E45" s="511"/>
      <c r="F45" s="502" t="s">
        <v>57</v>
      </c>
      <c r="G45" s="503"/>
      <c r="H45" s="503"/>
      <c r="I45" s="504"/>
      <c r="J45" s="515" t="s">
        <v>58</v>
      </c>
      <c r="K45" s="516"/>
      <c r="L45" s="516"/>
      <c r="M45" s="517"/>
      <c r="N45" s="491" t="s">
        <v>59</v>
      </c>
      <c r="O45" s="492"/>
      <c r="P45" s="492"/>
      <c r="Q45" s="493"/>
      <c r="R45" s="515" t="s">
        <v>60</v>
      </c>
      <c r="S45" s="516"/>
      <c r="T45" s="516"/>
      <c r="U45" s="517"/>
      <c r="V45" s="502" t="s">
        <v>61</v>
      </c>
      <c r="W45" s="503"/>
      <c r="X45" s="503"/>
      <c r="Y45" s="504"/>
    </row>
    <row r="46" spans="1:25" s="94" customFormat="1">
      <c r="B46" s="326"/>
      <c r="C46" s="324" t="s">
        <v>35</v>
      </c>
      <c r="D46" s="324" t="s">
        <v>36</v>
      </c>
      <c r="E46" s="325" t="s">
        <v>37</v>
      </c>
      <c r="F46" s="326"/>
      <c r="G46" s="324" t="s">
        <v>35</v>
      </c>
      <c r="H46" s="324" t="s">
        <v>36</v>
      </c>
      <c r="I46" s="325" t="s">
        <v>37</v>
      </c>
      <c r="J46" s="326"/>
      <c r="K46" s="324" t="s">
        <v>35</v>
      </c>
      <c r="L46" s="324" t="s">
        <v>36</v>
      </c>
      <c r="M46" s="325" t="s">
        <v>37</v>
      </c>
      <c r="N46" s="326"/>
      <c r="O46" s="324" t="s">
        <v>35</v>
      </c>
      <c r="P46" s="324" t="s">
        <v>36</v>
      </c>
      <c r="Q46" s="325" t="s">
        <v>37</v>
      </c>
      <c r="R46" s="326"/>
      <c r="S46" s="324" t="s">
        <v>35</v>
      </c>
      <c r="T46" s="324" t="s">
        <v>36</v>
      </c>
      <c r="U46" s="325" t="s">
        <v>37</v>
      </c>
      <c r="V46" s="326"/>
      <c r="W46" s="324" t="s">
        <v>35</v>
      </c>
      <c r="X46" s="324" t="s">
        <v>36</v>
      </c>
      <c r="Y46" s="325" t="s">
        <v>37</v>
      </c>
    </row>
    <row r="47" spans="1:25" s="94" customFormat="1">
      <c r="B47" s="327" t="s">
        <v>101</v>
      </c>
      <c r="C47" s="323">
        <f>COUNTIFS(D16:D44,"=gyn",E16:E44,"=a")</f>
        <v>0</v>
      </c>
      <c r="D47" s="323">
        <f>COUNTIFS(D16:D44,"=gyn",E16:E44,"=b")</f>
        <v>0</v>
      </c>
      <c r="E47" s="323">
        <f>COUNTIFS(D16:D44,"=gyn",E16:E44,"=c")</f>
        <v>0</v>
      </c>
      <c r="F47" s="327" t="s">
        <v>101</v>
      </c>
      <c r="G47" s="323">
        <f>COUNTIFS(H15:H44,"=gyn",I15:I44,"=a")</f>
        <v>0</v>
      </c>
      <c r="H47" s="323">
        <f>COUNTIFS(H15:H44,"=gyn",I15:I44,"=b")</f>
        <v>0</v>
      </c>
      <c r="I47" s="323">
        <f>COUNTIFS(H15:H44,"=gyn",I15:I44,"=c")</f>
        <v>0</v>
      </c>
      <c r="J47" s="327" t="s">
        <v>101</v>
      </c>
      <c r="K47" s="323">
        <f>COUNTIFS(L15:L44,"=gyn",M15:M44,"=a")</f>
        <v>0</v>
      </c>
      <c r="L47" s="323">
        <f>COUNTIFS(L15:L44,"=gyn",M15:M44,"=b")</f>
        <v>0</v>
      </c>
      <c r="M47" s="323">
        <f>COUNTIFS(L15:L44,"=gyn",M15:M44,"=c")</f>
        <v>0</v>
      </c>
      <c r="N47" s="327" t="s">
        <v>101</v>
      </c>
      <c r="O47" s="323">
        <f>COUNTIFS(P15:P44,"=gyn",Q15:Q44,"=a")</f>
        <v>0</v>
      </c>
      <c r="P47" s="323">
        <f>COUNTIFS(P15:P44,"=gyn",Q15:Q44,"=b")</f>
        <v>0</v>
      </c>
      <c r="Q47" s="323">
        <f>COUNTIFS(P15:P44,"=gyn",Q15:Q44,"=c")</f>
        <v>0</v>
      </c>
      <c r="R47" s="327" t="s">
        <v>101</v>
      </c>
      <c r="S47" s="323">
        <f>COUNTIFS(T15:T44,"=gyn",U15:U44,"=a")</f>
        <v>0</v>
      </c>
      <c r="T47" s="323">
        <f>COUNTIFS(T15:T44,"=gyn",U15:U44,"=b")</f>
        <v>0</v>
      </c>
      <c r="U47" s="323">
        <f>COUNTIFS(T15:T44,"=gyn",U15:U44,"=c")</f>
        <v>0</v>
      </c>
      <c r="V47" s="327" t="s">
        <v>101</v>
      </c>
      <c r="W47" s="323">
        <f>COUNTIFS(X15:X44,"=gyn",Y15:Y44,"=a")</f>
        <v>0</v>
      </c>
      <c r="X47" s="323">
        <f>COUNTIFS(X15:X44,"=gyn",Y15:Y44,"=b")</f>
        <v>0</v>
      </c>
      <c r="Y47" s="323">
        <f>COUNTIFS(X15:X44,"=gyn",Y15:Y44,"=c")</f>
        <v>0</v>
      </c>
    </row>
    <row r="48" spans="1:25" s="94" customFormat="1">
      <c r="B48" s="327" t="s">
        <v>102</v>
      </c>
      <c r="C48" s="323">
        <f>COUNTIFS(D16:D44,"=ortho",E16:E44,"=a")</f>
        <v>0</v>
      </c>
      <c r="D48" s="323">
        <f>COUNTIFS(D16:D44,"=ortho",E16:E44,"=b")</f>
        <v>0</v>
      </c>
      <c r="E48" s="323">
        <f>COUNTIFS(D16:D44,"=ortho",E16:E44,"=c")</f>
        <v>0</v>
      </c>
      <c r="F48" s="327" t="s">
        <v>102</v>
      </c>
      <c r="G48" s="323">
        <f>COUNTIFS(H15:H44,"=ortho",I15:I44,"=a")</f>
        <v>0</v>
      </c>
      <c r="H48" s="323">
        <f>COUNTIFS(H15:H44,"=ortho",I15:I44,"=b")</f>
        <v>0</v>
      </c>
      <c r="I48" s="323">
        <f>COUNTIFS(H15:H44,"=ortho",I15:I44,"=c")</f>
        <v>0</v>
      </c>
      <c r="J48" s="327" t="s">
        <v>102</v>
      </c>
      <c r="K48" s="323">
        <f>COUNTIFS(L15:L44,"=ortho",M15:M44,"=a")</f>
        <v>0</v>
      </c>
      <c r="L48" s="323">
        <f>COUNTIFS(L15:L44,"=ortho",M15:M44,"=b")</f>
        <v>0</v>
      </c>
      <c r="M48" s="323">
        <f>COUNTIFS(L15:L44,"=ortho",M15:M44,"=c")</f>
        <v>0</v>
      </c>
      <c r="N48" s="327" t="s">
        <v>102</v>
      </c>
      <c r="O48" s="323">
        <f>COUNTIFS(P15:P44,"=ortho",Q15:Q44,"=a")</f>
        <v>0</v>
      </c>
      <c r="P48" s="323">
        <f>COUNTIFS(P15:P44,"=ortho",Q15:Q44,"=b")</f>
        <v>0</v>
      </c>
      <c r="Q48" s="323">
        <f>COUNTIFS(P15:P44,"=ortho",Q15:Q44,"=c")</f>
        <v>0</v>
      </c>
      <c r="R48" s="327" t="s">
        <v>102</v>
      </c>
      <c r="S48" s="323">
        <f>COUNTIFS(T15:T44,"=ortho",U15:U44,"=a")</f>
        <v>0</v>
      </c>
      <c r="T48" s="323">
        <f>COUNTIFS(T15:T44,"=ortho",U15:U44,"=b")</f>
        <v>0</v>
      </c>
      <c r="U48" s="323">
        <f>COUNTIFS(T15:T44,"=ortho",U15:U44,"=c")</f>
        <v>0</v>
      </c>
      <c r="V48" s="327" t="s">
        <v>102</v>
      </c>
      <c r="W48" s="323">
        <f>COUNTIFS(X15:X44,"=ortho",Y15:Y44,"=a")</f>
        <v>0</v>
      </c>
      <c r="X48" s="323">
        <f>COUNTIFS(X15:X44,"=ortho",Y15:Y44,"=b")</f>
        <v>0</v>
      </c>
      <c r="Y48" s="323">
        <f>COUNTIFS(X15:X44,"=ortho",Y15:Y44,"=c")</f>
        <v>0</v>
      </c>
    </row>
    <row r="49" spans="2:25" s="94" customFormat="1">
      <c r="B49" s="327" t="s">
        <v>104</v>
      </c>
      <c r="C49" s="323">
        <f>COUNTIFS(D16:D44,"=physo",E16:E44,"=a")</f>
        <v>0</v>
      </c>
      <c r="D49" s="323">
        <f>COUNTIFS(D16:D44,"=physo",E16:E44,"=b")</f>
        <v>0</v>
      </c>
      <c r="E49" s="323">
        <f>COUNTIFS(D16:D44,"=physo",E16:E44,"=c")</f>
        <v>0</v>
      </c>
      <c r="F49" s="327" t="s">
        <v>104</v>
      </c>
      <c r="G49" s="323">
        <f>COUNTIFS(H15:H44,"=physo",I15:I44,"=a")</f>
        <v>0</v>
      </c>
      <c r="H49" s="323">
        <f>COUNTIFS(H15:H44,"=physo",I15:I44,"=b")</f>
        <v>0</v>
      </c>
      <c r="I49" s="323">
        <f>COUNTIFS(H15:H44,"=physo",I15:I44,"=c")</f>
        <v>0</v>
      </c>
      <c r="J49" s="327" t="s">
        <v>104</v>
      </c>
      <c r="K49" s="323">
        <f>COUNTIFS(L15:L44,"=physo",M15:M44,"=a")</f>
        <v>0</v>
      </c>
      <c r="L49" s="323">
        <f>COUNTIFS(L15:L44,"=physo",M15:M44,"=b")</f>
        <v>0</v>
      </c>
      <c r="M49" s="323">
        <f>COUNTIFS(L15:L44,"=physo",M15:M44,"=c")</f>
        <v>0</v>
      </c>
      <c r="N49" s="327" t="s">
        <v>104</v>
      </c>
      <c r="O49" s="323">
        <f>COUNTIFS(P15:P44,"=physo",Q15:Q44,"=a")</f>
        <v>0</v>
      </c>
      <c r="P49" s="323">
        <f>COUNTIFS(P15:P44,"=physo",Q15:Q44,"=b")</f>
        <v>0</v>
      </c>
      <c r="Q49" s="323">
        <f>COUNTIFS(P15:P44,"=physo",Q15:Q44,"=c")</f>
        <v>0</v>
      </c>
      <c r="R49" s="327" t="s">
        <v>104</v>
      </c>
      <c r="S49" s="323">
        <f>COUNTIFS(T15:T44,"=physo",U15:U44,"=a")</f>
        <v>0</v>
      </c>
      <c r="T49" s="323">
        <f>COUNTIFS(T15:T44,"=physo",U15:U44,"=b")</f>
        <v>0</v>
      </c>
      <c r="U49" s="323">
        <f>COUNTIFS(T15:T44,"=physo",U15:U44,"=c")</f>
        <v>0</v>
      </c>
      <c r="V49" s="327" t="s">
        <v>104</v>
      </c>
      <c r="W49" s="323">
        <f>COUNTIFS(X15:X44,"=physo",Y15:Y44,"=a")</f>
        <v>0</v>
      </c>
      <c r="X49" s="323">
        <f>COUNTIFS(X15:X44,"=physo",Y15:Y44,"=b")</f>
        <v>0</v>
      </c>
      <c r="Y49" s="323">
        <f>COUNTIFS(X15:X44,"=physo",Y15:Y44,"=c")</f>
        <v>0</v>
      </c>
    </row>
    <row r="50" spans="2:25" s="94" customFormat="1">
      <c r="B50" s="328" t="s">
        <v>105</v>
      </c>
      <c r="C50" s="323">
        <f>COUNTIFS(D16:D44,"=git",E16:E44,"=a")</f>
        <v>0</v>
      </c>
      <c r="D50" s="323">
        <f>COUNTIFS(D16:D44,"=git",E16:E44,"=b")</f>
        <v>0</v>
      </c>
      <c r="E50" s="323">
        <f>COUNTIFS(D16:D44,"=git",E16:E44,"=c")</f>
        <v>0</v>
      </c>
      <c r="F50" s="328" t="s">
        <v>105</v>
      </c>
      <c r="G50" s="323">
        <f>COUNTIFS(H15:H44,"=git",I15:I44,"=a")</f>
        <v>0</v>
      </c>
      <c r="H50" s="323">
        <f>COUNTIFS(H15:H44,"=git",I15:I44,"=b")</f>
        <v>0</v>
      </c>
      <c r="I50" s="323">
        <f>COUNTIFS(H15:H44,"=git",I15:I44,"=c")</f>
        <v>0</v>
      </c>
      <c r="J50" s="328" t="s">
        <v>105</v>
      </c>
      <c r="K50" s="323">
        <f>COUNTIFS(L15:L44,"=git",M15:M44,"=a")</f>
        <v>0</v>
      </c>
      <c r="L50" s="323">
        <f>COUNTIFS(L15:L44,"=git",M15:M44,"=b")</f>
        <v>0</v>
      </c>
      <c r="M50" s="323">
        <f>COUNTIFS(L15:L44,"=git",M15:M44,"=c")</f>
        <v>0</v>
      </c>
      <c r="N50" s="328" t="s">
        <v>105</v>
      </c>
      <c r="O50" s="323">
        <f>COUNTIFS(P15:P44,"=git",Q15:Q44,"=a")</f>
        <v>0</v>
      </c>
      <c r="P50" s="323">
        <f>COUNTIFS(P15:P44,"=git",Q15:Q44,"=b")</f>
        <v>0</v>
      </c>
      <c r="Q50" s="323">
        <f>COUNTIFS(P15:P44,"=git",Q15:Q44,"=c")</f>
        <v>0</v>
      </c>
      <c r="R50" s="328" t="s">
        <v>105</v>
      </c>
      <c r="S50" s="323">
        <f>COUNTIFS(T15:T44,"=git",U15:U44,"=a")</f>
        <v>0</v>
      </c>
      <c r="T50" s="323">
        <f>COUNTIFS(T15:T44,"=git",U15:U44,"=b")</f>
        <v>0</v>
      </c>
      <c r="U50" s="323">
        <f>COUNTIFS(T15:T44,"=git",U15:U44,"=c")</f>
        <v>0</v>
      </c>
      <c r="V50" s="328" t="s">
        <v>105</v>
      </c>
      <c r="W50" s="323">
        <f>COUNTIFS(X15:X44,"=git",Y15:Y44,"=a")</f>
        <v>0</v>
      </c>
      <c r="X50" s="323">
        <f>COUNTIFS(X15:X44,"=git",Y15:Y44,"=b")</f>
        <v>0</v>
      </c>
      <c r="Y50" s="323">
        <f>COUNTIFS(X15:X44,"=git",Y15:Y44,"=c")</f>
        <v>0</v>
      </c>
    </row>
    <row r="51" spans="2:25" s="94" customFormat="1">
      <c r="B51" s="328" t="s">
        <v>22</v>
      </c>
      <c r="C51" s="323">
        <f>COUNTIFS(D16:D44,"=gp",E16:E44,"=a")</f>
        <v>0</v>
      </c>
      <c r="D51" s="323">
        <f>COUNTIFS(D16:D44,"=gp",E16:E44,"=b")</f>
        <v>0</v>
      </c>
      <c r="E51" s="323">
        <f>COUNTIFS(D16:D44,"=gp",E16:E44,"=c")</f>
        <v>0</v>
      </c>
      <c r="F51" s="328" t="s">
        <v>22</v>
      </c>
      <c r="G51" s="323">
        <f>COUNTIFS(H15:H44,"=gp",I15:I44,"=a")</f>
        <v>0</v>
      </c>
      <c r="H51" s="323">
        <f>COUNTIFS(H15:H44,"=gp",I15:I44,"=b")</f>
        <v>0</v>
      </c>
      <c r="I51" s="323">
        <f>COUNTIFS(H15:H44,"=gp",I15:I44,"=c")</f>
        <v>0</v>
      </c>
      <c r="J51" s="328" t="s">
        <v>22</v>
      </c>
      <c r="K51" s="323">
        <f>COUNTIFS(L15:L44,"=gp",M15:M44,"=a")</f>
        <v>0</v>
      </c>
      <c r="L51" s="323">
        <f>COUNTIFS(L15:L44,"=gp",M15:M44,"=b")</f>
        <v>0</v>
      </c>
      <c r="M51" s="323">
        <f>COUNTIFS(L15:L44,"=gp",M15:M44,"=c")</f>
        <v>0</v>
      </c>
      <c r="N51" s="328" t="s">
        <v>22</v>
      </c>
      <c r="O51" s="323">
        <f>COUNTIFS(P15:P44,"=gp",Q15:Q44,"=a")</f>
        <v>0</v>
      </c>
      <c r="P51" s="323">
        <f>COUNTIFS(P15:P44,"=gp",Q15:Q44,"=b")</f>
        <v>0</v>
      </c>
      <c r="Q51" s="323">
        <f>COUNTIFS(P15:P44,"=gp",Q15:Q44,"=c")</f>
        <v>0</v>
      </c>
      <c r="R51" s="328" t="s">
        <v>22</v>
      </c>
      <c r="S51" s="323">
        <f>COUNTIFS(T15:T44,"=gp",U15:U44,"=a")</f>
        <v>0</v>
      </c>
      <c r="T51" s="323">
        <f>COUNTIFS(T15:T44,"=gp",U15:U44,"=b")</f>
        <v>0</v>
      </c>
      <c r="U51" s="323">
        <f>COUNTIFS(T15:T44,"=gp",U15:U44,"=c")</f>
        <v>0</v>
      </c>
      <c r="V51" s="328" t="s">
        <v>22</v>
      </c>
      <c r="W51" s="323">
        <f>COUNTIFS(X15:X44,"=gp",Y15:Y44,"=a")</f>
        <v>0</v>
      </c>
      <c r="X51" s="323">
        <f>COUNTIFS(X15:X44,"=gp",Y15:Y44,"=b")</f>
        <v>0</v>
      </c>
      <c r="Y51" s="323">
        <f>COUNTIFS(X15:X44,"=gp",Y15:Y44,"=c")</f>
        <v>0</v>
      </c>
    </row>
    <row r="52" spans="2:25" s="94" customFormat="1" ht="15.75" thickBot="1">
      <c r="B52" s="328" t="s">
        <v>103</v>
      </c>
      <c r="C52" s="323">
        <f>COUNTIFS(D16:D44,"=endo",E16:E44,"=a")</f>
        <v>0</v>
      </c>
      <c r="D52" s="323">
        <f>COUNTIFS(D16:D44,"=endo",E16:E44,"=b")</f>
        <v>0</v>
      </c>
      <c r="E52" s="323">
        <f>COUNTIFS(D16:D44,"=endo",E16:E$44,"=c")</f>
        <v>0</v>
      </c>
      <c r="F52" s="328" t="s">
        <v>103</v>
      </c>
      <c r="G52" s="323">
        <f>COUNTIFS(H15:H44,"=endo",I15:I44,"=a")</f>
        <v>0</v>
      </c>
      <c r="H52" s="323">
        <f>COUNTIFS(H15:H44,"=endo",I15:I44,"=b")</f>
        <v>0</v>
      </c>
      <c r="I52" s="323">
        <f>COUNTIFS(H15:H44,"=endo",I15:I$44,"=c")</f>
        <v>0</v>
      </c>
      <c r="J52" s="328" t="s">
        <v>103</v>
      </c>
      <c r="K52" s="323">
        <f>COUNTIFS(L15:L44,"=endo",M15:M44,"=a")</f>
        <v>0</v>
      </c>
      <c r="L52" s="323">
        <f>COUNTIFS(L15:L44,"=endo",M15:M44,"=b")</f>
        <v>0</v>
      </c>
      <c r="M52" s="323">
        <f>COUNTIFS(L15:L44,"=endo",M15:M$44,"=c")</f>
        <v>0</v>
      </c>
      <c r="N52" s="328" t="s">
        <v>103</v>
      </c>
      <c r="O52" s="323">
        <f>COUNTIFS(P15:P44,"=endo",Q15:Q44,"=a")</f>
        <v>0</v>
      </c>
      <c r="P52" s="323">
        <f>COUNTIFS(P15:P44,"=endo",Q15:Q44,"=b")</f>
        <v>0</v>
      </c>
      <c r="Q52" s="323">
        <f>COUNTIFS(P15:P44,"=endo",Q15:Q$44,"=c")</f>
        <v>0</v>
      </c>
      <c r="R52" s="328" t="s">
        <v>103</v>
      </c>
      <c r="S52" s="323">
        <f>COUNTIFS(T15:T44,"=endo",U15:U44,"=a")</f>
        <v>0</v>
      </c>
      <c r="T52" s="323">
        <f>COUNTIFS(T15:T44,"=endo",U15:U44,"=b")</f>
        <v>0</v>
      </c>
      <c r="U52" s="323">
        <f>COUNTIFS(T15:T44,"=endo",U15:U$44,"=c")</f>
        <v>0</v>
      </c>
      <c r="V52" s="328" t="s">
        <v>103</v>
      </c>
      <c r="W52" s="323">
        <f>COUNTIFS(X15:X44,"=endo",Y15:Y44,"=a")</f>
        <v>0</v>
      </c>
      <c r="X52" s="323">
        <f>COUNTIFS(X15:X44,"=endo",Y15:Y44,"=b")</f>
        <v>0</v>
      </c>
      <c r="Y52" s="323">
        <f>COUNTIFS(X15:X44,"=endo",Y15:Y$44,"=c")</f>
        <v>0</v>
      </c>
    </row>
    <row r="53" spans="2:25" s="93" customFormat="1" ht="15.75" thickBot="1">
      <c r="B53" s="329">
        <f>SUM(C47:E52)</f>
        <v>0</v>
      </c>
      <c r="C53" s="330"/>
      <c r="D53" s="330"/>
      <c r="E53" s="331"/>
      <c r="F53" s="329">
        <f>SUM(G47:I52)</f>
        <v>0</v>
      </c>
      <c r="G53" s="330"/>
      <c r="H53" s="330"/>
      <c r="I53" s="331"/>
      <c r="J53" s="329">
        <f>SUM(K47:M52)</f>
        <v>0</v>
      </c>
      <c r="K53" s="330"/>
      <c r="L53" s="330"/>
      <c r="M53" s="331"/>
      <c r="N53" s="329">
        <f>SUM(O47:Q52)</f>
        <v>0</v>
      </c>
      <c r="O53" s="330"/>
      <c r="P53" s="330"/>
      <c r="Q53" s="331"/>
      <c r="R53" s="329">
        <f>SUM(S47:U52)</f>
        <v>0</v>
      </c>
      <c r="S53" s="330"/>
      <c r="T53" s="330"/>
      <c r="U53" s="331"/>
      <c r="V53" s="329">
        <f>SUM(W47:Y52)</f>
        <v>0</v>
      </c>
      <c r="W53" s="330"/>
      <c r="X53" s="330"/>
      <c r="Y53" s="331"/>
    </row>
    <row r="54" spans="2:25" s="93" customFormat="1"/>
    <row r="55" spans="2:25" s="93" customFormat="1">
      <c r="B55" s="490" t="s">
        <v>101</v>
      </c>
      <c r="C55" s="490"/>
      <c r="D55" s="490"/>
      <c r="E55" s="411" t="s">
        <v>102</v>
      </c>
      <c r="F55" s="411"/>
      <c r="G55" s="411"/>
      <c r="H55" s="497" t="s">
        <v>104</v>
      </c>
      <c r="I55" s="498"/>
      <c r="J55" s="498"/>
      <c r="K55" s="425" t="s">
        <v>95</v>
      </c>
      <c r="L55" s="425"/>
      <c r="M55" s="425"/>
      <c r="N55" s="424" t="s">
        <v>22</v>
      </c>
      <c r="O55" s="424"/>
      <c r="P55" s="424"/>
      <c r="Q55" s="499" t="s">
        <v>134</v>
      </c>
      <c r="R55" s="412"/>
      <c r="S55" s="412"/>
    </row>
    <row r="56" spans="2:25" s="93" customFormat="1">
      <c r="B56" s="332" t="s">
        <v>35</v>
      </c>
      <c r="C56" s="332" t="s">
        <v>36</v>
      </c>
      <c r="D56" s="332" t="s">
        <v>37</v>
      </c>
      <c r="E56" s="333" t="s">
        <v>35</v>
      </c>
      <c r="F56" s="333" t="s">
        <v>36</v>
      </c>
      <c r="G56" s="333" t="s">
        <v>37</v>
      </c>
      <c r="H56" s="334" t="s">
        <v>35</v>
      </c>
      <c r="I56" s="334" t="s">
        <v>36</v>
      </c>
      <c r="J56" s="334" t="s">
        <v>37</v>
      </c>
      <c r="K56" s="335" t="s">
        <v>35</v>
      </c>
      <c r="L56" s="335" t="s">
        <v>36</v>
      </c>
      <c r="M56" s="335" t="s">
        <v>37</v>
      </c>
      <c r="N56" s="332" t="s">
        <v>35</v>
      </c>
      <c r="O56" s="332" t="s">
        <v>36</v>
      </c>
      <c r="P56" s="332" t="s">
        <v>37</v>
      </c>
      <c r="Q56" s="336" t="s">
        <v>35</v>
      </c>
      <c r="R56" s="336" t="s">
        <v>36</v>
      </c>
      <c r="S56" s="336" t="s">
        <v>37</v>
      </c>
    </row>
    <row r="57" spans="2:25" s="93" customFormat="1">
      <c r="B57" s="337">
        <f>C47+G47+K47+O47+S47+W47</f>
        <v>0</v>
      </c>
      <c r="C57" s="337">
        <f>D47+H47+L47+P47+T47+X47</f>
        <v>0</v>
      </c>
      <c r="D57" s="337">
        <f>E47+I47+M47+Q47+U47+Y47</f>
        <v>0</v>
      </c>
      <c r="E57" s="337">
        <f>C48+G48+K48+O48+S48+W48</f>
        <v>0</v>
      </c>
      <c r="F57" s="337">
        <f>D48+H48+L48+P48+T48+X48</f>
        <v>0</v>
      </c>
      <c r="G57" s="337">
        <f>E48+I48+M48+Q48+U48+Y48</f>
        <v>0</v>
      </c>
      <c r="H57" s="337">
        <f>C49+G49+K49+O49+S49+W49</f>
        <v>0</v>
      </c>
      <c r="I57" s="337">
        <f>D49+H49+L49+P49+T49+X49</f>
        <v>0</v>
      </c>
      <c r="J57" s="337">
        <f>E49+I49+M49+Q49+U49+Y49</f>
        <v>0</v>
      </c>
      <c r="K57" s="337">
        <f>G50+K50+O50+S50+W50+C50</f>
        <v>0</v>
      </c>
      <c r="L57" s="337">
        <f>H50+L50+P50+T50+X50+D50</f>
        <v>0</v>
      </c>
      <c r="M57" s="337">
        <f>I50+M50+Q50+U50+Y50+E50</f>
        <v>0</v>
      </c>
      <c r="N57" s="337">
        <f>C51+G51+K51+O51+S51+W51</f>
        <v>0</v>
      </c>
      <c r="O57" s="337">
        <f>D51+H51+L51+P51+T51+X51</f>
        <v>0</v>
      </c>
      <c r="P57" s="337">
        <f>E51+I51+M51+Q51+U51+Y51</f>
        <v>0</v>
      </c>
      <c r="Q57" s="338">
        <f>C52+G52+K52+O52+S52+W52</f>
        <v>0</v>
      </c>
      <c r="R57" s="338">
        <f>D52+H52+L52+P52+T52+X52</f>
        <v>0</v>
      </c>
      <c r="S57" s="338">
        <f>E52+I52+M52+Q52+U52+Y52</f>
        <v>0</v>
      </c>
    </row>
    <row r="58" spans="2:25" s="93" customFormat="1">
      <c r="B58" s="487">
        <f>B57+C57+D57</f>
        <v>0</v>
      </c>
      <c r="C58" s="488"/>
      <c r="D58" s="489"/>
      <c r="E58" s="487">
        <f>E57+F57+G57</f>
        <v>0</v>
      </c>
      <c r="F58" s="488"/>
      <c r="G58" s="489"/>
      <c r="H58" s="487">
        <f>H57+I57+J57</f>
        <v>0</v>
      </c>
      <c r="I58" s="488"/>
      <c r="J58" s="489"/>
      <c r="K58" s="487">
        <f>K57+L57+M57</f>
        <v>0</v>
      </c>
      <c r="L58" s="488"/>
      <c r="M58" s="489"/>
      <c r="N58" s="487">
        <f>N57+O57+P57</f>
        <v>0</v>
      </c>
      <c r="O58" s="488"/>
      <c r="P58" s="489"/>
      <c r="Q58" s="494">
        <f>Q57+R57+S57</f>
        <v>0</v>
      </c>
      <c r="R58" s="495"/>
      <c r="S58" s="496"/>
      <c r="T58" s="106">
        <f>SUM(B58:S58)</f>
        <v>0</v>
      </c>
    </row>
    <row r="59" spans="2:25" s="174" customFormat="1"/>
    <row r="60" spans="2:25" s="174" customFormat="1"/>
    <row r="61" spans="2:25" s="174" customFormat="1"/>
    <row r="62" spans="2:25" s="174" customFormat="1"/>
    <row r="63" spans="2:25" s="174" customFormat="1"/>
    <row r="64" spans="2:25" s="174" customFormat="1"/>
    <row r="65" s="174" customFormat="1"/>
    <row r="66" s="174" customFormat="1"/>
    <row r="67" s="174" customFormat="1"/>
    <row r="68" s="174" customFormat="1"/>
    <row r="69" s="174" customFormat="1"/>
    <row r="70" s="174" customFormat="1"/>
    <row r="71" s="174" customFormat="1"/>
    <row r="72" s="174" customFormat="1"/>
    <row r="73" s="174" customFormat="1"/>
    <row r="74" s="174" customFormat="1"/>
  </sheetData>
  <protectedRanges>
    <protectedRange password="CC6F" sqref="A73:XFD74" name="Range2_2"/>
    <protectedRange password="CC6F" sqref="A59:XFD72" name="Range2_1_1"/>
    <protectedRange password="CC6F" sqref="A47:A52 Z47:XFD52 A45:XFD46" name="Range1_2"/>
    <protectedRange password="CC6F" sqref="A1:XFD1 L29 V23:XFD27 Z15:XFD22 Z28:XFD44 B16 B4:XFD14 A4:A13 A28:A44 A15:A26 D16:E16" name="Range1_1_3_2"/>
    <protectedRange password="CC6F" sqref="B47:B52 F47:F52 J47:J52 N47:N52 R47:R52 V47:V52" name="Range1_2_1_1"/>
    <protectedRange password="CC6F" sqref="B55:S55" name="Range3_1_4_1_1_1"/>
    <protectedRange password="CC6F" sqref="C47:E52 G47:I52 K47:M52 O47:Q52 S47:U52 W47:Y52" name="Range3_1_6_1"/>
    <protectedRange password="CC6F" sqref="A2:D2 F2:XFD2" name="Range1_1_3_1_2"/>
    <protectedRange password="CC6F" sqref="A3:XFD3" name="Range1_1_3_1_1_2"/>
  </protectedRanges>
  <mergeCells count="90">
    <mergeCell ref="V45:Y45"/>
    <mergeCell ref="J3:M3"/>
    <mergeCell ref="V13:W13"/>
    <mergeCell ref="V5:W5"/>
    <mergeCell ref="J10:K10"/>
    <mergeCell ref="R8:S8"/>
    <mergeCell ref="N5:O5"/>
    <mergeCell ref="J6:K6"/>
    <mergeCell ref="N7:O7"/>
    <mergeCell ref="V12:W12"/>
    <mergeCell ref="N11:O11"/>
    <mergeCell ref="R5:S5"/>
    <mergeCell ref="J7:K7"/>
    <mergeCell ref="J13:K13"/>
    <mergeCell ref="V10:W10"/>
    <mergeCell ref="J8:K8"/>
    <mergeCell ref="A1:J1"/>
    <mergeCell ref="F45:I45"/>
    <mergeCell ref="R6:S6"/>
    <mergeCell ref="V3:Y3"/>
    <mergeCell ref="R45:U45"/>
    <mergeCell ref="J45:M45"/>
    <mergeCell ref="R3:U3"/>
    <mergeCell ref="F8:G8"/>
    <mergeCell ref="R10:S10"/>
    <mergeCell ref="F10:G10"/>
    <mergeCell ref="V9:W9"/>
    <mergeCell ref="A6:A13"/>
    <mergeCell ref="N8:O8"/>
    <mergeCell ref="N10:O10"/>
    <mergeCell ref="F9:G9"/>
    <mergeCell ref="J11:K11"/>
    <mergeCell ref="Q58:S58"/>
    <mergeCell ref="H55:J55"/>
    <mergeCell ref="N12:O12"/>
    <mergeCell ref="F11:G11"/>
    <mergeCell ref="B11:C11"/>
    <mergeCell ref="R12:S12"/>
    <mergeCell ref="B58:D58"/>
    <mergeCell ref="N58:P58"/>
    <mergeCell ref="N55:P55"/>
    <mergeCell ref="H58:J58"/>
    <mergeCell ref="K58:M58"/>
    <mergeCell ref="E58:G58"/>
    <mergeCell ref="E55:G55"/>
    <mergeCell ref="N45:Q45"/>
    <mergeCell ref="Q55:S55"/>
    <mergeCell ref="N4:O4"/>
    <mergeCell ref="R13:S13"/>
    <mergeCell ref="N6:O6"/>
    <mergeCell ref="N9:O9"/>
    <mergeCell ref="R4:S4"/>
    <mergeCell ref="R11:S11"/>
    <mergeCell ref="F7:G7"/>
    <mergeCell ref="F5:G5"/>
    <mergeCell ref="N13:O13"/>
    <mergeCell ref="J12:K12"/>
    <mergeCell ref="R7:S7"/>
    <mergeCell ref="B5:C5"/>
    <mergeCell ref="J4:K4"/>
    <mergeCell ref="B55:D55"/>
    <mergeCell ref="B4:C4"/>
    <mergeCell ref="F4:G4"/>
    <mergeCell ref="B45:E45"/>
    <mergeCell ref="K55:M55"/>
    <mergeCell ref="B12:C12"/>
    <mergeCell ref="B7:C7"/>
    <mergeCell ref="B10:C10"/>
    <mergeCell ref="F6:G6"/>
    <mergeCell ref="F13:G13"/>
    <mergeCell ref="B13:C13"/>
    <mergeCell ref="F12:G12"/>
    <mergeCell ref="B9:C9"/>
    <mergeCell ref="B6:C6"/>
    <mergeCell ref="D2:G2"/>
    <mergeCell ref="I2:Q2"/>
    <mergeCell ref="A16:A44"/>
    <mergeCell ref="B8:C8"/>
    <mergeCell ref="V8:W8"/>
    <mergeCell ref="B2:C2"/>
    <mergeCell ref="V11:W11"/>
    <mergeCell ref="J9:K9"/>
    <mergeCell ref="R9:S9"/>
    <mergeCell ref="V7:W7"/>
    <mergeCell ref="N3:Q3"/>
    <mergeCell ref="V6:W6"/>
    <mergeCell ref="F3:I3"/>
    <mergeCell ref="V4:W4"/>
    <mergeCell ref="B3:E3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Z134"/>
  <sheetViews>
    <sheetView workbookViewId="0"/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39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39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39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39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39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39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39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39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39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39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39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1'!N16</f>
        <v>0</v>
      </c>
      <c r="B67" s="74">
        <f>'plan 1'!O16</f>
        <v>0</v>
      </c>
      <c r="C67" s="74">
        <f>'plan 1'!P16</f>
        <v>0</v>
      </c>
      <c r="D67" s="74">
        <f>'plan 1'!Q16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1'!N17</f>
        <v>0</v>
      </c>
      <c r="B68" s="74">
        <f>'plan 1'!O17</f>
        <v>0</v>
      </c>
      <c r="C68" s="74">
        <f>'plan 1'!P17</f>
        <v>0</v>
      </c>
      <c r="D68" s="74">
        <f>'plan 1'!Q17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1'!N18</f>
        <v>0</v>
      </c>
      <c r="B69" s="74">
        <f>'plan 1'!O18</f>
        <v>0</v>
      </c>
      <c r="C69" s="74">
        <f>'plan 1'!P18</f>
        <v>0</v>
      </c>
      <c r="D69" s="74">
        <f>'plan 1'!Q18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1'!N19</f>
        <v>0</v>
      </c>
      <c r="B70" s="74">
        <f>'plan 1'!O19</f>
        <v>0</v>
      </c>
      <c r="C70" s="74">
        <f>'plan 1'!P19</f>
        <v>0</v>
      </c>
      <c r="D70" s="74">
        <f>'plan 1'!Q19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1'!N20</f>
        <v>0</v>
      </c>
      <c r="B71" s="74">
        <f>'plan 1'!O20</f>
        <v>0</v>
      </c>
      <c r="C71" s="74">
        <f>'plan 1'!P20</f>
        <v>0</v>
      </c>
      <c r="D71" s="74">
        <f>'plan 1'!Q20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1'!N21</f>
        <v>0</v>
      </c>
      <c r="B72" s="74">
        <f>'plan 1'!O21</f>
        <v>0</v>
      </c>
      <c r="C72" s="74">
        <f>'plan 1'!P21</f>
        <v>0</v>
      </c>
      <c r="D72" s="74">
        <f>'plan 1'!Q21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1'!N22</f>
        <v>0</v>
      </c>
      <c r="B73" s="74">
        <f>'plan 1'!O22</f>
        <v>0</v>
      </c>
      <c r="C73" s="74">
        <f>'plan 1'!P22</f>
        <v>0</v>
      </c>
      <c r="D73" s="74">
        <f>'plan 1'!Q22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1'!N23</f>
        <v>0</v>
      </c>
      <c r="B74" s="74">
        <f>'plan 1'!O23</f>
        <v>0</v>
      </c>
      <c r="C74" s="74">
        <f>'plan 1'!P23</f>
        <v>0</v>
      </c>
      <c r="D74" s="74">
        <f>'plan 1'!Q23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1'!N24</f>
        <v>0</v>
      </c>
      <c r="B75" s="74">
        <f>'plan 1'!O24</f>
        <v>0</v>
      </c>
      <c r="C75" s="74">
        <f>'plan 1'!P24</f>
        <v>0</v>
      </c>
      <c r="D75" s="74">
        <f>'plan 1'!Q24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1'!N25</f>
        <v>0</v>
      </c>
      <c r="B76" s="74">
        <f>'plan 1'!O25</f>
        <v>0</v>
      </c>
      <c r="C76" s="74">
        <f>'plan 1'!P25</f>
        <v>0</v>
      </c>
      <c r="D76" s="74">
        <f>'plan 1'!Q25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1'!N26</f>
        <v>0</v>
      </c>
      <c r="B77" s="74">
        <f>'plan 1'!O26</f>
        <v>0</v>
      </c>
      <c r="C77" s="74">
        <f>'plan 1'!P26</f>
        <v>0</v>
      </c>
      <c r="D77" s="74">
        <f>'plan 1'!Q26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1'!N27</f>
        <v>0</v>
      </c>
      <c r="B78" s="74">
        <f>'plan 1'!O27</f>
        <v>0</v>
      </c>
      <c r="C78" s="74">
        <f>'plan 1'!P27</f>
        <v>0</v>
      </c>
      <c r="D78" s="74">
        <f>'plan 1'!Q27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1'!N28</f>
        <v>0</v>
      </c>
      <c r="B79" s="74">
        <f>'plan 1'!O28</f>
        <v>0</v>
      </c>
      <c r="C79" s="74">
        <f>'plan 1'!P28</f>
        <v>0</v>
      </c>
      <c r="D79" s="74">
        <f>'plan 1'!Q28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1'!N29</f>
        <v>0</v>
      </c>
      <c r="B80" s="74">
        <f>'plan 1'!O29</f>
        <v>0</v>
      </c>
      <c r="C80" s="74">
        <f>'plan 1'!P29</f>
        <v>0</v>
      </c>
      <c r="D80" s="74">
        <f>'plan 1'!Q29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1'!N30</f>
        <v>0</v>
      </c>
      <c r="B81" s="74">
        <f>'plan 1'!O30</f>
        <v>0</v>
      </c>
      <c r="C81" s="74">
        <f>'plan 1'!P30</f>
        <v>0</v>
      </c>
      <c r="D81" s="74">
        <f>'plan 1'!Q30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1'!N31</f>
        <v>0</v>
      </c>
      <c r="B82" s="74">
        <f>'plan 1'!O31</f>
        <v>0</v>
      </c>
      <c r="C82" s="74">
        <f>'plan 1'!P31</f>
        <v>0</v>
      </c>
      <c r="D82" s="74">
        <f>'plan 1'!Q31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1'!N32</f>
        <v>0</v>
      </c>
      <c r="B83" s="74">
        <f>'plan 1'!O32</f>
        <v>0</v>
      </c>
      <c r="C83" s="74">
        <f>'plan 1'!P32</f>
        <v>0</v>
      </c>
      <c r="D83" s="74">
        <f>'plan 1'!Q32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1'!N33</f>
        <v>0</v>
      </c>
      <c r="B84" s="74">
        <f>'plan 1'!O33</f>
        <v>0</v>
      </c>
      <c r="C84" s="74">
        <f>'plan 1'!P33</f>
        <v>0</v>
      </c>
      <c r="D84" s="74">
        <f>'plan 1'!Q33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1'!N34</f>
        <v>0</v>
      </c>
      <c r="B85" s="74">
        <f>'plan 1'!O34</f>
        <v>0</v>
      </c>
      <c r="C85" s="74">
        <f>'plan 1'!P34</f>
        <v>0</v>
      </c>
      <c r="D85" s="74">
        <f>'plan 1'!Q34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1'!N35</f>
        <v>0</v>
      </c>
      <c r="B86" s="74">
        <f>'plan 1'!O35</f>
        <v>0</v>
      </c>
      <c r="C86" s="74">
        <f>'plan 1'!P35</f>
        <v>0</v>
      </c>
      <c r="D86" s="74">
        <f>'plan 1'!Q35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1'!N36</f>
        <v>0</v>
      </c>
      <c r="B87" s="74">
        <f>'plan 1'!O36</f>
        <v>0</v>
      </c>
      <c r="C87" s="74">
        <f>'plan 1'!P36</f>
        <v>0</v>
      </c>
      <c r="D87" s="74">
        <f>'plan 1'!Q36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1'!N37</f>
        <v>0</v>
      </c>
      <c r="B88" s="74">
        <f>'plan 1'!O37</f>
        <v>0</v>
      </c>
      <c r="C88" s="74">
        <f>'plan 1'!P37</f>
        <v>0</v>
      </c>
      <c r="D88" s="74">
        <f>'plan 1'!Q37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1'!N38</f>
        <v>0</v>
      </c>
      <c r="B89" s="74">
        <f>'plan 1'!O38</f>
        <v>0</v>
      </c>
      <c r="C89" s="74">
        <f>'plan 1'!P38</f>
        <v>0</v>
      </c>
      <c r="D89" s="74">
        <f>'plan 1'!Q38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1'!N39</f>
        <v>0</v>
      </c>
      <c r="B90" s="74">
        <f>'plan 1'!O39</f>
        <v>0</v>
      </c>
      <c r="C90" s="74">
        <f>'plan 1'!P39</f>
        <v>0</v>
      </c>
      <c r="D90" s="74">
        <f>'plan 1'!Q39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1'!N40</f>
        <v>0</v>
      </c>
      <c r="B91" s="74">
        <f>'plan 1'!O40</f>
        <v>0</v>
      </c>
      <c r="C91" s="74">
        <f>'plan 1'!P40</f>
        <v>0</v>
      </c>
      <c r="D91" s="74">
        <f>'plan 1'!Q40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1'!N41</f>
        <v>0</v>
      </c>
      <c r="B92" s="74">
        <f>'plan 1'!O41</f>
        <v>0</v>
      </c>
      <c r="C92" s="74">
        <f>'plan 1'!P41</f>
        <v>0</v>
      </c>
      <c r="D92" s="74">
        <f>'plan 1'!Q41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1'!N42</f>
        <v>0</v>
      </c>
      <c r="B93" s="74">
        <f>'plan 1'!O42</f>
        <v>0</v>
      </c>
      <c r="C93" s="74">
        <f>'plan 1'!P42</f>
        <v>0</v>
      </c>
      <c r="D93" s="74">
        <f>'plan 1'!Q42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1'!N43</f>
        <v>0</v>
      </c>
      <c r="B94" s="74">
        <f>'plan 1'!O43</f>
        <v>0</v>
      </c>
      <c r="C94" s="74">
        <f>'plan 1'!P43</f>
        <v>0</v>
      </c>
      <c r="D94" s="74">
        <f>'plan 1'!Q43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1'!N44</f>
        <v>0</v>
      </c>
      <c r="B95" s="74">
        <f>'plan 1'!O44</f>
        <v>0</v>
      </c>
      <c r="C95" s="74">
        <f>'plan 1'!P44</f>
        <v>0</v>
      </c>
      <c r="D95" s="74">
        <f>'plan 1'!Q44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86"/>
      <c r="B96" s="87"/>
      <c r="C96" s="87"/>
      <c r="D96" s="88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39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39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39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39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39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39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39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39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39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39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39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"/>
    <protectedRange password="CC6F" sqref="A46 J46:S46 A45:B45 D45:F45 A42:D44 I42:T43 I44:S45 A47:S47 H42:H44 E44:G44 E42:F43" name="Range2_1_3_1"/>
    <protectedRange password="CC6F" sqref="A109:S110 A127:S134" name="Range4_1_2_1"/>
    <protectedRange password="CC6F" sqref="A114:S114" name="Range4_2_1_1"/>
    <protectedRange password="CC6F" sqref="U101:X102 T103:W103" name="Range3_1_1"/>
    <protectedRange password="CC7D" sqref="A1:F1 C2:G2 A3:F35 G1:X3 B40:F40 E66:I66 B99:F99 G4:H35 L4:X35" name="Range1_5_1"/>
    <protectedRange password="CC7D" sqref="A48:G62 A64:F64 C63:G63 G48:X64 A115:X126" name="Range2_1_1"/>
    <protectedRange password="CC6F" sqref="A66:D66 J66:XFD66 A65:I65 K65:XFD65 I5:K35 J4:K4 A67:XFD96" name="Range2_2_3_1"/>
    <protectedRange password="CC6F" sqref="B46:I46" name="Range2_1_1_2_1_1"/>
    <protectedRange password="CC6F" sqref="A63:B63" name="Range1_1_1_2_1"/>
    <protectedRange password="CC6F" sqref="A2:B2" name="Range1_1_1_3_1"/>
    <protectedRange password="CC6F" sqref="G41:G43" name="Range3_1_3_1"/>
    <protectedRange password="CC6F" sqref="A104:R105" name="Range3_1_4_1_1_1"/>
    <protectedRange password="CC6F" sqref="S104:V106" name="Range3_3_2_1"/>
    <protectedRange password="CC6F" sqref="A106:R106" name="Range3_1_1_1_1_1"/>
    <protectedRange password="CC6F" sqref="A111:R111" name="Range3_1_5_1_1"/>
    <protectedRange password="CC6F" sqref="A112:R112" name="Range4_1_1_1_1_1"/>
    <protectedRange password="CC6F" sqref="S111:V111" name="Range3_3_1_1_1_1"/>
    <protectedRange password="CC6F" sqref="A113:R113" name="Range3_1_2_1_1_1_1"/>
  </protectedRanges>
  <mergeCells count="130">
    <mergeCell ref="D126:K126"/>
    <mergeCell ref="D115:K115"/>
    <mergeCell ref="D116:K116"/>
    <mergeCell ref="D117:K117"/>
    <mergeCell ref="D118:K118"/>
    <mergeCell ref="M104:O104"/>
    <mergeCell ref="J104:L104"/>
    <mergeCell ref="D125:K125"/>
    <mergeCell ref="D104:F104"/>
    <mergeCell ref="D119:K119"/>
    <mergeCell ref="D120:K120"/>
    <mergeCell ref="D121:K121"/>
    <mergeCell ref="D122:K122"/>
    <mergeCell ref="D123:K123"/>
    <mergeCell ref="D124:K124"/>
    <mergeCell ref="G104:I104"/>
    <mergeCell ref="K84:L84"/>
    <mergeCell ref="K85:L85"/>
    <mergeCell ref="K86:L86"/>
    <mergeCell ref="K87:L87"/>
    <mergeCell ref="K88:L88"/>
    <mergeCell ref="K89:L89"/>
    <mergeCell ref="K90:L90"/>
    <mergeCell ref="K91:L91"/>
    <mergeCell ref="K92:L92"/>
    <mergeCell ref="K75:L75"/>
    <mergeCell ref="K76:L76"/>
    <mergeCell ref="K77:L77"/>
    <mergeCell ref="K78:L78"/>
    <mergeCell ref="K79:L79"/>
    <mergeCell ref="K80:L80"/>
    <mergeCell ref="K81:L81"/>
    <mergeCell ref="K82:L82"/>
    <mergeCell ref="K83:L83"/>
    <mergeCell ref="D1:J1"/>
    <mergeCell ref="D4:G4"/>
    <mergeCell ref="D48:K48"/>
    <mergeCell ref="D49:K49"/>
    <mergeCell ref="D50:K50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G3:J3"/>
    <mergeCell ref="J4:K4"/>
    <mergeCell ref="J35:K35"/>
    <mergeCell ref="J6:K6"/>
    <mergeCell ref="J7:K7"/>
    <mergeCell ref="J8:K8"/>
    <mergeCell ref="J9:K9"/>
    <mergeCell ref="J10:K10"/>
    <mergeCell ref="J11:K11"/>
    <mergeCell ref="J12:K12"/>
    <mergeCell ref="B125:C125"/>
    <mergeCell ref="B126:C126"/>
    <mergeCell ref="B51:C51"/>
    <mergeCell ref="B54:C54"/>
    <mergeCell ref="B121:C121"/>
    <mergeCell ref="A104:C104"/>
    <mergeCell ref="B122:C122"/>
    <mergeCell ref="A98:B98"/>
    <mergeCell ref="B123:C123"/>
    <mergeCell ref="B115:C115"/>
    <mergeCell ref="B119:C119"/>
    <mergeCell ref="B59:C59"/>
    <mergeCell ref="B55:C55"/>
    <mergeCell ref="B53:C53"/>
    <mergeCell ref="B52:C52"/>
    <mergeCell ref="B57:C57"/>
    <mergeCell ref="B118:C118"/>
    <mergeCell ref="B124:C124"/>
    <mergeCell ref="B120:C120"/>
    <mergeCell ref="B117:C117"/>
    <mergeCell ref="B58:C58"/>
    <mergeCell ref="B116:C116"/>
    <mergeCell ref="B56:C56"/>
    <mergeCell ref="A103:B103"/>
    <mergeCell ref="J26:K26"/>
    <mergeCell ref="J27:K27"/>
    <mergeCell ref="J22:K22"/>
    <mergeCell ref="J23:K23"/>
    <mergeCell ref="J24:K24"/>
    <mergeCell ref="J25:K25"/>
    <mergeCell ref="A111:C111"/>
    <mergeCell ref="D111:F111"/>
    <mergeCell ref="G111:I111"/>
    <mergeCell ref="J111:L111"/>
    <mergeCell ref="A39:B39"/>
    <mergeCell ref="B49:C49"/>
    <mergeCell ref="B48:C48"/>
    <mergeCell ref="B50:C50"/>
    <mergeCell ref="D53:K53"/>
    <mergeCell ref="D54:K54"/>
    <mergeCell ref="D55:K55"/>
    <mergeCell ref="D56:K56"/>
    <mergeCell ref="D57:K57"/>
    <mergeCell ref="D58:K58"/>
    <mergeCell ref="D59:K59"/>
    <mergeCell ref="D62:J62"/>
    <mergeCell ref="E65:I65"/>
    <mergeCell ref="K65:L65"/>
    <mergeCell ref="P104:R104"/>
    <mergeCell ref="J28:K28"/>
    <mergeCell ref="J29:K29"/>
    <mergeCell ref="J30:K30"/>
    <mergeCell ref="J31:K31"/>
    <mergeCell ref="J32:K32"/>
    <mergeCell ref="J33:K33"/>
    <mergeCell ref="J34:K34"/>
    <mergeCell ref="M111:O111"/>
    <mergeCell ref="P111:R111"/>
    <mergeCell ref="K93:L93"/>
    <mergeCell ref="K94:L94"/>
    <mergeCell ref="K95:L95"/>
    <mergeCell ref="K96:L96"/>
    <mergeCell ref="D51:K51"/>
    <mergeCell ref="D52:K52"/>
    <mergeCell ref="K67:L67"/>
    <mergeCell ref="K68:L68"/>
    <mergeCell ref="K69:L69"/>
    <mergeCell ref="K70:L70"/>
    <mergeCell ref="K71:L71"/>
    <mergeCell ref="K72:L72"/>
    <mergeCell ref="K73:L73"/>
    <mergeCell ref="K74:L7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:IZ134"/>
  <sheetViews>
    <sheetView topLeftCell="A55" workbookViewId="0">
      <selection activeCell="D67" sqref="A67:D95"/>
    </sheetView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7'!B16</f>
        <v>0</v>
      </c>
      <c r="B67" s="74">
        <f>'plan 7'!C16</f>
        <v>0</v>
      </c>
      <c r="C67" s="74">
        <f>'plan 7'!D16</f>
        <v>0</v>
      </c>
      <c r="D67" s="74">
        <f>'plan 7'!E16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7'!B17</f>
        <v>0</v>
      </c>
      <c r="B68" s="74">
        <f>'plan 7'!C17</f>
        <v>0</v>
      </c>
      <c r="C68" s="74">
        <f>'plan 7'!D17</f>
        <v>0</v>
      </c>
      <c r="D68" s="74">
        <f>'plan 7'!E17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7'!B18</f>
        <v>0</v>
      </c>
      <c r="B69" s="74">
        <f>'plan 7'!C18</f>
        <v>0</v>
      </c>
      <c r="C69" s="74">
        <f>'plan 7'!D18</f>
        <v>0</v>
      </c>
      <c r="D69" s="74">
        <f>'plan 7'!E18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7'!B19</f>
        <v>0</v>
      </c>
      <c r="B70" s="74">
        <f>'plan 7'!C19</f>
        <v>0</v>
      </c>
      <c r="C70" s="74">
        <f>'plan 7'!D19</f>
        <v>0</v>
      </c>
      <c r="D70" s="74">
        <f>'plan 7'!E19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7'!B20</f>
        <v>0</v>
      </c>
      <c r="B71" s="74">
        <f>'plan 7'!C20</f>
        <v>0</v>
      </c>
      <c r="C71" s="74">
        <f>'plan 7'!D20</f>
        <v>0</v>
      </c>
      <c r="D71" s="74">
        <f>'plan 7'!E20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7'!B21</f>
        <v>0</v>
      </c>
      <c r="B72" s="74">
        <f>'plan 7'!C21</f>
        <v>0</v>
      </c>
      <c r="C72" s="74">
        <f>'plan 7'!D21</f>
        <v>0</v>
      </c>
      <c r="D72" s="74">
        <f>'plan 7'!E21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7'!B22</f>
        <v>0</v>
      </c>
      <c r="B73" s="74">
        <f>'plan 7'!C22</f>
        <v>0</v>
      </c>
      <c r="C73" s="74">
        <f>'plan 7'!D22</f>
        <v>0</v>
      </c>
      <c r="D73" s="74">
        <f>'plan 7'!E22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7'!B23</f>
        <v>0</v>
      </c>
      <c r="B74" s="74">
        <f>'plan 7'!C23</f>
        <v>0</v>
      </c>
      <c r="C74" s="74">
        <f>'plan 7'!D23</f>
        <v>0</v>
      </c>
      <c r="D74" s="74">
        <f>'plan 7'!E23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7'!B24</f>
        <v>0</v>
      </c>
      <c r="B75" s="74">
        <f>'plan 7'!C24</f>
        <v>0</v>
      </c>
      <c r="C75" s="74">
        <f>'plan 7'!D24</f>
        <v>0</v>
      </c>
      <c r="D75" s="74">
        <f>'plan 7'!E24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7'!B25</f>
        <v>0</v>
      </c>
      <c r="B76" s="74">
        <f>'plan 7'!C25</f>
        <v>0</v>
      </c>
      <c r="C76" s="74">
        <f>'plan 7'!D25</f>
        <v>0</v>
      </c>
      <c r="D76" s="74">
        <f>'plan 7'!E25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7'!B26</f>
        <v>0</v>
      </c>
      <c r="B77" s="74">
        <f>'plan 7'!C26</f>
        <v>0</v>
      </c>
      <c r="C77" s="74">
        <f>'plan 7'!D26</f>
        <v>0</v>
      </c>
      <c r="D77" s="74">
        <f>'plan 7'!E26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7'!B27</f>
        <v>0</v>
      </c>
      <c r="B78" s="74">
        <f>'plan 7'!C27</f>
        <v>0</v>
      </c>
      <c r="C78" s="74">
        <f>'plan 7'!D27</f>
        <v>0</v>
      </c>
      <c r="D78" s="74">
        <f>'plan 7'!E27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7'!B28</f>
        <v>0</v>
      </c>
      <c r="B79" s="74">
        <f>'plan 7'!C28</f>
        <v>0</v>
      </c>
      <c r="C79" s="74">
        <f>'plan 7'!D28</f>
        <v>0</v>
      </c>
      <c r="D79" s="74">
        <f>'plan 7'!E28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7'!B29</f>
        <v>0</v>
      </c>
      <c r="B80" s="74">
        <f>'plan 7'!C29</f>
        <v>0</v>
      </c>
      <c r="C80" s="74">
        <f>'plan 7'!D29</f>
        <v>0</v>
      </c>
      <c r="D80" s="74">
        <f>'plan 7'!E29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7'!B30</f>
        <v>0</v>
      </c>
      <c r="B81" s="74">
        <f>'plan 7'!C30</f>
        <v>0</v>
      </c>
      <c r="C81" s="74">
        <f>'plan 7'!D30</f>
        <v>0</v>
      </c>
      <c r="D81" s="74">
        <f>'plan 7'!E30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7'!B31</f>
        <v>0</v>
      </c>
      <c r="B82" s="74">
        <f>'plan 7'!C31</f>
        <v>0</v>
      </c>
      <c r="C82" s="74">
        <f>'plan 7'!D31</f>
        <v>0</v>
      </c>
      <c r="D82" s="74">
        <f>'plan 7'!E31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7'!B32</f>
        <v>0</v>
      </c>
      <c r="B83" s="74">
        <f>'plan 7'!C32</f>
        <v>0</v>
      </c>
      <c r="C83" s="74">
        <f>'plan 7'!D32</f>
        <v>0</v>
      </c>
      <c r="D83" s="74">
        <f>'plan 7'!E32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7'!B33</f>
        <v>0</v>
      </c>
      <c r="B84" s="74">
        <f>'plan 7'!C33</f>
        <v>0</v>
      </c>
      <c r="C84" s="74">
        <f>'plan 7'!D33</f>
        <v>0</v>
      </c>
      <c r="D84" s="74">
        <f>'plan 7'!E33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7'!B34</f>
        <v>0</v>
      </c>
      <c r="B85" s="74">
        <f>'plan 7'!C34</f>
        <v>0</v>
      </c>
      <c r="C85" s="74">
        <f>'plan 7'!D34</f>
        <v>0</v>
      </c>
      <c r="D85" s="74">
        <f>'plan 7'!E34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7'!B35</f>
        <v>0</v>
      </c>
      <c r="B86" s="74">
        <f>'plan 7'!C35</f>
        <v>0</v>
      </c>
      <c r="C86" s="74">
        <f>'plan 7'!D35</f>
        <v>0</v>
      </c>
      <c r="D86" s="74">
        <f>'plan 7'!E35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7'!B36</f>
        <v>0</v>
      </c>
      <c r="B87" s="74">
        <f>'plan 7'!C36</f>
        <v>0</v>
      </c>
      <c r="C87" s="74">
        <f>'plan 7'!D36</f>
        <v>0</v>
      </c>
      <c r="D87" s="74">
        <f>'plan 7'!E36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7'!B37</f>
        <v>0</v>
      </c>
      <c r="B88" s="74">
        <f>'plan 7'!C37</f>
        <v>0</v>
      </c>
      <c r="C88" s="74">
        <f>'plan 7'!D37</f>
        <v>0</v>
      </c>
      <c r="D88" s="74">
        <f>'plan 7'!E37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7'!B38</f>
        <v>0</v>
      </c>
      <c r="B89" s="74">
        <f>'plan 7'!C38</f>
        <v>0</v>
      </c>
      <c r="C89" s="74">
        <f>'plan 7'!D38</f>
        <v>0</v>
      </c>
      <c r="D89" s="74">
        <f>'plan 7'!E38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7'!B39</f>
        <v>0</v>
      </c>
      <c r="B90" s="74">
        <f>'plan 7'!C39</f>
        <v>0</v>
      </c>
      <c r="C90" s="74">
        <f>'plan 7'!D39</f>
        <v>0</v>
      </c>
      <c r="D90" s="74">
        <f>'plan 7'!E39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7'!B40</f>
        <v>0</v>
      </c>
      <c r="B91" s="74">
        <f>'plan 7'!C40</f>
        <v>0</v>
      </c>
      <c r="C91" s="74">
        <f>'plan 7'!D40</f>
        <v>0</v>
      </c>
      <c r="D91" s="74">
        <f>'plan 7'!E40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7'!B41</f>
        <v>0</v>
      </c>
      <c r="B92" s="74">
        <f>'plan 7'!C41</f>
        <v>0</v>
      </c>
      <c r="C92" s="74">
        <f>'plan 7'!D41</f>
        <v>0</v>
      </c>
      <c r="D92" s="74">
        <f>'plan 7'!E41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7'!B42</f>
        <v>0</v>
      </c>
      <c r="B93" s="74">
        <f>'plan 7'!C42</f>
        <v>0</v>
      </c>
      <c r="C93" s="74">
        <f>'plan 7'!D42</f>
        <v>0</v>
      </c>
      <c r="D93" s="74">
        <f>'plan 7'!E42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7'!B43</f>
        <v>0</v>
      </c>
      <c r="B94" s="74">
        <f>'plan 7'!C43</f>
        <v>0</v>
      </c>
      <c r="C94" s="74">
        <f>'plan 7'!D43</f>
        <v>0</v>
      </c>
      <c r="D94" s="74">
        <f>'plan 7'!E43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7'!B44</f>
        <v>0</v>
      </c>
      <c r="B95" s="74">
        <f>'plan 7'!C44</f>
        <v>0</v>
      </c>
      <c r="C95" s="74">
        <f>'plan 7'!D44</f>
        <v>0</v>
      </c>
      <c r="D95" s="74">
        <f>'plan 7'!E44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73"/>
      <c r="B96" s="74"/>
      <c r="C96" s="74"/>
      <c r="D96" s="74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"/>
    <protectedRange password="CC6F" sqref="A46 J46:S46 A45:B45 D45:F45 A42:D44 I42:T43 I44:S45 A47:S47 H42:H44 E44:G44 E42:F43" name="Range2_1_3"/>
    <protectedRange password="CC6F" sqref="A109:S110 A127:S134" name="Range4_1_2"/>
    <protectedRange password="CC6F" sqref="A114:S114" name="Range4_2_1"/>
    <protectedRange password="CC6F" sqref="U101:X102 T103:W103" name="Range3_1"/>
    <protectedRange password="CC7D" sqref="A1:F1 C2:G2 A3:F35 G1:X3 B40:F40 E66:I66 B99:F99 G4:H35 L4:X35" name="Range1_5"/>
    <protectedRange password="CC7D" sqref="A48:G62 A64:F64 C63:G63 G48:X64 A115:X126" name="Range2_1"/>
    <protectedRange password="CC6F" sqref="A66:D66 J66:XFD66 A65:I65 K65:XFD65 I5:K35 J4:K4 A67:XFD67 E68:XFD96 A68:D95" name="Range2_2_3"/>
    <protectedRange password="CC6F" sqref="B46:I46" name="Range2_1_1_2_1"/>
    <protectedRange password="CC6F" sqref="A63:B63" name="Range1_1_1_2"/>
    <protectedRange password="CC6F" sqref="A2:B2" name="Range1_1_1_3"/>
    <protectedRange password="CC6F" sqref="G41:G43" name="Range3_1_3"/>
    <protectedRange password="CC6F" sqref="A104:R105" name="Range3_1_4_1_1"/>
    <protectedRange password="CC6F" sqref="S104:V106" name="Range3_3_2"/>
    <protectedRange password="CC6F" sqref="A106:R106" name="Range3_1_1_1_1"/>
    <protectedRange password="CC6F" sqref="A111:R111" name="Range3_1_5_1"/>
    <protectedRange password="CC6F" sqref="A112:R112" name="Range4_1_1_1_1"/>
    <protectedRange password="CC6F" sqref="S111:V111" name="Range3_3_1_1_1"/>
    <protectedRange password="CC6F" sqref="A113:R113" name="Range3_1_2_1_1_1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:IZ134"/>
  <sheetViews>
    <sheetView topLeftCell="A52" workbookViewId="0">
      <selection activeCell="L24" sqref="L24"/>
    </sheetView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7'!F16</f>
        <v>0</v>
      </c>
      <c r="B67" s="74">
        <f>'plan 7'!G16</f>
        <v>0</v>
      </c>
      <c r="C67" s="74">
        <f>'plan 7'!H16</f>
        <v>0</v>
      </c>
      <c r="D67" s="74">
        <f>'plan 7'!I16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7'!F17</f>
        <v>0</v>
      </c>
      <c r="B68" s="74">
        <f>'plan 7'!G17</f>
        <v>0</v>
      </c>
      <c r="C68" s="74">
        <f>'plan 7'!H17</f>
        <v>0</v>
      </c>
      <c r="D68" s="74">
        <f>'plan 7'!I17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7'!F18</f>
        <v>0</v>
      </c>
      <c r="B69" s="74">
        <f>'plan 7'!G18</f>
        <v>0</v>
      </c>
      <c r="C69" s="74">
        <f>'plan 7'!H18</f>
        <v>0</v>
      </c>
      <c r="D69" s="74">
        <f>'plan 7'!I18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7'!F19</f>
        <v>0</v>
      </c>
      <c r="B70" s="74">
        <f>'plan 7'!G19</f>
        <v>0</v>
      </c>
      <c r="C70" s="74">
        <f>'plan 7'!H19</f>
        <v>0</v>
      </c>
      <c r="D70" s="74">
        <f>'plan 7'!I19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7'!F20</f>
        <v>0</v>
      </c>
      <c r="B71" s="74">
        <f>'plan 7'!G20</f>
        <v>0</v>
      </c>
      <c r="C71" s="74">
        <f>'plan 7'!H20</f>
        <v>0</v>
      </c>
      <c r="D71" s="74">
        <f>'plan 7'!I20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7'!F21</f>
        <v>0</v>
      </c>
      <c r="B72" s="74">
        <f>'plan 7'!G21</f>
        <v>0</v>
      </c>
      <c r="C72" s="74">
        <f>'plan 7'!H21</f>
        <v>0</v>
      </c>
      <c r="D72" s="74">
        <f>'plan 7'!I21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7'!F22</f>
        <v>0</v>
      </c>
      <c r="B73" s="74">
        <f>'plan 7'!G22</f>
        <v>0</v>
      </c>
      <c r="C73" s="74">
        <f>'plan 7'!H22</f>
        <v>0</v>
      </c>
      <c r="D73" s="74">
        <f>'plan 7'!I22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7'!F23</f>
        <v>0</v>
      </c>
      <c r="B74" s="74">
        <f>'plan 7'!G23</f>
        <v>0</v>
      </c>
      <c r="C74" s="74">
        <f>'plan 7'!H23</f>
        <v>0</v>
      </c>
      <c r="D74" s="74">
        <f>'plan 7'!I23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7'!F24</f>
        <v>0</v>
      </c>
      <c r="B75" s="74">
        <f>'plan 7'!G24</f>
        <v>0</v>
      </c>
      <c r="C75" s="74">
        <f>'plan 7'!H24</f>
        <v>0</v>
      </c>
      <c r="D75" s="74">
        <f>'plan 7'!I24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7'!F25</f>
        <v>0</v>
      </c>
      <c r="B76" s="74">
        <f>'plan 7'!G25</f>
        <v>0</v>
      </c>
      <c r="C76" s="74">
        <f>'plan 7'!H25</f>
        <v>0</v>
      </c>
      <c r="D76" s="74">
        <f>'plan 7'!I25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7'!F26</f>
        <v>0</v>
      </c>
      <c r="B77" s="74">
        <f>'plan 7'!G26</f>
        <v>0</v>
      </c>
      <c r="C77" s="74">
        <f>'plan 7'!H26</f>
        <v>0</v>
      </c>
      <c r="D77" s="74">
        <f>'plan 7'!I26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7'!F27</f>
        <v>0</v>
      </c>
      <c r="B78" s="74">
        <f>'plan 7'!G27</f>
        <v>0</v>
      </c>
      <c r="C78" s="74">
        <f>'plan 7'!H27</f>
        <v>0</v>
      </c>
      <c r="D78" s="74">
        <f>'plan 7'!I27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7'!F28</f>
        <v>0</v>
      </c>
      <c r="B79" s="74">
        <f>'plan 7'!G28</f>
        <v>0</v>
      </c>
      <c r="C79" s="74">
        <f>'plan 7'!H28</f>
        <v>0</v>
      </c>
      <c r="D79" s="74">
        <f>'plan 7'!I28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7'!F29</f>
        <v>0</v>
      </c>
      <c r="B80" s="74">
        <f>'plan 7'!G29</f>
        <v>0</v>
      </c>
      <c r="C80" s="74">
        <f>'plan 7'!H29</f>
        <v>0</v>
      </c>
      <c r="D80" s="74">
        <f>'plan 7'!I29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7'!F30</f>
        <v>0</v>
      </c>
      <c r="B81" s="74">
        <f>'plan 7'!G30</f>
        <v>0</v>
      </c>
      <c r="C81" s="74">
        <f>'plan 7'!H30</f>
        <v>0</v>
      </c>
      <c r="D81" s="74">
        <f>'plan 7'!I30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7'!F31</f>
        <v>0</v>
      </c>
      <c r="B82" s="74">
        <f>'plan 7'!G31</f>
        <v>0</v>
      </c>
      <c r="C82" s="74">
        <f>'plan 7'!H31</f>
        <v>0</v>
      </c>
      <c r="D82" s="74">
        <f>'plan 7'!I31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7'!F32</f>
        <v>0</v>
      </c>
      <c r="B83" s="74">
        <f>'plan 7'!G32</f>
        <v>0</v>
      </c>
      <c r="C83" s="74">
        <f>'plan 7'!H32</f>
        <v>0</v>
      </c>
      <c r="D83" s="74">
        <f>'plan 7'!I32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7'!F33</f>
        <v>0</v>
      </c>
      <c r="B84" s="74">
        <f>'plan 7'!G33</f>
        <v>0</v>
      </c>
      <c r="C84" s="74">
        <f>'plan 7'!H33</f>
        <v>0</v>
      </c>
      <c r="D84" s="74">
        <f>'plan 7'!I33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7'!F34</f>
        <v>0</v>
      </c>
      <c r="B85" s="74">
        <f>'plan 7'!G34</f>
        <v>0</v>
      </c>
      <c r="C85" s="74">
        <f>'plan 7'!H34</f>
        <v>0</v>
      </c>
      <c r="D85" s="74">
        <f>'plan 7'!I34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7'!F35</f>
        <v>0</v>
      </c>
      <c r="B86" s="74">
        <f>'plan 7'!G35</f>
        <v>0</v>
      </c>
      <c r="C86" s="74">
        <f>'plan 7'!H35</f>
        <v>0</v>
      </c>
      <c r="D86" s="74">
        <f>'plan 7'!I35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7'!F36</f>
        <v>0</v>
      </c>
      <c r="B87" s="74">
        <f>'plan 7'!G36</f>
        <v>0</v>
      </c>
      <c r="C87" s="74">
        <f>'plan 7'!H36</f>
        <v>0</v>
      </c>
      <c r="D87" s="74">
        <f>'plan 7'!I36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7'!F37</f>
        <v>0</v>
      </c>
      <c r="B88" s="74">
        <f>'plan 7'!G37</f>
        <v>0</v>
      </c>
      <c r="C88" s="74">
        <f>'plan 7'!H37</f>
        <v>0</v>
      </c>
      <c r="D88" s="74">
        <f>'plan 7'!I37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7'!F38</f>
        <v>0</v>
      </c>
      <c r="B89" s="74">
        <f>'plan 7'!G38</f>
        <v>0</v>
      </c>
      <c r="C89" s="74">
        <f>'plan 7'!H38</f>
        <v>0</v>
      </c>
      <c r="D89" s="74">
        <f>'plan 7'!I38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7'!F39</f>
        <v>0</v>
      </c>
      <c r="B90" s="74">
        <f>'plan 7'!G39</f>
        <v>0</v>
      </c>
      <c r="C90" s="74">
        <f>'plan 7'!H39</f>
        <v>0</v>
      </c>
      <c r="D90" s="74">
        <f>'plan 7'!I39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7'!F40</f>
        <v>0</v>
      </c>
      <c r="B91" s="74">
        <f>'plan 7'!G40</f>
        <v>0</v>
      </c>
      <c r="C91" s="74">
        <f>'plan 7'!H40</f>
        <v>0</v>
      </c>
      <c r="D91" s="74">
        <f>'plan 7'!I40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7'!F41</f>
        <v>0</v>
      </c>
      <c r="B92" s="74">
        <f>'plan 7'!G41</f>
        <v>0</v>
      </c>
      <c r="C92" s="74">
        <f>'plan 7'!H41</f>
        <v>0</v>
      </c>
      <c r="D92" s="74">
        <f>'plan 7'!I41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7'!F42</f>
        <v>0</v>
      </c>
      <c r="B93" s="74">
        <f>'plan 7'!G42</f>
        <v>0</v>
      </c>
      <c r="C93" s="74">
        <f>'plan 7'!H42</f>
        <v>0</v>
      </c>
      <c r="D93" s="74">
        <f>'plan 7'!I42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7'!F43</f>
        <v>0</v>
      </c>
      <c r="B94" s="74">
        <f>'plan 7'!G43</f>
        <v>0</v>
      </c>
      <c r="C94" s="74">
        <f>'plan 7'!H43</f>
        <v>0</v>
      </c>
      <c r="D94" s="74">
        <f>'plan 7'!I43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7'!F44</f>
        <v>0</v>
      </c>
      <c r="B95" s="74">
        <f>'plan 7'!G44</f>
        <v>0</v>
      </c>
      <c r="C95" s="74">
        <f>'plan 7'!H44</f>
        <v>0</v>
      </c>
      <c r="D95" s="74">
        <f>'plan 7'!I44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73"/>
      <c r="B96" s="74"/>
      <c r="C96" s="74"/>
      <c r="D96" s="74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_1"/>
    <protectedRange password="CC6F" sqref="A46 J46:S46 A45:B45 D45:F45 A42:D44 I42:T43 I44:S45 A47:S47 H42:H44 E44:G44 E42:F43" name="Range2_1_3_1_1"/>
    <protectedRange password="CC6F" sqref="A109:S110 A127:S134" name="Range4_1_2_1_1"/>
    <protectedRange password="CC6F" sqref="A114:S114" name="Range4_2_1_1_1"/>
    <protectedRange password="CC6F" sqref="U101:X102 T103:W103" name="Range3_1_1_1"/>
    <protectedRange password="CC7D" sqref="A1:F1 C2:G2 A3:F35 G1:X3 B40:F40 E66:I66 B99:F99 G4:H35 L4:X35" name="Range1_5_1_1"/>
    <protectedRange password="CC7D" sqref="A48:G62 A64:F64 C63:G63 G48:X64 A115:X126" name="Range2_1_1_1"/>
    <protectedRange password="CC6F" sqref="A66:D66 J66:XFD66 A65:I65 K65:XFD65 I5:K35 J4:K4 E67:XFD96" name="Range2_2_3_1_1"/>
    <protectedRange password="CC6F" sqref="B46:I46" name="Range2_1_1_2_1_1_1"/>
    <protectedRange password="CC6F" sqref="A63:B63" name="Range1_1_1_2_1_1"/>
    <protectedRange password="CC6F" sqref="A2:B2" name="Range1_1_1_3_1_1"/>
    <protectedRange password="CC6F" sqref="G41:G43" name="Range3_1_3_1_1"/>
    <protectedRange password="CC6F" sqref="A104:R105" name="Range3_1_4_1_1_1_1"/>
    <protectedRange password="CC6F" sqref="S104:V106" name="Range3_3_2_1_1"/>
    <protectedRange password="CC6F" sqref="A106:R106" name="Range3_1_1_1_1_1_1"/>
    <protectedRange password="CC6F" sqref="A111:R111" name="Range3_1_5_1_1_1"/>
    <protectedRange password="CC6F" sqref="A112:R112" name="Range4_1_1_1_1_1_1"/>
    <protectedRange password="CC6F" sqref="S111:V111" name="Range3_3_1_1_1_1_1"/>
    <protectedRange password="CC6F" sqref="A113:R113" name="Range3_1_2_1_1_1_1_1"/>
    <protectedRange password="CC6F" sqref="B96:D96 A67:D95" name="Range2_2_3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:IZ134"/>
  <sheetViews>
    <sheetView topLeftCell="A61" workbookViewId="0">
      <selection activeCell="L24" sqref="L24"/>
    </sheetView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7'!J16</f>
        <v>0</v>
      </c>
      <c r="B67" s="74">
        <f>'plan 7'!K16</f>
        <v>0</v>
      </c>
      <c r="C67" s="74">
        <f>'plan 7'!L16</f>
        <v>0</v>
      </c>
      <c r="D67" s="74">
        <f>'plan 7'!M16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7'!J17</f>
        <v>0</v>
      </c>
      <c r="B68" s="74">
        <f>'plan 7'!K17</f>
        <v>0</v>
      </c>
      <c r="C68" s="74">
        <f>'plan 7'!L17</f>
        <v>0</v>
      </c>
      <c r="D68" s="74">
        <f>'plan 7'!M17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7'!J18</f>
        <v>0</v>
      </c>
      <c r="B69" s="74">
        <f>'plan 7'!K18</f>
        <v>0</v>
      </c>
      <c r="C69" s="74">
        <f>'plan 7'!L18</f>
        <v>0</v>
      </c>
      <c r="D69" s="74">
        <f>'plan 7'!M18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7'!J19</f>
        <v>0</v>
      </c>
      <c r="B70" s="74">
        <f>'plan 7'!K19</f>
        <v>0</v>
      </c>
      <c r="C70" s="74">
        <f>'plan 7'!L19</f>
        <v>0</v>
      </c>
      <c r="D70" s="74">
        <f>'plan 7'!M19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7'!J20</f>
        <v>0</v>
      </c>
      <c r="B71" s="74">
        <f>'plan 7'!K20</f>
        <v>0</v>
      </c>
      <c r="C71" s="74">
        <f>'plan 7'!L20</f>
        <v>0</v>
      </c>
      <c r="D71" s="74">
        <f>'plan 7'!M20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7'!J21</f>
        <v>0</v>
      </c>
      <c r="B72" s="74">
        <f>'plan 7'!K21</f>
        <v>0</v>
      </c>
      <c r="C72" s="74">
        <f>'plan 7'!L21</f>
        <v>0</v>
      </c>
      <c r="D72" s="74">
        <f>'plan 7'!M21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7'!J22</f>
        <v>0</v>
      </c>
      <c r="B73" s="74">
        <f>'plan 7'!K22</f>
        <v>0</v>
      </c>
      <c r="C73" s="74">
        <f>'plan 7'!L22</f>
        <v>0</v>
      </c>
      <c r="D73" s="74">
        <f>'plan 7'!M22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7'!J23</f>
        <v>0</v>
      </c>
      <c r="B74" s="74">
        <f>'plan 7'!K23</f>
        <v>0</v>
      </c>
      <c r="C74" s="74">
        <f>'plan 7'!L23</f>
        <v>0</v>
      </c>
      <c r="D74" s="74">
        <f>'plan 7'!M23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7'!J24</f>
        <v>0</v>
      </c>
      <c r="B75" s="74">
        <f>'plan 7'!K24</f>
        <v>0</v>
      </c>
      <c r="C75" s="74">
        <f>'plan 7'!L24</f>
        <v>0</v>
      </c>
      <c r="D75" s="74">
        <f>'plan 7'!M24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7'!J25</f>
        <v>0</v>
      </c>
      <c r="B76" s="74">
        <f>'plan 7'!K25</f>
        <v>0</v>
      </c>
      <c r="C76" s="74">
        <f>'plan 7'!L25</f>
        <v>0</v>
      </c>
      <c r="D76" s="74">
        <f>'plan 7'!M25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7'!J26</f>
        <v>0</v>
      </c>
      <c r="B77" s="74">
        <f>'plan 7'!K26</f>
        <v>0</v>
      </c>
      <c r="C77" s="74">
        <f>'plan 7'!L26</f>
        <v>0</v>
      </c>
      <c r="D77" s="74">
        <f>'plan 7'!M26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7'!J27</f>
        <v>0</v>
      </c>
      <c r="B78" s="74">
        <f>'plan 7'!K27</f>
        <v>0</v>
      </c>
      <c r="C78" s="74">
        <f>'plan 7'!L27</f>
        <v>0</v>
      </c>
      <c r="D78" s="74">
        <f>'plan 7'!M27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7'!J28</f>
        <v>0</v>
      </c>
      <c r="B79" s="74">
        <f>'plan 7'!K28</f>
        <v>0</v>
      </c>
      <c r="C79" s="74">
        <f>'plan 7'!L28</f>
        <v>0</v>
      </c>
      <c r="D79" s="74">
        <f>'plan 7'!M28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7'!J29</f>
        <v>0</v>
      </c>
      <c r="B80" s="74">
        <f>'plan 7'!K29</f>
        <v>0</v>
      </c>
      <c r="C80" s="74">
        <f>'plan 7'!L29</f>
        <v>0</v>
      </c>
      <c r="D80" s="74">
        <f>'plan 7'!M29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7'!J30</f>
        <v>0</v>
      </c>
      <c r="B81" s="74">
        <f>'plan 7'!K30</f>
        <v>0</v>
      </c>
      <c r="C81" s="74">
        <f>'plan 7'!L30</f>
        <v>0</v>
      </c>
      <c r="D81" s="74">
        <f>'plan 7'!M30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7'!J31</f>
        <v>0</v>
      </c>
      <c r="B82" s="74">
        <f>'plan 7'!K31</f>
        <v>0</v>
      </c>
      <c r="C82" s="74">
        <f>'plan 7'!L31</f>
        <v>0</v>
      </c>
      <c r="D82" s="74">
        <f>'plan 7'!M31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7'!J32</f>
        <v>0</v>
      </c>
      <c r="B83" s="74">
        <f>'plan 7'!K32</f>
        <v>0</v>
      </c>
      <c r="C83" s="74">
        <f>'plan 7'!L32</f>
        <v>0</v>
      </c>
      <c r="D83" s="74">
        <f>'plan 7'!M32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7'!J33</f>
        <v>0</v>
      </c>
      <c r="B84" s="74">
        <f>'plan 7'!K33</f>
        <v>0</v>
      </c>
      <c r="C84" s="74">
        <f>'plan 7'!L33</f>
        <v>0</v>
      </c>
      <c r="D84" s="74">
        <f>'plan 7'!M33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7'!J34</f>
        <v>0</v>
      </c>
      <c r="B85" s="74">
        <f>'plan 7'!K34</f>
        <v>0</v>
      </c>
      <c r="C85" s="74">
        <f>'plan 7'!L34</f>
        <v>0</v>
      </c>
      <c r="D85" s="74">
        <f>'plan 7'!M34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7'!J35</f>
        <v>0</v>
      </c>
      <c r="B86" s="74">
        <f>'plan 7'!K35</f>
        <v>0</v>
      </c>
      <c r="C86" s="74">
        <f>'plan 7'!L35</f>
        <v>0</v>
      </c>
      <c r="D86" s="74">
        <f>'plan 7'!M35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7'!J36</f>
        <v>0</v>
      </c>
      <c r="B87" s="74">
        <f>'plan 7'!K36</f>
        <v>0</v>
      </c>
      <c r="C87" s="74">
        <f>'plan 7'!L36</f>
        <v>0</v>
      </c>
      <c r="D87" s="74">
        <f>'plan 7'!M36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7'!J37</f>
        <v>0</v>
      </c>
      <c r="B88" s="74">
        <f>'plan 7'!K37</f>
        <v>0</v>
      </c>
      <c r="C88" s="74">
        <f>'plan 7'!L37</f>
        <v>0</v>
      </c>
      <c r="D88" s="74">
        <f>'plan 7'!M37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7'!J38</f>
        <v>0</v>
      </c>
      <c r="B89" s="74">
        <f>'plan 7'!K38</f>
        <v>0</v>
      </c>
      <c r="C89" s="74">
        <f>'plan 7'!L38</f>
        <v>0</v>
      </c>
      <c r="D89" s="74">
        <f>'plan 7'!M38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7'!J39</f>
        <v>0</v>
      </c>
      <c r="B90" s="74">
        <f>'plan 7'!K39</f>
        <v>0</v>
      </c>
      <c r="C90" s="74">
        <f>'plan 7'!L39</f>
        <v>0</v>
      </c>
      <c r="D90" s="74">
        <f>'plan 7'!M39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7'!J40</f>
        <v>0</v>
      </c>
      <c r="B91" s="74">
        <f>'plan 7'!K40</f>
        <v>0</v>
      </c>
      <c r="C91" s="74">
        <f>'plan 7'!L40</f>
        <v>0</v>
      </c>
      <c r="D91" s="74">
        <f>'plan 7'!M40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7'!J41</f>
        <v>0</v>
      </c>
      <c r="B92" s="74">
        <f>'plan 7'!K41</f>
        <v>0</v>
      </c>
      <c r="C92" s="74">
        <f>'plan 7'!L41</f>
        <v>0</v>
      </c>
      <c r="D92" s="74">
        <f>'plan 7'!M41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7'!J42</f>
        <v>0</v>
      </c>
      <c r="B93" s="74">
        <f>'plan 7'!K42</f>
        <v>0</v>
      </c>
      <c r="C93" s="74">
        <f>'plan 7'!L42</f>
        <v>0</v>
      </c>
      <c r="D93" s="74">
        <f>'plan 7'!M42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7'!J43</f>
        <v>0</v>
      </c>
      <c r="B94" s="74">
        <f>'plan 7'!K43</f>
        <v>0</v>
      </c>
      <c r="C94" s="74">
        <f>'plan 7'!L43</f>
        <v>0</v>
      </c>
      <c r="D94" s="74">
        <f>'plan 7'!M43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7'!J44</f>
        <v>0</v>
      </c>
      <c r="B95" s="74">
        <f>'plan 7'!K44</f>
        <v>0</v>
      </c>
      <c r="C95" s="74">
        <f>'plan 7'!L44</f>
        <v>0</v>
      </c>
      <c r="D95" s="74">
        <f>'plan 7'!M44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86"/>
      <c r="B96" s="87"/>
      <c r="C96" s="87"/>
      <c r="D96" s="88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_1"/>
    <protectedRange password="CC6F" sqref="A46 J46:S46 A45:B45 D45:F45 A42:D44 I42:T43 I44:S45 A47:S47 H42:H44 E44:G44 E42:F43" name="Range2_1_3_1_1"/>
    <protectedRange password="CC6F" sqref="A109:S110 A127:S134" name="Range4_1_2_1_1"/>
    <protectedRange password="CC6F" sqref="A114:S114" name="Range4_2_1_1_1"/>
    <protectedRange password="CC6F" sqref="U101:X102 T103:W103" name="Range3_1_1_1"/>
    <protectedRange password="CC7D" sqref="A1:F1 C2:G2 A3:F35 G1:X3 B40:F40 E66:I66 B99:F99 G4:H35 L4:X35" name="Range1_5_1_1"/>
    <protectedRange password="CC7D" sqref="A48:G62 A64:F64 C63:G63 G48:X64 A115:X126" name="Range2_1_1_1"/>
    <protectedRange password="CC6F" sqref="A66:D66 J66:XFD66 A65:I65 K65:XFD65 I5:K35 J4:K4 A67:XFD96" name="Range2_2_3_1_1"/>
    <protectedRange password="CC6F" sqref="B46:I46" name="Range2_1_1_2_1_1_1"/>
    <protectedRange password="CC6F" sqref="A63:B63" name="Range1_1_1_2_1_1"/>
    <protectedRange password="CC6F" sqref="A2:B2" name="Range1_1_1_3_1_1"/>
    <protectedRange password="CC6F" sqref="G41:G43" name="Range3_1_3_1_1"/>
    <protectedRange password="CC6F" sqref="A104:R105" name="Range3_1_4_1_1_1_1"/>
    <protectedRange password="CC6F" sqref="S104:V106" name="Range3_3_2_1_1"/>
    <protectedRange password="CC6F" sqref="A106:R106" name="Range3_1_1_1_1_1_1"/>
    <protectedRange password="CC6F" sqref="A111:R111" name="Range3_1_5_1_1_1"/>
    <protectedRange password="CC6F" sqref="A112:R112" name="Range4_1_1_1_1_1_1"/>
    <protectedRange password="CC6F" sqref="S111:V111" name="Range3_3_1_1_1_1_1"/>
    <protectedRange password="CC6F" sqref="A113:R113" name="Range3_1_2_1_1_1_1_1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:IZ134"/>
  <sheetViews>
    <sheetView topLeftCell="A58" workbookViewId="0">
      <selection activeCell="L24" sqref="L24"/>
    </sheetView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7'!N16</f>
        <v>0</v>
      </c>
      <c r="B67" s="74">
        <f>'plan 7'!O16</f>
        <v>0</v>
      </c>
      <c r="C67" s="74">
        <f>'plan 7'!P16</f>
        <v>0</v>
      </c>
      <c r="D67" s="74">
        <f>'plan 7'!Q16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7'!N17</f>
        <v>0</v>
      </c>
      <c r="B68" s="74">
        <f>'plan 7'!O17</f>
        <v>0</v>
      </c>
      <c r="C68" s="74">
        <f>'plan 7'!P17</f>
        <v>0</v>
      </c>
      <c r="D68" s="74">
        <f>'plan 7'!Q17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7'!N18</f>
        <v>0</v>
      </c>
      <c r="B69" s="74">
        <f>'plan 7'!O18</f>
        <v>0</v>
      </c>
      <c r="C69" s="74">
        <f>'plan 7'!P18</f>
        <v>0</v>
      </c>
      <c r="D69" s="74">
        <f>'plan 7'!Q18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7'!N19</f>
        <v>0</v>
      </c>
      <c r="B70" s="74">
        <f>'plan 7'!O19</f>
        <v>0</v>
      </c>
      <c r="C70" s="74">
        <f>'plan 7'!P19</f>
        <v>0</v>
      </c>
      <c r="D70" s="74">
        <f>'plan 7'!Q19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7'!N20</f>
        <v>0</v>
      </c>
      <c r="B71" s="74">
        <f>'plan 7'!O20</f>
        <v>0</v>
      </c>
      <c r="C71" s="74">
        <f>'plan 7'!P20</f>
        <v>0</v>
      </c>
      <c r="D71" s="74">
        <f>'plan 7'!Q20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7'!N21</f>
        <v>0</v>
      </c>
      <c r="B72" s="74">
        <f>'plan 7'!O21</f>
        <v>0</v>
      </c>
      <c r="C72" s="74">
        <f>'plan 7'!P21</f>
        <v>0</v>
      </c>
      <c r="D72" s="74">
        <f>'plan 7'!Q21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7'!N22</f>
        <v>0</v>
      </c>
      <c r="B73" s="74">
        <f>'plan 7'!O22</f>
        <v>0</v>
      </c>
      <c r="C73" s="74">
        <f>'plan 7'!P22</f>
        <v>0</v>
      </c>
      <c r="D73" s="74">
        <f>'plan 7'!Q22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7'!N23</f>
        <v>0</v>
      </c>
      <c r="B74" s="74">
        <f>'plan 7'!O23</f>
        <v>0</v>
      </c>
      <c r="C74" s="74">
        <f>'plan 7'!P23</f>
        <v>0</v>
      </c>
      <c r="D74" s="74">
        <f>'plan 7'!Q23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7'!N24</f>
        <v>0</v>
      </c>
      <c r="B75" s="74">
        <f>'plan 7'!O24</f>
        <v>0</v>
      </c>
      <c r="C75" s="74">
        <f>'plan 7'!P24</f>
        <v>0</v>
      </c>
      <c r="D75" s="74">
        <f>'plan 7'!Q24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7'!N25</f>
        <v>0</v>
      </c>
      <c r="B76" s="74">
        <f>'plan 7'!O25</f>
        <v>0</v>
      </c>
      <c r="C76" s="74">
        <f>'plan 7'!P25</f>
        <v>0</v>
      </c>
      <c r="D76" s="74">
        <f>'plan 7'!Q25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7'!N26</f>
        <v>0</v>
      </c>
      <c r="B77" s="74">
        <f>'plan 7'!O26</f>
        <v>0</v>
      </c>
      <c r="C77" s="74">
        <f>'plan 7'!P26</f>
        <v>0</v>
      </c>
      <c r="D77" s="74">
        <f>'plan 7'!Q26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7'!N27</f>
        <v>0</v>
      </c>
      <c r="B78" s="74">
        <f>'plan 7'!O27</f>
        <v>0</v>
      </c>
      <c r="C78" s="74">
        <f>'plan 7'!P27</f>
        <v>0</v>
      </c>
      <c r="D78" s="74">
        <f>'plan 7'!Q27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7'!N28</f>
        <v>0</v>
      </c>
      <c r="B79" s="74">
        <f>'plan 7'!O28</f>
        <v>0</v>
      </c>
      <c r="C79" s="74">
        <f>'plan 7'!P28</f>
        <v>0</v>
      </c>
      <c r="D79" s="74">
        <f>'plan 7'!Q28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7'!N29</f>
        <v>0</v>
      </c>
      <c r="B80" s="74">
        <f>'plan 7'!O29</f>
        <v>0</v>
      </c>
      <c r="C80" s="74">
        <f>'plan 7'!P29</f>
        <v>0</v>
      </c>
      <c r="D80" s="74">
        <f>'plan 7'!Q29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7'!N30</f>
        <v>0</v>
      </c>
      <c r="B81" s="74">
        <f>'plan 7'!O30</f>
        <v>0</v>
      </c>
      <c r="C81" s="74">
        <f>'plan 7'!P30</f>
        <v>0</v>
      </c>
      <c r="D81" s="74">
        <f>'plan 7'!Q30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7'!N31</f>
        <v>0</v>
      </c>
      <c r="B82" s="74">
        <f>'plan 7'!O31</f>
        <v>0</v>
      </c>
      <c r="C82" s="74">
        <f>'plan 7'!P31</f>
        <v>0</v>
      </c>
      <c r="D82" s="74">
        <f>'plan 7'!Q31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7'!N32</f>
        <v>0</v>
      </c>
      <c r="B83" s="74">
        <f>'plan 7'!O32</f>
        <v>0</v>
      </c>
      <c r="C83" s="74">
        <f>'plan 7'!P32</f>
        <v>0</v>
      </c>
      <c r="D83" s="74">
        <f>'plan 7'!Q32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7'!N33</f>
        <v>0</v>
      </c>
      <c r="B84" s="74">
        <f>'plan 7'!O33</f>
        <v>0</v>
      </c>
      <c r="C84" s="74">
        <f>'plan 7'!P33</f>
        <v>0</v>
      </c>
      <c r="D84" s="74">
        <f>'plan 7'!Q33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7'!N34</f>
        <v>0</v>
      </c>
      <c r="B85" s="74">
        <f>'plan 7'!O34</f>
        <v>0</v>
      </c>
      <c r="C85" s="74">
        <f>'plan 7'!P34</f>
        <v>0</v>
      </c>
      <c r="D85" s="74">
        <f>'plan 7'!Q34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7'!N35</f>
        <v>0</v>
      </c>
      <c r="B86" s="74">
        <f>'plan 7'!O35</f>
        <v>0</v>
      </c>
      <c r="C86" s="74">
        <f>'plan 7'!P35</f>
        <v>0</v>
      </c>
      <c r="D86" s="74">
        <f>'plan 7'!Q35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7'!N36</f>
        <v>0</v>
      </c>
      <c r="B87" s="74">
        <f>'plan 7'!O36</f>
        <v>0</v>
      </c>
      <c r="C87" s="74">
        <f>'plan 7'!P36</f>
        <v>0</v>
      </c>
      <c r="D87" s="74">
        <f>'plan 7'!Q36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7'!N37</f>
        <v>0</v>
      </c>
      <c r="B88" s="74">
        <f>'plan 7'!O37</f>
        <v>0</v>
      </c>
      <c r="C88" s="74">
        <f>'plan 7'!P37</f>
        <v>0</v>
      </c>
      <c r="D88" s="74">
        <f>'plan 7'!Q37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7'!N38</f>
        <v>0</v>
      </c>
      <c r="B89" s="74">
        <f>'plan 7'!O38</f>
        <v>0</v>
      </c>
      <c r="C89" s="74">
        <f>'plan 7'!P38</f>
        <v>0</v>
      </c>
      <c r="D89" s="74">
        <f>'plan 7'!Q38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7'!N39</f>
        <v>0</v>
      </c>
      <c r="B90" s="74">
        <f>'plan 7'!O39</f>
        <v>0</v>
      </c>
      <c r="C90" s="74">
        <f>'plan 7'!P39</f>
        <v>0</v>
      </c>
      <c r="D90" s="74">
        <f>'plan 7'!Q39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7'!N40</f>
        <v>0</v>
      </c>
      <c r="B91" s="74">
        <f>'plan 7'!O40</f>
        <v>0</v>
      </c>
      <c r="C91" s="74">
        <f>'plan 7'!P40</f>
        <v>0</v>
      </c>
      <c r="D91" s="74">
        <f>'plan 7'!Q40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7'!N41</f>
        <v>0</v>
      </c>
      <c r="B92" s="74">
        <f>'plan 7'!O41</f>
        <v>0</v>
      </c>
      <c r="C92" s="74">
        <f>'plan 7'!P41</f>
        <v>0</v>
      </c>
      <c r="D92" s="74">
        <f>'plan 7'!Q41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7'!N42</f>
        <v>0</v>
      </c>
      <c r="B93" s="74">
        <f>'plan 7'!O42</f>
        <v>0</v>
      </c>
      <c r="C93" s="74">
        <f>'plan 7'!P42</f>
        <v>0</v>
      </c>
      <c r="D93" s="74">
        <f>'plan 7'!Q42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7'!N43</f>
        <v>0</v>
      </c>
      <c r="B94" s="74">
        <f>'plan 7'!O43</f>
        <v>0</v>
      </c>
      <c r="C94" s="74">
        <f>'plan 7'!P43</f>
        <v>0</v>
      </c>
      <c r="D94" s="74">
        <f>'plan 7'!Q43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7'!N44</f>
        <v>0</v>
      </c>
      <c r="B95" s="74">
        <f>'plan 7'!O44</f>
        <v>0</v>
      </c>
      <c r="C95" s="74">
        <f>'plan 7'!P44</f>
        <v>0</v>
      </c>
      <c r="D95" s="74">
        <f>'plan 7'!Q44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86"/>
      <c r="B96" s="87"/>
      <c r="C96" s="87"/>
      <c r="D96" s="88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_1"/>
    <protectedRange password="CC6F" sqref="A46 J46:S46 A45:B45 D45:F45 A42:D44 I42:T43 I44:S45 A47:S47 H42:H44 E44:G44 E42:F43" name="Range2_1_3_1_1"/>
    <protectedRange password="CC6F" sqref="A109:S110 A127:S134" name="Range4_1_2_1_1"/>
    <protectedRange password="CC6F" sqref="A114:S114" name="Range4_2_1_1_1"/>
    <protectedRange password="CC6F" sqref="U101:X102 T103:W103" name="Range3_1_1_1"/>
    <protectedRange password="CC7D" sqref="A1:F1 C2:G2 A3:F35 G1:X3 B40:F40 E66:I66 B99:F99 G4:H35 L4:X35" name="Range1_5_1_1"/>
    <protectedRange password="CC7D" sqref="A48:G62 A64:F64 C63:G63 G48:X64 A115:X126" name="Range2_1_1_1"/>
    <protectedRange password="CC6F" sqref="A66:D66 J66:XFD66 A65:I65 K65:XFD65 I5:K35 J4:K4 A67:XFD96" name="Range2_2_3_1_1"/>
    <protectedRange password="CC6F" sqref="B46:I46" name="Range2_1_1_2_1_1_1"/>
    <protectedRange password="CC6F" sqref="A63:B63" name="Range1_1_1_2_1_1"/>
    <protectedRange password="CC6F" sqref="A2:B2" name="Range1_1_1_3_1_1"/>
    <protectedRange password="CC6F" sqref="G41:G43" name="Range3_1_3_1_1"/>
    <protectedRange password="CC6F" sqref="A104:R105" name="Range3_1_4_1_1_1_1"/>
    <protectedRange password="CC6F" sqref="S104:V106" name="Range3_3_2_1_1"/>
    <protectedRange password="CC6F" sqref="A106:R106" name="Range3_1_1_1_1_1_1"/>
    <protectedRange password="CC6F" sqref="A111:R111" name="Range3_1_5_1_1_1"/>
    <protectedRange password="CC6F" sqref="A112:R112" name="Range4_1_1_1_1_1_1"/>
    <protectedRange password="CC6F" sqref="S111:V111" name="Range3_3_1_1_1_1_1"/>
    <protectedRange password="CC6F" sqref="A113:R113" name="Range3_1_2_1_1_1_1_1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:IZ134"/>
  <sheetViews>
    <sheetView topLeftCell="A73" workbookViewId="0">
      <selection activeCell="L24" sqref="L24"/>
    </sheetView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7'!R16</f>
        <v>0</v>
      </c>
      <c r="B67" s="74">
        <f>'plan 7'!S16</f>
        <v>0</v>
      </c>
      <c r="C67" s="74">
        <f>'plan 7'!T16</f>
        <v>0</v>
      </c>
      <c r="D67" s="74">
        <f>'plan 7'!U16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7'!R17</f>
        <v>0</v>
      </c>
      <c r="B68" s="74">
        <f>'plan 7'!S17</f>
        <v>0</v>
      </c>
      <c r="C68" s="74">
        <f>'plan 7'!T17</f>
        <v>0</v>
      </c>
      <c r="D68" s="74">
        <f>'plan 7'!U17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7'!R18</f>
        <v>0</v>
      </c>
      <c r="B69" s="74">
        <f>'plan 7'!S18</f>
        <v>0</v>
      </c>
      <c r="C69" s="74">
        <f>'plan 7'!T18</f>
        <v>0</v>
      </c>
      <c r="D69" s="74">
        <f>'plan 7'!U18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7'!R19</f>
        <v>0</v>
      </c>
      <c r="B70" s="74">
        <f>'plan 7'!S19</f>
        <v>0</v>
      </c>
      <c r="C70" s="74">
        <f>'plan 7'!T19</f>
        <v>0</v>
      </c>
      <c r="D70" s="74">
        <f>'plan 7'!U19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7'!R20</f>
        <v>0</v>
      </c>
      <c r="B71" s="74">
        <f>'plan 7'!S20</f>
        <v>0</v>
      </c>
      <c r="C71" s="74">
        <f>'plan 7'!T20</f>
        <v>0</v>
      </c>
      <c r="D71" s="74">
        <f>'plan 7'!U20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7'!R21</f>
        <v>0</v>
      </c>
      <c r="B72" s="74">
        <f>'plan 7'!S21</f>
        <v>0</v>
      </c>
      <c r="C72" s="74">
        <f>'plan 7'!T21</f>
        <v>0</v>
      </c>
      <c r="D72" s="74">
        <f>'plan 7'!U21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7'!R22</f>
        <v>0</v>
      </c>
      <c r="B73" s="74">
        <f>'plan 7'!S22</f>
        <v>0</v>
      </c>
      <c r="C73" s="74">
        <f>'plan 7'!T22</f>
        <v>0</v>
      </c>
      <c r="D73" s="74">
        <f>'plan 7'!U22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7'!R23</f>
        <v>0</v>
      </c>
      <c r="B74" s="74">
        <f>'plan 7'!S23</f>
        <v>0</v>
      </c>
      <c r="C74" s="74">
        <f>'plan 7'!T23</f>
        <v>0</v>
      </c>
      <c r="D74" s="74">
        <f>'plan 7'!U23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7'!R24</f>
        <v>0</v>
      </c>
      <c r="B75" s="74">
        <f>'plan 7'!S24</f>
        <v>0</v>
      </c>
      <c r="C75" s="74">
        <f>'plan 7'!T24</f>
        <v>0</v>
      </c>
      <c r="D75" s="74">
        <f>'plan 7'!U24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7'!R25</f>
        <v>0</v>
      </c>
      <c r="B76" s="74">
        <f>'plan 7'!S25</f>
        <v>0</v>
      </c>
      <c r="C76" s="74">
        <f>'plan 7'!T25</f>
        <v>0</v>
      </c>
      <c r="D76" s="74">
        <f>'plan 7'!U25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7'!R26</f>
        <v>0</v>
      </c>
      <c r="B77" s="74">
        <f>'plan 7'!S26</f>
        <v>0</v>
      </c>
      <c r="C77" s="74">
        <f>'plan 7'!T26</f>
        <v>0</v>
      </c>
      <c r="D77" s="74">
        <f>'plan 7'!U26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7'!R27</f>
        <v>0</v>
      </c>
      <c r="B78" s="74">
        <f>'plan 7'!S27</f>
        <v>0</v>
      </c>
      <c r="C78" s="74">
        <f>'plan 7'!T27</f>
        <v>0</v>
      </c>
      <c r="D78" s="74">
        <f>'plan 7'!U27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7'!R28</f>
        <v>0</v>
      </c>
      <c r="B79" s="74">
        <f>'plan 7'!S28</f>
        <v>0</v>
      </c>
      <c r="C79" s="74">
        <f>'plan 7'!T28</f>
        <v>0</v>
      </c>
      <c r="D79" s="74">
        <f>'plan 7'!U28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7'!R29</f>
        <v>0</v>
      </c>
      <c r="B80" s="74">
        <f>'plan 7'!S29</f>
        <v>0</v>
      </c>
      <c r="C80" s="74">
        <f>'plan 7'!T29</f>
        <v>0</v>
      </c>
      <c r="D80" s="74">
        <f>'plan 7'!U29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7'!R30</f>
        <v>0</v>
      </c>
      <c r="B81" s="74">
        <f>'plan 7'!S30</f>
        <v>0</v>
      </c>
      <c r="C81" s="74">
        <f>'plan 7'!T30</f>
        <v>0</v>
      </c>
      <c r="D81" s="74">
        <f>'plan 7'!U30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7'!R31</f>
        <v>0</v>
      </c>
      <c r="B82" s="74">
        <f>'plan 7'!S31</f>
        <v>0</v>
      </c>
      <c r="C82" s="74">
        <f>'plan 7'!T31</f>
        <v>0</v>
      </c>
      <c r="D82" s="74">
        <f>'plan 7'!U31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7'!R32</f>
        <v>0</v>
      </c>
      <c r="B83" s="74">
        <f>'plan 7'!S32</f>
        <v>0</v>
      </c>
      <c r="C83" s="74">
        <f>'plan 7'!T32</f>
        <v>0</v>
      </c>
      <c r="D83" s="74">
        <f>'plan 7'!U32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7'!R33</f>
        <v>0</v>
      </c>
      <c r="B84" s="74">
        <f>'plan 7'!S33</f>
        <v>0</v>
      </c>
      <c r="C84" s="74">
        <f>'plan 7'!T33</f>
        <v>0</v>
      </c>
      <c r="D84" s="74">
        <f>'plan 7'!U33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7'!R34</f>
        <v>0</v>
      </c>
      <c r="B85" s="74">
        <f>'plan 7'!S34</f>
        <v>0</v>
      </c>
      <c r="C85" s="74">
        <f>'plan 7'!T34</f>
        <v>0</v>
      </c>
      <c r="D85" s="74">
        <f>'plan 7'!U34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7'!R35</f>
        <v>0</v>
      </c>
      <c r="B86" s="74">
        <f>'plan 7'!S35</f>
        <v>0</v>
      </c>
      <c r="C86" s="74">
        <f>'plan 7'!T35</f>
        <v>0</v>
      </c>
      <c r="D86" s="74">
        <f>'plan 7'!U35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7'!R36</f>
        <v>0</v>
      </c>
      <c r="B87" s="74">
        <f>'plan 7'!S36</f>
        <v>0</v>
      </c>
      <c r="C87" s="74">
        <f>'plan 7'!T36</f>
        <v>0</v>
      </c>
      <c r="D87" s="74">
        <f>'plan 7'!U36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7'!R37</f>
        <v>0</v>
      </c>
      <c r="B88" s="74">
        <f>'plan 7'!S37</f>
        <v>0</v>
      </c>
      <c r="C88" s="74">
        <f>'plan 7'!T37</f>
        <v>0</v>
      </c>
      <c r="D88" s="74">
        <f>'plan 7'!U37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7'!R38</f>
        <v>0</v>
      </c>
      <c r="B89" s="74">
        <f>'plan 7'!S38</f>
        <v>0</v>
      </c>
      <c r="C89" s="74">
        <f>'plan 7'!T38</f>
        <v>0</v>
      </c>
      <c r="D89" s="74">
        <f>'plan 7'!U38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7'!R39</f>
        <v>0</v>
      </c>
      <c r="B90" s="74">
        <f>'plan 7'!S39</f>
        <v>0</v>
      </c>
      <c r="C90" s="74">
        <f>'plan 7'!T39</f>
        <v>0</v>
      </c>
      <c r="D90" s="74">
        <f>'plan 7'!U39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7'!R40</f>
        <v>0</v>
      </c>
      <c r="B91" s="74">
        <f>'plan 7'!S40</f>
        <v>0</v>
      </c>
      <c r="C91" s="74">
        <f>'plan 7'!T40</f>
        <v>0</v>
      </c>
      <c r="D91" s="74">
        <f>'plan 7'!U40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7'!R41</f>
        <v>0</v>
      </c>
      <c r="B92" s="74">
        <f>'plan 7'!S41</f>
        <v>0</v>
      </c>
      <c r="C92" s="74">
        <f>'plan 7'!T41</f>
        <v>0</v>
      </c>
      <c r="D92" s="74">
        <f>'plan 7'!U41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7'!R42</f>
        <v>0</v>
      </c>
      <c r="B93" s="74">
        <f>'plan 7'!S42</f>
        <v>0</v>
      </c>
      <c r="C93" s="74">
        <f>'plan 7'!T42</f>
        <v>0</v>
      </c>
      <c r="D93" s="74">
        <f>'plan 7'!U42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7'!R43</f>
        <v>0</v>
      </c>
      <c r="B94" s="74">
        <f>'plan 7'!S43</f>
        <v>0</v>
      </c>
      <c r="C94" s="74">
        <f>'plan 7'!T43</f>
        <v>0</v>
      </c>
      <c r="D94" s="74">
        <f>'plan 7'!U43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7'!R44</f>
        <v>0</v>
      </c>
      <c r="B95" s="74">
        <f>'plan 7'!S44</f>
        <v>0</v>
      </c>
      <c r="C95" s="74">
        <f>'plan 7'!T44</f>
        <v>0</v>
      </c>
      <c r="D95" s="74">
        <f>'plan 7'!U44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86"/>
      <c r="B96" s="87"/>
      <c r="C96" s="87"/>
      <c r="D96" s="88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_1"/>
    <protectedRange password="CC6F" sqref="A46 J46:S46 A45:B45 D45:F45 A42:D44 I42:T43 I44:S45 A47:S47 H42:H44 E44:G44 E42:F43" name="Range2_1_3_1_1"/>
    <protectedRange password="CC6F" sqref="A109:S110 A127:S134" name="Range4_1_2_1_1"/>
    <protectedRange password="CC6F" sqref="A114:S114" name="Range4_2_1_1_1"/>
    <protectedRange password="CC6F" sqref="U101:X102 T103:W103" name="Range3_1_1_1"/>
    <protectedRange password="CC7D" sqref="A1:F1 C2:G2 A3:F35 G1:X3 B40:F40 E66:I66 B99:F99 G4:H35 L4:X35" name="Range1_5_1_1"/>
    <protectedRange password="CC7D" sqref="A48:G62 A64:F64 C63:G63 G48:X64 A115:X126" name="Range2_1_1_1"/>
    <protectedRange password="CC6F" sqref="A66:D66 J66:XFD66 A65:I65 K65:XFD65 I5:K35 J4:K4 A67:XFD96" name="Range2_2_3_1_1"/>
    <protectedRange password="CC6F" sqref="B46:I46" name="Range2_1_1_2_1_1_1"/>
    <protectedRange password="CC6F" sqref="A63:B63" name="Range1_1_1_2_1_1"/>
    <protectedRange password="CC6F" sqref="A2:B2" name="Range1_1_1_3_1_1"/>
    <protectedRange password="CC6F" sqref="G41:G43" name="Range3_1_3_1_1"/>
    <protectedRange password="CC6F" sqref="A104:R105" name="Range3_1_4_1_1_1_1"/>
    <protectedRange password="CC6F" sqref="S104:V106" name="Range3_3_2_1_1"/>
    <protectedRange password="CC6F" sqref="A106:R106" name="Range3_1_1_1_1_1_1"/>
    <protectedRange password="CC6F" sqref="A111:R111" name="Range3_1_5_1_1_1"/>
    <protectedRange password="CC6F" sqref="A112:R112" name="Range4_1_1_1_1_1_1"/>
    <protectedRange password="CC6F" sqref="S111:V111" name="Range3_3_1_1_1_1_1"/>
    <protectedRange password="CC6F" sqref="A113:R113" name="Range3_1_2_1_1_1_1_1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:IZ134"/>
  <sheetViews>
    <sheetView topLeftCell="A24" zoomScale="85" zoomScaleNormal="85" workbookViewId="0">
      <selection activeCell="L24" sqref="L24"/>
    </sheetView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 t="s">
        <v>137</v>
      </c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43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43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43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43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43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43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43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43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43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43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43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7'!V16</f>
        <v>0</v>
      </c>
      <c r="B67" s="74">
        <f>'plan 7'!W16</f>
        <v>0</v>
      </c>
      <c r="C67" s="74">
        <f>'plan 7'!X16</f>
        <v>0</v>
      </c>
      <c r="D67" s="74">
        <f>'plan 7'!Y16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7'!V17</f>
        <v>0</v>
      </c>
      <c r="B68" s="74">
        <f>'plan 7'!W17</f>
        <v>0</v>
      </c>
      <c r="C68" s="74">
        <f>'plan 7'!X17</f>
        <v>0</v>
      </c>
      <c r="D68" s="74">
        <f>'plan 7'!Y17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7'!V18</f>
        <v>0</v>
      </c>
      <c r="B69" s="74">
        <f>'plan 7'!W18</f>
        <v>0</v>
      </c>
      <c r="C69" s="74">
        <f>'plan 7'!X18</f>
        <v>0</v>
      </c>
      <c r="D69" s="74">
        <f>'plan 7'!Y18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7'!V19</f>
        <v>0</v>
      </c>
      <c r="B70" s="74">
        <f>'plan 7'!W19</f>
        <v>0</v>
      </c>
      <c r="C70" s="74">
        <f>'plan 7'!X19</f>
        <v>0</v>
      </c>
      <c r="D70" s="74">
        <f>'plan 7'!Y19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7'!V20</f>
        <v>0</v>
      </c>
      <c r="B71" s="74">
        <f>'plan 7'!W20</f>
        <v>0</v>
      </c>
      <c r="C71" s="74">
        <f>'plan 7'!X20</f>
        <v>0</v>
      </c>
      <c r="D71" s="74">
        <f>'plan 7'!Y20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7'!V21</f>
        <v>0</v>
      </c>
      <c r="B72" s="74">
        <f>'plan 7'!W21</f>
        <v>0</v>
      </c>
      <c r="C72" s="74">
        <f>'plan 7'!X21</f>
        <v>0</v>
      </c>
      <c r="D72" s="74">
        <f>'plan 7'!Y21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7'!V22</f>
        <v>0</v>
      </c>
      <c r="B73" s="74">
        <f>'plan 7'!W22</f>
        <v>0</v>
      </c>
      <c r="C73" s="74">
        <f>'plan 7'!X22</f>
        <v>0</v>
      </c>
      <c r="D73" s="74">
        <f>'plan 7'!Y22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7'!V23</f>
        <v>0</v>
      </c>
      <c r="B74" s="74">
        <f>'plan 7'!W23</f>
        <v>0</v>
      </c>
      <c r="C74" s="74">
        <f>'plan 7'!X23</f>
        <v>0</v>
      </c>
      <c r="D74" s="74">
        <f>'plan 7'!Y23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7'!V24</f>
        <v>0</v>
      </c>
      <c r="B75" s="74">
        <f>'plan 7'!W24</f>
        <v>0</v>
      </c>
      <c r="C75" s="74">
        <f>'plan 7'!X24</f>
        <v>0</v>
      </c>
      <c r="D75" s="74">
        <f>'plan 7'!Y24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7'!V25</f>
        <v>0</v>
      </c>
      <c r="B76" s="74">
        <f>'plan 7'!W25</f>
        <v>0</v>
      </c>
      <c r="C76" s="74">
        <f>'plan 7'!X25</f>
        <v>0</v>
      </c>
      <c r="D76" s="74">
        <f>'plan 7'!Y25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7'!V26</f>
        <v>0</v>
      </c>
      <c r="B77" s="74">
        <f>'plan 7'!W26</f>
        <v>0</v>
      </c>
      <c r="C77" s="74">
        <f>'plan 7'!X26</f>
        <v>0</v>
      </c>
      <c r="D77" s="74">
        <f>'plan 7'!Y26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7'!V27</f>
        <v>0</v>
      </c>
      <c r="B78" s="74">
        <f>'plan 7'!W27</f>
        <v>0</v>
      </c>
      <c r="C78" s="74">
        <f>'plan 7'!X27</f>
        <v>0</v>
      </c>
      <c r="D78" s="74">
        <f>'plan 7'!Y27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7'!V28</f>
        <v>0</v>
      </c>
      <c r="B79" s="74">
        <f>'plan 7'!W28</f>
        <v>0</v>
      </c>
      <c r="C79" s="74">
        <f>'plan 7'!X28</f>
        <v>0</v>
      </c>
      <c r="D79" s="74">
        <f>'plan 7'!Y28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7'!V29</f>
        <v>0</v>
      </c>
      <c r="B80" s="74">
        <f>'plan 7'!W29</f>
        <v>0</v>
      </c>
      <c r="C80" s="74">
        <f>'plan 7'!X29</f>
        <v>0</v>
      </c>
      <c r="D80" s="74">
        <f>'plan 7'!Y29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7'!V30</f>
        <v>0</v>
      </c>
      <c r="B81" s="74">
        <f>'plan 7'!W30</f>
        <v>0</v>
      </c>
      <c r="C81" s="74">
        <f>'plan 7'!X30</f>
        <v>0</v>
      </c>
      <c r="D81" s="74">
        <f>'plan 7'!Y30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7'!V31</f>
        <v>0</v>
      </c>
      <c r="B82" s="74">
        <f>'plan 7'!W31</f>
        <v>0</v>
      </c>
      <c r="C82" s="74">
        <f>'plan 7'!X31</f>
        <v>0</v>
      </c>
      <c r="D82" s="74">
        <f>'plan 7'!Y31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7'!V32</f>
        <v>0</v>
      </c>
      <c r="B83" s="74">
        <f>'plan 7'!W32</f>
        <v>0</v>
      </c>
      <c r="C83" s="74">
        <f>'plan 7'!X32</f>
        <v>0</v>
      </c>
      <c r="D83" s="74">
        <f>'plan 7'!Y32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7'!V33</f>
        <v>0</v>
      </c>
      <c r="B84" s="74">
        <f>'plan 7'!W33</f>
        <v>0</v>
      </c>
      <c r="C84" s="74">
        <f>'plan 7'!X33</f>
        <v>0</v>
      </c>
      <c r="D84" s="74">
        <f>'plan 7'!Y33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7'!V34</f>
        <v>0</v>
      </c>
      <c r="B85" s="74">
        <f>'plan 7'!W34</f>
        <v>0</v>
      </c>
      <c r="C85" s="74">
        <f>'plan 7'!X34</f>
        <v>0</v>
      </c>
      <c r="D85" s="74">
        <f>'plan 7'!Y34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7'!V35</f>
        <v>0</v>
      </c>
      <c r="B86" s="74">
        <f>'plan 7'!W35</f>
        <v>0</v>
      </c>
      <c r="C86" s="74">
        <f>'plan 7'!X35</f>
        <v>0</v>
      </c>
      <c r="D86" s="74">
        <f>'plan 7'!Y35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7'!V36</f>
        <v>0</v>
      </c>
      <c r="B87" s="74">
        <f>'plan 7'!W36</f>
        <v>0</v>
      </c>
      <c r="C87" s="74">
        <f>'plan 7'!X36</f>
        <v>0</v>
      </c>
      <c r="D87" s="74">
        <f>'plan 7'!Y36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7'!V37</f>
        <v>0</v>
      </c>
      <c r="B88" s="74">
        <f>'plan 7'!W37</f>
        <v>0</v>
      </c>
      <c r="C88" s="74">
        <f>'plan 7'!X37</f>
        <v>0</v>
      </c>
      <c r="D88" s="74">
        <f>'plan 7'!Y37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7'!V38</f>
        <v>0</v>
      </c>
      <c r="B89" s="74">
        <f>'plan 7'!W38</f>
        <v>0</v>
      </c>
      <c r="C89" s="74">
        <f>'plan 7'!X38</f>
        <v>0</v>
      </c>
      <c r="D89" s="74">
        <f>'plan 7'!Y38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7'!V39</f>
        <v>0</v>
      </c>
      <c r="B90" s="74">
        <f>'plan 7'!W39</f>
        <v>0</v>
      </c>
      <c r="C90" s="74">
        <f>'plan 7'!X39</f>
        <v>0</v>
      </c>
      <c r="D90" s="74">
        <f>'plan 7'!Y39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7'!V40</f>
        <v>0</v>
      </c>
      <c r="B91" s="74">
        <f>'plan 7'!W40</f>
        <v>0</v>
      </c>
      <c r="C91" s="74">
        <f>'plan 7'!X40</f>
        <v>0</v>
      </c>
      <c r="D91" s="74">
        <f>'plan 7'!Y40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7'!V41</f>
        <v>0</v>
      </c>
      <c r="B92" s="74">
        <f>'plan 7'!W41</f>
        <v>0</v>
      </c>
      <c r="C92" s="74">
        <f>'plan 7'!X41</f>
        <v>0</v>
      </c>
      <c r="D92" s="74">
        <f>'plan 7'!Y41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7'!V42</f>
        <v>0</v>
      </c>
      <c r="B93" s="74">
        <f>'plan 7'!W42</f>
        <v>0</v>
      </c>
      <c r="C93" s="74">
        <f>'plan 7'!X42</f>
        <v>0</v>
      </c>
      <c r="D93" s="74">
        <f>'plan 7'!Y42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7'!V43</f>
        <v>0</v>
      </c>
      <c r="B94" s="74">
        <f>'plan 7'!W43</f>
        <v>0</v>
      </c>
      <c r="C94" s="74">
        <f>'plan 7'!X43</f>
        <v>0</v>
      </c>
      <c r="D94" s="74">
        <f>'plan 7'!Y43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7'!V44</f>
        <v>0</v>
      </c>
      <c r="B95" s="74">
        <f>'plan 7'!W44</f>
        <v>0</v>
      </c>
      <c r="C95" s="74">
        <f>'plan 7'!X44</f>
        <v>0</v>
      </c>
      <c r="D95" s="74">
        <f>'plan 7'!Y44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86"/>
      <c r="B96" s="87"/>
      <c r="C96" s="87"/>
      <c r="D96" s="88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43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43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43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43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43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43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43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43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43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43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43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_1"/>
    <protectedRange password="CC6F" sqref="A46 J46:S46 A45:B45 D45:F45 A42:D44 I42:T43 I44:S45 A47:S47 H42:H44 E44:G44 E42:F43" name="Range2_1_3_1_1"/>
    <protectedRange password="CC6F" sqref="A109:S110 A127:S134" name="Range4_1_2_1_1"/>
    <protectedRange password="CC6F" sqref="A114:S114" name="Range4_2_1_1_1"/>
    <protectedRange password="CC6F" sqref="U101:X102 T103:W103" name="Range3_1_1_1"/>
    <protectedRange password="CC7D" sqref="A1:F1 C2:G2 A3:F35 G1:X3 B40:F40 E66:I66 B99:F99 G4:H35 L4:X35" name="Range1_5_1_1"/>
    <protectedRange password="CC7D" sqref="A48:G62 A64:F64 C63:G63 G48:X64 A115:X126" name="Range2_1_1_1"/>
    <protectedRange password="CC6F" sqref="A66:D66 J66:XFD66 A65:I65 K65:XFD65 I5:K35 J4:K4 A67:XFD96" name="Range2_2_3_1_1"/>
    <protectedRange password="CC6F" sqref="B46:I46" name="Range2_1_1_2_1_1_1"/>
    <protectedRange password="CC6F" sqref="A63:B63" name="Range1_1_1_2_1_1"/>
    <protectedRange password="CC6F" sqref="A2:B2" name="Range1_1_1_3_1_1"/>
    <protectedRange password="CC6F" sqref="G41:G43" name="Range3_1_3_1_1"/>
    <protectedRange password="CC6F" sqref="A104:R105" name="Range3_1_4_1_1_1_1"/>
    <protectedRange password="CC6F" sqref="S104:V106" name="Range3_3_2_1_1"/>
    <protectedRange password="CC6F" sqref="A106:R106" name="Range3_1_1_1_1_1_1"/>
    <protectedRange password="CC6F" sqref="A111:R111" name="Range3_1_5_1_1_1"/>
    <protectedRange password="CC6F" sqref="A112:R112" name="Range4_1_1_1_1_1_1"/>
    <protectedRange password="CC6F" sqref="S111:V111" name="Range3_3_1_1_1_1_1"/>
    <protectedRange password="CC6F" sqref="A113:R113" name="Range3_1_2_1_1_1_1_1"/>
  </protectedRanges>
  <mergeCells count="130">
    <mergeCell ref="D119:K119"/>
    <mergeCell ref="D120:K120"/>
    <mergeCell ref="D121:K121"/>
    <mergeCell ref="D122:K122"/>
    <mergeCell ref="D123:K123"/>
    <mergeCell ref="D124:K124"/>
    <mergeCell ref="D125:K125"/>
    <mergeCell ref="D126:K126"/>
    <mergeCell ref="D117:K117"/>
    <mergeCell ref="D118:K118"/>
    <mergeCell ref="K77:L77"/>
    <mergeCell ref="K78:L78"/>
    <mergeCell ref="K79:L79"/>
    <mergeCell ref="K80:L80"/>
    <mergeCell ref="K81:L81"/>
    <mergeCell ref="D115:K115"/>
    <mergeCell ref="D116:K116"/>
    <mergeCell ref="P104:R104"/>
    <mergeCell ref="K82:L82"/>
    <mergeCell ref="K83:L83"/>
    <mergeCell ref="K84:L84"/>
    <mergeCell ref="K85:L85"/>
    <mergeCell ref="K86:L86"/>
    <mergeCell ref="J104:L104"/>
    <mergeCell ref="K96:L96"/>
    <mergeCell ref="G104:I104"/>
    <mergeCell ref="D111:F111"/>
    <mergeCell ref="G111:I111"/>
    <mergeCell ref="J111:L111"/>
    <mergeCell ref="M111:O111"/>
    <mergeCell ref="P111:R111"/>
    <mergeCell ref="K87:L87"/>
    <mergeCell ref="K88:L88"/>
    <mergeCell ref="K89:L8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D1:J1"/>
    <mergeCell ref="G3:J3"/>
    <mergeCell ref="J4:K4"/>
    <mergeCell ref="J6:K6"/>
    <mergeCell ref="J7:K7"/>
    <mergeCell ref="J8:K8"/>
    <mergeCell ref="J9:K9"/>
    <mergeCell ref="J10:K10"/>
    <mergeCell ref="J11:K11"/>
    <mergeCell ref="B126:C126"/>
    <mergeCell ref="B121:C121"/>
    <mergeCell ref="B53:C53"/>
    <mergeCell ref="B51:C51"/>
    <mergeCell ref="B54:C54"/>
    <mergeCell ref="B124:C124"/>
    <mergeCell ref="B57:C57"/>
    <mergeCell ref="B119:C119"/>
    <mergeCell ref="B59:C59"/>
    <mergeCell ref="B117:C117"/>
    <mergeCell ref="B123:C123"/>
    <mergeCell ref="B120:C120"/>
    <mergeCell ref="B55:C55"/>
    <mergeCell ref="B115:C115"/>
    <mergeCell ref="B116:C116"/>
    <mergeCell ref="B58:C58"/>
    <mergeCell ref="B122:C122"/>
    <mergeCell ref="A104:C104"/>
    <mergeCell ref="B125:C125"/>
    <mergeCell ref="A103:B103"/>
    <mergeCell ref="A111:C111"/>
    <mergeCell ref="A39:B39"/>
    <mergeCell ref="M104:O104"/>
    <mergeCell ref="B49:C49"/>
    <mergeCell ref="B56:C56"/>
    <mergeCell ref="B48:C48"/>
    <mergeCell ref="B50:C50"/>
    <mergeCell ref="B118:C118"/>
    <mergeCell ref="A98:B98"/>
    <mergeCell ref="D4:G4"/>
    <mergeCell ref="B52:C52"/>
    <mergeCell ref="D104:F104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D51:K51"/>
    <mergeCell ref="D52:K52"/>
    <mergeCell ref="D53:K53"/>
    <mergeCell ref="D54:K54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90:L90"/>
    <mergeCell ref="K91:L91"/>
    <mergeCell ref="K92:L92"/>
    <mergeCell ref="K93:L93"/>
    <mergeCell ref="K94:L94"/>
    <mergeCell ref="K95:L95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D55:K55"/>
    <mergeCell ref="D56:K56"/>
    <mergeCell ref="D57:K57"/>
    <mergeCell ref="D58:K58"/>
    <mergeCell ref="D59:K59"/>
    <mergeCell ref="D62:J62"/>
    <mergeCell ref="E65:I65"/>
    <mergeCell ref="K65:L65"/>
    <mergeCell ref="K67:L6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sheetPr>
    <tabColor rgb="FFFF0000"/>
  </sheetPr>
  <dimension ref="A1:AE13"/>
  <sheetViews>
    <sheetView topLeftCell="Q1" workbookViewId="0">
      <selection activeCell="L24" sqref="L24"/>
    </sheetView>
  </sheetViews>
  <sheetFormatPr defaultColWidth="10" defaultRowHeight="15"/>
  <cols>
    <col min="1" max="1" width="18.85546875" customWidth="1"/>
    <col min="12" max="12" width="12.42578125" customWidth="1"/>
    <col min="13" max="14" width="12.7109375" customWidth="1"/>
    <col min="28" max="28" width="12.42578125" customWidth="1"/>
    <col min="29" max="30" width="12.7109375" customWidth="1"/>
  </cols>
  <sheetData>
    <row r="1" spans="1:31">
      <c r="A1" s="239"/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175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</row>
    <row r="2" spans="1:31">
      <c r="A2" s="239"/>
      <c r="B2" s="239"/>
      <c r="C2" s="239"/>
      <c r="D2" s="239"/>
      <c r="E2" s="109"/>
      <c r="F2" s="239"/>
      <c r="G2" s="239"/>
      <c r="H2" s="239"/>
      <c r="I2" s="239"/>
      <c r="J2" s="239"/>
      <c r="K2" s="239"/>
      <c r="L2" s="239"/>
      <c r="M2" s="239"/>
      <c r="N2" s="239"/>
      <c r="O2" s="110"/>
      <c r="P2" s="111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</row>
    <row r="3" spans="1:31" ht="15.75" thickBot="1">
      <c r="A3" s="239"/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175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</row>
    <row r="4" spans="1:31" ht="29.25" customHeight="1" thickBot="1">
      <c r="A4" s="449" t="s">
        <v>136</v>
      </c>
      <c r="B4" s="460" t="s">
        <v>126</v>
      </c>
      <c r="C4" s="460" t="s">
        <v>24</v>
      </c>
      <c r="D4" s="468" t="s">
        <v>41</v>
      </c>
      <c r="E4" s="469"/>
      <c r="F4" s="469"/>
      <c r="G4" s="469"/>
      <c r="H4" s="469"/>
      <c r="I4" s="469"/>
      <c r="J4" s="469"/>
      <c r="K4" s="469"/>
      <c r="L4" s="469"/>
      <c r="M4" s="470"/>
      <c r="N4" s="471"/>
      <c r="O4" s="457" t="s">
        <v>135</v>
      </c>
      <c r="P4" s="475" t="s">
        <v>126</v>
      </c>
      <c r="Q4" s="455" t="s">
        <v>125</v>
      </c>
      <c r="R4" s="455" t="s">
        <v>24</v>
      </c>
      <c r="S4" s="452" t="s">
        <v>127</v>
      </c>
      <c r="T4" s="466" t="s">
        <v>43</v>
      </c>
      <c r="U4" s="466"/>
      <c r="V4" s="466"/>
      <c r="W4" s="466"/>
      <c r="X4" s="466"/>
      <c r="Y4" s="466"/>
      <c r="Z4" s="466"/>
      <c r="AA4" s="466"/>
      <c r="AB4" s="466"/>
      <c r="AC4" s="466"/>
      <c r="AD4" s="466"/>
      <c r="AE4" s="463" t="s">
        <v>128</v>
      </c>
    </row>
    <row r="5" spans="1:31" ht="29.25" customHeight="1" thickBot="1">
      <c r="A5" s="450"/>
      <c r="B5" s="461"/>
      <c r="C5" s="461"/>
      <c r="D5" s="472" t="s">
        <v>44</v>
      </c>
      <c r="E5" s="473"/>
      <c r="F5" s="473"/>
      <c r="G5" s="473"/>
      <c r="H5" s="473"/>
      <c r="I5" s="474"/>
      <c r="J5" s="468" t="s">
        <v>45</v>
      </c>
      <c r="K5" s="469"/>
      <c r="L5" s="469"/>
      <c r="M5" s="470"/>
      <c r="N5" s="471"/>
      <c r="O5" s="458"/>
      <c r="P5" s="476"/>
      <c r="Q5" s="456"/>
      <c r="R5" s="456"/>
      <c r="S5" s="453"/>
      <c r="T5" s="467" t="s">
        <v>44</v>
      </c>
      <c r="U5" s="467"/>
      <c r="V5" s="467"/>
      <c r="W5" s="467"/>
      <c r="X5" s="467"/>
      <c r="Y5" s="467"/>
      <c r="Z5" s="467" t="s">
        <v>45</v>
      </c>
      <c r="AA5" s="467"/>
      <c r="AB5" s="467"/>
      <c r="AC5" s="467"/>
      <c r="AD5" s="467"/>
      <c r="AE5" s="464"/>
    </row>
    <row r="6" spans="1:31" ht="29.25" customHeight="1" thickBot="1">
      <c r="A6" s="451"/>
      <c r="B6" s="462"/>
      <c r="C6" s="462"/>
      <c r="D6" s="112" t="s">
        <v>18</v>
      </c>
      <c r="E6" s="113" t="s">
        <v>102</v>
      </c>
      <c r="F6" s="113" t="s">
        <v>104</v>
      </c>
      <c r="G6" s="113" t="s">
        <v>105</v>
      </c>
      <c r="H6" s="113" t="s">
        <v>129</v>
      </c>
      <c r="I6" s="114" t="s">
        <v>103</v>
      </c>
      <c r="J6" s="114" t="s">
        <v>96</v>
      </c>
      <c r="K6" s="114" t="s">
        <v>97</v>
      </c>
      <c r="L6" s="114" t="s">
        <v>98</v>
      </c>
      <c r="M6" s="114" t="s">
        <v>99</v>
      </c>
      <c r="N6" s="114" t="s">
        <v>100</v>
      </c>
      <c r="O6" s="459"/>
      <c r="P6" s="477"/>
      <c r="Q6" s="454"/>
      <c r="R6" s="454"/>
      <c r="S6" s="454"/>
      <c r="T6" s="112" t="s">
        <v>18</v>
      </c>
      <c r="U6" s="113" t="s">
        <v>102</v>
      </c>
      <c r="V6" s="113" t="s">
        <v>104</v>
      </c>
      <c r="W6" s="113" t="s">
        <v>105</v>
      </c>
      <c r="X6" s="113" t="s">
        <v>129</v>
      </c>
      <c r="Y6" s="114" t="s">
        <v>103</v>
      </c>
      <c r="Z6" s="114" t="s">
        <v>96</v>
      </c>
      <c r="AA6" s="114" t="s">
        <v>97</v>
      </c>
      <c r="AB6" s="114" t="s">
        <v>98</v>
      </c>
      <c r="AC6" s="114" t="s">
        <v>99</v>
      </c>
      <c r="AD6" s="114" t="s">
        <v>100</v>
      </c>
      <c r="AE6" s="465"/>
    </row>
    <row r="7" spans="1:31">
      <c r="A7" s="118" t="s">
        <v>46</v>
      </c>
      <c r="B7" s="119">
        <f>'السبت 7'!B2</f>
        <v>0</v>
      </c>
      <c r="C7" s="119">
        <f t="shared" ref="C7:C12" si="0">D7+E7+F7+G7+H7+I7</f>
        <v>0</v>
      </c>
      <c r="D7" s="120">
        <f>'السبت 7'!B46</f>
        <v>0</v>
      </c>
      <c r="E7" s="120">
        <f>'السبت 7'!C46</f>
        <v>0</v>
      </c>
      <c r="F7" s="120">
        <f>'السبت 7'!D46</f>
        <v>0</v>
      </c>
      <c r="G7" s="120">
        <f>'السبت 7'!E46</f>
        <v>0</v>
      </c>
      <c r="H7" s="120">
        <f>'السبت 7'!F46</f>
        <v>0</v>
      </c>
      <c r="I7" s="120">
        <f>'السبت 7'!G46</f>
        <v>0</v>
      </c>
      <c r="J7" s="121">
        <f>'السبت 7'!B41</f>
        <v>0</v>
      </c>
      <c r="K7" s="121">
        <f>'السبت 7'!C41</f>
        <v>0</v>
      </c>
      <c r="L7" s="121">
        <f>'السبت 7'!D41</f>
        <v>0</v>
      </c>
      <c r="M7" s="121">
        <f>'السبت 7'!E41</f>
        <v>0</v>
      </c>
      <c r="N7" s="121">
        <f>'السبت 7'!F41</f>
        <v>0</v>
      </c>
      <c r="O7" s="122" t="e">
        <f>C7/B7</f>
        <v>#DIV/0!</v>
      </c>
      <c r="P7" s="123">
        <f>'السبت 7'!B63</f>
        <v>0</v>
      </c>
      <c r="Q7" s="124">
        <f>'plan 7'!B53</f>
        <v>0</v>
      </c>
      <c r="R7" s="123">
        <f t="shared" ref="R7:R12" si="1">T7+U7+V7+W7+X7+Y7</f>
        <v>0</v>
      </c>
      <c r="S7" s="125">
        <f>'السبت 7'!S113</f>
        <v>0</v>
      </c>
      <c r="T7" s="126">
        <f>'السبت 7'!B108</f>
        <v>0</v>
      </c>
      <c r="U7" s="126">
        <f>'السبت 7'!C108</f>
        <v>0</v>
      </c>
      <c r="V7" s="126">
        <f>'السبت 7'!D108</f>
        <v>0</v>
      </c>
      <c r="W7" s="126">
        <f>'السبت 7'!E108</f>
        <v>0</v>
      </c>
      <c r="X7" s="126">
        <f>'السبت 7'!F108</f>
        <v>0</v>
      </c>
      <c r="Y7" s="126">
        <f>'السبت 7'!G108</f>
        <v>0</v>
      </c>
      <c r="Z7" s="127">
        <f>'السبت 7'!B100</f>
        <v>0</v>
      </c>
      <c r="AA7" s="127">
        <f>'السبت 7'!C100</f>
        <v>0</v>
      </c>
      <c r="AB7" s="127">
        <f>'السبت 7'!D100</f>
        <v>0</v>
      </c>
      <c r="AC7" s="127">
        <f>'السبت 7'!E100</f>
        <v>0</v>
      </c>
      <c r="AD7" s="127">
        <f>'السبت 7'!F100</f>
        <v>0</v>
      </c>
      <c r="AE7" s="122" t="e">
        <f>R7/P7</f>
        <v>#DIV/0!</v>
      </c>
    </row>
    <row r="8" spans="1:31">
      <c r="A8" s="128" t="s">
        <v>47</v>
      </c>
      <c r="B8" s="129">
        <f>'الاحد 7'!B2</f>
        <v>0</v>
      </c>
      <c r="C8" s="119">
        <f t="shared" si="0"/>
        <v>0</v>
      </c>
      <c r="D8" s="120">
        <f>'الاحد 7'!B46</f>
        <v>0</v>
      </c>
      <c r="E8" s="120">
        <f>'الاحد 7'!C46</f>
        <v>0</v>
      </c>
      <c r="F8" s="120">
        <f>'الاحد 7'!D46</f>
        <v>0</v>
      </c>
      <c r="G8" s="120">
        <f>'الاحد 7'!E46</f>
        <v>0</v>
      </c>
      <c r="H8" s="120">
        <f>'الاحد 7'!F46</f>
        <v>0</v>
      </c>
      <c r="I8" s="120">
        <f>'الاحد 7'!G46</f>
        <v>0</v>
      </c>
      <c r="J8" s="121">
        <f>'الاحد 7'!B41</f>
        <v>0</v>
      </c>
      <c r="K8" s="121">
        <f>'الاحد 7'!C41</f>
        <v>0</v>
      </c>
      <c r="L8" s="121">
        <f>'الاحد 7'!D41</f>
        <v>0</v>
      </c>
      <c r="M8" s="121">
        <f>'الاحد 7'!E41</f>
        <v>0</v>
      </c>
      <c r="N8" s="121">
        <f>'الاحد 7'!F41</f>
        <v>0</v>
      </c>
      <c r="O8" s="122" t="e">
        <f t="shared" ref="O8:O13" si="2">C8/B8</f>
        <v>#DIV/0!</v>
      </c>
      <c r="P8" s="130">
        <f>'الاحد 7'!B63</f>
        <v>0</v>
      </c>
      <c r="Q8" s="131">
        <f>'plan 7'!F53</f>
        <v>0</v>
      </c>
      <c r="R8" s="130">
        <f t="shared" si="1"/>
        <v>0</v>
      </c>
      <c r="S8" s="132">
        <f>'الاحد 7'!S113</f>
        <v>0</v>
      </c>
      <c r="T8" s="133">
        <f>'الاحد 7'!B108</f>
        <v>0</v>
      </c>
      <c r="U8" s="133">
        <f>'الاحد 7'!C108</f>
        <v>0</v>
      </c>
      <c r="V8" s="133">
        <f>'الاحد 7'!D108</f>
        <v>0</v>
      </c>
      <c r="W8" s="133">
        <f>'الاحد 7'!E108</f>
        <v>0</v>
      </c>
      <c r="X8" s="133">
        <f>'الاحد 7'!F108</f>
        <v>0</v>
      </c>
      <c r="Y8" s="133">
        <f>'الاحد 7'!G108</f>
        <v>0</v>
      </c>
      <c r="Z8" s="121">
        <f>'الاحد 7'!B100</f>
        <v>0</v>
      </c>
      <c r="AA8" s="121">
        <f>'الاحد 7'!C100</f>
        <v>0</v>
      </c>
      <c r="AB8" s="121">
        <f>'الاحد 7'!D100</f>
        <v>0</v>
      </c>
      <c r="AC8" s="121">
        <f>'الاحد 7'!E100</f>
        <v>0</v>
      </c>
      <c r="AD8" s="121">
        <f>'الاحد 7'!F100</f>
        <v>0</v>
      </c>
      <c r="AE8" s="122" t="e">
        <f t="shared" ref="AE8:AE13" si="3">R8/P8</f>
        <v>#DIV/0!</v>
      </c>
    </row>
    <row r="9" spans="1:31">
      <c r="A9" s="128" t="s">
        <v>48</v>
      </c>
      <c r="B9" s="129">
        <f>'الاثنين 7'!B2</f>
        <v>0</v>
      </c>
      <c r="C9" s="119">
        <f t="shared" si="0"/>
        <v>0</v>
      </c>
      <c r="D9" s="120">
        <f>'الاثنين 7'!B46</f>
        <v>0</v>
      </c>
      <c r="E9" s="120">
        <f>'الاثنين 7'!C46</f>
        <v>0</v>
      </c>
      <c r="F9" s="120">
        <f>'الاثنين 7'!D46</f>
        <v>0</v>
      </c>
      <c r="G9" s="120">
        <f>'الاثنين 7'!E46</f>
        <v>0</v>
      </c>
      <c r="H9" s="120">
        <f>'الاثنين 7'!F46</f>
        <v>0</v>
      </c>
      <c r="I9" s="120">
        <f>'الاثنين 7'!G46</f>
        <v>0</v>
      </c>
      <c r="J9" s="121">
        <f>'الاثنين 7'!B41</f>
        <v>0</v>
      </c>
      <c r="K9" s="121">
        <f>'الاثنين 7'!C41</f>
        <v>0</v>
      </c>
      <c r="L9" s="121">
        <f>'الاثنين 7'!D41</f>
        <v>0</v>
      </c>
      <c r="M9" s="121">
        <f>'الاثنين 7'!E41</f>
        <v>0</v>
      </c>
      <c r="N9" s="121">
        <f>'الاثنين 7'!F41</f>
        <v>0</v>
      </c>
      <c r="O9" s="122" t="e">
        <f t="shared" si="2"/>
        <v>#DIV/0!</v>
      </c>
      <c r="P9" s="130">
        <f>'الاثنين 7'!B63</f>
        <v>0</v>
      </c>
      <c r="Q9" s="131">
        <f>'plan 7'!J53</f>
        <v>0</v>
      </c>
      <c r="R9" s="130">
        <f t="shared" si="1"/>
        <v>0</v>
      </c>
      <c r="S9" s="132">
        <f>'الاثنين 7'!S113</f>
        <v>0</v>
      </c>
      <c r="T9" s="133">
        <f>'الاثنين 7'!B108</f>
        <v>0</v>
      </c>
      <c r="U9" s="133">
        <f>'الاثنين 7'!C108</f>
        <v>0</v>
      </c>
      <c r="V9" s="133">
        <f>'الاثنين 7'!D108</f>
        <v>0</v>
      </c>
      <c r="W9" s="133">
        <f>'الاثنين 7'!E108</f>
        <v>0</v>
      </c>
      <c r="X9" s="133">
        <f>'الاثنين 7'!F108</f>
        <v>0</v>
      </c>
      <c r="Y9" s="133">
        <f>'الاثنين 7'!G108</f>
        <v>0</v>
      </c>
      <c r="Z9" s="121">
        <f>'الاثنين 7'!B100</f>
        <v>0</v>
      </c>
      <c r="AA9" s="121">
        <f>'الاثنين 7'!C100</f>
        <v>0</v>
      </c>
      <c r="AB9" s="121">
        <f>'الاثنين 7'!D100</f>
        <v>0</v>
      </c>
      <c r="AC9" s="121">
        <f>'الاثنين 7'!E100</f>
        <v>0</v>
      </c>
      <c r="AD9" s="121">
        <f>'الاثنين 7'!F100</f>
        <v>0</v>
      </c>
      <c r="AE9" s="122" t="e">
        <f t="shared" si="3"/>
        <v>#DIV/0!</v>
      </c>
    </row>
    <row r="10" spans="1:31">
      <c r="A10" s="128" t="s">
        <v>62</v>
      </c>
      <c r="B10" s="129">
        <f>'الثلاثاء 7'!B2</f>
        <v>0</v>
      </c>
      <c r="C10" s="119">
        <f t="shared" si="0"/>
        <v>0</v>
      </c>
      <c r="D10" s="120">
        <f>'الثلاثاء 7'!B46</f>
        <v>0</v>
      </c>
      <c r="E10" s="120">
        <f>'الثلاثاء 7'!C46</f>
        <v>0</v>
      </c>
      <c r="F10" s="120">
        <f>'الثلاثاء 7'!D46</f>
        <v>0</v>
      </c>
      <c r="G10" s="120">
        <f>'الثلاثاء 7'!E46</f>
        <v>0</v>
      </c>
      <c r="H10" s="120">
        <f>'الثلاثاء 7'!F46</f>
        <v>0</v>
      </c>
      <c r="I10" s="120">
        <f>'الثلاثاء 7'!G46</f>
        <v>0</v>
      </c>
      <c r="J10" s="121">
        <f>'الثلاثاء 7'!B41</f>
        <v>0</v>
      </c>
      <c r="K10" s="121">
        <f>'الثلاثاء 7'!C41</f>
        <v>0</v>
      </c>
      <c r="L10" s="121">
        <f>'الثلاثاء 7'!D41</f>
        <v>0</v>
      </c>
      <c r="M10" s="121">
        <f>'الثلاثاء 7'!E41</f>
        <v>0</v>
      </c>
      <c r="N10" s="121">
        <f>'الثلاثاء 7'!F41</f>
        <v>0</v>
      </c>
      <c r="O10" s="122" t="e">
        <f t="shared" si="2"/>
        <v>#DIV/0!</v>
      </c>
      <c r="P10" s="130">
        <f>'الثلاثاء 7'!B63</f>
        <v>0</v>
      </c>
      <c r="Q10" s="131">
        <f>'plan 7'!N53</f>
        <v>0</v>
      </c>
      <c r="R10" s="130">
        <f t="shared" si="1"/>
        <v>0</v>
      </c>
      <c r="S10" s="132">
        <f>'الثلاثاء 7'!S113</f>
        <v>0</v>
      </c>
      <c r="T10" s="133">
        <f>'الثلاثاء 7'!B108</f>
        <v>0</v>
      </c>
      <c r="U10" s="133">
        <f>'الثلاثاء 7'!C108</f>
        <v>0</v>
      </c>
      <c r="V10" s="133">
        <f>'الثلاثاء 7'!D108</f>
        <v>0</v>
      </c>
      <c r="W10" s="133">
        <f>'الثلاثاء 7'!E108</f>
        <v>0</v>
      </c>
      <c r="X10" s="133">
        <f>'الثلاثاء 7'!F108</f>
        <v>0</v>
      </c>
      <c r="Y10" s="133">
        <f>'الثلاثاء 7'!G108</f>
        <v>0</v>
      </c>
      <c r="Z10" s="121">
        <f>'الثلاثاء 7'!B100</f>
        <v>0</v>
      </c>
      <c r="AA10" s="121">
        <f>'الثلاثاء 7'!C100</f>
        <v>0</v>
      </c>
      <c r="AB10" s="121">
        <f>'الثلاثاء 7'!D100</f>
        <v>0</v>
      </c>
      <c r="AC10" s="121">
        <f>'الثلاثاء 7'!E100</f>
        <v>0</v>
      </c>
      <c r="AD10" s="121">
        <f>'الثلاثاء 7'!F100</f>
        <v>0</v>
      </c>
      <c r="AE10" s="122" t="e">
        <f t="shared" si="3"/>
        <v>#DIV/0!</v>
      </c>
    </row>
    <row r="11" spans="1:31">
      <c r="A11" s="128" t="s">
        <v>49</v>
      </c>
      <c r="B11" s="129">
        <f>'الاربعاء 7'!B2</f>
        <v>0</v>
      </c>
      <c r="C11" s="119">
        <f t="shared" si="0"/>
        <v>0</v>
      </c>
      <c r="D11" s="120">
        <f>'الاربعاء 7'!B46</f>
        <v>0</v>
      </c>
      <c r="E11" s="120">
        <f>'الاربعاء 7'!C46</f>
        <v>0</v>
      </c>
      <c r="F11" s="120">
        <f>'الاربعاء 7'!D46</f>
        <v>0</v>
      </c>
      <c r="G11" s="120">
        <f>'الاربعاء 7'!E46</f>
        <v>0</v>
      </c>
      <c r="H11" s="120">
        <f>'الاربعاء 7'!F46</f>
        <v>0</v>
      </c>
      <c r="I11" s="120">
        <f>'الاربعاء 7'!G46</f>
        <v>0</v>
      </c>
      <c r="J11" s="121">
        <f>'الاربعاء 7'!B41</f>
        <v>0</v>
      </c>
      <c r="K11" s="121">
        <f>'الاربعاء 7'!C41</f>
        <v>0</v>
      </c>
      <c r="L11" s="121">
        <f>'الاربعاء 7'!D41</f>
        <v>0</v>
      </c>
      <c r="M11" s="121">
        <f>'الاربعاء 7'!E41</f>
        <v>0</v>
      </c>
      <c r="N11" s="121">
        <f>'الاربعاء 7'!F41</f>
        <v>0</v>
      </c>
      <c r="O11" s="122" t="e">
        <f t="shared" si="2"/>
        <v>#DIV/0!</v>
      </c>
      <c r="P11" s="130">
        <f>'الاربعاء 7'!B63</f>
        <v>0</v>
      </c>
      <c r="Q11" s="131">
        <f>'plan 7'!R53</f>
        <v>0</v>
      </c>
      <c r="R11" s="130">
        <f t="shared" si="1"/>
        <v>0</v>
      </c>
      <c r="S11" s="132">
        <f>'الاربعاء 7'!S113</f>
        <v>0</v>
      </c>
      <c r="T11" s="133">
        <f>'الاربعاء 7'!B108</f>
        <v>0</v>
      </c>
      <c r="U11" s="133">
        <f>'الاربعاء 7'!C108</f>
        <v>0</v>
      </c>
      <c r="V11" s="133">
        <f>'الاربعاء 7'!D108</f>
        <v>0</v>
      </c>
      <c r="W11" s="133">
        <f>'الاربعاء 7'!E108</f>
        <v>0</v>
      </c>
      <c r="X11" s="133">
        <f>'الاربعاء 7'!F108</f>
        <v>0</v>
      </c>
      <c r="Y11" s="133">
        <f>'الاربعاء 7'!G108</f>
        <v>0</v>
      </c>
      <c r="Z11" s="121">
        <f>'الاربعاء 7'!B100</f>
        <v>0</v>
      </c>
      <c r="AA11" s="121">
        <f>'الاربعاء 7'!C100</f>
        <v>0</v>
      </c>
      <c r="AB11" s="121">
        <f>'الاربعاء 7'!D100</f>
        <v>0</v>
      </c>
      <c r="AC11" s="121">
        <f>'الاربعاء 7'!E100</f>
        <v>0</v>
      </c>
      <c r="AD11" s="121">
        <f>'الاربعاء 7'!F100</f>
        <v>0</v>
      </c>
      <c r="AE11" s="122" t="e">
        <f t="shared" si="3"/>
        <v>#DIV/0!</v>
      </c>
    </row>
    <row r="12" spans="1:31" ht="15.75" thickBot="1">
      <c r="A12" s="134" t="s">
        <v>50</v>
      </c>
      <c r="B12" s="135">
        <f>'الخميس 7'!B2</f>
        <v>0</v>
      </c>
      <c r="C12" s="119">
        <f t="shared" si="0"/>
        <v>0</v>
      </c>
      <c r="D12" s="136">
        <f>'الخميس 7'!B46</f>
        <v>0</v>
      </c>
      <c r="E12" s="136">
        <f>'الخميس 7'!C46</f>
        <v>0</v>
      </c>
      <c r="F12" s="136">
        <f>'الخميس 7'!D46</f>
        <v>0</v>
      </c>
      <c r="G12" s="136">
        <f>'الخميس 7'!E46</f>
        <v>0</v>
      </c>
      <c r="H12" s="136">
        <f>'الخميس 7'!F46</f>
        <v>0</v>
      </c>
      <c r="I12" s="136">
        <f>'الخميس 7'!G46</f>
        <v>0</v>
      </c>
      <c r="J12" s="137">
        <f>'الخميس 7'!B41</f>
        <v>0</v>
      </c>
      <c r="K12" s="137">
        <f>'الخميس 7'!C41</f>
        <v>0</v>
      </c>
      <c r="L12" s="137">
        <f>'الخميس 7'!D41</f>
        <v>0</v>
      </c>
      <c r="M12" s="137">
        <f>'الخميس 7'!E41</f>
        <v>0</v>
      </c>
      <c r="N12" s="137">
        <f>'الخميس 7'!F41</f>
        <v>0</v>
      </c>
      <c r="O12" s="122" t="e">
        <f t="shared" si="2"/>
        <v>#DIV/0!</v>
      </c>
      <c r="P12" s="138">
        <f>'الخميس 7'!B63</f>
        <v>0</v>
      </c>
      <c r="Q12" s="139">
        <f>'plan 7'!V53</f>
        <v>0</v>
      </c>
      <c r="R12" s="138">
        <f t="shared" si="1"/>
        <v>0</v>
      </c>
      <c r="S12" s="140">
        <f>'الخميس 7'!S113</f>
        <v>0</v>
      </c>
      <c r="T12" s="141">
        <f>'الخميس 7'!B108</f>
        <v>0</v>
      </c>
      <c r="U12" s="141">
        <f>'الخميس 7'!C108</f>
        <v>0</v>
      </c>
      <c r="V12" s="141">
        <f>'الخميس 7'!D108</f>
        <v>0</v>
      </c>
      <c r="W12" s="141">
        <f>'الخميس 7'!E108</f>
        <v>0</v>
      </c>
      <c r="X12" s="141">
        <f>'الخميس 7'!F108</f>
        <v>0</v>
      </c>
      <c r="Y12" s="141">
        <f>'الخميس 7'!G108</f>
        <v>0</v>
      </c>
      <c r="Z12" s="137">
        <f>'الخميس 7'!B100</f>
        <v>0</v>
      </c>
      <c r="AA12" s="137">
        <f>'الخميس 7'!C100</f>
        <v>0</v>
      </c>
      <c r="AB12" s="137">
        <f>'الخميس 7'!D100</f>
        <v>0</v>
      </c>
      <c r="AC12" s="137">
        <f>'الخميس 7'!E100</f>
        <v>0</v>
      </c>
      <c r="AD12" s="137">
        <f>'الخميس 7'!F100</f>
        <v>0</v>
      </c>
      <c r="AE12" s="122" t="e">
        <f t="shared" si="3"/>
        <v>#DIV/0!</v>
      </c>
    </row>
    <row r="13" spans="1:31" ht="22.5" customHeight="1" thickBot="1">
      <c r="A13" s="142" t="s">
        <v>12</v>
      </c>
      <c r="B13" s="143">
        <f>SUM(B7:B12)</f>
        <v>0</v>
      </c>
      <c r="C13" s="143">
        <f t="shared" ref="C13:N13" si="4">SUM(C7:C12)</f>
        <v>0</v>
      </c>
      <c r="D13" s="144">
        <f t="shared" si="4"/>
        <v>0</v>
      </c>
      <c r="E13" s="145">
        <f t="shared" si="4"/>
        <v>0</v>
      </c>
      <c r="F13" s="145">
        <f t="shared" si="4"/>
        <v>0</v>
      </c>
      <c r="G13" s="145">
        <f t="shared" si="4"/>
        <v>0</v>
      </c>
      <c r="H13" s="145">
        <f t="shared" si="4"/>
        <v>0</v>
      </c>
      <c r="I13" s="146">
        <f t="shared" si="4"/>
        <v>0</v>
      </c>
      <c r="J13" s="147">
        <f t="shared" si="4"/>
        <v>0</v>
      </c>
      <c r="K13" s="147">
        <f t="shared" si="4"/>
        <v>0</v>
      </c>
      <c r="L13" s="147">
        <f t="shared" si="4"/>
        <v>0</v>
      </c>
      <c r="M13" s="147">
        <f t="shared" si="4"/>
        <v>0</v>
      </c>
      <c r="N13" s="147">
        <f t="shared" si="4"/>
        <v>0</v>
      </c>
      <c r="O13" s="122" t="e">
        <f t="shared" si="2"/>
        <v>#DIV/0!</v>
      </c>
      <c r="P13" s="148">
        <f>SUM(P7:P12)</f>
        <v>0</v>
      </c>
      <c r="Q13" s="149">
        <f t="shared" ref="Q13:AD13" si="5">SUM(Q7:Q12)</f>
        <v>0</v>
      </c>
      <c r="R13" s="149">
        <f t="shared" si="5"/>
        <v>0</v>
      </c>
      <c r="S13" s="150">
        <f t="shared" si="5"/>
        <v>0</v>
      </c>
      <c r="T13" s="151">
        <f t="shared" si="5"/>
        <v>0</v>
      </c>
      <c r="U13" s="151">
        <f t="shared" si="5"/>
        <v>0</v>
      </c>
      <c r="V13" s="151">
        <f t="shared" si="5"/>
        <v>0</v>
      </c>
      <c r="W13" s="151">
        <f t="shared" si="5"/>
        <v>0</v>
      </c>
      <c r="X13" s="151">
        <f t="shared" si="5"/>
        <v>0</v>
      </c>
      <c r="Y13" s="151">
        <f>SUM(Y7:Y12)</f>
        <v>0</v>
      </c>
      <c r="Z13" s="152">
        <f t="shared" si="5"/>
        <v>0</v>
      </c>
      <c r="AA13" s="152">
        <f t="shared" si="5"/>
        <v>0</v>
      </c>
      <c r="AB13" s="152">
        <f t="shared" si="5"/>
        <v>0</v>
      </c>
      <c r="AC13" s="152">
        <f t="shared" si="5"/>
        <v>0</v>
      </c>
      <c r="AD13" s="152">
        <f t="shared" si="5"/>
        <v>0</v>
      </c>
      <c r="AE13" s="122" t="e">
        <f t="shared" si="3"/>
        <v>#DIV/0!</v>
      </c>
    </row>
  </sheetData>
  <protectedRanges>
    <protectedRange password="CC6F" sqref="P1:P3 S4:S13 T13:AD13" name="Range1_1_1"/>
    <protectedRange password="CC6F" sqref="D6 F6:I6 T6 V6:Y6" name="Range2_1_2_1"/>
    <protectedRange password="CC6F" sqref="E6 U6" name="Range2_1_1_2_1"/>
    <protectedRange password="CC7D" sqref="J6:N6 Z6:AD6" name="Range1_5"/>
  </protectedRanges>
  <mergeCells count="15">
    <mergeCell ref="AE4:AE6"/>
    <mergeCell ref="A4:A6"/>
    <mergeCell ref="P4:P6"/>
    <mergeCell ref="O4:O6"/>
    <mergeCell ref="Q4:Q6"/>
    <mergeCell ref="B4:B6"/>
    <mergeCell ref="C4:C6"/>
    <mergeCell ref="D5:I5"/>
    <mergeCell ref="D4:N4"/>
    <mergeCell ref="T4:AD4"/>
    <mergeCell ref="J5:N5"/>
    <mergeCell ref="T5:Y5"/>
    <mergeCell ref="Z5:AD5"/>
    <mergeCell ref="R4:R6"/>
    <mergeCell ref="S4:S6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sheetPr>
    <tabColor rgb="FF006699"/>
  </sheetPr>
  <dimension ref="A1:Y74"/>
  <sheetViews>
    <sheetView workbookViewId="0">
      <selection activeCell="L24" sqref="L24"/>
    </sheetView>
  </sheetViews>
  <sheetFormatPr defaultColWidth="9.140625" defaultRowHeight="15"/>
  <cols>
    <col min="1" max="1" width="12.140625" style="180" customWidth="1"/>
    <col min="2" max="2" width="14.5703125" style="180" customWidth="1"/>
    <col min="3" max="3" width="21.28515625" style="180" customWidth="1"/>
    <col min="4" max="5" width="9.140625" style="180"/>
    <col min="6" max="6" width="16.42578125" style="180" customWidth="1"/>
    <col min="7" max="7" width="22.28515625" style="180" customWidth="1"/>
    <col min="8" max="9" width="9.140625" style="180"/>
    <col min="10" max="10" width="15.28515625" style="180" customWidth="1"/>
    <col min="11" max="11" width="20.5703125" style="180" customWidth="1"/>
    <col min="12" max="13" width="9.140625" style="180"/>
    <col min="14" max="14" width="17.140625" style="180" customWidth="1"/>
    <col min="15" max="15" width="21.85546875" style="180" customWidth="1"/>
    <col min="16" max="17" width="9.140625" style="180"/>
    <col min="18" max="18" width="19.5703125" style="180" customWidth="1"/>
    <col min="19" max="19" width="18.42578125" style="180" customWidth="1"/>
    <col min="20" max="21" width="9.140625" style="180"/>
    <col min="22" max="22" width="17.85546875" style="180" customWidth="1"/>
    <col min="23" max="23" width="20.42578125" style="180" customWidth="1"/>
    <col min="24" max="16384" width="9.140625" style="180"/>
  </cols>
  <sheetData>
    <row r="1" spans="1:25" s="174" customFormat="1" ht="18">
      <c r="A1" s="501"/>
      <c r="B1" s="501"/>
      <c r="C1" s="501"/>
      <c r="D1" s="501"/>
      <c r="E1" s="501"/>
      <c r="F1" s="501"/>
      <c r="G1" s="501"/>
      <c r="H1" s="501"/>
      <c r="I1" s="501"/>
      <c r="J1" s="501"/>
      <c r="K1" s="153"/>
      <c r="L1" s="153"/>
      <c r="M1" s="153"/>
      <c r="N1" s="153"/>
      <c r="O1" s="153"/>
      <c r="P1" s="153"/>
      <c r="Q1" s="153"/>
      <c r="R1" s="153"/>
      <c r="S1" s="153"/>
    </row>
    <row r="2" spans="1:25" s="154" customFormat="1" ht="16.5" thickBot="1">
      <c r="A2" s="309" t="s">
        <v>120</v>
      </c>
      <c r="B2" s="527"/>
      <c r="C2" s="527"/>
      <c r="D2" s="518" t="s">
        <v>52</v>
      </c>
      <c r="E2" s="519"/>
      <c r="F2" s="519"/>
      <c r="G2" s="519"/>
      <c r="H2" s="311" t="s">
        <v>121</v>
      </c>
      <c r="I2" s="520" t="s">
        <v>122</v>
      </c>
      <c r="J2" s="520"/>
      <c r="K2" s="520"/>
      <c r="L2" s="520"/>
      <c r="M2" s="520"/>
      <c r="N2" s="520"/>
      <c r="O2" s="520"/>
      <c r="P2" s="520"/>
      <c r="Q2" s="520"/>
      <c r="R2" s="311"/>
      <c r="S2" s="311"/>
    </row>
    <row r="3" spans="1:25" s="154" customFormat="1" ht="16.5" thickBot="1">
      <c r="A3" s="155"/>
      <c r="B3" s="528" t="s">
        <v>111</v>
      </c>
      <c r="C3" s="533"/>
      <c r="D3" s="533"/>
      <c r="E3" s="534"/>
      <c r="F3" s="528" t="s">
        <v>112</v>
      </c>
      <c r="G3" s="529"/>
      <c r="H3" s="529"/>
      <c r="I3" s="530"/>
      <c r="J3" s="528" t="s">
        <v>113</v>
      </c>
      <c r="K3" s="529"/>
      <c r="L3" s="529"/>
      <c r="M3" s="530"/>
      <c r="N3" s="528" t="s">
        <v>114</v>
      </c>
      <c r="O3" s="529"/>
      <c r="P3" s="529"/>
      <c r="Q3" s="530"/>
      <c r="R3" s="528" t="s">
        <v>115</v>
      </c>
      <c r="S3" s="529"/>
      <c r="T3" s="529"/>
      <c r="U3" s="530"/>
      <c r="V3" s="528" t="s">
        <v>116</v>
      </c>
      <c r="W3" s="529"/>
      <c r="X3" s="529"/>
      <c r="Y3" s="530"/>
    </row>
    <row r="4" spans="1:25" s="174" customFormat="1" ht="24" thickBot="1">
      <c r="A4" s="317" t="s">
        <v>124</v>
      </c>
      <c r="B4" s="531" t="s">
        <v>117</v>
      </c>
      <c r="C4" s="532"/>
      <c r="D4" s="307" t="s">
        <v>118</v>
      </c>
      <c r="E4" s="308" t="s">
        <v>119</v>
      </c>
      <c r="F4" s="531" t="s">
        <v>117</v>
      </c>
      <c r="G4" s="532"/>
      <c r="H4" s="307" t="s">
        <v>118</v>
      </c>
      <c r="I4" s="308" t="s">
        <v>119</v>
      </c>
      <c r="J4" s="531" t="s">
        <v>117</v>
      </c>
      <c r="K4" s="532"/>
      <c r="L4" s="307" t="s">
        <v>118</v>
      </c>
      <c r="M4" s="308" t="s">
        <v>119</v>
      </c>
      <c r="N4" s="531" t="s">
        <v>117</v>
      </c>
      <c r="O4" s="532"/>
      <c r="P4" s="307" t="s">
        <v>118</v>
      </c>
      <c r="Q4" s="308" t="s">
        <v>119</v>
      </c>
      <c r="R4" s="531" t="s">
        <v>117</v>
      </c>
      <c r="S4" s="532"/>
      <c r="T4" s="307" t="s">
        <v>118</v>
      </c>
      <c r="U4" s="308" t="s">
        <v>119</v>
      </c>
      <c r="V4" s="531" t="s">
        <v>117</v>
      </c>
      <c r="W4" s="532"/>
      <c r="X4" s="307" t="s">
        <v>118</v>
      </c>
      <c r="Y4" s="308" t="s">
        <v>119</v>
      </c>
    </row>
    <row r="5" spans="1:25" s="174" customFormat="1" ht="24.75" customHeight="1" thickTop="1" thickBot="1">
      <c r="A5" s="156" t="s">
        <v>54</v>
      </c>
      <c r="B5" s="524"/>
      <c r="C5" s="525"/>
      <c r="D5" s="157"/>
      <c r="E5" s="251"/>
      <c r="F5" s="526"/>
      <c r="G5" s="526"/>
      <c r="H5" s="341"/>
      <c r="I5" s="342"/>
      <c r="J5" s="526"/>
      <c r="K5" s="526"/>
      <c r="L5" s="341"/>
      <c r="M5" s="342"/>
      <c r="N5" s="526"/>
      <c r="O5" s="526"/>
      <c r="P5" s="341"/>
      <c r="Q5" s="342"/>
      <c r="R5" s="526"/>
      <c r="S5" s="526"/>
      <c r="T5" s="341"/>
      <c r="U5" s="342"/>
      <c r="V5" s="526"/>
      <c r="W5" s="526"/>
      <c r="X5" s="341"/>
      <c r="Y5" s="342"/>
    </row>
    <row r="6" spans="1:25" s="174" customFormat="1" ht="15.75" thickTop="1">
      <c r="A6" s="536" t="s">
        <v>55</v>
      </c>
      <c r="B6" s="524"/>
      <c r="C6" s="525"/>
      <c r="D6" s="158"/>
      <c r="E6" s="252"/>
      <c r="F6" s="526"/>
      <c r="G6" s="526"/>
      <c r="H6" s="158"/>
      <c r="I6" s="341"/>
      <c r="J6" s="526"/>
      <c r="K6" s="526"/>
      <c r="L6" s="158"/>
      <c r="M6" s="341"/>
      <c r="N6" s="526"/>
      <c r="O6" s="526"/>
      <c r="P6" s="158"/>
      <c r="Q6" s="341"/>
      <c r="R6" s="526"/>
      <c r="S6" s="526"/>
      <c r="T6" s="158"/>
      <c r="U6" s="341"/>
      <c r="V6" s="526"/>
      <c r="W6" s="526"/>
      <c r="X6" s="158"/>
      <c r="Y6" s="341"/>
    </row>
    <row r="7" spans="1:25" s="174" customFormat="1">
      <c r="A7" s="537"/>
      <c r="B7" s="524"/>
      <c r="C7" s="525"/>
      <c r="D7" s="341"/>
      <c r="E7" s="252"/>
      <c r="F7" s="526"/>
      <c r="G7" s="526"/>
      <c r="H7" s="341"/>
      <c r="I7" s="341"/>
      <c r="J7" s="526"/>
      <c r="K7" s="526"/>
      <c r="L7" s="341"/>
      <c r="M7" s="341"/>
      <c r="N7" s="526"/>
      <c r="O7" s="526"/>
      <c r="P7" s="341"/>
      <c r="Q7" s="341"/>
      <c r="R7" s="526"/>
      <c r="S7" s="526"/>
      <c r="T7" s="341"/>
      <c r="U7" s="341"/>
      <c r="V7" s="526"/>
      <c r="W7" s="526"/>
      <c r="X7" s="341"/>
      <c r="Y7" s="341"/>
    </row>
    <row r="8" spans="1:25" s="174" customFormat="1">
      <c r="A8" s="537"/>
      <c r="B8" s="524"/>
      <c r="C8" s="525"/>
      <c r="D8" s="341"/>
      <c r="E8" s="252"/>
      <c r="F8" s="526"/>
      <c r="G8" s="526"/>
      <c r="H8" s="341"/>
      <c r="I8" s="341"/>
      <c r="J8" s="526"/>
      <c r="K8" s="526"/>
      <c r="L8" s="341"/>
      <c r="M8" s="341"/>
      <c r="N8" s="526"/>
      <c r="O8" s="526"/>
      <c r="P8" s="341"/>
      <c r="Q8" s="341"/>
      <c r="R8" s="526"/>
      <c r="S8" s="526"/>
      <c r="T8" s="341"/>
      <c r="U8" s="341"/>
      <c r="V8" s="526"/>
      <c r="W8" s="526"/>
      <c r="X8" s="341"/>
      <c r="Y8" s="341"/>
    </row>
    <row r="9" spans="1:25" s="174" customFormat="1">
      <c r="A9" s="537"/>
      <c r="B9" s="524"/>
      <c r="C9" s="525"/>
      <c r="D9" s="341"/>
      <c r="E9" s="252"/>
      <c r="F9" s="526"/>
      <c r="G9" s="526"/>
      <c r="H9" s="341"/>
      <c r="I9" s="341"/>
      <c r="J9" s="526"/>
      <c r="K9" s="526"/>
      <c r="L9" s="341"/>
      <c r="M9" s="341"/>
      <c r="N9" s="526"/>
      <c r="O9" s="526"/>
      <c r="P9" s="341"/>
      <c r="Q9" s="341"/>
      <c r="R9" s="526"/>
      <c r="S9" s="526"/>
      <c r="T9" s="341"/>
      <c r="U9" s="341"/>
      <c r="V9" s="526"/>
      <c r="W9" s="526"/>
      <c r="X9" s="341"/>
      <c r="Y9" s="341"/>
    </row>
    <row r="10" spans="1:25" s="174" customFormat="1">
      <c r="A10" s="537"/>
      <c r="B10" s="524"/>
      <c r="C10" s="525"/>
      <c r="D10" s="341"/>
      <c r="E10" s="252"/>
      <c r="F10" s="526"/>
      <c r="G10" s="526"/>
      <c r="H10" s="341"/>
      <c r="I10" s="341"/>
      <c r="J10" s="526"/>
      <c r="K10" s="526"/>
      <c r="L10" s="341"/>
      <c r="M10" s="341"/>
      <c r="N10" s="526"/>
      <c r="O10" s="526"/>
      <c r="P10" s="341"/>
      <c r="Q10" s="341"/>
      <c r="R10" s="526"/>
      <c r="S10" s="526"/>
      <c r="T10" s="341"/>
      <c r="U10" s="341"/>
      <c r="V10" s="526"/>
      <c r="W10" s="526"/>
      <c r="X10" s="341"/>
      <c r="Y10" s="341"/>
    </row>
    <row r="11" spans="1:25" s="174" customFormat="1">
      <c r="A11" s="537"/>
      <c r="B11" s="524"/>
      <c r="C11" s="525"/>
      <c r="D11" s="341"/>
      <c r="E11" s="252"/>
      <c r="F11" s="526"/>
      <c r="G11" s="526"/>
      <c r="H11" s="341"/>
      <c r="I11" s="341"/>
      <c r="J11" s="526"/>
      <c r="K11" s="526"/>
      <c r="L11" s="341"/>
      <c r="M11" s="341"/>
      <c r="N11" s="526"/>
      <c r="O11" s="526"/>
      <c r="P11" s="341"/>
      <c r="Q11" s="341"/>
      <c r="R11" s="526"/>
      <c r="S11" s="526"/>
      <c r="T11" s="341"/>
      <c r="U11" s="341"/>
      <c r="V11" s="526"/>
      <c r="W11" s="526"/>
      <c r="X11" s="341"/>
      <c r="Y11" s="341"/>
    </row>
    <row r="12" spans="1:25" s="174" customFormat="1">
      <c r="A12" s="537"/>
      <c r="B12" s="524"/>
      <c r="C12" s="525"/>
      <c r="D12" s="341"/>
      <c r="E12" s="252"/>
      <c r="F12" s="526"/>
      <c r="G12" s="526"/>
      <c r="H12" s="341"/>
      <c r="I12" s="341"/>
      <c r="J12" s="526"/>
      <c r="K12" s="526"/>
      <c r="L12" s="341"/>
      <c r="M12" s="341"/>
      <c r="N12" s="526"/>
      <c r="O12" s="526"/>
      <c r="P12" s="341"/>
      <c r="Q12" s="341"/>
      <c r="R12" s="526"/>
      <c r="S12" s="526"/>
      <c r="T12" s="341"/>
      <c r="U12" s="341"/>
      <c r="V12" s="526"/>
      <c r="W12" s="526"/>
      <c r="X12" s="341"/>
      <c r="Y12" s="341"/>
    </row>
    <row r="13" spans="1:25" s="174" customFormat="1" ht="15.75" thickBot="1">
      <c r="A13" s="538"/>
      <c r="B13" s="524"/>
      <c r="C13" s="525"/>
      <c r="D13" s="159"/>
      <c r="E13" s="253"/>
      <c r="F13" s="535"/>
      <c r="G13" s="526"/>
      <c r="H13" s="341"/>
      <c r="I13" s="341"/>
      <c r="J13" s="535"/>
      <c r="K13" s="526"/>
      <c r="L13" s="341"/>
      <c r="M13" s="341"/>
      <c r="N13" s="535"/>
      <c r="O13" s="526"/>
      <c r="P13" s="341"/>
      <c r="Q13" s="341"/>
      <c r="R13" s="535"/>
      <c r="S13" s="526"/>
      <c r="T13" s="341"/>
      <c r="U13" s="341"/>
      <c r="V13" s="535"/>
      <c r="W13" s="526"/>
      <c r="X13" s="341"/>
      <c r="Y13" s="341"/>
    </row>
    <row r="14" spans="1:25" s="160" customFormat="1" ht="24.75" customHeight="1" thickBot="1">
      <c r="A14" s="317" t="s">
        <v>123</v>
      </c>
      <c r="B14" s="58" t="s">
        <v>53</v>
      </c>
      <c r="C14" s="162" t="s">
        <v>51</v>
      </c>
      <c r="D14" s="163" t="s">
        <v>32</v>
      </c>
      <c r="E14" s="164" t="s">
        <v>33</v>
      </c>
      <c r="F14" s="254" t="s">
        <v>53</v>
      </c>
      <c r="G14" s="255" t="s">
        <v>51</v>
      </c>
      <c r="H14" s="256" t="s">
        <v>32</v>
      </c>
      <c r="I14" s="257" t="s">
        <v>33</v>
      </c>
      <c r="J14" s="254" t="s">
        <v>53</v>
      </c>
      <c r="K14" s="255" t="s">
        <v>51</v>
      </c>
      <c r="L14" s="256" t="s">
        <v>32</v>
      </c>
      <c r="M14" s="257" t="s">
        <v>33</v>
      </c>
      <c r="N14" s="254" t="s">
        <v>53</v>
      </c>
      <c r="O14" s="255" t="s">
        <v>51</v>
      </c>
      <c r="P14" s="256" t="s">
        <v>32</v>
      </c>
      <c r="Q14" s="257" t="s">
        <v>33</v>
      </c>
      <c r="R14" s="254" t="s">
        <v>53</v>
      </c>
      <c r="S14" s="255" t="s">
        <v>51</v>
      </c>
      <c r="T14" s="256" t="s">
        <v>32</v>
      </c>
      <c r="U14" s="257" t="s">
        <v>33</v>
      </c>
      <c r="V14" s="254" t="s">
        <v>53</v>
      </c>
      <c r="W14" s="255" t="s">
        <v>51</v>
      </c>
      <c r="X14" s="256" t="s">
        <v>32</v>
      </c>
      <c r="Y14" s="258" t="s">
        <v>33</v>
      </c>
    </row>
    <row r="15" spans="1:25" s="174" customFormat="1" ht="21.75" customHeight="1" thickBot="1">
      <c r="A15" s="161" t="s">
        <v>54</v>
      </c>
      <c r="B15" s="312"/>
      <c r="C15" s="312"/>
      <c r="D15" s="312"/>
      <c r="E15" s="312"/>
      <c r="F15" s="313"/>
      <c r="G15" s="313"/>
      <c r="H15" s="314"/>
      <c r="I15" s="313"/>
      <c r="J15" s="315"/>
      <c r="K15" s="315"/>
      <c r="L15" s="315"/>
      <c r="M15" s="315"/>
      <c r="N15" s="313"/>
      <c r="O15" s="313"/>
      <c r="P15" s="316"/>
      <c r="Q15" s="313"/>
      <c r="R15" s="313"/>
      <c r="S15" s="315"/>
      <c r="T15" s="314"/>
      <c r="U15" s="315"/>
      <c r="V15" s="313"/>
      <c r="W15" s="313"/>
      <c r="X15" s="315"/>
      <c r="Y15" s="315"/>
    </row>
    <row r="16" spans="1:25" s="174" customFormat="1" ht="15.75">
      <c r="A16" s="521" t="s">
        <v>55</v>
      </c>
      <c r="B16" s="297"/>
      <c r="C16" s="171"/>
      <c r="D16" s="294"/>
      <c r="E16" s="295"/>
      <c r="F16" s="233"/>
      <c r="G16" s="233"/>
      <c r="H16" s="245"/>
      <c r="I16" s="233"/>
      <c r="J16" s="233"/>
      <c r="K16" s="233"/>
      <c r="L16" s="244"/>
      <c r="M16" s="233"/>
      <c r="N16" s="233"/>
      <c r="O16" s="233"/>
      <c r="P16" s="243"/>
      <c r="Q16" s="233"/>
      <c r="R16" s="233"/>
      <c r="S16" s="246"/>
      <c r="T16" s="243"/>
      <c r="U16" s="235"/>
      <c r="V16" s="233"/>
      <c r="W16" s="233"/>
      <c r="X16" s="235"/>
      <c r="Y16" s="235"/>
    </row>
    <row r="17" spans="1:25" s="174" customFormat="1" ht="15.75">
      <c r="A17" s="522"/>
      <c r="B17" s="298"/>
      <c r="C17" s="171"/>
      <c r="D17" s="294"/>
      <c r="E17" s="296"/>
      <c r="F17" s="233"/>
      <c r="G17" s="233"/>
      <c r="H17" s="245"/>
      <c r="I17" s="233"/>
      <c r="J17" s="247"/>
      <c r="K17" s="247"/>
      <c r="L17" s="248"/>
      <c r="M17" s="248"/>
      <c r="N17" s="233"/>
      <c r="O17" s="233"/>
      <c r="P17" s="245"/>
      <c r="Q17" s="233"/>
      <c r="R17" s="233"/>
      <c r="S17" s="235"/>
      <c r="T17" s="243"/>
      <c r="U17" s="235"/>
      <c r="V17" s="233"/>
      <c r="W17" s="233"/>
      <c r="X17" s="235"/>
      <c r="Y17" s="235"/>
    </row>
    <row r="18" spans="1:25" s="174" customFormat="1" ht="15" customHeight="1">
      <c r="A18" s="522"/>
      <c r="B18" s="298"/>
      <c r="C18" s="171"/>
      <c r="D18" s="294"/>
      <c r="E18" s="296"/>
      <c r="F18" s="233"/>
      <c r="G18" s="233"/>
      <c r="H18" s="243"/>
      <c r="I18" s="233"/>
      <c r="J18" s="233"/>
      <c r="K18" s="233"/>
      <c r="L18" s="245"/>
      <c r="M18" s="233"/>
      <c r="N18" s="233"/>
      <c r="O18" s="233"/>
      <c r="P18" s="244"/>
      <c r="Q18" s="233"/>
      <c r="R18" s="233"/>
      <c r="S18" s="235"/>
      <c r="T18" s="243"/>
      <c r="U18" s="235"/>
      <c r="V18" s="233"/>
      <c r="W18" s="233"/>
      <c r="X18" s="235"/>
      <c r="Y18" s="235"/>
    </row>
    <row r="19" spans="1:25" s="174" customFormat="1" ht="15.75">
      <c r="A19" s="522"/>
      <c r="B19" s="298"/>
      <c r="C19" s="171"/>
      <c r="D19" s="294"/>
      <c r="E19" s="296"/>
      <c r="F19" s="233"/>
      <c r="G19" s="233"/>
      <c r="H19" s="243"/>
      <c r="I19" s="233"/>
      <c r="J19" s="233"/>
      <c r="K19" s="233"/>
      <c r="L19" s="245"/>
      <c r="M19" s="233"/>
      <c r="N19" s="233"/>
      <c r="O19" s="233"/>
      <c r="P19" s="243"/>
      <c r="Q19" s="233"/>
      <c r="R19" s="233"/>
      <c r="S19" s="235"/>
      <c r="T19" s="243"/>
      <c r="U19" s="235"/>
      <c r="V19" s="233"/>
      <c r="W19" s="233"/>
      <c r="X19" s="235"/>
      <c r="Y19" s="235"/>
    </row>
    <row r="20" spans="1:25" s="174" customFormat="1" ht="15.75">
      <c r="A20" s="522"/>
      <c r="B20" s="298"/>
      <c r="C20" s="171"/>
      <c r="D20" s="294"/>
      <c r="E20" s="296"/>
      <c r="F20" s="233"/>
      <c r="G20" s="233"/>
      <c r="H20" s="243"/>
      <c r="I20" s="233"/>
      <c r="J20" s="233"/>
      <c r="K20" s="233"/>
      <c r="L20" s="243"/>
      <c r="M20" s="233"/>
      <c r="N20" s="233"/>
      <c r="O20" s="233"/>
      <c r="P20" s="243"/>
      <c r="Q20" s="233"/>
      <c r="R20" s="233"/>
      <c r="S20" s="235"/>
      <c r="T20" s="243"/>
      <c r="U20" s="235"/>
      <c r="V20" s="233"/>
      <c r="W20" s="233"/>
      <c r="X20" s="235"/>
      <c r="Y20" s="235"/>
    </row>
    <row r="21" spans="1:25" s="174" customFormat="1" ht="15.75">
      <c r="A21" s="522"/>
      <c r="B21" s="298"/>
      <c r="C21" s="171"/>
      <c r="D21" s="294"/>
      <c r="E21" s="296"/>
      <c r="F21" s="233"/>
      <c r="G21" s="233"/>
      <c r="H21" s="243"/>
      <c r="I21" s="233"/>
      <c r="J21" s="233"/>
      <c r="K21" s="233"/>
      <c r="L21" s="243"/>
      <c r="M21" s="233"/>
      <c r="N21" s="233"/>
      <c r="O21" s="233"/>
      <c r="P21" s="245"/>
      <c r="Q21" s="233"/>
      <c r="R21" s="233"/>
      <c r="S21" s="235"/>
      <c r="T21" s="243"/>
      <c r="U21" s="235"/>
      <c r="V21" s="233"/>
      <c r="W21" s="233"/>
      <c r="X21" s="235"/>
      <c r="Y21" s="235"/>
    </row>
    <row r="22" spans="1:25" s="174" customFormat="1" ht="15.75">
      <c r="A22" s="522"/>
      <c r="B22" s="298"/>
      <c r="C22" s="171"/>
      <c r="D22" s="294"/>
      <c r="E22" s="296"/>
      <c r="F22" s="233"/>
      <c r="G22" s="233"/>
      <c r="H22" s="243"/>
      <c r="I22" s="233"/>
      <c r="J22" s="233"/>
      <c r="K22" s="233"/>
      <c r="L22" s="243"/>
      <c r="M22" s="233"/>
      <c r="N22" s="233"/>
      <c r="O22" s="233"/>
      <c r="P22" s="244"/>
      <c r="Q22" s="249"/>
      <c r="R22" s="233"/>
      <c r="S22" s="235"/>
      <c r="T22" s="243"/>
      <c r="U22" s="235"/>
      <c r="V22" s="233"/>
      <c r="W22" s="233"/>
      <c r="X22" s="235"/>
      <c r="Y22" s="235"/>
    </row>
    <row r="23" spans="1:25" s="174" customFormat="1" ht="15.75">
      <c r="A23" s="522"/>
      <c r="B23" s="298"/>
      <c r="C23" s="171"/>
      <c r="D23" s="294"/>
      <c r="E23" s="296"/>
      <c r="F23" s="233"/>
      <c r="G23" s="233"/>
      <c r="H23" s="244"/>
      <c r="I23" s="233"/>
      <c r="J23" s="233"/>
      <c r="K23" s="233"/>
      <c r="L23" s="243"/>
      <c r="M23" s="233"/>
      <c r="N23" s="233"/>
      <c r="O23" s="233"/>
      <c r="P23" s="243"/>
      <c r="Q23" s="233"/>
      <c r="R23" s="233"/>
      <c r="S23" s="235"/>
      <c r="T23" s="243"/>
      <c r="U23" s="235"/>
      <c r="V23" s="176"/>
      <c r="W23" s="176"/>
      <c r="X23" s="176"/>
      <c r="Y23" s="176"/>
    </row>
    <row r="24" spans="1:25" s="174" customFormat="1" ht="15.75">
      <c r="A24" s="522"/>
      <c r="B24" s="298"/>
      <c r="C24" s="171"/>
      <c r="D24" s="294"/>
      <c r="E24" s="296"/>
      <c r="F24" s="233"/>
      <c r="G24" s="233"/>
      <c r="H24" s="244"/>
      <c r="I24" s="233"/>
      <c r="J24" s="233"/>
      <c r="K24" s="233"/>
      <c r="L24" s="243"/>
      <c r="M24" s="233"/>
      <c r="N24" s="233"/>
      <c r="O24" s="233"/>
      <c r="P24" s="243"/>
      <c r="Q24" s="233"/>
      <c r="R24" s="233"/>
      <c r="S24" s="235"/>
      <c r="T24" s="243"/>
      <c r="U24" s="235"/>
      <c r="V24" s="176"/>
      <c r="W24" s="176"/>
      <c r="X24" s="176"/>
      <c r="Y24" s="176"/>
    </row>
    <row r="25" spans="1:25" s="174" customFormat="1" ht="15.75">
      <c r="A25" s="522"/>
      <c r="B25" s="170"/>
      <c r="C25" s="171"/>
      <c r="D25" s="165"/>
      <c r="E25" s="181"/>
      <c r="F25" s="233"/>
      <c r="G25" s="233"/>
      <c r="H25" s="243"/>
      <c r="I25" s="233"/>
      <c r="J25" s="233"/>
      <c r="K25" s="233"/>
      <c r="L25" s="243"/>
      <c r="M25" s="233"/>
      <c r="N25" s="233"/>
      <c r="O25" s="233"/>
      <c r="P25" s="249"/>
      <c r="Q25" s="249"/>
      <c r="R25" s="233"/>
      <c r="S25" s="235"/>
      <c r="T25" s="250"/>
      <c r="U25" s="235"/>
      <c r="V25" s="176"/>
      <c r="W25" s="176"/>
      <c r="X25" s="176"/>
      <c r="Y25" s="176"/>
    </row>
    <row r="26" spans="1:25" s="174" customFormat="1" ht="15.75">
      <c r="A26" s="522"/>
      <c r="B26" s="170"/>
      <c r="C26" s="171"/>
      <c r="D26" s="165"/>
      <c r="E26" s="181"/>
      <c r="F26" s="233"/>
      <c r="G26" s="233"/>
      <c r="H26" s="244"/>
      <c r="I26" s="233"/>
      <c r="J26" s="233"/>
      <c r="K26" s="233"/>
      <c r="L26" s="243"/>
      <c r="M26" s="233"/>
      <c r="N26" s="233"/>
      <c r="O26" s="249"/>
      <c r="P26" s="249"/>
      <c r="Q26" s="249"/>
      <c r="R26" s="233"/>
      <c r="S26" s="249"/>
      <c r="T26" s="249"/>
      <c r="U26" s="235"/>
      <c r="V26" s="176"/>
      <c r="W26" s="176"/>
      <c r="X26" s="176"/>
      <c r="Y26" s="176"/>
    </row>
    <row r="27" spans="1:25" s="174" customFormat="1" ht="15.75">
      <c r="A27" s="522"/>
      <c r="B27" s="170"/>
      <c r="C27" s="171"/>
      <c r="D27" s="165"/>
      <c r="E27" s="181"/>
      <c r="F27" s="233"/>
      <c r="G27" s="233"/>
      <c r="H27" s="243"/>
      <c r="I27" s="233"/>
      <c r="J27" s="233"/>
      <c r="K27" s="233"/>
      <c r="L27" s="243"/>
      <c r="M27" s="233"/>
      <c r="N27" s="233"/>
      <c r="O27" s="249"/>
      <c r="P27" s="249"/>
      <c r="Q27" s="249"/>
      <c r="R27" s="233"/>
      <c r="S27" s="233"/>
      <c r="T27" s="250"/>
      <c r="U27" s="233"/>
      <c r="V27" s="176"/>
      <c r="W27" s="176"/>
      <c r="X27" s="176"/>
      <c r="Y27" s="176"/>
    </row>
    <row r="28" spans="1:25" s="174" customFormat="1" ht="15.75">
      <c r="A28" s="522"/>
      <c r="B28" s="177"/>
      <c r="C28" s="178"/>
      <c r="D28" s="165"/>
      <c r="E28" s="179"/>
      <c r="F28" s="233"/>
      <c r="G28" s="233"/>
      <c r="H28" s="250"/>
      <c r="I28" s="233"/>
      <c r="J28" s="235"/>
      <c r="K28" s="233"/>
      <c r="L28" s="233"/>
      <c r="M28" s="171"/>
      <c r="N28" s="233"/>
      <c r="O28" s="249"/>
      <c r="P28" s="249"/>
      <c r="Q28" s="249"/>
      <c r="R28" s="235"/>
      <c r="S28" s="233"/>
      <c r="T28" s="233"/>
      <c r="U28" s="176"/>
      <c r="V28" s="176"/>
      <c r="W28" s="176"/>
      <c r="X28" s="176"/>
      <c r="Y28" s="176"/>
    </row>
    <row r="29" spans="1:25" s="174" customFormat="1" ht="15.75">
      <c r="A29" s="522"/>
      <c r="B29" s="177"/>
      <c r="C29" s="178"/>
      <c r="D29" s="165"/>
      <c r="E29" s="179"/>
      <c r="F29" s="247"/>
      <c r="G29" s="247"/>
      <c r="H29" s="247"/>
      <c r="I29" s="248"/>
      <c r="J29" s="235"/>
      <c r="K29" s="233"/>
      <c r="L29" s="171"/>
      <c r="M29" s="235"/>
      <c r="N29" s="249"/>
      <c r="O29" s="249"/>
      <c r="P29" s="249"/>
      <c r="Q29" s="249"/>
      <c r="R29" s="171"/>
      <c r="S29" s="171"/>
      <c r="T29" s="171"/>
      <c r="U29" s="176"/>
      <c r="V29" s="176"/>
      <c r="W29" s="176"/>
      <c r="X29" s="176"/>
      <c r="Y29" s="176"/>
    </row>
    <row r="30" spans="1:25" s="174" customFormat="1" ht="15.75">
      <c r="A30" s="522"/>
      <c r="B30" s="177"/>
      <c r="C30" s="178"/>
      <c r="D30" s="165"/>
      <c r="E30" s="179"/>
      <c r="F30" s="171"/>
      <c r="G30" s="171"/>
      <c r="H30" s="171"/>
      <c r="I30" s="171"/>
      <c r="J30" s="235"/>
      <c r="K30" s="171"/>
      <c r="L30" s="235"/>
      <c r="M30" s="233"/>
      <c r="N30" s="235"/>
      <c r="O30" s="233"/>
      <c r="P30" s="233"/>
      <c r="Q30" s="171"/>
      <c r="R30" s="171"/>
      <c r="S30" s="171"/>
      <c r="T30" s="171"/>
      <c r="U30" s="176"/>
      <c r="V30" s="176"/>
      <c r="W30" s="176"/>
      <c r="X30" s="176"/>
      <c r="Y30" s="176"/>
    </row>
    <row r="31" spans="1:25" s="174" customFormat="1" ht="15.75">
      <c r="A31" s="522"/>
      <c r="B31" s="177"/>
      <c r="C31" s="178"/>
      <c r="D31" s="165"/>
      <c r="E31" s="179"/>
      <c r="F31" s="171"/>
      <c r="G31" s="171"/>
      <c r="H31" s="171"/>
      <c r="I31" s="171"/>
      <c r="J31" s="171"/>
      <c r="K31" s="171"/>
      <c r="L31" s="235"/>
      <c r="M31" s="235"/>
      <c r="N31" s="235"/>
      <c r="O31" s="233"/>
      <c r="P31" s="235"/>
      <c r="Q31" s="171"/>
      <c r="R31" s="171"/>
      <c r="S31" s="171"/>
      <c r="T31" s="171"/>
      <c r="U31" s="176"/>
      <c r="V31" s="176"/>
      <c r="W31" s="176"/>
      <c r="X31" s="176"/>
      <c r="Y31" s="176"/>
    </row>
    <row r="32" spans="1:25" s="174" customFormat="1" ht="15.75">
      <c r="A32" s="522"/>
      <c r="B32" s="177"/>
      <c r="C32" s="178"/>
      <c r="D32" s="165"/>
      <c r="E32" s="179"/>
      <c r="F32" s="171"/>
      <c r="G32" s="171"/>
      <c r="H32" s="171"/>
      <c r="I32" s="171"/>
      <c r="J32" s="171"/>
      <c r="K32" s="171"/>
      <c r="L32" s="171"/>
      <c r="M32" s="171"/>
      <c r="N32" s="235"/>
      <c r="O32" s="233"/>
      <c r="P32" s="235"/>
      <c r="Q32" s="171"/>
      <c r="R32" s="171"/>
      <c r="S32" s="171"/>
      <c r="T32" s="171"/>
      <c r="U32" s="176"/>
      <c r="V32" s="176"/>
      <c r="W32" s="176"/>
      <c r="X32" s="176"/>
      <c r="Y32" s="176"/>
    </row>
    <row r="33" spans="1:25" s="174" customFormat="1" ht="15.75">
      <c r="A33" s="522"/>
      <c r="B33" s="177"/>
      <c r="C33" s="178"/>
      <c r="D33" s="165"/>
      <c r="E33" s="179"/>
      <c r="F33" s="171"/>
      <c r="G33" s="171"/>
      <c r="H33" s="171"/>
      <c r="I33" s="171"/>
      <c r="J33" s="171"/>
      <c r="K33" s="171"/>
      <c r="L33" s="171"/>
      <c r="M33" s="171"/>
      <c r="N33" s="235"/>
      <c r="O33" s="233"/>
      <c r="P33" s="235"/>
      <c r="Q33" s="171"/>
      <c r="R33" s="171"/>
      <c r="S33" s="171"/>
      <c r="T33" s="171"/>
      <c r="U33" s="176"/>
      <c r="V33" s="176"/>
      <c r="W33" s="176"/>
      <c r="X33" s="176"/>
      <c r="Y33" s="176"/>
    </row>
    <row r="34" spans="1:25" s="174" customFormat="1" ht="15.75">
      <c r="A34" s="522"/>
      <c r="B34" s="177"/>
      <c r="C34" s="178"/>
      <c r="D34" s="165"/>
      <c r="E34" s="179"/>
      <c r="F34" s="171"/>
      <c r="G34" s="171"/>
      <c r="H34" s="171"/>
      <c r="I34" s="171"/>
      <c r="J34" s="171"/>
      <c r="K34" s="171"/>
      <c r="L34" s="171"/>
      <c r="M34" s="171"/>
      <c r="N34" s="235"/>
      <c r="O34" s="233"/>
      <c r="P34" s="233"/>
      <c r="Q34" s="171"/>
      <c r="R34" s="171"/>
      <c r="S34" s="171"/>
      <c r="T34" s="171"/>
      <c r="U34" s="176"/>
      <c r="V34" s="176"/>
      <c r="W34" s="176"/>
      <c r="X34" s="176"/>
      <c r="Y34" s="176"/>
    </row>
    <row r="35" spans="1:25" s="174" customFormat="1">
      <c r="A35" s="522"/>
      <c r="B35" s="177"/>
      <c r="C35" s="178"/>
      <c r="D35" s="165"/>
      <c r="E35" s="179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6"/>
      <c r="V35" s="176"/>
      <c r="W35" s="176"/>
      <c r="X35" s="176"/>
      <c r="Y35" s="176"/>
    </row>
    <row r="36" spans="1:25" s="174" customFormat="1">
      <c r="A36" s="522"/>
      <c r="B36" s="177"/>
      <c r="C36" s="178"/>
      <c r="D36" s="165"/>
      <c r="E36" s="179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6"/>
      <c r="V36" s="176"/>
      <c r="W36" s="176"/>
      <c r="X36" s="176"/>
      <c r="Y36" s="176"/>
    </row>
    <row r="37" spans="1:25" s="174" customFormat="1">
      <c r="A37" s="522"/>
      <c r="B37" s="177"/>
      <c r="C37" s="178"/>
      <c r="D37" s="165"/>
      <c r="E37" s="179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6"/>
      <c r="V37" s="176"/>
      <c r="W37" s="176"/>
      <c r="X37" s="176"/>
      <c r="Y37" s="176"/>
    </row>
    <row r="38" spans="1:25" s="174" customFormat="1">
      <c r="A38" s="522"/>
      <c r="B38" s="177"/>
      <c r="C38" s="178"/>
      <c r="D38" s="165"/>
      <c r="E38" s="179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6"/>
      <c r="V38" s="176"/>
      <c r="W38" s="176"/>
      <c r="X38" s="176"/>
      <c r="Y38" s="176"/>
    </row>
    <row r="39" spans="1:25" s="174" customFormat="1">
      <c r="A39" s="522"/>
      <c r="B39" s="177"/>
      <c r="C39" s="178"/>
      <c r="D39" s="165"/>
      <c r="E39" s="179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6"/>
      <c r="V39" s="176"/>
      <c r="W39" s="176"/>
      <c r="X39" s="176"/>
      <c r="Y39" s="176"/>
    </row>
    <row r="40" spans="1:25" s="174" customFormat="1">
      <c r="A40" s="522"/>
      <c r="B40" s="177"/>
      <c r="C40" s="178"/>
      <c r="D40" s="165"/>
      <c r="E40" s="179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6"/>
      <c r="V40" s="176"/>
      <c r="W40" s="176"/>
      <c r="X40" s="176"/>
      <c r="Y40" s="176"/>
    </row>
    <row r="41" spans="1:25" s="174" customFormat="1">
      <c r="A41" s="522"/>
      <c r="B41" s="177"/>
      <c r="C41" s="178"/>
      <c r="D41" s="165"/>
      <c r="E41" s="179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6"/>
      <c r="V41" s="176"/>
      <c r="W41" s="176"/>
      <c r="X41" s="176"/>
      <c r="Y41" s="176"/>
    </row>
    <row r="42" spans="1:25" s="174" customFormat="1">
      <c r="A42" s="522"/>
      <c r="B42" s="177"/>
      <c r="C42" s="178"/>
      <c r="D42" s="165"/>
      <c r="E42" s="179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6"/>
      <c r="V42" s="176"/>
      <c r="W42" s="176"/>
      <c r="X42" s="176"/>
      <c r="Y42" s="176"/>
    </row>
    <row r="43" spans="1:25" s="174" customFormat="1">
      <c r="A43" s="522"/>
      <c r="B43" s="177"/>
      <c r="C43" s="178"/>
      <c r="D43" s="165"/>
      <c r="E43" s="179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6"/>
      <c r="V43" s="176"/>
      <c r="W43" s="176"/>
      <c r="X43" s="176"/>
      <c r="Y43" s="176"/>
    </row>
    <row r="44" spans="1:25" s="174" customFormat="1" ht="15.75" thickBot="1">
      <c r="A44" s="523"/>
      <c r="B44" s="177"/>
      <c r="C44" s="178"/>
      <c r="D44" s="165"/>
      <c r="E44" s="179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6"/>
      <c r="V44" s="176"/>
      <c r="W44" s="176"/>
      <c r="X44" s="176"/>
      <c r="Y44" s="176"/>
    </row>
    <row r="45" spans="1:25" s="94" customFormat="1" ht="15.75" thickBot="1">
      <c r="B45" s="509" t="s">
        <v>56</v>
      </c>
      <c r="C45" s="510"/>
      <c r="D45" s="510"/>
      <c r="E45" s="511"/>
      <c r="F45" s="502" t="s">
        <v>57</v>
      </c>
      <c r="G45" s="503"/>
      <c r="H45" s="503"/>
      <c r="I45" s="504"/>
      <c r="J45" s="515" t="s">
        <v>58</v>
      </c>
      <c r="K45" s="516"/>
      <c r="L45" s="516"/>
      <c r="M45" s="517"/>
      <c r="N45" s="491" t="s">
        <v>59</v>
      </c>
      <c r="O45" s="492"/>
      <c r="P45" s="492"/>
      <c r="Q45" s="493"/>
      <c r="R45" s="515" t="s">
        <v>60</v>
      </c>
      <c r="S45" s="516"/>
      <c r="T45" s="516"/>
      <c r="U45" s="517"/>
      <c r="V45" s="502" t="s">
        <v>61</v>
      </c>
      <c r="W45" s="503"/>
      <c r="X45" s="503"/>
      <c r="Y45" s="504"/>
    </row>
    <row r="46" spans="1:25" s="94" customFormat="1">
      <c r="B46" s="326"/>
      <c r="C46" s="324" t="s">
        <v>35</v>
      </c>
      <c r="D46" s="324" t="s">
        <v>36</v>
      </c>
      <c r="E46" s="325" t="s">
        <v>37</v>
      </c>
      <c r="F46" s="326"/>
      <c r="G46" s="324" t="s">
        <v>35</v>
      </c>
      <c r="H46" s="324" t="s">
        <v>36</v>
      </c>
      <c r="I46" s="325" t="s">
        <v>37</v>
      </c>
      <c r="J46" s="326"/>
      <c r="K46" s="324" t="s">
        <v>35</v>
      </c>
      <c r="L46" s="324" t="s">
        <v>36</v>
      </c>
      <c r="M46" s="325" t="s">
        <v>37</v>
      </c>
      <c r="N46" s="326"/>
      <c r="O46" s="324" t="s">
        <v>35</v>
      </c>
      <c r="P46" s="324" t="s">
        <v>36</v>
      </c>
      <c r="Q46" s="325" t="s">
        <v>37</v>
      </c>
      <c r="R46" s="326"/>
      <c r="S46" s="324" t="s">
        <v>35</v>
      </c>
      <c r="T46" s="324" t="s">
        <v>36</v>
      </c>
      <c r="U46" s="325" t="s">
        <v>37</v>
      </c>
      <c r="V46" s="326"/>
      <c r="W46" s="324" t="s">
        <v>35</v>
      </c>
      <c r="X46" s="324" t="s">
        <v>36</v>
      </c>
      <c r="Y46" s="325" t="s">
        <v>37</v>
      </c>
    </row>
    <row r="47" spans="1:25" s="94" customFormat="1">
      <c r="B47" s="327" t="s">
        <v>101</v>
      </c>
      <c r="C47" s="323">
        <f>COUNTIFS(D16:D44,"=gyn",E16:E44,"=a")</f>
        <v>0</v>
      </c>
      <c r="D47" s="323">
        <f>COUNTIFS(D16:D44,"=gyn",E16:E44,"=b")</f>
        <v>0</v>
      </c>
      <c r="E47" s="323">
        <f>COUNTIFS(D16:D44,"=gyn",E16:E44,"=c")</f>
        <v>0</v>
      </c>
      <c r="F47" s="327" t="s">
        <v>101</v>
      </c>
      <c r="G47" s="323">
        <f>COUNTIFS(H15:H44,"=gyn",I15:I44,"=a")</f>
        <v>0</v>
      </c>
      <c r="H47" s="323">
        <f>COUNTIFS(H15:H44,"=gyn",I15:I44,"=b")</f>
        <v>0</v>
      </c>
      <c r="I47" s="323">
        <f>COUNTIFS(H15:H44,"=gyn",I15:I44,"=c")</f>
        <v>0</v>
      </c>
      <c r="J47" s="327" t="s">
        <v>101</v>
      </c>
      <c r="K47" s="323">
        <f>COUNTIFS(L15:L44,"=gyn",M15:M44,"=a")</f>
        <v>0</v>
      </c>
      <c r="L47" s="323">
        <f>COUNTIFS(L15:L44,"=gyn",M15:M44,"=b")</f>
        <v>0</v>
      </c>
      <c r="M47" s="323">
        <f>COUNTIFS(L15:L44,"=gyn",M15:M44,"=c")</f>
        <v>0</v>
      </c>
      <c r="N47" s="327" t="s">
        <v>101</v>
      </c>
      <c r="O47" s="323">
        <f>COUNTIFS(P15:P44,"=gyn",Q15:Q44,"=a")</f>
        <v>0</v>
      </c>
      <c r="P47" s="323">
        <f>COUNTIFS(P15:P44,"=gyn",Q15:Q44,"=b")</f>
        <v>0</v>
      </c>
      <c r="Q47" s="323">
        <f>COUNTIFS(P15:P44,"=gyn",Q15:Q44,"=c")</f>
        <v>0</v>
      </c>
      <c r="R47" s="327" t="s">
        <v>101</v>
      </c>
      <c r="S47" s="323">
        <f>COUNTIFS(T15:T44,"=gyn",U15:U44,"=a")</f>
        <v>0</v>
      </c>
      <c r="T47" s="323">
        <f>COUNTIFS(T15:T44,"=gyn",U15:U44,"=b")</f>
        <v>0</v>
      </c>
      <c r="U47" s="323">
        <f>COUNTIFS(T15:T44,"=gyn",U15:U44,"=c")</f>
        <v>0</v>
      </c>
      <c r="V47" s="327" t="s">
        <v>101</v>
      </c>
      <c r="W47" s="323">
        <f>COUNTIFS(X15:X44,"=gyn",Y15:Y44,"=a")</f>
        <v>0</v>
      </c>
      <c r="X47" s="323">
        <f>COUNTIFS(X15:X44,"=gyn",Y15:Y44,"=b")</f>
        <v>0</v>
      </c>
      <c r="Y47" s="323">
        <f>COUNTIFS(X15:X44,"=gyn",Y15:Y44,"=c")</f>
        <v>0</v>
      </c>
    </row>
    <row r="48" spans="1:25" s="94" customFormat="1">
      <c r="B48" s="327" t="s">
        <v>102</v>
      </c>
      <c r="C48" s="323">
        <f>COUNTIFS(D16:D44,"=ortho",E16:E44,"=a")</f>
        <v>0</v>
      </c>
      <c r="D48" s="323">
        <f>COUNTIFS(D16:D44,"=ortho",E16:E44,"=b")</f>
        <v>0</v>
      </c>
      <c r="E48" s="323">
        <f>COUNTIFS(D16:D44,"=ortho",E16:E44,"=c")</f>
        <v>0</v>
      </c>
      <c r="F48" s="327" t="s">
        <v>102</v>
      </c>
      <c r="G48" s="323">
        <f>COUNTIFS(H15:H44,"=ortho",I15:I44,"=a")</f>
        <v>0</v>
      </c>
      <c r="H48" s="323">
        <f>COUNTIFS(H15:H44,"=ortho",I15:I44,"=b")</f>
        <v>0</v>
      </c>
      <c r="I48" s="323">
        <f>COUNTIFS(H15:H44,"=ortho",I15:I44,"=c")</f>
        <v>0</v>
      </c>
      <c r="J48" s="327" t="s">
        <v>102</v>
      </c>
      <c r="K48" s="323">
        <f>COUNTIFS(L15:L44,"=ortho",M15:M44,"=a")</f>
        <v>0</v>
      </c>
      <c r="L48" s="323">
        <f>COUNTIFS(L15:L44,"=ortho",M15:M44,"=b")</f>
        <v>0</v>
      </c>
      <c r="M48" s="323">
        <f>COUNTIFS(L15:L44,"=ortho",M15:M44,"=c")</f>
        <v>0</v>
      </c>
      <c r="N48" s="327" t="s">
        <v>102</v>
      </c>
      <c r="O48" s="323">
        <f>COUNTIFS(P15:P44,"=ortho",Q15:Q44,"=a")</f>
        <v>0</v>
      </c>
      <c r="P48" s="323">
        <f>COUNTIFS(P15:P44,"=ortho",Q15:Q44,"=b")</f>
        <v>0</v>
      </c>
      <c r="Q48" s="323">
        <f>COUNTIFS(P15:P44,"=ortho",Q15:Q44,"=c")</f>
        <v>0</v>
      </c>
      <c r="R48" s="327" t="s">
        <v>102</v>
      </c>
      <c r="S48" s="323">
        <f>COUNTIFS(T15:T44,"=ortho",U15:U44,"=a")</f>
        <v>0</v>
      </c>
      <c r="T48" s="323">
        <f>COUNTIFS(T15:T44,"=ortho",U15:U44,"=b")</f>
        <v>0</v>
      </c>
      <c r="U48" s="323">
        <f>COUNTIFS(T15:T44,"=ortho",U15:U44,"=c")</f>
        <v>0</v>
      </c>
      <c r="V48" s="327" t="s">
        <v>102</v>
      </c>
      <c r="W48" s="323">
        <f>COUNTIFS(X15:X44,"=ortho",Y15:Y44,"=a")</f>
        <v>0</v>
      </c>
      <c r="X48" s="323">
        <f>COUNTIFS(X15:X44,"=ortho",Y15:Y44,"=b")</f>
        <v>0</v>
      </c>
      <c r="Y48" s="323">
        <f>COUNTIFS(X15:X44,"=ortho",Y15:Y44,"=c")</f>
        <v>0</v>
      </c>
    </row>
    <row r="49" spans="2:25" s="94" customFormat="1">
      <c r="B49" s="327" t="s">
        <v>104</v>
      </c>
      <c r="C49" s="323">
        <f>COUNTIFS(D16:D44,"=physo",E16:E44,"=a")</f>
        <v>0</v>
      </c>
      <c r="D49" s="323">
        <f>COUNTIFS(D16:D44,"=physo",E16:E44,"=b")</f>
        <v>0</v>
      </c>
      <c r="E49" s="323">
        <f>COUNTIFS(D16:D44,"=physo",E16:E44,"=c")</f>
        <v>0</v>
      </c>
      <c r="F49" s="327" t="s">
        <v>104</v>
      </c>
      <c r="G49" s="323">
        <f>COUNTIFS(H15:H44,"=physo",I15:I44,"=a")</f>
        <v>0</v>
      </c>
      <c r="H49" s="323">
        <f>COUNTIFS(H15:H44,"=physo",I15:I44,"=b")</f>
        <v>0</v>
      </c>
      <c r="I49" s="323">
        <f>COUNTIFS(H15:H44,"=physo",I15:I44,"=c")</f>
        <v>0</v>
      </c>
      <c r="J49" s="327" t="s">
        <v>104</v>
      </c>
      <c r="K49" s="323">
        <f>COUNTIFS(L15:L44,"=physo",M15:M44,"=a")</f>
        <v>0</v>
      </c>
      <c r="L49" s="323">
        <f>COUNTIFS(L15:L44,"=physo",M15:M44,"=b")</f>
        <v>0</v>
      </c>
      <c r="M49" s="323">
        <f>COUNTIFS(L15:L44,"=physo",M15:M44,"=c")</f>
        <v>0</v>
      </c>
      <c r="N49" s="327" t="s">
        <v>104</v>
      </c>
      <c r="O49" s="323">
        <f>COUNTIFS(P15:P44,"=physo",Q15:Q44,"=a")</f>
        <v>0</v>
      </c>
      <c r="P49" s="323">
        <f>COUNTIFS(P15:P44,"=physo",Q15:Q44,"=b")</f>
        <v>0</v>
      </c>
      <c r="Q49" s="323">
        <f>COUNTIFS(P15:P44,"=physo",Q15:Q44,"=c")</f>
        <v>0</v>
      </c>
      <c r="R49" s="327" t="s">
        <v>104</v>
      </c>
      <c r="S49" s="323">
        <f>COUNTIFS(T15:T44,"=physo",U15:U44,"=a")</f>
        <v>0</v>
      </c>
      <c r="T49" s="323">
        <f>COUNTIFS(T15:T44,"=physo",U15:U44,"=b")</f>
        <v>0</v>
      </c>
      <c r="U49" s="323">
        <f>COUNTIFS(T15:T44,"=physo",U15:U44,"=c")</f>
        <v>0</v>
      </c>
      <c r="V49" s="327" t="s">
        <v>104</v>
      </c>
      <c r="W49" s="323">
        <f>COUNTIFS(X15:X44,"=physo",Y15:Y44,"=a")</f>
        <v>0</v>
      </c>
      <c r="X49" s="323">
        <f>COUNTIFS(X15:X44,"=physo",Y15:Y44,"=b")</f>
        <v>0</v>
      </c>
      <c r="Y49" s="323">
        <f>COUNTIFS(X15:X44,"=physo",Y15:Y44,"=c")</f>
        <v>0</v>
      </c>
    </row>
    <row r="50" spans="2:25" s="94" customFormat="1">
      <c r="B50" s="328" t="s">
        <v>105</v>
      </c>
      <c r="C50" s="323">
        <f>COUNTIFS(D16:D44,"=git",E16:E44,"=a")</f>
        <v>0</v>
      </c>
      <c r="D50" s="323">
        <f>COUNTIFS(D16:D44,"=git",E16:E44,"=b")</f>
        <v>0</v>
      </c>
      <c r="E50" s="323">
        <f>COUNTIFS(D16:D44,"=git",E16:E44,"=c")</f>
        <v>0</v>
      </c>
      <c r="F50" s="328" t="s">
        <v>105</v>
      </c>
      <c r="G50" s="323">
        <f>COUNTIFS(H15:H44,"=git",I15:I44,"=a")</f>
        <v>0</v>
      </c>
      <c r="H50" s="323">
        <f>COUNTIFS(H15:H44,"=git",I15:I44,"=b")</f>
        <v>0</v>
      </c>
      <c r="I50" s="323">
        <f>COUNTIFS(H15:H44,"=git",I15:I44,"=c")</f>
        <v>0</v>
      </c>
      <c r="J50" s="328" t="s">
        <v>105</v>
      </c>
      <c r="K50" s="323">
        <f>COUNTIFS(L15:L44,"=git",M15:M44,"=a")</f>
        <v>0</v>
      </c>
      <c r="L50" s="323">
        <f>COUNTIFS(L15:L44,"=git",M15:M44,"=b")</f>
        <v>0</v>
      </c>
      <c r="M50" s="323">
        <f>COUNTIFS(L15:L44,"=git",M15:M44,"=c")</f>
        <v>0</v>
      </c>
      <c r="N50" s="328" t="s">
        <v>105</v>
      </c>
      <c r="O50" s="323">
        <f>COUNTIFS(P15:P44,"=git",Q15:Q44,"=a")</f>
        <v>0</v>
      </c>
      <c r="P50" s="323">
        <f>COUNTIFS(P15:P44,"=git",Q15:Q44,"=b")</f>
        <v>0</v>
      </c>
      <c r="Q50" s="323">
        <f>COUNTIFS(P15:P44,"=git",Q15:Q44,"=c")</f>
        <v>0</v>
      </c>
      <c r="R50" s="328" t="s">
        <v>105</v>
      </c>
      <c r="S50" s="323">
        <f>COUNTIFS(T15:T44,"=git",U15:U44,"=a")</f>
        <v>0</v>
      </c>
      <c r="T50" s="323">
        <f>COUNTIFS(T15:T44,"=git",U15:U44,"=b")</f>
        <v>0</v>
      </c>
      <c r="U50" s="323">
        <f>COUNTIFS(T15:T44,"=git",U15:U44,"=c")</f>
        <v>0</v>
      </c>
      <c r="V50" s="328" t="s">
        <v>105</v>
      </c>
      <c r="W50" s="323">
        <f>COUNTIFS(X15:X44,"=git",Y15:Y44,"=a")</f>
        <v>0</v>
      </c>
      <c r="X50" s="323">
        <f>COUNTIFS(X15:X44,"=git",Y15:Y44,"=b")</f>
        <v>0</v>
      </c>
      <c r="Y50" s="323">
        <f>COUNTIFS(X15:X44,"=git",Y15:Y44,"=c")</f>
        <v>0</v>
      </c>
    </row>
    <row r="51" spans="2:25" s="94" customFormat="1">
      <c r="B51" s="328" t="s">
        <v>22</v>
      </c>
      <c r="C51" s="323">
        <f>COUNTIFS(D16:D44,"=gp",E16:E44,"=a")</f>
        <v>0</v>
      </c>
      <c r="D51" s="323">
        <f>COUNTIFS(D16:D44,"=gp",E16:E44,"=b")</f>
        <v>0</v>
      </c>
      <c r="E51" s="323">
        <f>COUNTIFS(D16:D44,"=gp",E16:E44,"=c")</f>
        <v>0</v>
      </c>
      <c r="F51" s="328" t="s">
        <v>22</v>
      </c>
      <c r="G51" s="323">
        <f>COUNTIFS(H15:H44,"=gp",I15:I44,"=a")</f>
        <v>0</v>
      </c>
      <c r="H51" s="323">
        <f>COUNTIFS(H15:H44,"=gp",I15:I44,"=b")</f>
        <v>0</v>
      </c>
      <c r="I51" s="323">
        <f>COUNTIFS(H15:H44,"=gp",I15:I44,"=c")</f>
        <v>0</v>
      </c>
      <c r="J51" s="328" t="s">
        <v>22</v>
      </c>
      <c r="K51" s="323">
        <f>COUNTIFS(L15:L44,"=gp",M15:M44,"=a")</f>
        <v>0</v>
      </c>
      <c r="L51" s="323">
        <f>COUNTIFS(L15:L44,"=gp",M15:M44,"=b")</f>
        <v>0</v>
      </c>
      <c r="M51" s="323">
        <f>COUNTIFS(L15:L44,"=gp",M15:M44,"=c")</f>
        <v>0</v>
      </c>
      <c r="N51" s="328" t="s">
        <v>22</v>
      </c>
      <c r="O51" s="323">
        <f>COUNTIFS(P15:P44,"=gp",Q15:Q44,"=a")</f>
        <v>0</v>
      </c>
      <c r="P51" s="323">
        <f>COUNTIFS(P15:P44,"=gp",Q15:Q44,"=b")</f>
        <v>0</v>
      </c>
      <c r="Q51" s="323">
        <f>COUNTIFS(P15:P44,"=gp",Q15:Q44,"=c")</f>
        <v>0</v>
      </c>
      <c r="R51" s="328" t="s">
        <v>22</v>
      </c>
      <c r="S51" s="323">
        <f>COUNTIFS(T15:T44,"=gp",U15:U44,"=a")</f>
        <v>0</v>
      </c>
      <c r="T51" s="323">
        <f>COUNTIFS(T15:T44,"=gp",U15:U44,"=b")</f>
        <v>0</v>
      </c>
      <c r="U51" s="323">
        <f>COUNTIFS(T15:T44,"=gp",U15:U44,"=c")</f>
        <v>0</v>
      </c>
      <c r="V51" s="328" t="s">
        <v>22</v>
      </c>
      <c r="W51" s="323">
        <f>COUNTIFS(X15:X44,"=gp",Y15:Y44,"=a")</f>
        <v>0</v>
      </c>
      <c r="X51" s="323">
        <f>COUNTIFS(X15:X44,"=gp",Y15:Y44,"=b")</f>
        <v>0</v>
      </c>
      <c r="Y51" s="323">
        <f>COUNTIFS(X15:X44,"=gp",Y15:Y44,"=c")</f>
        <v>0</v>
      </c>
    </row>
    <row r="52" spans="2:25" s="94" customFormat="1" ht="15.75" thickBot="1">
      <c r="B52" s="328" t="s">
        <v>103</v>
      </c>
      <c r="C52" s="323">
        <f>COUNTIFS(D16:D44,"=endo",E16:E44,"=a")</f>
        <v>0</v>
      </c>
      <c r="D52" s="323">
        <f>COUNTIFS(D16:D44,"=endo",E16:E44,"=b")</f>
        <v>0</v>
      </c>
      <c r="E52" s="323">
        <f>COUNTIFS(D16:D44,"=endo",E16:E$44,"=c")</f>
        <v>0</v>
      </c>
      <c r="F52" s="328" t="s">
        <v>103</v>
      </c>
      <c r="G52" s="323">
        <f>COUNTIFS(H15:H44,"=endo",I15:I44,"=a")</f>
        <v>0</v>
      </c>
      <c r="H52" s="323">
        <f>COUNTIFS(H15:H44,"=endo",I15:I44,"=b")</f>
        <v>0</v>
      </c>
      <c r="I52" s="323">
        <f>COUNTIFS(H15:H44,"=endo",I15:I$44,"=c")</f>
        <v>0</v>
      </c>
      <c r="J52" s="328" t="s">
        <v>103</v>
      </c>
      <c r="K52" s="323">
        <f>COUNTIFS(L15:L44,"=endo",M15:M44,"=a")</f>
        <v>0</v>
      </c>
      <c r="L52" s="323">
        <f>COUNTIFS(L15:L44,"=endo",M15:M44,"=b")</f>
        <v>0</v>
      </c>
      <c r="M52" s="323">
        <f>COUNTIFS(L15:L44,"=endo",M15:M$44,"=c")</f>
        <v>0</v>
      </c>
      <c r="N52" s="328" t="s">
        <v>103</v>
      </c>
      <c r="O52" s="323">
        <f>COUNTIFS(P15:P44,"=endo",Q15:Q44,"=a")</f>
        <v>0</v>
      </c>
      <c r="P52" s="323">
        <f>COUNTIFS(P15:P44,"=endo",Q15:Q44,"=b")</f>
        <v>0</v>
      </c>
      <c r="Q52" s="323">
        <f>COUNTIFS(P15:P44,"=endo",Q15:Q$44,"=c")</f>
        <v>0</v>
      </c>
      <c r="R52" s="328" t="s">
        <v>103</v>
      </c>
      <c r="S52" s="323">
        <f>COUNTIFS(T15:T44,"=endo",U15:U44,"=a")</f>
        <v>0</v>
      </c>
      <c r="T52" s="323">
        <f>COUNTIFS(T15:T44,"=endo",U15:U44,"=b")</f>
        <v>0</v>
      </c>
      <c r="U52" s="323">
        <f>COUNTIFS(T15:T44,"=endo",U15:U$44,"=c")</f>
        <v>0</v>
      </c>
      <c r="V52" s="328" t="s">
        <v>103</v>
      </c>
      <c r="W52" s="323">
        <f>COUNTIFS(X15:X44,"=endo",Y15:Y44,"=a")</f>
        <v>0</v>
      </c>
      <c r="X52" s="323">
        <f>COUNTIFS(X15:X44,"=endo",Y15:Y44,"=b")</f>
        <v>0</v>
      </c>
      <c r="Y52" s="323">
        <f>COUNTIFS(X15:X44,"=endo",Y15:Y$44,"=c")</f>
        <v>0</v>
      </c>
    </row>
    <row r="53" spans="2:25" s="93" customFormat="1" ht="15.75" thickBot="1">
      <c r="B53" s="329">
        <f>SUM(C47:E52)</f>
        <v>0</v>
      </c>
      <c r="C53" s="330"/>
      <c r="D53" s="330"/>
      <c r="E53" s="331"/>
      <c r="F53" s="329">
        <f>SUM(G47:I52)</f>
        <v>0</v>
      </c>
      <c r="G53" s="330"/>
      <c r="H53" s="330"/>
      <c r="I53" s="331"/>
      <c r="J53" s="329">
        <f>SUM(K47:M52)</f>
        <v>0</v>
      </c>
      <c r="K53" s="330"/>
      <c r="L53" s="330"/>
      <c r="M53" s="331"/>
      <c r="N53" s="329">
        <f>SUM(O47:Q52)</f>
        <v>0</v>
      </c>
      <c r="O53" s="330"/>
      <c r="P53" s="330"/>
      <c r="Q53" s="331"/>
      <c r="R53" s="329">
        <f>SUM(S47:U52)</f>
        <v>0</v>
      </c>
      <c r="S53" s="330"/>
      <c r="T53" s="330"/>
      <c r="U53" s="331"/>
      <c r="V53" s="329">
        <f>SUM(W47:Y52)</f>
        <v>0</v>
      </c>
      <c r="W53" s="330"/>
      <c r="X53" s="330"/>
      <c r="Y53" s="331"/>
    </row>
    <row r="54" spans="2:25" s="93" customFormat="1"/>
    <row r="55" spans="2:25" s="93" customFormat="1">
      <c r="B55" s="490" t="s">
        <v>101</v>
      </c>
      <c r="C55" s="490"/>
      <c r="D55" s="490"/>
      <c r="E55" s="411" t="s">
        <v>102</v>
      </c>
      <c r="F55" s="411"/>
      <c r="G55" s="411"/>
      <c r="H55" s="497" t="s">
        <v>104</v>
      </c>
      <c r="I55" s="498"/>
      <c r="J55" s="498"/>
      <c r="K55" s="425" t="s">
        <v>95</v>
      </c>
      <c r="L55" s="425"/>
      <c r="M55" s="425"/>
      <c r="N55" s="424" t="s">
        <v>22</v>
      </c>
      <c r="O55" s="424"/>
      <c r="P55" s="424"/>
      <c r="Q55" s="499" t="s">
        <v>134</v>
      </c>
      <c r="R55" s="412"/>
      <c r="S55" s="412"/>
    </row>
    <row r="56" spans="2:25" s="93" customFormat="1">
      <c r="B56" s="332" t="s">
        <v>35</v>
      </c>
      <c r="C56" s="332" t="s">
        <v>36</v>
      </c>
      <c r="D56" s="332" t="s">
        <v>37</v>
      </c>
      <c r="E56" s="333" t="s">
        <v>35</v>
      </c>
      <c r="F56" s="333" t="s">
        <v>36</v>
      </c>
      <c r="G56" s="333" t="s">
        <v>37</v>
      </c>
      <c r="H56" s="334" t="s">
        <v>35</v>
      </c>
      <c r="I56" s="334" t="s">
        <v>36</v>
      </c>
      <c r="J56" s="334" t="s">
        <v>37</v>
      </c>
      <c r="K56" s="335" t="s">
        <v>35</v>
      </c>
      <c r="L56" s="335" t="s">
        <v>36</v>
      </c>
      <c r="M56" s="335" t="s">
        <v>37</v>
      </c>
      <c r="N56" s="332" t="s">
        <v>35</v>
      </c>
      <c r="O56" s="332" t="s">
        <v>36</v>
      </c>
      <c r="P56" s="332" t="s">
        <v>37</v>
      </c>
      <c r="Q56" s="336" t="s">
        <v>35</v>
      </c>
      <c r="R56" s="336" t="s">
        <v>36</v>
      </c>
      <c r="S56" s="336" t="s">
        <v>37</v>
      </c>
    </row>
    <row r="57" spans="2:25" s="93" customFormat="1">
      <c r="B57" s="337">
        <f>C47+G47+K47+O47+S47+W47</f>
        <v>0</v>
      </c>
      <c r="C57" s="337">
        <f>D47+H47+L47+P47+T47+X47</f>
        <v>0</v>
      </c>
      <c r="D57" s="337">
        <f>E47+I47+M47+Q47+U47+Y47</f>
        <v>0</v>
      </c>
      <c r="E57" s="337">
        <f>C48+G48+K48+O48+S48+W48</f>
        <v>0</v>
      </c>
      <c r="F57" s="337">
        <f>D48+H48+L48+P48+T48+X48</f>
        <v>0</v>
      </c>
      <c r="G57" s="337">
        <f>E48+I48+M48+Q48+U48+Y48</f>
        <v>0</v>
      </c>
      <c r="H57" s="337">
        <f>C49+G49+K49+O49+S49+W49</f>
        <v>0</v>
      </c>
      <c r="I57" s="337">
        <f>D49+H49+L49+P49+T49+X49</f>
        <v>0</v>
      </c>
      <c r="J57" s="337">
        <f>E49+I49+M49+Q49+U49+Y49</f>
        <v>0</v>
      </c>
      <c r="K57" s="337">
        <f>G50+K50+O50+S50+W50+C50</f>
        <v>0</v>
      </c>
      <c r="L57" s="337">
        <f>H50+L50+P50+T50+X50+D50</f>
        <v>0</v>
      </c>
      <c r="M57" s="337">
        <f>I50+M50+Q50+U50+Y50+E50</f>
        <v>0</v>
      </c>
      <c r="N57" s="337">
        <f>C51+G51+K51+O51+S51+W51</f>
        <v>0</v>
      </c>
      <c r="O57" s="337">
        <f>D51+H51+L51+P51+T51+X51</f>
        <v>0</v>
      </c>
      <c r="P57" s="337">
        <f>E51+I51+M51+Q51+U51+Y51</f>
        <v>0</v>
      </c>
      <c r="Q57" s="338">
        <f>C52+G52+K52+O52+S52+W52</f>
        <v>0</v>
      </c>
      <c r="R57" s="338">
        <f>D52+H52+L52+P52+T52+X52</f>
        <v>0</v>
      </c>
      <c r="S57" s="338">
        <f>E52+I52+M52+Q52+U52+Y52</f>
        <v>0</v>
      </c>
    </row>
    <row r="58" spans="2:25" s="93" customFormat="1">
      <c r="B58" s="487">
        <f>B57+C57+D57</f>
        <v>0</v>
      </c>
      <c r="C58" s="488"/>
      <c r="D58" s="489"/>
      <c r="E58" s="487">
        <f>E57+F57+G57</f>
        <v>0</v>
      </c>
      <c r="F58" s="488"/>
      <c r="G58" s="489"/>
      <c r="H58" s="487">
        <f>H57+I57+J57</f>
        <v>0</v>
      </c>
      <c r="I58" s="488"/>
      <c r="J58" s="489"/>
      <c r="K58" s="487">
        <f>K57+L57+M57</f>
        <v>0</v>
      </c>
      <c r="L58" s="488"/>
      <c r="M58" s="489"/>
      <c r="N58" s="487">
        <f>N57+O57+P57</f>
        <v>0</v>
      </c>
      <c r="O58" s="488"/>
      <c r="P58" s="489"/>
      <c r="Q58" s="494">
        <f>Q57+R57+S57</f>
        <v>0</v>
      </c>
      <c r="R58" s="495"/>
      <c r="S58" s="496"/>
      <c r="T58" s="106">
        <f>SUM(B58:S58)</f>
        <v>0</v>
      </c>
    </row>
    <row r="59" spans="2:25" s="174" customFormat="1"/>
    <row r="60" spans="2:25" s="174" customFormat="1"/>
    <row r="61" spans="2:25" s="174" customFormat="1"/>
    <row r="62" spans="2:25" s="174" customFormat="1"/>
    <row r="63" spans="2:25" s="174" customFormat="1"/>
    <row r="64" spans="2:25" s="174" customFormat="1"/>
    <row r="65" s="174" customFormat="1"/>
    <row r="66" s="174" customFormat="1"/>
    <row r="67" s="174" customFormat="1"/>
    <row r="68" s="174" customFormat="1"/>
    <row r="69" s="174" customFormat="1"/>
    <row r="70" s="174" customFormat="1"/>
    <row r="71" s="174" customFormat="1"/>
    <row r="72" s="174" customFormat="1"/>
    <row r="73" s="174" customFormat="1"/>
    <row r="74" s="174" customFormat="1"/>
  </sheetData>
  <protectedRanges>
    <protectedRange password="CC6F" sqref="A73:XFD74" name="Range2_2"/>
    <protectedRange password="CC6F" sqref="A59:XFD72" name="Range2_1_1"/>
    <protectedRange password="CC6F" sqref="A47:A52 Z47:XFD52 A45:XFD46" name="Range1_2"/>
    <protectedRange password="CC6F" sqref="A1:XFD1 L29 V23:XFD27 Z15:XFD22 Z28:XFD44 B16 B4:XFD14 A4:A13 A28:A44 A15:A26 D16:E16" name="Range1_1_3_3"/>
    <protectedRange password="CC6F" sqref="B47:B52 F47:F52 J47:J52 N47:N52 R47:R52 V47:V52" name="Range1_2_1_1"/>
    <protectedRange password="CC6F" sqref="B55:S55" name="Range3_1_4_1_1_1"/>
    <protectedRange password="CC6F" sqref="C47:E52 G47:I52 K47:M52 O47:Q52 S47:U52 W47:Y52" name="Range3_1_6_1"/>
    <protectedRange password="CC6F" sqref="A2:D2 F2:XFD2" name="Range1_1_3_1_2"/>
    <protectedRange password="CC6F" sqref="A3:XFD3" name="Range1_1_3_1_1_2"/>
  </protectedRanges>
  <mergeCells count="90">
    <mergeCell ref="V45:Y45"/>
    <mergeCell ref="J3:M3"/>
    <mergeCell ref="V13:W13"/>
    <mergeCell ref="V5:W5"/>
    <mergeCell ref="J10:K10"/>
    <mergeCell ref="R8:S8"/>
    <mergeCell ref="N5:O5"/>
    <mergeCell ref="J6:K6"/>
    <mergeCell ref="N7:O7"/>
    <mergeCell ref="V12:W12"/>
    <mergeCell ref="N11:O11"/>
    <mergeCell ref="R5:S5"/>
    <mergeCell ref="J7:K7"/>
    <mergeCell ref="J13:K13"/>
    <mergeCell ref="V10:W10"/>
    <mergeCell ref="J8:K8"/>
    <mergeCell ref="A1:J1"/>
    <mergeCell ref="F45:I45"/>
    <mergeCell ref="R6:S6"/>
    <mergeCell ref="V3:Y3"/>
    <mergeCell ref="R45:U45"/>
    <mergeCell ref="J45:M45"/>
    <mergeCell ref="R3:U3"/>
    <mergeCell ref="F8:G8"/>
    <mergeCell ref="R10:S10"/>
    <mergeCell ref="F10:G10"/>
    <mergeCell ref="V9:W9"/>
    <mergeCell ref="A6:A13"/>
    <mergeCell ref="N8:O8"/>
    <mergeCell ref="N10:O10"/>
    <mergeCell ref="F9:G9"/>
    <mergeCell ref="J11:K11"/>
    <mergeCell ref="Q58:S58"/>
    <mergeCell ref="H55:J55"/>
    <mergeCell ref="N12:O12"/>
    <mergeCell ref="F11:G11"/>
    <mergeCell ref="B11:C11"/>
    <mergeCell ref="R12:S12"/>
    <mergeCell ref="B58:D58"/>
    <mergeCell ref="N58:P58"/>
    <mergeCell ref="N55:P55"/>
    <mergeCell ref="H58:J58"/>
    <mergeCell ref="K58:M58"/>
    <mergeCell ref="E58:G58"/>
    <mergeCell ref="E55:G55"/>
    <mergeCell ref="N45:Q45"/>
    <mergeCell ref="Q55:S55"/>
    <mergeCell ref="N4:O4"/>
    <mergeCell ref="R13:S13"/>
    <mergeCell ref="N6:O6"/>
    <mergeCell ref="N9:O9"/>
    <mergeCell ref="R4:S4"/>
    <mergeCell ref="R11:S11"/>
    <mergeCell ref="F7:G7"/>
    <mergeCell ref="F5:G5"/>
    <mergeCell ref="N13:O13"/>
    <mergeCell ref="J12:K12"/>
    <mergeCell ref="R7:S7"/>
    <mergeCell ref="B5:C5"/>
    <mergeCell ref="J4:K4"/>
    <mergeCell ref="B55:D55"/>
    <mergeCell ref="B4:C4"/>
    <mergeCell ref="F4:G4"/>
    <mergeCell ref="B45:E45"/>
    <mergeCell ref="K55:M55"/>
    <mergeCell ref="B12:C12"/>
    <mergeCell ref="B7:C7"/>
    <mergeCell ref="B10:C10"/>
    <mergeCell ref="F6:G6"/>
    <mergeCell ref="F13:G13"/>
    <mergeCell ref="B13:C13"/>
    <mergeCell ref="F12:G12"/>
    <mergeCell ref="B9:C9"/>
    <mergeCell ref="B6:C6"/>
    <mergeCell ref="D2:G2"/>
    <mergeCell ref="I2:Q2"/>
    <mergeCell ref="A16:A44"/>
    <mergeCell ref="B8:C8"/>
    <mergeCell ref="V8:W8"/>
    <mergeCell ref="B2:C2"/>
    <mergeCell ref="V11:W11"/>
    <mergeCell ref="J9:K9"/>
    <mergeCell ref="R9:S9"/>
    <mergeCell ref="V7:W7"/>
    <mergeCell ref="N3:Q3"/>
    <mergeCell ref="V6:W6"/>
    <mergeCell ref="F3:I3"/>
    <mergeCell ref="V4:W4"/>
    <mergeCell ref="B3:E3"/>
    <mergeCell ref="J5:K5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sheetPr>
    <tabColor rgb="FFFFFF00"/>
  </sheetPr>
  <dimension ref="A2:AE22"/>
  <sheetViews>
    <sheetView workbookViewId="0">
      <selection activeCell="F7" sqref="F7"/>
    </sheetView>
  </sheetViews>
  <sheetFormatPr defaultColWidth="10" defaultRowHeight="15"/>
  <cols>
    <col min="1" max="1" width="15.7109375" customWidth="1"/>
    <col min="15" max="15" width="14" customWidth="1"/>
    <col min="31" max="31" width="15.140625" customWidth="1"/>
  </cols>
  <sheetData>
    <row r="2" spans="1:31" s="1" customFormat="1" ht="15.75" thickBot="1">
      <c r="M2" s="180"/>
      <c r="AC2" s="180"/>
    </row>
    <row r="3" spans="1:31" s="180" customFormat="1" ht="31.5" customHeight="1" thickBot="1">
      <c r="A3" s="548" t="s">
        <v>40</v>
      </c>
      <c r="B3" s="460" t="s">
        <v>126</v>
      </c>
      <c r="C3" s="460" t="s">
        <v>24</v>
      </c>
      <c r="D3" s="542" t="s">
        <v>41</v>
      </c>
      <c r="E3" s="543"/>
      <c r="F3" s="543"/>
      <c r="G3" s="543"/>
      <c r="H3" s="543"/>
      <c r="I3" s="543"/>
      <c r="J3" s="543"/>
      <c r="K3" s="543"/>
      <c r="L3" s="543"/>
      <c r="M3" s="543"/>
      <c r="N3" s="544"/>
      <c r="O3" s="457" t="s">
        <v>42</v>
      </c>
      <c r="P3" s="475" t="s">
        <v>126</v>
      </c>
      <c r="Q3" s="455" t="s">
        <v>125</v>
      </c>
      <c r="R3" s="455" t="s">
        <v>24</v>
      </c>
      <c r="S3" s="452" t="s">
        <v>127</v>
      </c>
      <c r="T3" s="466" t="s">
        <v>43</v>
      </c>
      <c r="U3" s="466"/>
      <c r="V3" s="466"/>
      <c r="W3" s="466"/>
      <c r="X3" s="466"/>
      <c r="Y3" s="466"/>
      <c r="Z3" s="466"/>
      <c r="AA3" s="466"/>
      <c r="AB3" s="466"/>
      <c r="AC3" s="466"/>
      <c r="AD3" s="466"/>
      <c r="AE3" s="463" t="s">
        <v>128</v>
      </c>
    </row>
    <row r="4" spans="1:31" s="180" customFormat="1" ht="31.5" customHeight="1" thickBot="1">
      <c r="A4" s="549"/>
      <c r="B4" s="461"/>
      <c r="C4" s="461"/>
      <c r="D4" s="542" t="s">
        <v>44</v>
      </c>
      <c r="E4" s="543"/>
      <c r="F4" s="543"/>
      <c r="G4" s="543"/>
      <c r="H4" s="543"/>
      <c r="I4" s="544"/>
      <c r="J4" s="542" t="s">
        <v>45</v>
      </c>
      <c r="K4" s="543"/>
      <c r="L4" s="543"/>
      <c r="M4" s="543"/>
      <c r="N4" s="544"/>
      <c r="O4" s="458"/>
      <c r="P4" s="476"/>
      <c r="Q4" s="456"/>
      <c r="R4" s="456"/>
      <c r="S4" s="453"/>
      <c r="T4" s="467" t="s">
        <v>44</v>
      </c>
      <c r="U4" s="467"/>
      <c r="V4" s="467"/>
      <c r="W4" s="467"/>
      <c r="X4" s="467"/>
      <c r="Y4" s="467"/>
      <c r="Z4" s="467" t="s">
        <v>45</v>
      </c>
      <c r="AA4" s="467"/>
      <c r="AB4" s="467"/>
      <c r="AC4" s="467"/>
      <c r="AD4" s="467"/>
      <c r="AE4" s="464"/>
    </row>
    <row r="5" spans="1:31" s="180" customFormat="1" ht="31.5" customHeight="1" thickBot="1">
      <c r="A5" s="550"/>
      <c r="B5" s="462"/>
      <c r="C5" s="462"/>
      <c r="D5" s="112" t="s">
        <v>18</v>
      </c>
      <c r="E5" s="113" t="s">
        <v>102</v>
      </c>
      <c r="F5" s="113" t="s">
        <v>130</v>
      </c>
      <c r="G5" s="113" t="s">
        <v>105</v>
      </c>
      <c r="H5" s="113" t="s">
        <v>129</v>
      </c>
      <c r="I5" s="114" t="s">
        <v>103</v>
      </c>
      <c r="J5" s="117" t="s">
        <v>96</v>
      </c>
      <c r="K5" s="117" t="s">
        <v>97</v>
      </c>
      <c r="L5" s="117" t="s">
        <v>98</v>
      </c>
      <c r="M5" s="117" t="s">
        <v>99</v>
      </c>
      <c r="N5" s="117" t="s">
        <v>100</v>
      </c>
      <c r="O5" s="459"/>
      <c r="P5" s="477"/>
      <c r="Q5" s="454"/>
      <c r="R5" s="454"/>
      <c r="S5" s="454"/>
      <c r="T5" s="115" t="s">
        <v>18</v>
      </c>
      <c r="U5" s="116" t="s">
        <v>19</v>
      </c>
      <c r="V5" s="116" t="s">
        <v>95</v>
      </c>
      <c r="W5" s="116" t="s">
        <v>21</v>
      </c>
      <c r="X5" s="116" t="s">
        <v>22</v>
      </c>
      <c r="Y5" s="117" t="s">
        <v>23</v>
      </c>
      <c r="Z5" s="117" t="s">
        <v>96</v>
      </c>
      <c r="AA5" s="117" t="s">
        <v>97</v>
      </c>
      <c r="AB5" s="117" t="s">
        <v>98</v>
      </c>
      <c r="AC5" s="117" t="s">
        <v>99</v>
      </c>
      <c r="AD5" s="117" t="s">
        <v>100</v>
      </c>
      <c r="AE5" s="465"/>
    </row>
    <row r="6" spans="1:31" s="180" customFormat="1">
      <c r="A6" s="183" t="s">
        <v>87</v>
      </c>
      <c r="B6" s="119">
        <f>'performance 1'!B13</f>
        <v>0</v>
      </c>
      <c r="C6" s="119">
        <f>'performance 1'!C13</f>
        <v>0</v>
      </c>
      <c r="D6" s="120">
        <f>'performance 1'!D13</f>
        <v>0</v>
      </c>
      <c r="E6" s="120">
        <f>'performance 1'!E13</f>
        <v>0</v>
      </c>
      <c r="F6" s="120">
        <f>'performance 1'!F13</f>
        <v>0</v>
      </c>
      <c r="G6" s="120">
        <f>'performance 1'!G13</f>
        <v>0</v>
      </c>
      <c r="H6" s="120">
        <f>'performance 1'!H13</f>
        <v>0</v>
      </c>
      <c r="I6" s="120">
        <f>'performance 1'!I13</f>
        <v>0</v>
      </c>
      <c r="J6" s="121">
        <f>'performance 1'!J13</f>
        <v>0</v>
      </c>
      <c r="K6" s="121">
        <f>'performance 1'!K13</f>
        <v>0</v>
      </c>
      <c r="L6" s="121">
        <f>'performance 1'!L13</f>
        <v>0</v>
      </c>
      <c r="M6" s="121">
        <f>'performance 1'!M13</f>
        <v>0</v>
      </c>
      <c r="N6" s="121">
        <f>'performance 1'!N13</f>
        <v>0</v>
      </c>
      <c r="O6" s="122" t="e">
        <f>C6/B6</f>
        <v>#DIV/0!</v>
      </c>
      <c r="P6" s="123">
        <f>'performance 1'!P13</f>
        <v>0</v>
      </c>
      <c r="Q6" s="124">
        <f>'performance 1'!Q13</f>
        <v>0</v>
      </c>
      <c r="R6" s="123">
        <f>'performance 1'!R13</f>
        <v>3</v>
      </c>
      <c r="S6" s="125">
        <f>'performance 1'!S13</f>
        <v>0</v>
      </c>
      <c r="T6" s="126">
        <f>'performance 1'!T13</f>
        <v>3</v>
      </c>
      <c r="U6" s="126">
        <f>'performance 1'!U13</f>
        <v>0</v>
      </c>
      <c r="V6" s="126">
        <f>'performance 1'!V13</f>
        <v>0</v>
      </c>
      <c r="W6" s="126">
        <f>'performance 1'!W13</f>
        <v>0</v>
      </c>
      <c r="X6" s="126">
        <f>'performance 1'!X13</f>
        <v>0</v>
      </c>
      <c r="Y6" s="126">
        <f>'performance 1'!Y13</f>
        <v>0</v>
      </c>
      <c r="Z6" s="127">
        <f>'performance 1'!Z13</f>
        <v>3</v>
      </c>
      <c r="AA6" s="127">
        <f>'performance 1'!AA13</f>
        <v>2</v>
      </c>
      <c r="AB6" s="127">
        <f>'performance 1'!AB13</f>
        <v>2</v>
      </c>
      <c r="AC6" s="127">
        <f>'performance 1'!AC13</f>
        <v>2</v>
      </c>
      <c r="AD6" s="127">
        <f>'performance 1'!AD13</f>
        <v>1</v>
      </c>
      <c r="AE6" s="184" t="e">
        <f>R6/P6</f>
        <v>#DIV/0!</v>
      </c>
    </row>
    <row r="7" spans="1:31" s="180" customFormat="1">
      <c r="A7" s="183" t="s">
        <v>88</v>
      </c>
      <c r="B7" s="129">
        <f>'performance 2'!B13</f>
        <v>0</v>
      </c>
      <c r="C7" s="119">
        <f>'performance 2'!C13</f>
        <v>0</v>
      </c>
      <c r="D7" s="120">
        <f>'performance 2'!D13</f>
        <v>0</v>
      </c>
      <c r="E7" s="120">
        <f>'performance 2'!E13</f>
        <v>0</v>
      </c>
      <c r="F7" s="120">
        <f>'performance 2'!F13</f>
        <v>0</v>
      </c>
      <c r="G7" s="120">
        <f>'performance 2'!G13</f>
        <v>0</v>
      </c>
      <c r="H7" s="120">
        <f>'performance 2'!H13</f>
        <v>0</v>
      </c>
      <c r="I7" s="120">
        <f>'performance 2'!I13</f>
        <v>0</v>
      </c>
      <c r="J7" s="121">
        <f>'performance 2'!J13</f>
        <v>0</v>
      </c>
      <c r="K7" s="121">
        <f>'performance 2'!K13</f>
        <v>0</v>
      </c>
      <c r="L7" s="121">
        <f>'performance 2'!L13</f>
        <v>0</v>
      </c>
      <c r="M7" s="121">
        <f>'performance 1'!M14</f>
        <v>0</v>
      </c>
      <c r="N7" s="121">
        <f>'performance 1'!N14</f>
        <v>0</v>
      </c>
      <c r="O7" s="122" t="e">
        <f t="shared" ref="O7:O13" si="0">C7/B7</f>
        <v>#DIV/0!</v>
      </c>
      <c r="P7" s="130" t="e">
        <f>'performance 2'!O13</f>
        <v>#DIV/0!</v>
      </c>
      <c r="Q7" s="131">
        <f>'performance 2'!P13</f>
        <v>0</v>
      </c>
      <c r="R7" s="130">
        <f>'performance 2'!Q13</f>
        <v>0</v>
      </c>
      <c r="S7" s="132">
        <f>'performance 2'!R13</f>
        <v>0</v>
      </c>
      <c r="T7" s="133">
        <f>'performance 2'!S13</f>
        <v>0</v>
      </c>
      <c r="U7" s="133">
        <f>'performance 2'!T13</f>
        <v>0</v>
      </c>
      <c r="V7" s="133">
        <f>'performance 2'!U13</f>
        <v>0</v>
      </c>
      <c r="W7" s="133">
        <f>'performance 2'!V13</f>
        <v>0</v>
      </c>
      <c r="X7" s="133">
        <f>'performance 2'!W13</f>
        <v>0</v>
      </c>
      <c r="Y7" s="133">
        <f>'performance 2'!X13</f>
        <v>0</v>
      </c>
      <c r="Z7" s="127">
        <f>'performance 1'!Z14</f>
        <v>0</v>
      </c>
      <c r="AA7" s="127">
        <f>'performance 1'!AA14</f>
        <v>0</v>
      </c>
      <c r="AB7" s="127">
        <f>'performance 1'!AB14</f>
        <v>0</v>
      </c>
      <c r="AC7" s="127">
        <f>'performance 1'!AC14</f>
        <v>0</v>
      </c>
      <c r="AD7" s="127">
        <f>'performance 1'!AD14</f>
        <v>0</v>
      </c>
      <c r="AE7" s="184" t="e">
        <f t="shared" ref="AE7:AE12" si="1">R7/P7</f>
        <v>#DIV/0!</v>
      </c>
    </row>
    <row r="8" spans="1:31" s="180" customFormat="1">
      <c r="A8" s="183" t="s">
        <v>89</v>
      </c>
      <c r="B8" s="129">
        <f>'performance 3'!B13</f>
        <v>0</v>
      </c>
      <c r="C8" s="119">
        <f>'performance 3'!C13</f>
        <v>0</v>
      </c>
      <c r="D8" s="120">
        <f>'performance 3'!D13</f>
        <v>0</v>
      </c>
      <c r="E8" s="120">
        <f>'performance 3'!E13</f>
        <v>0</v>
      </c>
      <c r="F8" s="120">
        <f>'performance 3'!F13</f>
        <v>0</v>
      </c>
      <c r="G8" s="120">
        <f>'performance 3'!G13</f>
        <v>0</v>
      </c>
      <c r="H8" s="120">
        <f>'performance 3'!H13</f>
        <v>0</v>
      </c>
      <c r="I8" s="120">
        <f>'performance 3'!I13</f>
        <v>0</v>
      </c>
      <c r="J8" s="121">
        <f>'performance 3'!J13</f>
        <v>0</v>
      </c>
      <c r="K8" s="121">
        <f>'performance 3'!K13</f>
        <v>0</v>
      </c>
      <c r="L8" s="121">
        <f>'performance 3'!L13</f>
        <v>0</v>
      </c>
      <c r="M8" s="121">
        <f>'performance 1'!M15</f>
        <v>0</v>
      </c>
      <c r="N8" s="121">
        <f>'performance 1'!N15</f>
        <v>0</v>
      </c>
      <c r="O8" s="122" t="e">
        <f t="shared" si="0"/>
        <v>#DIV/0!</v>
      </c>
      <c r="P8" s="130" t="e">
        <f>'performance 3'!O13</f>
        <v>#DIV/0!</v>
      </c>
      <c r="Q8" s="131">
        <f>'performance 3'!P13</f>
        <v>0</v>
      </c>
      <c r="R8" s="130">
        <f>'performance 3'!Q13</f>
        <v>0</v>
      </c>
      <c r="S8" s="132">
        <f>'performance 3'!R13</f>
        <v>0</v>
      </c>
      <c r="T8" s="133">
        <f>'performance 3'!S13</f>
        <v>0</v>
      </c>
      <c r="U8" s="133">
        <f>'performance 3'!T13</f>
        <v>0</v>
      </c>
      <c r="V8" s="133">
        <f>'performance 3'!U13</f>
        <v>0</v>
      </c>
      <c r="W8" s="133">
        <f>'performance 3'!V13</f>
        <v>0</v>
      </c>
      <c r="X8" s="133">
        <f>'performance 3'!W13</f>
        <v>0</v>
      </c>
      <c r="Y8" s="133">
        <f>'performance 3'!X13</f>
        <v>0</v>
      </c>
      <c r="Z8" s="127">
        <f>'performance 1'!Z15</f>
        <v>0</v>
      </c>
      <c r="AA8" s="127">
        <f>'performance 1'!AA15</f>
        <v>0</v>
      </c>
      <c r="AB8" s="127">
        <f>'performance 1'!AB15</f>
        <v>0</v>
      </c>
      <c r="AC8" s="127">
        <f>'performance 1'!AC15</f>
        <v>0</v>
      </c>
      <c r="AD8" s="127">
        <f>'performance 1'!AD15</f>
        <v>0</v>
      </c>
      <c r="AE8" s="184" t="e">
        <f t="shared" si="1"/>
        <v>#DIV/0!</v>
      </c>
    </row>
    <row r="9" spans="1:31" s="180" customFormat="1">
      <c r="A9" s="183" t="s">
        <v>90</v>
      </c>
      <c r="B9" s="129">
        <f>'performance 4'!B13</f>
        <v>0</v>
      </c>
      <c r="C9" s="119">
        <f>'performance 4'!C13</f>
        <v>0</v>
      </c>
      <c r="D9" s="120">
        <f>'performance 4'!D13</f>
        <v>0</v>
      </c>
      <c r="E9" s="120">
        <f>'performance 4'!E13</f>
        <v>0</v>
      </c>
      <c r="F9" s="120">
        <f>'performance 4'!F13</f>
        <v>0</v>
      </c>
      <c r="G9" s="120">
        <f>'performance 4'!G13</f>
        <v>0</v>
      </c>
      <c r="H9" s="120">
        <f>'performance 4'!H13</f>
        <v>0</v>
      </c>
      <c r="I9" s="120">
        <f>'performance 4'!I13</f>
        <v>0</v>
      </c>
      <c r="J9" s="121">
        <f>'performance 4'!J13</f>
        <v>0</v>
      </c>
      <c r="K9" s="121">
        <f>'performance 4'!K13</f>
        <v>0</v>
      </c>
      <c r="L9" s="121">
        <f>'performance 4'!L13</f>
        <v>0</v>
      </c>
      <c r="M9" s="121">
        <f>'performance 1'!M16</f>
        <v>0</v>
      </c>
      <c r="N9" s="121">
        <f>'performance 1'!N16</f>
        <v>0</v>
      </c>
      <c r="O9" s="122" t="e">
        <f t="shared" si="0"/>
        <v>#DIV/0!</v>
      </c>
      <c r="P9" s="130" t="e">
        <f>'performance 4'!O13</f>
        <v>#DIV/0!</v>
      </c>
      <c r="Q9" s="131">
        <f>'performance 4'!P13</f>
        <v>0</v>
      </c>
      <c r="R9" s="130">
        <f>'performance 4'!Q13</f>
        <v>0</v>
      </c>
      <c r="S9" s="132">
        <f>'performance 4'!R13</f>
        <v>0</v>
      </c>
      <c r="T9" s="133">
        <f>'performance 4'!S13</f>
        <v>0</v>
      </c>
      <c r="U9" s="133">
        <f>'performance 4'!T13</f>
        <v>0</v>
      </c>
      <c r="V9" s="133">
        <f>'performance 4'!U13</f>
        <v>0</v>
      </c>
      <c r="W9" s="133">
        <f>'performance 4'!V13</f>
        <v>0</v>
      </c>
      <c r="X9" s="133">
        <f>'performance 4'!W13</f>
        <v>0</v>
      </c>
      <c r="Y9" s="133">
        <f>'performance 4'!X13</f>
        <v>0</v>
      </c>
      <c r="Z9" s="127">
        <f>'performance 1'!Z16</f>
        <v>0</v>
      </c>
      <c r="AA9" s="127">
        <f>'performance 1'!AA16</f>
        <v>0</v>
      </c>
      <c r="AB9" s="127">
        <f>'performance 1'!AB16</f>
        <v>0</v>
      </c>
      <c r="AC9" s="127">
        <f>'performance 1'!AC16</f>
        <v>0</v>
      </c>
      <c r="AD9" s="127">
        <f>'performance 1'!AD16</f>
        <v>0</v>
      </c>
      <c r="AE9" s="184" t="e">
        <f t="shared" si="1"/>
        <v>#DIV/0!</v>
      </c>
    </row>
    <row r="10" spans="1:31" s="180" customFormat="1">
      <c r="A10" s="183" t="s">
        <v>91</v>
      </c>
      <c r="B10" s="129">
        <f>'performance 5'!B13</f>
        <v>0</v>
      </c>
      <c r="C10" s="119">
        <f>'performance 5'!C13</f>
        <v>0</v>
      </c>
      <c r="D10" s="120">
        <f>'performance 5'!D13</f>
        <v>0</v>
      </c>
      <c r="E10" s="120">
        <f>'performance 5'!E13</f>
        <v>0</v>
      </c>
      <c r="F10" s="120">
        <f>'performance 5'!F13</f>
        <v>0</v>
      </c>
      <c r="G10" s="120">
        <f>'performance 5'!G13</f>
        <v>0</v>
      </c>
      <c r="H10" s="120">
        <f>'performance 5'!H13</f>
        <v>0</v>
      </c>
      <c r="I10" s="120">
        <f>'performance 5'!I13</f>
        <v>0</v>
      </c>
      <c r="J10" s="121">
        <f>'performance 5'!J13</f>
        <v>0</v>
      </c>
      <c r="K10" s="121">
        <f>'performance 5'!K13</f>
        <v>0</v>
      </c>
      <c r="L10" s="121">
        <f>'performance 5'!L13</f>
        <v>0</v>
      </c>
      <c r="M10" s="121">
        <f>'performance 1'!M17</f>
        <v>0</v>
      </c>
      <c r="N10" s="121">
        <f>'performance 1'!N17</f>
        <v>0</v>
      </c>
      <c r="O10" s="122" t="e">
        <f t="shared" si="0"/>
        <v>#DIV/0!</v>
      </c>
      <c r="P10" s="130" t="e">
        <f>'performance 5'!O13</f>
        <v>#DIV/0!</v>
      </c>
      <c r="Q10" s="131">
        <f>'performance 5'!P13</f>
        <v>0</v>
      </c>
      <c r="R10" s="130">
        <f>'performance 5'!Q13</f>
        <v>0</v>
      </c>
      <c r="S10" s="132">
        <f>'performance 5'!R13</f>
        <v>0</v>
      </c>
      <c r="T10" s="133">
        <f>'performance 5'!S13</f>
        <v>0</v>
      </c>
      <c r="U10" s="133">
        <f>'performance 5'!T13</f>
        <v>0</v>
      </c>
      <c r="V10" s="133">
        <f>'performance 5'!U13</f>
        <v>0</v>
      </c>
      <c r="W10" s="133">
        <f>'performance 5'!V13</f>
        <v>0</v>
      </c>
      <c r="X10" s="133">
        <f>'performance 5'!W13</f>
        <v>0</v>
      </c>
      <c r="Y10" s="133">
        <f>'performance 5'!X13</f>
        <v>0</v>
      </c>
      <c r="Z10" s="127">
        <f>'performance 1'!Z17</f>
        <v>0</v>
      </c>
      <c r="AA10" s="127">
        <f>'performance 1'!AA17</f>
        <v>0</v>
      </c>
      <c r="AB10" s="127">
        <f>'performance 1'!AB17</f>
        <v>0</v>
      </c>
      <c r="AC10" s="127">
        <f>'performance 1'!AC17</f>
        <v>0</v>
      </c>
      <c r="AD10" s="127">
        <f>'performance 1'!AD17</f>
        <v>0</v>
      </c>
      <c r="AE10" s="184" t="e">
        <f t="shared" si="1"/>
        <v>#DIV/0!</v>
      </c>
    </row>
    <row r="11" spans="1:31" s="180" customFormat="1">
      <c r="A11" s="183" t="s">
        <v>92</v>
      </c>
      <c r="B11" s="135">
        <f>'performance 6'!B13</f>
        <v>0</v>
      </c>
      <c r="C11" s="119">
        <f>'performance 6'!C13</f>
        <v>0</v>
      </c>
      <c r="D11" s="136">
        <f>'performance 6'!D13</f>
        <v>0</v>
      </c>
      <c r="E11" s="136">
        <f>'performance 6'!E13</f>
        <v>0</v>
      </c>
      <c r="F11" s="136">
        <f>'performance 6'!F13</f>
        <v>0</v>
      </c>
      <c r="G11" s="136">
        <f>'performance 6'!G13</f>
        <v>0</v>
      </c>
      <c r="H11" s="136">
        <f>'performance 6'!H13</f>
        <v>0</v>
      </c>
      <c r="I11" s="136">
        <f>'performance 6'!I13</f>
        <v>0</v>
      </c>
      <c r="J11" s="137">
        <f>'performance 6'!J13</f>
        <v>0</v>
      </c>
      <c r="K11" s="137">
        <f>'performance 6'!K13</f>
        <v>0</v>
      </c>
      <c r="L11" s="137">
        <f>'performance 6'!L13</f>
        <v>0</v>
      </c>
      <c r="M11" s="121">
        <f>'performance 1'!M18</f>
        <v>0</v>
      </c>
      <c r="N11" s="121">
        <f>'performance 1'!N18</f>
        <v>0</v>
      </c>
      <c r="O11" s="122" t="e">
        <f t="shared" si="0"/>
        <v>#DIV/0!</v>
      </c>
      <c r="P11" s="138" t="e">
        <f>'performance 6'!O13</f>
        <v>#DIV/0!</v>
      </c>
      <c r="Q11" s="139">
        <f>'performance 6'!P13</f>
        <v>0</v>
      </c>
      <c r="R11" s="138">
        <f>'performance 6'!Q13</f>
        <v>0</v>
      </c>
      <c r="S11" s="140">
        <f>'performance 6'!R13</f>
        <v>0</v>
      </c>
      <c r="T11" s="141">
        <f>'performance 6'!S13</f>
        <v>0</v>
      </c>
      <c r="U11" s="141">
        <f>'performance 6'!T13</f>
        <v>0</v>
      </c>
      <c r="V11" s="141">
        <f>'performance 6'!U13</f>
        <v>0</v>
      </c>
      <c r="W11" s="141">
        <f>'performance 6'!V13</f>
        <v>0</v>
      </c>
      <c r="X11" s="141">
        <f>'performance 6'!W13</f>
        <v>0</v>
      </c>
      <c r="Y11" s="141">
        <f>'performance 6'!X13</f>
        <v>0</v>
      </c>
      <c r="Z11" s="127">
        <f>'performance 1'!Z18</f>
        <v>0</v>
      </c>
      <c r="AA11" s="127">
        <f>'performance 1'!AA18</f>
        <v>0</v>
      </c>
      <c r="AB11" s="127">
        <f>'performance 1'!AB18</f>
        <v>0</v>
      </c>
      <c r="AC11" s="127">
        <f>'performance 1'!AC18</f>
        <v>0</v>
      </c>
      <c r="AD11" s="127">
        <f>'performance 1'!AD18</f>
        <v>0</v>
      </c>
      <c r="AE11" s="184" t="e">
        <f t="shared" si="1"/>
        <v>#DIV/0!</v>
      </c>
    </row>
    <row r="12" spans="1:31" s="180" customFormat="1">
      <c r="A12" s="183" t="s">
        <v>93</v>
      </c>
      <c r="B12" s="135">
        <f>'performance 7'!B13</f>
        <v>0</v>
      </c>
      <c r="C12" s="119">
        <f>'performance 7'!C13</f>
        <v>0</v>
      </c>
      <c r="D12" s="136">
        <f>'performance 7'!D13</f>
        <v>0</v>
      </c>
      <c r="E12" s="136">
        <f>'performance 7'!E13</f>
        <v>0</v>
      </c>
      <c r="F12" s="136">
        <f>'performance 7'!F13</f>
        <v>0</v>
      </c>
      <c r="G12" s="136">
        <f>'performance 7'!G13</f>
        <v>0</v>
      </c>
      <c r="H12" s="136">
        <f>'performance 7'!H13</f>
        <v>0</v>
      </c>
      <c r="I12" s="136">
        <f>'performance 7'!I13</f>
        <v>0</v>
      </c>
      <c r="J12" s="137">
        <f>'performance 7'!J13</f>
        <v>0</v>
      </c>
      <c r="K12" s="137">
        <f>'performance 7'!K13</f>
        <v>0</v>
      </c>
      <c r="L12" s="137">
        <f>'performance 7'!L13</f>
        <v>0</v>
      </c>
      <c r="M12" s="121">
        <f>'performance 1'!M19</f>
        <v>0</v>
      </c>
      <c r="N12" s="121">
        <f>'performance 1'!N19</f>
        <v>0</v>
      </c>
      <c r="O12" s="122" t="e">
        <f t="shared" si="0"/>
        <v>#DIV/0!</v>
      </c>
      <c r="P12" s="138" t="e">
        <f>'performance 7'!O13</f>
        <v>#DIV/0!</v>
      </c>
      <c r="Q12" s="139">
        <f>'performance 7'!P13</f>
        <v>0</v>
      </c>
      <c r="R12" s="139">
        <f>'performance 7'!Q13</f>
        <v>0</v>
      </c>
      <c r="S12" s="139">
        <f>'performance 7'!R13</f>
        <v>0</v>
      </c>
      <c r="T12" s="141">
        <f>'performance 7'!S13</f>
        <v>0</v>
      </c>
      <c r="U12" s="141">
        <f>'performance 7'!T13</f>
        <v>0</v>
      </c>
      <c r="V12" s="141">
        <f>'performance 7'!U13</f>
        <v>0</v>
      </c>
      <c r="W12" s="141">
        <f>'performance 7'!V13</f>
        <v>0</v>
      </c>
      <c r="X12" s="141">
        <f>'performance 7'!W13</f>
        <v>0</v>
      </c>
      <c r="Y12" s="141">
        <f>'performance 7'!X13</f>
        <v>0</v>
      </c>
      <c r="Z12" s="127">
        <f>'performance 1'!Z19</f>
        <v>0</v>
      </c>
      <c r="AA12" s="127">
        <f>'performance 1'!AA19</f>
        <v>0</v>
      </c>
      <c r="AB12" s="127">
        <f>'performance 1'!AB19</f>
        <v>0</v>
      </c>
      <c r="AC12" s="127">
        <f>'performance 1'!AC19</f>
        <v>0</v>
      </c>
      <c r="AD12" s="127">
        <f>'performance 1'!AD19</f>
        <v>0</v>
      </c>
      <c r="AE12" s="184" t="e">
        <f t="shared" si="1"/>
        <v>#DIV/0!</v>
      </c>
    </row>
    <row r="13" spans="1:31" s="185" customFormat="1" ht="18.75">
      <c r="A13" s="186" t="s">
        <v>94</v>
      </c>
      <c r="B13" s="187">
        <f>SUM(B6:B12)</f>
        <v>0</v>
      </c>
      <c r="C13" s="187">
        <f t="shared" ref="C13:N13" si="2">SUM(C6:C12)</f>
        <v>0</v>
      </c>
      <c r="D13" s="187">
        <f t="shared" si="2"/>
        <v>0</v>
      </c>
      <c r="E13" s="187">
        <f t="shared" si="2"/>
        <v>0</v>
      </c>
      <c r="F13" s="187">
        <f t="shared" si="2"/>
        <v>0</v>
      </c>
      <c r="G13" s="187">
        <f t="shared" si="2"/>
        <v>0</v>
      </c>
      <c r="H13" s="187">
        <f t="shared" si="2"/>
        <v>0</v>
      </c>
      <c r="I13" s="187">
        <f t="shared" si="2"/>
        <v>0</v>
      </c>
      <c r="J13" s="187">
        <f t="shared" si="2"/>
        <v>0</v>
      </c>
      <c r="K13" s="187">
        <f t="shared" si="2"/>
        <v>0</v>
      </c>
      <c r="L13" s="187">
        <f t="shared" si="2"/>
        <v>0</v>
      </c>
      <c r="M13" s="187">
        <f t="shared" ref="M13" si="3">SUM(M6:M12)</f>
        <v>0</v>
      </c>
      <c r="N13" s="187">
        <f t="shared" si="2"/>
        <v>0</v>
      </c>
      <c r="O13" s="188" t="e">
        <f t="shared" si="0"/>
        <v>#DIV/0!</v>
      </c>
      <c r="P13" s="189" t="e">
        <f>SUM(P6:P12)</f>
        <v>#DIV/0!</v>
      </c>
      <c r="Q13" s="189">
        <f t="shared" ref="Q13:AD13" si="4">SUM(Q6:Q12)</f>
        <v>0</v>
      </c>
      <c r="R13" s="189">
        <f t="shared" si="4"/>
        <v>3</v>
      </c>
      <c r="S13" s="189">
        <f t="shared" si="4"/>
        <v>0</v>
      </c>
      <c r="T13" s="189">
        <f t="shared" si="4"/>
        <v>3</v>
      </c>
      <c r="U13" s="189">
        <f t="shared" si="4"/>
        <v>0</v>
      </c>
      <c r="V13" s="189">
        <f t="shared" si="4"/>
        <v>0</v>
      </c>
      <c r="W13" s="189">
        <f t="shared" si="4"/>
        <v>0</v>
      </c>
      <c r="X13" s="189">
        <f t="shared" si="4"/>
        <v>0</v>
      </c>
      <c r="Y13" s="189">
        <f t="shared" si="4"/>
        <v>0</v>
      </c>
      <c r="Z13" s="189">
        <f t="shared" si="4"/>
        <v>3</v>
      </c>
      <c r="AA13" s="189">
        <f t="shared" si="4"/>
        <v>2</v>
      </c>
      <c r="AB13" s="189">
        <f t="shared" si="4"/>
        <v>2</v>
      </c>
      <c r="AC13" s="189">
        <f t="shared" ref="AC13" si="5">SUM(AC6:AC12)</f>
        <v>2</v>
      </c>
      <c r="AD13" s="189">
        <f t="shared" si="4"/>
        <v>1</v>
      </c>
      <c r="AE13" s="190" t="e">
        <f>R13/P13</f>
        <v>#DIV/0!</v>
      </c>
    </row>
    <row r="17" spans="1:20">
      <c r="A17" s="545"/>
      <c r="B17" s="546" t="s">
        <v>18</v>
      </c>
      <c r="C17" s="546"/>
      <c r="D17" s="546"/>
      <c r="E17" s="546" t="s">
        <v>102</v>
      </c>
      <c r="F17" s="546"/>
      <c r="G17" s="546"/>
      <c r="H17" s="546" t="s">
        <v>104</v>
      </c>
      <c r="I17" s="546"/>
      <c r="J17" s="546"/>
      <c r="K17" s="539" t="s">
        <v>105</v>
      </c>
      <c r="L17" s="540"/>
      <c r="M17" s="541"/>
      <c r="N17" s="546" t="s">
        <v>129</v>
      </c>
      <c r="O17" s="546"/>
      <c r="P17" s="546"/>
      <c r="Q17" s="546" t="s">
        <v>103</v>
      </c>
      <c r="R17" s="546"/>
      <c r="S17" s="546"/>
      <c r="T17" s="180"/>
    </row>
    <row r="18" spans="1:20">
      <c r="A18" s="545"/>
      <c r="B18" s="191" t="s">
        <v>35</v>
      </c>
      <c r="C18" s="191" t="s">
        <v>36</v>
      </c>
      <c r="D18" s="191" t="s">
        <v>37</v>
      </c>
      <c r="E18" s="191" t="s">
        <v>35</v>
      </c>
      <c r="F18" s="191" t="s">
        <v>36</v>
      </c>
      <c r="G18" s="191" t="s">
        <v>37</v>
      </c>
      <c r="H18" s="191" t="s">
        <v>35</v>
      </c>
      <c r="I18" s="191" t="s">
        <v>36</v>
      </c>
      <c r="J18" s="191" t="s">
        <v>37</v>
      </c>
      <c r="K18" s="191" t="s">
        <v>35</v>
      </c>
      <c r="L18" s="191" t="s">
        <v>36</v>
      </c>
      <c r="M18" s="191" t="s">
        <v>37</v>
      </c>
      <c r="N18" s="191" t="s">
        <v>35</v>
      </c>
      <c r="O18" s="191" t="s">
        <v>36</v>
      </c>
      <c r="P18" s="191" t="s">
        <v>37</v>
      </c>
      <c r="Q18" s="191" t="s">
        <v>35</v>
      </c>
      <c r="R18" s="191" t="s">
        <v>36</v>
      </c>
      <c r="S18" s="191" t="s">
        <v>37</v>
      </c>
      <c r="T18" s="180"/>
    </row>
    <row r="19" spans="1:20">
      <c r="A19" s="547" t="s">
        <v>131</v>
      </c>
      <c r="B19" s="192">
        <f>Coverage!A196</f>
        <v>0</v>
      </c>
      <c r="C19" s="192">
        <f>Coverage!B196</f>
        <v>0</v>
      </c>
      <c r="D19" s="192">
        <f>Coverage!C196</f>
        <v>0</v>
      </c>
      <c r="E19" s="192">
        <f>Coverage!D196</f>
        <v>0</v>
      </c>
      <c r="F19" s="192">
        <f>Coverage!E196</f>
        <v>0</v>
      </c>
      <c r="G19" s="192">
        <f>Coverage!F196</f>
        <v>0</v>
      </c>
      <c r="H19" s="192">
        <f>Coverage!G196</f>
        <v>0</v>
      </c>
      <c r="I19" s="192">
        <f>Coverage!H196</f>
        <v>0</v>
      </c>
      <c r="J19" s="192">
        <f>Coverage!I196</f>
        <v>0</v>
      </c>
      <c r="K19" s="192">
        <f>Coverage!J196</f>
        <v>0</v>
      </c>
      <c r="L19" s="192">
        <f>Coverage!K196</f>
        <v>0</v>
      </c>
      <c r="M19" s="192">
        <f>Coverage!K196</f>
        <v>0</v>
      </c>
      <c r="N19" s="192">
        <f>Coverage!M196</f>
        <v>0</v>
      </c>
      <c r="O19" s="192">
        <f>Coverage!N196</f>
        <v>0</v>
      </c>
      <c r="P19" s="192">
        <f>Coverage!O196</f>
        <v>0</v>
      </c>
      <c r="Q19" s="192">
        <f>Coverage!P196</f>
        <v>0</v>
      </c>
      <c r="R19" s="192">
        <f>Coverage!Q196</f>
        <v>0</v>
      </c>
      <c r="S19" s="192">
        <f>Coverage!R196</f>
        <v>0</v>
      </c>
      <c r="T19" s="180"/>
    </row>
    <row r="20" spans="1:20">
      <c r="A20" s="547"/>
      <c r="B20" s="193">
        <f>B19+C19+D19</f>
        <v>0</v>
      </c>
      <c r="C20" s="194"/>
      <c r="D20" s="194"/>
      <c r="E20" s="194">
        <f>E19+F19+G19</f>
        <v>0</v>
      </c>
      <c r="F20" s="194"/>
      <c r="G20" s="194"/>
      <c r="H20" s="194">
        <f>H19+I19+J19</f>
        <v>0</v>
      </c>
      <c r="I20" s="194"/>
      <c r="J20" s="194"/>
      <c r="K20" s="194">
        <f>K19+L19+M19</f>
        <v>0</v>
      </c>
      <c r="L20" s="194"/>
      <c r="M20" s="194"/>
      <c r="N20" s="194">
        <f>N19+O19+P19</f>
        <v>0</v>
      </c>
      <c r="O20" s="194"/>
      <c r="P20" s="194"/>
      <c r="Q20" s="194">
        <f>Q19+R19+S19</f>
        <v>0</v>
      </c>
      <c r="R20" s="194"/>
      <c r="S20" s="195"/>
      <c r="T20" s="196">
        <f>SUM(B20:S20)</f>
        <v>0</v>
      </c>
    </row>
    <row r="21" spans="1:20">
      <c r="A21" s="547" t="s">
        <v>132</v>
      </c>
      <c r="B21" s="197">
        <f>Coverage!A203</f>
        <v>0</v>
      </c>
      <c r="C21" s="197">
        <f>Coverage!B203</f>
        <v>0</v>
      </c>
      <c r="D21" s="197">
        <f>Coverage!C203</f>
        <v>0</v>
      </c>
      <c r="E21" s="197">
        <f>Coverage!D203</f>
        <v>0</v>
      </c>
      <c r="F21" s="197">
        <f>Coverage!E203</f>
        <v>0</v>
      </c>
      <c r="G21" s="197">
        <f>Coverage!F203</f>
        <v>0</v>
      </c>
      <c r="H21" s="197">
        <f>Coverage!G203</f>
        <v>0</v>
      </c>
      <c r="I21" s="197">
        <f>Coverage!H203</f>
        <v>0</v>
      </c>
      <c r="J21" s="197">
        <f>Coverage!I203</f>
        <v>0</v>
      </c>
      <c r="K21" s="197">
        <f>Coverage!J203</f>
        <v>0</v>
      </c>
      <c r="L21" s="197">
        <f>Coverage!K203</f>
        <v>0</v>
      </c>
      <c r="M21" s="197">
        <f>Coverage!K203</f>
        <v>0</v>
      </c>
      <c r="N21" s="197">
        <f>Coverage!M203</f>
        <v>0</v>
      </c>
      <c r="O21" s="197">
        <f>Coverage!N203</f>
        <v>0</v>
      </c>
      <c r="P21" s="197">
        <f>Coverage!O203</f>
        <v>0</v>
      </c>
      <c r="Q21" s="197">
        <f>Coverage!P203</f>
        <v>0</v>
      </c>
      <c r="R21" s="197">
        <f>Coverage!Q203</f>
        <v>0</v>
      </c>
      <c r="S21" s="197">
        <f>Coverage!R203</f>
        <v>0</v>
      </c>
      <c r="T21" s="180"/>
    </row>
    <row r="22" spans="1:20" ht="15.75" thickBot="1">
      <c r="A22" s="547"/>
      <c r="B22" s="198">
        <f>B21+C21+D21</f>
        <v>0</v>
      </c>
      <c r="C22" s="199"/>
      <c r="D22" s="199"/>
      <c r="E22" s="199">
        <f>E21+F21+G21</f>
        <v>0</v>
      </c>
      <c r="F22" s="199"/>
      <c r="G22" s="199"/>
      <c r="H22" s="199">
        <f>H21+I21+J21</f>
        <v>0</v>
      </c>
      <c r="I22" s="199"/>
      <c r="J22" s="199"/>
      <c r="K22" s="199">
        <f>K21+L21+M21</f>
        <v>0</v>
      </c>
      <c r="L22" s="199"/>
      <c r="M22" s="199"/>
      <c r="N22" s="199">
        <f>N21+O21+P21</f>
        <v>0</v>
      </c>
      <c r="O22" s="199"/>
      <c r="P22" s="199"/>
      <c r="Q22" s="199">
        <f>Q21+R21+S21</f>
        <v>0</v>
      </c>
      <c r="R22" s="199"/>
      <c r="S22" s="200"/>
      <c r="T22" s="196">
        <f>SUM(B22:S22)</f>
        <v>0</v>
      </c>
    </row>
  </sheetData>
  <protectedRanges>
    <protectedRange password="CC6F" sqref="S3:S11" name="Range1_1"/>
    <protectedRange password="CC6F" sqref="D5 F5:I5" name="Range2_1_2"/>
    <protectedRange password="CC6F" sqref="E5" name="Range2_1_1_2_1"/>
    <protectedRange password="CC6F" sqref="T5 V5:Y5" name="Range2_1_3_1"/>
    <protectedRange password="CC6F" sqref="U5" name="Range2_1_1_3"/>
    <protectedRange password="CC6F" sqref="B18:S18" name="Range3_1"/>
    <protectedRange password="CC6F" sqref="B19:S19" name="Range3_1_3"/>
    <protectedRange password="CC6F" sqref="B21:S21" name="Range3_1_4"/>
    <protectedRange password="CC6F" sqref="N17:S17 B17:M17" name="Range3_1_4_1"/>
    <protectedRange password="CC7D" sqref="Z5:AD5 J5:N5" name="Range1_5"/>
  </protectedRanges>
  <mergeCells count="24">
    <mergeCell ref="A17:A18"/>
    <mergeCell ref="R3:R5"/>
    <mergeCell ref="Q17:S17"/>
    <mergeCell ref="A21:A22"/>
    <mergeCell ref="Q3:Q5"/>
    <mergeCell ref="A19:A20"/>
    <mergeCell ref="P3:P5"/>
    <mergeCell ref="N17:P17"/>
    <mergeCell ref="B3:B5"/>
    <mergeCell ref="C3:C5"/>
    <mergeCell ref="B17:D17"/>
    <mergeCell ref="O3:O5"/>
    <mergeCell ref="A3:A5"/>
    <mergeCell ref="H17:J17"/>
    <mergeCell ref="E17:G17"/>
    <mergeCell ref="D4:I4"/>
    <mergeCell ref="K17:M17"/>
    <mergeCell ref="J4:N4"/>
    <mergeCell ref="D3:N3"/>
    <mergeCell ref="AE3:AE5"/>
    <mergeCell ref="Z4:AD4"/>
    <mergeCell ref="T3:AD3"/>
    <mergeCell ref="T4:Y4"/>
    <mergeCell ref="S3:S5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>
  <sheetPr>
    <tabColor rgb="FF00B050"/>
  </sheetPr>
  <dimension ref="A1:BA245"/>
  <sheetViews>
    <sheetView zoomScale="85" zoomScaleNormal="85" workbookViewId="0">
      <selection activeCell="D41" sqref="D41"/>
    </sheetView>
  </sheetViews>
  <sheetFormatPr defaultColWidth="9.140625" defaultRowHeight="15"/>
  <cols>
    <col min="1" max="1" width="15.28515625" style="107" customWidth="1"/>
    <col min="2" max="2" width="26.85546875" style="107" customWidth="1"/>
    <col min="3" max="5" width="10.140625" style="107" customWidth="1"/>
    <col min="6" max="6" width="6.7109375" style="107" customWidth="1"/>
    <col min="7" max="7" width="7.85546875" style="107" customWidth="1"/>
    <col min="8" max="8" width="8.42578125" style="107" customWidth="1"/>
    <col min="9" max="9" width="8.7109375" style="107" customWidth="1"/>
    <col min="10" max="10" width="8" style="107" customWidth="1"/>
    <col min="11" max="11" width="7.42578125" style="107" customWidth="1"/>
    <col min="12" max="12" width="8" style="107" customWidth="1"/>
    <col min="13" max="13" width="7.140625" style="107" customWidth="1"/>
    <col min="14" max="15" width="8.140625" style="107" customWidth="1"/>
    <col min="16" max="16" width="7.85546875" style="107" customWidth="1"/>
    <col min="17" max="17" width="8.140625" style="107" customWidth="1"/>
    <col min="18" max="18" width="9.42578125" style="107" customWidth="1"/>
    <col min="19" max="20" width="7.42578125" style="107" customWidth="1"/>
    <col min="21" max="21" width="10.28515625" style="107" customWidth="1"/>
    <col min="22" max="29" width="4.7109375" style="107" customWidth="1"/>
    <col min="30" max="49" width="4.85546875" style="107" customWidth="1"/>
    <col min="50" max="53" width="5.42578125" style="107" customWidth="1"/>
    <col min="54" max="16384" width="9.140625" style="107"/>
  </cols>
  <sheetData>
    <row r="1" spans="1:53" s="108" customFormat="1" ht="30">
      <c r="A1" s="560" t="s">
        <v>75</v>
      </c>
      <c r="B1" s="560"/>
      <c r="C1" s="561"/>
      <c r="D1" s="201"/>
      <c r="E1" s="557" t="s">
        <v>76</v>
      </c>
      <c r="F1" s="558"/>
      <c r="G1" s="558"/>
      <c r="H1" s="558"/>
      <c r="I1" s="558"/>
      <c r="J1" s="558"/>
      <c r="K1" s="559"/>
      <c r="L1" s="202"/>
      <c r="M1" s="203"/>
      <c r="N1" s="568" t="s">
        <v>77</v>
      </c>
      <c r="O1" s="568"/>
      <c r="P1" s="568"/>
      <c r="Q1" s="568"/>
      <c r="R1" s="568"/>
      <c r="S1" s="568"/>
      <c r="T1" s="568"/>
      <c r="U1" s="568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</row>
    <row r="2" spans="1:53" s="108" customFormat="1">
      <c r="A2" s="580" t="s">
        <v>78</v>
      </c>
      <c r="B2" s="571" t="s">
        <v>79</v>
      </c>
      <c r="C2" s="569" t="s">
        <v>80</v>
      </c>
      <c r="D2" s="578" t="s">
        <v>107</v>
      </c>
      <c r="E2" s="573" t="s">
        <v>81</v>
      </c>
      <c r="F2" s="575">
        <v>1</v>
      </c>
      <c r="G2" s="575"/>
      <c r="H2" s="575"/>
      <c r="I2" s="575"/>
      <c r="J2" s="551">
        <v>2</v>
      </c>
      <c r="K2" s="552"/>
      <c r="L2" s="552"/>
      <c r="M2" s="554"/>
      <c r="N2" s="555">
        <v>3</v>
      </c>
      <c r="O2" s="552"/>
      <c r="P2" s="552"/>
      <c r="Q2" s="556"/>
      <c r="R2" s="551">
        <v>4</v>
      </c>
      <c r="S2" s="552"/>
      <c r="T2" s="552"/>
      <c r="U2" s="554"/>
      <c r="V2" s="555">
        <v>5</v>
      </c>
      <c r="W2" s="552"/>
      <c r="X2" s="552"/>
      <c r="Y2" s="556"/>
      <c r="Z2" s="552">
        <v>6</v>
      </c>
      <c r="AA2" s="552"/>
      <c r="AB2" s="552"/>
      <c r="AC2" s="554"/>
      <c r="AD2" s="555">
        <v>7</v>
      </c>
      <c r="AE2" s="552"/>
      <c r="AF2" s="552"/>
      <c r="AG2" s="556"/>
      <c r="AH2" s="551">
        <v>8</v>
      </c>
      <c r="AI2" s="552"/>
      <c r="AJ2" s="552"/>
      <c r="AK2" s="554"/>
      <c r="AL2" s="555">
        <v>9</v>
      </c>
      <c r="AM2" s="552"/>
      <c r="AN2" s="552"/>
      <c r="AO2" s="556"/>
      <c r="AP2" s="551">
        <v>10</v>
      </c>
      <c r="AQ2" s="552"/>
      <c r="AR2" s="552"/>
      <c r="AS2" s="554"/>
      <c r="AT2" s="555">
        <v>11</v>
      </c>
      <c r="AU2" s="552"/>
      <c r="AV2" s="552"/>
      <c r="AW2" s="556"/>
      <c r="AX2" s="551">
        <v>12</v>
      </c>
      <c r="AY2" s="552"/>
      <c r="AZ2" s="552"/>
      <c r="BA2" s="553"/>
    </row>
    <row r="3" spans="1:53" s="108" customFormat="1" ht="15.75">
      <c r="A3" s="581"/>
      <c r="B3" s="572"/>
      <c r="C3" s="570"/>
      <c r="D3" s="579"/>
      <c r="E3" s="574"/>
      <c r="F3" s="204" t="s">
        <v>82</v>
      </c>
      <c r="G3" s="205" t="s">
        <v>83</v>
      </c>
      <c r="H3" s="205" t="s">
        <v>84</v>
      </c>
      <c r="I3" s="206" t="s">
        <v>85</v>
      </c>
      <c r="J3" s="207" t="s">
        <v>82</v>
      </c>
      <c r="K3" s="208" t="s">
        <v>83</v>
      </c>
      <c r="L3" s="208" t="s">
        <v>84</v>
      </c>
      <c r="M3" s="209" t="s">
        <v>85</v>
      </c>
      <c r="N3" s="204" t="s">
        <v>82</v>
      </c>
      <c r="O3" s="205" t="s">
        <v>83</v>
      </c>
      <c r="P3" s="205" t="s">
        <v>84</v>
      </c>
      <c r="Q3" s="206" t="s">
        <v>85</v>
      </c>
      <c r="R3" s="204" t="s">
        <v>82</v>
      </c>
      <c r="S3" s="205" t="s">
        <v>83</v>
      </c>
      <c r="T3" s="205" t="s">
        <v>84</v>
      </c>
      <c r="U3" s="206" t="s">
        <v>85</v>
      </c>
      <c r="V3" s="204" t="s">
        <v>82</v>
      </c>
      <c r="W3" s="205" t="s">
        <v>83</v>
      </c>
      <c r="X3" s="205" t="s">
        <v>84</v>
      </c>
      <c r="Y3" s="206" t="s">
        <v>85</v>
      </c>
      <c r="Z3" s="204" t="s">
        <v>82</v>
      </c>
      <c r="AA3" s="205" t="s">
        <v>83</v>
      </c>
      <c r="AB3" s="205" t="s">
        <v>84</v>
      </c>
      <c r="AC3" s="206" t="s">
        <v>85</v>
      </c>
      <c r="AD3" s="204" t="s">
        <v>82</v>
      </c>
      <c r="AE3" s="205" t="s">
        <v>83</v>
      </c>
      <c r="AF3" s="205" t="s">
        <v>84</v>
      </c>
      <c r="AG3" s="206" t="s">
        <v>85</v>
      </c>
      <c r="AH3" s="204" t="s">
        <v>82</v>
      </c>
      <c r="AI3" s="205" t="s">
        <v>83</v>
      </c>
      <c r="AJ3" s="205" t="s">
        <v>84</v>
      </c>
      <c r="AK3" s="206" t="s">
        <v>85</v>
      </c>
      <c r="AL3" s="204" t="s">
        <v>82</v>
      </c>
      <c r="AM3" s="205" t="s">
        <v>83</v>
      </c>
      <c r="AN3" s="205" t="s">
        <v>84</v>
      </c>
      <c r="AO3" s="206" t="s">
        <v>85</v>
      </c>
      <c r="AP3" s="204" t="s">
        <v>82</v>
      </c>
      <c r="AQ3" s="205" t="s">
        <v>83</v>
      </c>
      <c r="AR3" s="205" t="s">
        <v>84</v>
      </c>
      <c r="AS3" s="206" t="s">
        <v>85</v>
      </c>
      <c r="AT3" s="204" t="s">
        <v>82</v>
      </c>
      <c r="AU3" s="205" t="s">
        <v>83</v>
      </c>
      <c r="AV3" s="205" t="s">
        <v>84</v>
      </c>
      <c r="AW3" s="206" t="s">
        <v>85</v>
      </c>
      <c r="AX3" s="204" t="s">
        <v>82</v>
      </c>
      <c r="AY3" s="205" t="s">
        <v>83</v>
      </c>
      <c r="AZ3" s="205" t="s">
        <v>84</v>
      </c>
      <c r="BA3" s="210" t="s">
        <v>85</v>
      </c>
    </row>
    <row r="4" spans="1:53" s="108" customFormat="1" ht="17.25" customHeight="1">
      <c r="A4" s="166"/>
      <c r="B4" s="169"/>
      <c r="C4" s="167"/>
      <c r="D4" s="169"/>
      <c r="E4" s="168"/>
      <c r="F4" s="211"/>
      <c r="G4" s="212"/>
      <c r="H4" s="212"/>
      <c r="I4" s="213"/>
      <c r="J4" s="214"/>
      <c r="K4" s="215"/>
      <c r="L4" s="215"/>
      <c r="M4" s="216"/>
      <c r="N4" s="217"/>
      <c r="O4" s="218"/>
      <c r="P4" s="218"/>
      <c r="Q4" s="219"/>
      <c r="R4" s="217"/>
      <c r="S4" s="218"/>
      <c r="T4" s="218"/>
      <c r="U4" s="220"/>
      <c r="V4" s="221"/>
      <c r="W4" s="218"/>
      <c r="X4" s="218"/>
      <c r="Y4" s="219"/>
      <c r="Z4" s="218"/>
      <c r="AA4" s="218"/>
      <c r="AB4" s="218"/>
      <c r="AC4" s="220"/>
      <c r="AD4" s="221"/>
      <c r="AE4" s="218"/>
      <c r="AF4" s="218"/>
      <c r="AG4" s="219"/>
      <c r="AH4" s="217"/>
      <c r="AI4" s="218"/>
      <c r="AJ4" s="218"/>
      <c r="AK4" s="220"/>
      <c r="AL4" s="221"/>
      <c r="AM4" s="218"/>
      <c r="AN4" s="218"/>
      <c r="AO4" s="219"/>
      <c r="AP4" s="217"/>
      <c r="AQ4" s="218"/>
      <c r="AR4" s="218"/>
      <c r="AS4" s="220"/>
      <c r="AT4" s="221"/>
      <c r="AU4" s="218"/>
      <c r="AV4" s="218"/>
      <c r="AW4" s="219"/>
      <c r="AX4" s="217"/>
      <c r="AY4" s="218"/>
      <c r="AZ4" s="218"/>
      <c r="BA4" s="222"/>
    </row>
    <row r="5" spans="1:53" s="108" customFormat="1" ht="17.25" customHeight="1">
      <c r="A5" s="166"/>
      <c r="B5" s="172"/>
      <c r="C5" s="167"/>
      <c r="D5" s="173"/>
      <c r="E5" s="182"/>
      <c r="F5" s="223"/>
      <c r="G5" s="224"/>
      <c r="H5" s="224"/>
      <c r="I5" s="225"/>
      <c r="J5" s="226"/>
      <c r="K5" s="224"/>
      <c r="L5" s="224"/>
      <c r="M5" s="227"/>
      <c r="N5" s="228"/>
      <c r="O5" s="229"/>
      <c r="P5" s="229"/>
      <c r="Q5" s="230"/>
      <c r="R5" s="228"/>
      <c r="S5" s="229"/>
      <c r="T5" s="229"/>
      <c r="U5" s="231"/>
      <c r="V5" s="232"/>
      <c r="W5" s="229"/>
      <c r="X5" s="229"/>
      <c r="Y5" s="230"/>
      <c r="Z5" s="229"/>
      <c r="AA5" s="229"/>
      <c r="AB5" s="229"/>
      <c r="AC5" s="231"/>
      <c r="AD5" s="232"/>
      <c r="AE5" s="229"/>
      <c r="AF5" s="229"/>
      <c r="AG5" s="230"/>
      <c r="AH5" s="228"/>
      <c r="AI5" s="229"/>
      <c r="AJ5" s="229"/>
      <c r="AK5" s="231"/>
      <c r="AL5" s="232"/>
      <c r="AM5" s="229"/>
      <c r="AN5" s="229"/>
      <c r="AO5" s="230"/>
      <c r="AP5" s="228"/>
      <c r="AQ5" s="229"/>
      <c r="AR5" s="229"/>
      <c r="AS5" s="231"/>
      <c r="AT5" s="232"/>
      <c r="AU5" s="229"/>
      <c r="AV5" s="229"/>
      <c r="AW5" s="230"/>
      <c r="AX5" s="228"/>
      <c r="AY5" s="229"/>
      <c r="AZ5" s="229"/>
      <c r="BA5" s="227"/>
    </row>
    <row r="6" spans="1:53" s="108" customFormat="1" ht="17.25" customHeight="1">
      <c r="A6" s="234"/>
      <c r="B6" s="172"/>
      <c r="C6" s="167"/>
      <c r="D6" s="182"/>
      <c r="E6" s="182"/>
      <c r="F6" s="223"/>
      <c r="G6" s="224"/>
      <c r="H6" s="224"/>
      <c r="I6" s="225"/>
      <c r="J6" s="226"/>
      <c r="K6" s="224"/>
      <c r="L6" s="224"/>
      <c r="M6" s="227"/>
      <c r="N6" s="228"/>
      <c r="O6" s="229"/>
      <c r="P6" s="229"/>
      <c r="Q6" s="230"/>
      <c r="R6" s="228"/>
      <c r="S6" s="229"/>
      <c r="T6" s="229"/>
      <c r="U6" s="231"/>
      <c r="V6" s="232"/>
      <c r="W6" s="229"/>
      <c r="X6" s="229"/>
      <c r="Y6" s="230"/>
      <c r="Z6" s="229"/>
      <c r="AA6" s="229"/>
      <c r="AB6" s="229"/>
      <c r="AC6" s="231"/>
      <c r="AD6" s="232"/>
      <c r="AE6" s="229"/>
      <c r="AF6" s="229"/>
      <c r="AG6" s="230"/>
      <c r="AH6" s="228"/>
      <c r="AI6" s="229"/>
      <c r="AJ6" s="229"/>
      <c r="AK6" s="231"/>
      <c r="AL6" s="232"/>
      <c r="AM6" s="229"/>
      <c r="AN6" s="229"/>
      <c r="AO6" s="230"/>
      <c r="AP6" s="228"/>
      <c r="AQ6" s="229"/>
      <c r="AR6" s="229"/>
      <c r="AS6" s="231"/>
      <c r="AT6" s="232"/>
      <c r="AU6" s="229"/>
      <c r="AV6" s="229"/>
      <c r="AW6" s="230"/>
      <c r="AX6" s="228"/>
      <c r="AY6" s="229"/>
      <c r="AZ6" s="229"/>
      <c r="BA6" s="227"/>
    </row>
    <row r="7" spans="1:53" s="108" customFormat="1" ht="17.25" customHeight="1">
      <c r="A7" s="234"/>
      <c r="B7" s="172"/>
      <c r="C7" s="167"/>
      <c r="D7" s="182"/>
      <c r="E7" s="182"/>
      <c r="F7" s="223"/>
      <c r="G7" s="224"/>
      <c r="H7" s="224"/>
      <c r="I7" s="225"/>
      <c r="J7" s="226"/>
      <c r="K7" s="224"/>
      <c r="L7" s="224"/>
      <c r="M7" s="227"/>
      <c r="N7" s="228"/>
      <c r="O7" s="229"/>
      <c r="P7" s="229"/>
      <c r="Q7" s="230"/>
      <c r="R7" s="228"/>
      <c r="S7" s="229"/>
      <c r="T7" s="229"/>
      <c r="U7" s="231"/>
      <c r="V7" s="232"/>
      <c r="W7" s="229"/>
      <c r="X7" s="229"/>
      <c r="Y7" s="230"/>
      <c r="Z7" s="229"/>
      <c r="AA7" s="229"/>
      <c r="AB7" s="229"/>
      <c r="AC7" s="231"/>
      <c r="AD7" s="232"/>
      <c r="AE7" s="229"/>
      <c r="AF7" s="229"/>
      <c r="AG7" s="230"/>
      <c r="AH7" s="228"/>
      <c r="AI7" s="229"/>
      <c r="AJ7" s="229"/>
      <c r="AK7" s="231"/>
      <c r="AL7" s="232"/>
      <c r="AM7" s="229"/>
      <c r="AN7" s="229"/>
      <c r="AO7" s="230"/>
      <c r="AP7" s="228"/>
      <c r="AQ7" s="229"/>
      <c r="AR7" s="229"/>
      <c r="AS7" s="231"/>
      <c r="AT7" s="232"/>
      <c r="AU7" s="229"/>
      <c r="AV7" s="229"/>
      <c r="AW7" s="230"/>
      <c r="AX7" s="228"/>
      <c r="AY7" s="229"/>
      <c r="AZ7" s="229"/>
      <c r="BA7" s="227"/>
    </row>
    <row r="8" spans="1:53" s="108" customFormat="1" ht="17.25" customHeight="1">
      <c r="A8" s="234"/>
      <c r="B8" s="172"/>
      <c r="C8" s="167"/>
      <c r="D8" s="182"/>
      <c r="E8" s="182"/>
      <c r="F8" s="223"/>
      <c r="G8" s="224"/>
      <c r="H8" s="224"/>
      <c r="I8" s="225"/>
      <c r="J8" s="226"/>
      <c r="K8" s="224"/>
      <c r="L8" s="224"/>
      <c r="M8" s="227"/>
      <c r="N8" s="228"/>
      <c r="O8" s="229"/>
      <c r="P8" s="229"/>
      <c r="Q8" s="230"/>
      <c r="R8" s="228"/>
      <c r="S8" s="229"/>
      <c r="T8" s="229"/>
      <c r="U8" s="231"/>
      <c r="V8" s="232"/>
      <c r="W8" s="229"/>
      <c r="X8" s="229"/>
      <c r="Y8" s="230"/>
      <c r="Z8" s="229"/>
      <c r="AA8" s="229"/>
      <c r="AB8" s="229"/>
      <c r="AC8" s="231"/>
      <c r="AD8" s="232"/>
      <c r="AE8" s="229"/>
      <c r="AF8" s="229"/>
      <c r="AG8" s="230"/>
      <c r="AH8" s="228"/>
      <c r="AI8" s="229"/>
      <c r="AJ8" s="229"/>
      <c r="AK8" s="231"/>
      <c r="AL8" s="232"/>
      <c r="AM8" s="229"/>
      <c r="AN8" s="229"/>
      <c r="AO8" s="230"/>
      <c r="AP8" s="228"/>
      <c r="AQ8" s="229"/>
      <c r="AR8" s="229"/>
      <c r="AS8" s="231"/>
      <c r="AT8" s="232"/>
      <c r="AU8" s="229"/>
      <c r="AV8" s="229"/>
      <c r="AW8" s="230"/>
      <c r="AX8" s="228"/>
      <c r="AY8" s="229"/>
      <c r="AZ8" s="229"/>
      <c r="BA8" s="227"/>
    </row>
    <row r="9" spans="1:53" s="108" customFormat="1" ht="15.75">
      <c r="A9" s="234"/>
      <c r="B9" s="172"/>
      <c r="C9" s="167"/>
      <c r="D9" s="182"/>
      <c r="E9" s="182"/>
      <c r="F9" s="223"/>
      <c r="G9" s="224"/>
      <c r="H9" s="224"/>
      <c r="I9" s="225"/>
      <c r="J9" s="226"/>
      <c r="K9" s="224"/>
      <c r="L9" s="224"/>
      <c r="M9" s="227"/>
      <c r="N9" s="228"/>
      <c r="O9" s="229"/>
      <c r="P9" s="229"/>
      <c r="Q9" s="230"/>
      <c r="R9" s="228"/>
      <c r="S9" s="229"/>
      <c r="T9" s="229"/>
      <c r="U9" s="231"/>
      <c r="V9" s="232"/>
      <c r="W9" s="229"/>
      <c r="X9" s="229"/>
      <c r="Y9" s="230"/>
      <c r="Z9" s="229"/>
      <c r="AA9" s="229"/>
      <c r="AB9" s="229"/>
      <c r="AC9" s="231"/>
      <c r="AD9" s="232"/>
      <c r="AE9" s="229"/>
      <c r="AF9" s="229"/>
      <c r="AG9" s="230"/>
      <c r="AH9" s="228"/>
      <c r="AI9" s="229"/>
      <c r="AJ9" s="229"/>
      <c r="AK9" s="231"/>
      <c r="AL9" s="232"/>
      <c r="AM9" s="229"/>
      <c r="AN9" s="229"/>
      <c r="AO9" s="230"/>
      <c r="AP9" s="228"/>
      <c r="AQ9" s="229"/>
      <c r="AR9" s="229"/>
      <c r="AS9" s="231"/>
      <c r="AT9" s="232"/>
      <c r="AU9" s="229"/>
      <c r="AV9" s="229"/>
      <c r="AW9" s="230"/>
      <c r="AX9" s="228"/>
      <c r="AY9" s="229"/>
      <c r="AZ9" s="229"/>
      <c r="BA9" s="227"/>
    </row>
    <row r="10" spans="1:53" s="108" customFormat="1" ht="15.75">
      <c r="A10" s="234"/>
      <c r="B10" s="172"/>
      <c r="C10" s="167"/>
      <c r="D10" s="182"/>
      <c r="E10" s="182"/>
      <c r="F10" s="223"/>
      <c r="G10" s="224"/>
      <c r="H10" s="224"/>
      <c r="I10" s="225"/>
      <c r="J10" s="226"/>
      <c r="K10" s="224"/>
      <c r="L10" s="224"/>
      <c r="M10" s="227"/>
      <c r="N10" s="228"/>
      <c r="O10" s="229"/>
      <c r="P10" s="229"/>
      <c r="Q10" s="230"/>
      <c r="R10" s="228"/>
      <c r="S10" s="229"/>
      <c r="T10" s="229"/>
      <c r="U10" s="231"/>
      <c r="V10" s="232"/>
      <c r="W10" s="229"/>
      <c r="X10" s="229"/>
      <c r="Y10" s="230"/>
      <c r="Z10" s="229"/>
      <c r="AA10" s="229"/>
      <c r="AB10" s="229"/>
      <c r="AC10" s="231"/>
      <c r="AD10" s="232"/>
      <c r="AE10" s="229"/>
      <c r="AF10" s="229"/>
      <c r="AG10" s="230"/>
      <c r="AH10" s="228"/>
      <c r="AI10" s="229"/>
      <c r="AJ10" s="229"/>
      <c r="AK10" s="231"/>
      <c r="AL10" s="232"/>
      <c r="AM10" s="229"/>
      <c r="AN10" s="229"/>
      <c r="AO10" s="230"/>
      <c r="AP10" s="228"/>
      <c r="AQ10" s="229"/>
      <c r="AR10" s="229"/>
      <c r="AS10" s="231"/>
      <c r="AT10" s="232"/>
      <c r="AU10" s="229"/>
      <c r="AV10" s="229"/>
      <c r="AW10" s="230"/>
      <c r="AX10" s="228"/>
      <c r="AY10" s="229"/>
      <c r="AZ10" s="229"/>
      <c r="BA10" s="227"/>
    </row>
    <row r="11" spans="1:53" s="108" customFormat="1" ht="15.75">
      <c r="A11" s="234"/>
      <c r="B11" s="172"/>
      <c r="C11" s="167"/>
      <c r="D11" s="182"/>
      <c r="E11" s="182"/>
      <c r="F11" s="223"/>
      <c r="G11" s="224"/>
      <c r="H11" s="224"/>
      <c r="I11" s="225"/>
      <c r="J11" s="226"/>
      <c r="K11" s="224"/>
      <c r="L11" s="224"/>
      <c r="M11" s="227"/>
      <c r="N11" s="228"/>
      <c r="O11" s="229"/>
      <c r="P11" s="229"/>
      <c r="Q11" s="230"/>
      <c r="R11" s="228"/>
      <c r="S11" s="229"/>
      <c r="T11" s="229"/>
      <c r="U11" s="231"/>
      <c r="V11" s="232"/>
      <c r="W11" s="229"/>
      <c r="X11" s="229"/>
      <c r="Y11" s="230"/>
      <c r="Z11" s="229"/>
      <c r="AA11" s="229"/>
      <c r="AB11" s="229"/>
      <c r="AC11" s="231"/>
      <c r="AD11" s="232"/>
      <c r="AE11" s="229"/>
      <c r="AF11" s="229"/>
      <c r="AG11" s="230"/>
      <c r="AH11" s="228"/>
      <c r="AI11" s="229"/>
      <c r="AJ11" s="229"/>
      <c r="AK11" s="231"/>
      <c r="AL11" s="232"/>
      <c r="AM11" s="229"/>
      <c r="AN11" s="229"/>
      <c r="AO11" s="230"/>
      <c r="AP11" s="228"/>
      <c r="AQ11" s="229"/>
      <c r="AR11" s="229"/>
      <c r="AS11" s="231"/>
      <c r="AT11" s="232"/>
      <c r="AU11" s="229"/>
      <c r="AV11" s="229"/>
      <c r="AW11" s="230"/>
      <c r="AX11" s="228"/>
      <c r="AY11" s="229"/>
      <c r="AZ11" s="229"/>
      <c r="BA11" s="227"/>
    </row>
    <row r="12" spans="1:53" s="108" customFormat="1" ht="16.5" customHeight="1">
      <c r="A12" s="234"/>
      <c r="B12" s="172"/>
      <c r="C12" s="167"/>
      <c r="D12" s="182"/>
      <c r="E12" s="182"/>
      <c r="F12" s="223"/>
      <c r="G12" s="224"/>
      <c r="H12" s="224"/>
      <c r="I12" s="225"/>
      <c r="J12" s="226"/>
      <c r="K12" s="224"/>
      <c r="L12" s="224"/>
      <c r="M12" s="227"/>
      <c r="N12" s="228"/>
      <c r="O12" s="229"/>
      <c r="P12" s="229"/>
      <c r="Q12" s="230"/>
      <c r="R12" s="228"/>
      <c r="S12" s="229"/>
      <c r="T12" s="229"/>
      <c r="U12" s="231"/>
      <c r="V12" s="232"/>
      <c r="W12" s="229"/>
      <c r="X12" s="229"/>
      <c r="Y12" s="230"/>
      <c r="Z12" s="229"/>
      <c r="AA12" s="229"/>
      <c r="AB12" s="229"/>
      <c r="AC12" s="231"/>
      <c r="AD12" s="232"/>
      <c r="AE12" s="229"/>
      <c r="AF12" s="229"/>
      <c r="AG12" s="230"/>
      <c r="AH12" s="228"/>
      <c r="AI12" s="229"/>
      <c r="AJ12" s="229"/>
      <c r="AK12" s="231"/>
      <c r="AL12" s="232"/>
      <c r="AM12" s="229"/>
      <c r="AN12" s="229"/>
      <c r="AO12" s="230"/>
      <c r="AP12" s="228"/>
      <c r="AQ12" s="229"/>
      <c r="AR12" s="229"/>
      <c r="AS12" s="231"/>
      <c r="AT12" s="232"/>
      <c r="AU12" s="229"/>
      <c r="AV12" s="229"/>
      <c r="AW12" s="230"/>
      <c r="AX12" s="228"/>
      <c r="AY12" s="229"/>
      <c r="AZ12" s="229"/>
      <c r="BA12" s="227"/>
    </row>
    <row r="13" spans="1:53" s="108" customFormat="1" ht="16.5" customHeight="1">
      <c r="A13" s="234"/>
      <c r="B13" s="172"/>
      <c r="C13" s="167"/>
      <c r="D13" s="182"/>
      <c r="E13" s="182"/>
      <c r="F13" s="223"/>
      <c r="G13" s="224"/>
      <c r="H13" s="224"/>
      <c r="I13" s="225"/>
      <c r="J13" s="226"/>
      <c r="K13" s="224"/>
      <c r="L13" s="224"/>
      <c r="M13" s="227"/>
      <c r="N13" s="228"/>
      <c r="O13" s="229"/>
      <c r="P13" s="229"/>
      <c r="Q13" s="230"/>
      <c r="R13" s="228"/>
      <c r="S13" s="229"/>
      <c r="T13" s="229"/>
      <c r="U13" s="231"/>
      <c r="V13" s="232"/>
      <c r="W13" s="229"/>
      <c r="X13" s="229"/>
      <c r="Y13" s="230"/>
      <c r="Z13" s="229"/>
      <c r="AA13" s="229"/>
      <c r="AB13" s="229"/>
      <c r="AC13" s="231"/>
      <c r="AD13" s="232"/>
      <c r="AE13" s="229"/>
      <c r="AF13" s="229"/>
      <c r="AG13" s="230"/>
      <c r="AH13" s="228"/>
      <c r="AI13" s="229"/>
      <c r="AJ13" s="229"/>
      <c r="AK13" s="231"/>
      <c r="AL13" s="232"/>
      <c r="AM13" s="229"/>
      <c r="AN13" s="229"/>
      <c r="AO13" s="230"/>
      <c r="AP13" s="228"/>
      <c r="AQ13" s="229"/>
      <c r="AR13" s="229"/>
      <c r="AS13" s="231"/>
      <c r="AT13" s="232"/>
      <c r="AU13" s="229"/>
      <c r="AV13" s="229"/>
      <c r="AW13" s="230"/>
      <c r="AX13" s="228"/>
      <c r="AY13" s="229"/>
      <c r="AZ13" s="229"/>
      <c r="BA13" s="227"/>
    </row>
    <row r="14" spans="1:53" s="108" customFormat="1" ht="16.5" customHeight="1">
      <c r="A14" s="234"/>
      <c r="B14" s="172"/>
      <c r="C14" s="167"/>
      <c r="D14" s="182"/>
      <c r="E14" s="182"/>
      <c r="F14" s="223"/>
      <c r="G14" s="224"/>
      <c r="H14" s="224"/>
      <c r="I14" s="225"/>
      <c r="J14" s="226"/>
      <c r="K14" s="224"/>
      <c r="L14" s="224"/>
      <c r="M14" s="227"/>
      <c r="N14" s="228"/>
      <c r="O14" s="229"/>
      <c r="P14" s="229"/>
      <c r="Q14" s="230"/>
      <c r="R14" s="228"/>
      <c r="S14" s="229"/>
      <c r="T14" s="229"/>
      <c r="U14" s="231"/>
      <c r="V14" s="232"/>
      <c r="W14" s="229"/>
      <c r="X14" s="229"/>
      <c r="Y14" s="230"/>
      <c r="Z14" s="229"/>
      <c r="AA14" s="229"/>
      <c r="AB14" s="229"/>
      <c r="AC14" s="231"/>
      <c r="AD14" s="232"/>
      <c r="AE14" s="229"/>
      <c r="AF14" s="229"/>
      <c r="AG14" s="230"/>
      <c r="AH14" s="228"/>
      <c r="AI14" s="229"/>
      <c r="AJ14" s="229"/>
      <c r="AK14" s="231"/>
      <c r="AL14" s="232"/>
      <c r="AM14" s="229"/>
      <c r="AN14" s="229"/>
      <c r="AO14" s="230"/>
      <c r="AP14" s="228"/>
      <c r="AQ14" s="229"/>
      <c r="AR14" s="229"/>
      <c r="AS14" s="231"/>
      <c r="AT14" s="232"/>
      <c r="AU14" s="229"/>
      <c r="AV14" s="229"/>
      <c r="AW14" s="230"/>
      <c r="AX14" s="228"/>
      <c r="AY14" s="229"/>
      <c r="AZ14" s="229"/>
      <c r="BA14" s="227"/>
    </row>
    <row r="15" spans="1:53" s="108" customFormat="1" ht="15.75">
      <c r="A15" s="234"/>
      <c r="B15" s="172"/>
      <c r="C15" s="167"/>
      <c r="D15" s="182"/>
      <c r="E15" s="182"/>
      <c r="F15" s="223"/>
      <c r="G15" s="224"/>
      <c r="H15" s="224"/>
      <c r="I15" s="225"/>
      <c r="J15" s="226"/>
      <c r="K15" s="224"/>
      <c r="L15" s="224"/>
      <c r="M15" s="227"/>
      <c r="N15" s="228"/>
      <c r="O15" s="229"/>
      <c r="P15" s="229"/>
      <c r="Q15" s="230"/>
      <c r="R15" s="228"/>
      <c r="S15" s="229"/>
      <c r="T15" s="229"/>
      <c r="U15" s="231"/>
      <c r="V15" s="232"/>
      <c r="W15" s="229"/>
      <c r="X15" s="229"/>
      <c r="Y15" s="230"/>
      <c r="Z15" s="229"/>
      <c r="AA15" s="229"/>
      <c r="AB15" s="229"/>
      <c r="AC15" s="231"/>
      <c r="AD15" s="232"/>
      <c r="AE15" s="229"/>
      <c r="AF15" s="229"/>
      <c r="AG15" s="230"/>
      <c r="AH15" s="228"/>
      <c r="AI15" s="229"/>
      <c r="AJ15" s="229"/>
      <c r="AK15" s="231"/>
      <c r="AL15" s="232"/>
      <c r="AM15" s="229"/>
      <c r="AN15" s="229"/>
      <c r="AO15" s="230"/>
      <c r="AP15" s="228"/>
      <c r="AQ15" s="229"/>
      <c r="AR15" s="229"/>
      <c r="AS15" s="231"/>
      <c r="AT15" s="232"/>
      <c r="AU15" s="229"/>
      <c r="AV15" s="229"/>
      <c r="AW15" s="230"/>
      <c r="AX15" s="228"/>
      <c r="AY15" s="229"/>
      <c r="AZ15" s="229"/>
      <c r="BA15" s="227"/>
    </row>
    <row r="16" spans="1:53" s="108" customFormat="1" ht="15.75">
      <c r="A16" s="234"/>
      <c r="B16" s="172"/>
      <c r="C16" s="167"/>
      <c r="D16" s="182"/>
      <c r="E16" s="182"/>
      <c r="F16" s="223"/>
      <c r="G16" s="224"/>
      <c r="H16" s="224"/>
      <c r="I16" s="225"/>
      <c r="J16" s="226"/>
      <c r="K16" s="224"/>
      <c r="L16" s="224"/>
      <c r="M16" s="227"/>
      <c r="N16" s="228"/>
      <c r="O16" s="229"/>
      <c r="P16" s="229"/>
      <c r="Q16" s="230"/>
      <c r="R16" s="228"/>
      <c r="S16" s="229"/>
      <c r="T16" s="229"/>
      <c r="U16" s="231"/>
      <c r="V16" s="232"/>
      <c r="W16" s="229"/>
      <c r="X16" s="229"/>
      <c r="Y16" s="230"/>
      <c r="Z16" s="229"/>
      <c r="AA16" s="229"/>
      <c r="AB16" s="229"/>
      <c r="AC16" s="231"/>
      <c r="AD16" s="232"/>
      <c r="AE16" s="229"/>
      <c r="AF16" s="229"/>
      <c r="AG16" s="230"/>
      <c r="AH16" s="228"/>
      <c r="AI16" s="229"/>
      <c r="AJ16" s="229"/>
      <c r="AK16" s="231"/>
      <c r="AL16" s="232"/>
      <c r="AM16" s="229"/>
      <c r="AN16" s="229"/>
      <c r="AO16" s="230"/>
      <c r="AP16" s="228"/>
      <c r="AQ16" s="229"/>
      <c r="AR16" s="229"/>
      <c r="AS16" s="231"/>
      <c r="AT16" s="232"/>
      <c r="AU16" s="229"/>
      <c r="AV16" s="229"/>
      <c r="AW16" s="230"/>
      <c r="AX16" s="228"/>
      <c r="AY16" s="229"/>
      <c r="AZ16" s="229"/>
      <c r="BA16" s="227"/>
    </row>
    <row r="17" spans="1:53" s="108" customFormat="1" ht="15.75" customHeight="1">
      <c r="A17" s="234"/>
      <c r="B17" s="172"/>
      <c r="C17" s="167"/>
      <c r="D17" s="182"/>
      <c r="E17" s="182"/>
      <c r="F17" s="223"/>
      <c r="G17" s="224"/>
      <c r="H17" s="224"/>
      <c r="I17" s="225"/>
      <c r="J17" s="226"/>
      <c r="K17" s="224"/>
      <c r="L17" s="224"/>
      <c r="M17" s="227"/>
      <c r="N17" s="228"/>
      <c r="O17" s="229"/>
      <c r="P17" s="229"/>
      <c r="Q17" s="230"/>
      <c r="R17" s="228"/>
      <c r="S17" s="229"/>
      <c r="T17" s="229"/>
      <c r="U17" s="231"/>
      <c r="V17" s="232"/>
      <c r="W17" s="229"/>
      <c r="X17" s="229"/>
      <c r="Y17" s="230"/>
      <c r="Z17" s="229"/>
      <c r="AA17" s="229"/>
      <c r="AB17" s="229"/>
      <c r="AC17" s="231"/>
      <c r="AD17" s="232"/>
      <c r="AE17" s="229"/>
      <c r="AF17" s="229"/>
      <c r="AG17" s="230"/>
      <c r="AH17" s="228"/>
      <c r="AI17" s="229"/>
      <c r="AJ17" s="229"/>
      <c r="AK17" s="231"/>
      <c r="AL17" s="232"/>
      <c r="AM17" s="229"/>
      <c r="AN17" s="229"/>
      <c r="AO17" s="230"/>
      <c r="AP17" s="228"/>
      <c r="AQ17" s="229"/>
      <c r="AR17" s="229"/>
      <c r="AS17" s="231"/>
      <c r="AT17" s="232"/>
      <c r="AU17" s="229"/>
      <c r="AV17" s="229"/>
      <c r="AW17" s="230"/>
      <c r="AX17" s="228"/>
      <c r="AY17" s="229"/>
      <c r="AZ17" s="229"/>
      <c r="BA17" s="227"/>
    </row>
    <row r="18" spans="1:53" s="108" customFormat="1" ht="15.75" customHeight="1">
      <c r="A18" s="234"/>
      <c r="B18" s="172"/>
      <c r="C18" s="167"/>
      <c r="D18" s="182"/>
      <c r="E18" s="182"/>
      <c r="F18" s="223"/>
      <c r="G18" s="224"/>
      <c r="H18" s="224"/>
      <c r="I18" s="225"/>
      <c r="J18" s="226"/>
      <c r="K18" s="224"/>
      <c r="L18" s="224"/>
      <c r="M18" s="227"/>
      <c r="N18" s="228"/>
      <c r="O18" s="229"/>
      <c r="P18" s="229"/>
      <c r="Q18" s="230"/>
      <c r="R18" s="228"/>
      <c r="S18" s="229"/>
      <c r="T18" s="229"/>
      <c r="U18" s="231"/>
      <c r="V18" s="232"/>
      <c r="W18" s="229"/>
      <c r="X18" s="229"/>
      <c r="Y18" s="230"/>
      <c r="Z18" s="229"/>
      <c r="AA18" s="229"/>
      <c r="AB18" s="229"/>
      <c r="AC18" s="231"/>
      <c r="AD18" s="232"/>
      <c r="AE18" s="229"/>
      <c r="AF18" s="229"/>
      <c r="AG18" s="230"/>
      <c r="AH18" s="228"/>
      <c r="AI18" s="229"/>
      <c r="AJ18" s="229"/>
      <c r="AK18" s="231"/>
      <c r="AL18" s="232"/>
      <c r="AM18" s="229"/>
      <c r="AN18" s="229"/>
      <c r="AO18" s="230"/>
      <c r="AP18" s="228"/>
      <c r="AQ18" s="229"/>
      <c r="AR18" s="229"/>
      <c r="AS18" s="231"/>
      <c r="AT18" s="232"/>
      <c r="AU18" s="229"/>
      <c r="AV18" s="229"/>
      <c r="AW18" s="230"/>
      <c r="AX18" s="228"/>
      <c r="AY18" s="229"/>
      <c r="AZ18" s="229"/>
      <c r="BA18" s="227"/>
    </row>
    <row r="19" spans="1:53" s="108" customFormat="1" ht="15.75" customHeight="1">
      <c r="A19" s="234"/>
      <c r="B19" s="172"/>
      <c r="C19" s="167"/>
      <c r="D19" s="182"/>
      <c r="E19" s="182"/>
      <c r="F19" s="223"/>
      <c r="G19" s="224"/>
      <c r="H19" s="224"/>
      <c r="I19" s="225"/>
      <c r="J19" s="226"/>
      <c r="K19" s="224"/>
      <c r="L19" s="224"/>
      <c r="M19" s="227"/>
      <c r="N19" s="228"/>
      <c r="O19" s="229"/>
      <c r="P19" s="229"/>
      <c r="Q19" s="230"/>
      <c r="R19" s="228"/>
      <c r="S19" s="229"/>
      <c r="T19" s="229"/>
      <c r="U19" s="231"/>
      <c r="V19" s="232"/>
      <c r="W19" s="229"/>
      <c r="X19" s="229"/>
      <c r="Y19" s="230"/>
      <c r="Z19" s="229"/>
      <c r="AA19" s="229"/>
      <c r="AB19" s="229"/>
      <c r="AC19" s="231"/>
      <c r="AD19" s="232"/>
      <c r="AE19" s="229"/>
      <c r="AF19" s="229"/>
      <c r="AG19" s="230"/>
      <c r="AH19" s="228"/>
      <c r="AI19" s="229"/>
      <c r="AJ19" s="229"/>
      <c r="AK19" s="231"/>
      <c r="AL19" s="232"/>
      <c r="AM19" s="229"/>
      <c r="AN19" s="229"/>
      <c r="AO19" s="230"/>
      <c r="AP19" s="228"/>
      <c r="AQ19" s="229"/>
      <c r="AR19" s="229"/>
      <c r="AS19" s="231"/>
      <c r="AT19" s="232"/>
      <c r="AU19" s="229"/>
      <c r="AV19" s="229"/>
      <c r="AW19" s="230"/>
      <c r="AX19" s="228"/>
      <c r="AY19" s="229"/>
      <c r="AZ19" s="229"/>
      <c r="BA19" s="227"/>
    </row>
    <row r="20" spans="1:53" s="108" customFormat="1" ht="15.75" customHeight="1">
      <c r="A20" s="234"/>
      <c r="B20" s="172"/>
      <c r="C20" s="167"/>
      <c r="D20" s="182"/>
      <c r="E20" s="182"/>
      <c r="F20" s="223"/>
      <c r="G20" s="224"/>
      <c r="H20" s="224"/>
      <c r="I20" s="225"/>
      <c r="J20" s="226"/>
      <c r="K20" s="224"/>
      <c r="L20" s="224"/>
      <c r="M20" s="227"/>
      <c r="N20" s="228"/>
      <c r="O20" s="229"/>
      <c r="P20" s="229"/>
      <c r="Q20" s="230"/>
      <c r="R20" s="228"/>
      <c r="S20" s="229"/>
      <c r="T20" s="229"/>
      <c r="U20" s="231"/>
      <c r="V20" s="232"/>
      <c r="W20" s="229"/>
      <c r="X20" s="229"/>
      <c r="Y20" s="230"/>
      <c r="Z20" s="229"/>
      <c r="AA20" s="229"/>
      <c r="AB20" s="229"/>
      <c r="AC20" s="231"/>
      <c r="AD20" s="232"/>
      <c r="AE20" s="229"/>
      <c r="AF20" s="229"/>
      <c r="AG20" s="230"/>
      <c r="AH20" s="228"/>
      <c r="AI20" s="229"/>
      <c r="AJ20" s="229"/>
      <c r="AK20" s="231"/>
      <c r="AL20" s="232"/>
      <c r="AM20" s="229"/>
      <c r="AN20" s="229"/>
      <c r="AO20" s="230"/>
      <c r="AP20" s="228"/>
      <c r="AQ20" s="229"/>
      <c r="AR20" s="229"/>
      <c r="AS20" s="231"/>
      <c r="AT20" s="232"/>
      <c r="AU20" s="229"/>
      <c r="AV20" s="229"/>
      <c r="AW20" s="230"/>
      <c r="AX20" s="228"/>
      <c r="AY20" s="229"/>
      <c r="AZ20" s="229"/>
      <c r="BA20" s="227"/>
    </row>
    <row r="21" spans="1:53" s="108" customFormat="1" ht="15.75" customHeight="1">
      <c r="A21" s="234"/>
      <c r="B21" s="172"/>
      <c r="C21" s="167"/>
      <c r="D21" s="182"/>
      <c r="E21" s="182"/>
      <c r="F21" s="223"/>
      <c r="G21" s="224"/>
      <c r="H21" s="224"/>
      <c r="I21" s="225"/>
      <c r="J21" s="226"/>
      <c r="K21" s="224"/>
      <c r="L21" s="224"/>
      <c r="M21" s="227"/>
      <c r="N21" s="228"/>
      <c r="O21" s="229"/>
      <c r="P21" s="229"/>
      <c r="Q21" s="230"/>
      <c r="R21" s="228"/>
      <c r="S21" s="229"/>
      <c r="T21" s="229"/>
      <c r="U21" s="231"/>
      <c r="V21" s="232"/>
      <c r="W21" s="229"/>
      <c r="X21" s="229"/>
      <c r="Y21" s="230"/>
      <c r="Z21" s="229"/>
      <c r="AA21" s="229"/>
      <c r="AB21" s="229"/>
      <c r="AC21" s="231"/>
      <c r="AD21" s="232"/>
      <c r="AE21" s="229"/>
      <c r="AF21" s="229"/>
      <c r="AG21" s="230"/>
      <c r="AH21" s="228"/>
      <c r="AI21" s="229"/>
      <c r="AJ21" s="229"/>
      <c r="AK21" s="231"/>
      <c r="AL21" s="232"/>
      <c r="AM21" s="229"/>
      <c r="AN21" s="229"/>
      <c r="AO21" s="230"/>
      <c r="AP21" s="228"/>
      <c r="AQ21" s="229"/>
      <c r="AR21" s="229"/>
      <c r="AS21" s="231"/>
      <c r="AT21" s="232"/>
      <c r="AU21" s="229"/>
      <c r="AV21" s="229"/>
      <c r="AW21" s="230"/>
      <c r="AX21" s="228"/>
      <c r="AY21" s="229"/>
      <c r="AZ21" s="229"/>
      <c r="BA21" s="227"/>
    </row>
    <row r="22" spans="1:53" s="108" customFormat="1" ht="15.75" customHeight="1">
      <c r="A22" s="234"/>
      <c r="B22" s="172"/>
      <c r="C22" s="167"/>
      <c r="D22" s="182"/>
      <c r="E22" s="182"/>
      <c r="F22" s="223"/>
      <c r="G22" s="224"/>
      <c r="H22" s="224"/>
      <c r="I22" s="225"/>
      <c r="J22" s="226"/>
      <c r="K22" s="224"/>
      <c r="L22" s="224"/>
      <c r="M22" s="227"/>
      <c r="N22" s="228"/>
      <c r="O22" s="229"/>
      <c r="P22" s="229"/>
      <c r="Q22" s="230"/>
      <c r="R22" s="228"/>
      <c r="S22" s="229"/>
      <c r="T22" s="229"/>
      <c r="U22" s="231"/>
      <c r="V22" s="232"/>
      <c r="W22" s="229"/>
      <c r="X22" s="229"/>
      <c r="Y22" s="230"/>
      <c r="Z22" s="229"/>
      <c r="AA22" s="229"/>
      <c r="AB22" s="229"/>
      <c r="AC22" s="231"/>
      <c r="AD22" s="232"/>
      <c r="AE22" s="229"/>
      <c r="AF22" s="229"/>
      <c r="AG22" s="230"/>
      <c r="AH22" s="228"/>
      <c r="AI22" s="229"/>
      <c r="AJ22" s="229"/>
      <c r="AK22" s="231"/>
      <c r="AL22" s="232"/>
      <c r="AM22" s="229"/>
      <c r="AN22" s="229"/>
      <c r="AO22" s="230"/>
      <c r="AP22" s="228"/>
      <c r="AQ22" s="229"/>
      <c r="AR22" s="229"/>
      <c r="AS22" s="231"/>
      <c r="AT22" s="232"/>
      <c r="AU22" s="229"/>
      <c r="AV22" s="229"/>
      <c r="AW22" s="230"/>
      <c r="AX22" s="228"/>
      <c r="AY22" s="229"/>
      <c r="AZ22" s="229"/>
      <c r="BA22" s="227"/>
    </row>
    <row r="23" spans="1:53" s="108" customFormat="1" ht="15.75" customHeight="1">
      <c r="A23" s="234"/>
      <c r="B23" s="172"/>
      <c r="C23" s="167"/>
      <c r="D23" s="182"/>
      <c r="E23" s="182"/>
      <c r="F23" s="223"/>
      <c r="G23" s="224"/>
      <c r="H23" s="224"/>
      <c r="I23" s="225"/>
      <c r="J23" s="226"/>
      <c r="K23" s="224"/>
      <c r="L23" s="224"/>
      <c r="M23" s="227"/>
      <c r="N23" s="228"/>
      <c r="O23" s="229"/>
      <c r="P23" s="229"/>
      <c r="Q23" s="230"/>
      <c r="R23" s="228"/>
      <c r="S23" s="229"/>
      <c r="T23" s="229"/>
      <c r="U23" s="231"/>
      <c r="V23" s="232"/>
      <c r="W23" s="229"/>
      <c r="X23" s="229"/>
      <c r="Y23" s="230"/>
      <c r="Z23" s="229"/>
      <c r="AA23" s="229"/>
      <c r="AB23" s="229"/>
      <c r="AC23" s="231"/>
      <c r="AD23" s="232"/>
      <c r="AE23" s="229"/>
      <c r="AF23" s="229"/>
      <c r="AG23" s="230"/>
      <c r="AH23" s="228"/>
      <c r="AI23" s="229"/>
      <c r="AJ23" s="229"/>
      <c r="AK23" s="231"/>
      <c r="AL23" s="232"/>
      <c r="AM23" s="229"/>
      <c r="AN23" s="229"/>
      <c r="AO23" s="230"/>
      <c r="AP23" s="228"/>
      <c r="AQ23" s="229"/>
      <c r="AR23" s="229"/>
      <c r="AS23" s="231"/>
      <c r="AT23" s="232"/>
      <c r="AU23" s="229"/>
      <c r="AV23" s="229"/>
      <c r="AW23" s="230"/>
      <c r="AX23" s="228"/>
      <c r="AY23" s="229"/>
      <c r="AZ23" s="229"/>
      <c r="BA23" s="227"/>
    </row>
    <row r="24" spans="1:53" s="108" customFormat="1" ht="15.75" customHeight="1">
      <c r="A24" s="234"/>
      <c r="B24" s="172"/>
      <c r="C24" s="167"/>
      <c r="D24" s="182"/>
      <c r="E24" s="182"/>
      <c r="F24" s="223"/>
      <c r="G24" s="224"/>
      <c r="H24" s="224"/>
      <c r="I24" s="225"/>
      <c r="J24" s="226"/>
      <c r="K24" s="224"/>
      <c r="L24" s="224"/>
      <c r="M24" s="227"/>
      <c r="N24" s="228"/>
      <c r="O24" s="229"/>
      <c r="P24" s="229"/>
      <c r="Q24" s="230"/>
      <c r="R24" s="228"/>
      <c r="S24" s="229"/>
      <c r="T24" s="229"/>
      <c r="U24" s="231"/>
      <c r="V24" s="232"/>
      <c r="W24" s="229"/>
      <c r="X24" s="229"/>
      <c r="Y24" s="230"/>
      <c r="Z24" s="229"/>
      <c r="AA24" s="229"/>
      <c r="AB24" s="229"/>
      <c r="AC24" s="231"/>
      <c r="AD24" s="232"/>
      <c r="AE24" s="229"/>
      <c r="AF24" s="229"/>
      <c r="AG24" s="230"/>
      <c r="AH24" s="228"/>
      <c r="AI24" s="229"/>
      <c r="AJ24" s="229"/>
      <c r="AK24" s="231"/>
      <c r="AL24" s="232"/>
      <c r="AM24" s="229"/>
      <c r="AN24" s="229"/>
      <c r="AO24" s="230"/>
      <c r="AP24" s="228"/>
      <c r="AQ24" s="229"/>
      <c r="AR24" s="229"/>
      <c r="AS24" s="231"/>
      <c r="AT24" s="232"/>
      <c r="AU24" s="229"/>
      <c r="AV24" s="229"/>
      <c r="AW24" s="230"/>
      <c r="AX24" s="228"/>
      <c r="AY24" s="229"/>
      <c r="AZ24" s="229"/>
      <c r="BA24" s="227"/>
    </row>
    <row r="25" spans="1:53" s="108" customFormat="1" ht="15.75" customHeight="1">
      <c r="A25" s="234"/>
      <c r="B25" s="172"/>
      <c r="C25" s="167"/>
      <c r="D25" s="182"/>
      <c r="E25" s="182"/>
      <c r="F25" s="223"/>
      <c r="G25" s="224"/>
      <c r="H25" s="224"/>
      <c r="I25" s="225"/>
      <c r="J25" s="226"/>
      <c r="K25" s="224"/>
      <c r="L25" s="224"/>
      <c r="M25" s="227"/>
      <c r="N25" s="228"/>
      <c r="O25" s="229"/>
      <c r="P25" s="229"/>
      <c r="Q25" s="230"/>
      <c r="R25" s="228"/>
      <c r="S25" s="229"/>
      <c r="T25" s="229"/>
      <c r="U25" s="231"/>
      <c r="V25" s="232"/>
      <c r="W25" s="229"/>
      <c r="X25" s="229"/>
      <c r="Y25" s="230"/>
      <c r="Z25" s="229"/>
      <c r="AA25" s="229"/>
      <c r="AB25" s="229"/>
      <c r="AC25" s="231"/>
      <c r="AD25" s="232"/>
      <c r="AE25" s="229"/>
      <c r="AF25" s="229"/>
      <c r="AG25" s="230"/>
      <c r="AH25" s="228"/>
      <c r="AI25" s="229"/>
      <c r="AJ25" s="229"/>
      <c r="AK25" s="231"/>
      <c r="AL25" s="232"/>
      <c r="AM25" s="229"/>
      <c r="AN25" s="229"/>
      <c r="AO25" s="230"/>
      <c r="AP25" s="228"/>
      <c r="AQ25" s="229"/>
      <c r="AR25" s="229"/>
      <c r="AS25" s="231"/>
      <c r="AT25" s="232"/>
      <c r="AU25" s="229"/>
      <c r="AV25" s="229"/>
      <c r="AW25" s="230"/>
      <c r="AX25" s="228"/>
      <c r="AY25" s="229"/>
      <c r="AZ25" s="229"/>
      <c r="BA25" s="227"/>
    </row>
    <row r="26" spans="1:53" s="108" customFormat="1" ht="15.75" customHeight="1">
      <c r="A26" s="234"/>
      <c r="B26" s="172"/>
      <c r="C26" s="167"/>
      <c r="D26" s="182"/>
      <c r="E26" s="182"/>
      <c r="F26" s="223"/>
      <c r="G26" s="224"/>
      <c r="H26" s="224"/>
      <c r="I26" s="225"/>
      <c r="J26" s="226"/>
      <c r="K26" s="224"/>
      <c r="L26" s="224"/>
      <c r="M26" s="227"/>
      <c r="N26" s="228"/>
      <c r="O26" s="229"/>
      <c r="P26" s="229"/>
      <c r="Q26" s="230"/>
      <c r="R26" s="228"/>
      <c r="S26" s="229"/>
      <c r="T26" s="229"/>
      <c r="U26" s="231"/>
      <c r="V26" s="232"/>
      <c r="W26" s="229"/>
      <c r="X26" s="229"/>
      <c r="Y26" s="230"/>
      <c r="Z26" s="229"/>
      <c r="AA26" s="229"/>
      <c r="AB26" s="229"/>
      <c r="AC26" s="231"/>
      <c r="AD26" s="232"/>
      <c r="AE26" s="229"/>
      <c r="AF26" s="229"/>
      <c r="AG26" s="230"/>
      <c r="AH26" s="228"/>
      <c r="AI26" s="229"/>
      <c r="AJ26" s="229"/>
      <c r="AK26" s="231"/>
      <c r="AL26" s="232"/>
      <c r="AM26" s="229"/>
      <c r="AN26" s="229"/>
      <c r="AO26" s="230"/>
      <c r="AP26" s="228"/>
      <c r="AQ26" s="229"/>
      <c r="AR26" s="229"/>
      <c r="AS26" s="231"/>
      <c r="AT26" s="232"/>
      <c r="AU26" s="229"/>
      <c r="AV26" s="229"/>
      <c r="AW26" s="230"/>
      <c r="AX26" s="228"/>
      <c r="AY26" s="229"/>
      <c r="AZ26" s="229"/>
      <c r="BA26" s="227"/>
    </row>
    <row r="27" spans="1:53" s="108" customFormat="1" ht="15.75" customHeight="1">
      <c r="A27" s="234"/>
      <c r="B27" s="172"/>
      <c r="C27" s="167"/>
      <c r="D27" s="182"/>
      <c r="E27" s="182"/>
      <c r="F27" s="223"/>
      <c r="G27" s="224"/>
      <c r="H27" s="224"/>
      <c r="I27" s="225"/>
      <c r="J27" s="226"/>
      <c r="K27" s="224"/>
      <c r="L27" s="224"/>
      <c r="M27" s="227"/>
      <c r="N27" s="228"/>
      <c r="O27" s="229"/>
      <c r="P27" s="229"/>
      <c r="Q27" s="230"/>
      <c r="R27" s="228"/>
      <c r="S27" s="229"/>
      <c r="T27" s="229"/>
      <c r="U27" s="231"/>
      <c r="V27" s="232"/>
      <c r="W27" s="229"/>
      <c r="X27" s="229"/>
      <c r="Y27" s="230"/>
      <c r="Z27" s="229"/>
      <c r="AA27" s="229"/>
      <c r="AB27" s="229"/>
      <c r="AC27" s="231"/>
      <c r="AD27" s="232"/>
      <c r="AE27" s="229"/>
      <c r="AF27" s="229"/>
      <c r="AG27" s="230"/>
      <c r="AH27" s="228"/>
      <c r="AI27" s="229"/>
      <c r="AJ27" s="229"/>
      <c r="AK27" s="231"/>
      <c r="AL27" s="232"/>
      <c r="AM27" s="229"/>
      <c r="AN27" s="229"/>
      <c r="AO27" s="230"/>
      <c r="AP27" s="228"/>
      <c r="AQ27" s="229"/>
      <c r="AR27" s="229"/>
      <c r="AS27" s="231"/>
      <c r="AT27" s="232"/>
      <c r="AU27" s="229"/>
      <c r="AV27" s="229"/>
      <c r="AW27" s="230"/>
      <c r="AX27" s="228"/>
      <c r="AY27" s="229"/>
      <c r="AZ27" s="229"/>
      <c r="BA27" s="227"/>
    </row>
    <row r="28" spans="1:53" s="108" customFormat="1" ht="15.75" customHeight="1">
      <c r="A28" s="234"/>
      <c r="B28" s="172"/>
      <c r="C28" s="167"/>
      <c r="D28" s="182"/>
      <c r="E28" s="182"/>
      <c r="F28" s="223"/>
      <c r="G28" s="224"/>
      <c r="H28" s="224"/>
      <c r="I28" s="225"/>
      <c r="J28" s="226"/>
      <c r="K28" s="224"/>
      <c r="L28" s="224"/>
      <c r="M28" s="227"/>
      <c r="N28" s="228"/>
      <c r="O28" s="229"/>
      <c r="P28" s="229"/>
      <c r="Q28" s="230"/>
      <c r="R28" s="228"/>
      <c r="S28" s="229"/>
      <c r="T28" s="229"/>
      <c r="U28" s="231"/>
      <c r="V28" s="232"/>
      <c r="W28" s="229"/>
      <c r="X28" s="229"/>
      <c r="Y28" s="230"/>
      <c r="Z28" s="229"/>
      <c r="AA28" s="229"/>
      <c r="AB28" s="229"/>
      <c r="AC28" s="231"/>
      <c r="AD28" s="232"/>
      <c r="AE28" s="229"/>
      <c r="AF28" s="229"/>
      <c r="AG28" s="230"/>
      <c r="AH28" s="228"/>
      <c r="AI28" s="229"/>
      <c r="AJ28" s="229"/>
      <c r="AK28" s="231"/>
      <c r="AL28" s="232"/>
      <c r="AM28" s="229"/>
      <c r="AN28" s="229"/>
      <c r="AO28" s="230"/>
      <c r="AP28" s="228"/>
      <c r="AQ28" s="229"/>
      <c r="AR28" s="229"/>
      <c r="AS28" s="231"/>
      <c r="AT28" s="232"/>
      <c r="AU28" s="229"/>
      <c r="AV28" s="229"/>
      <c r="AW28" s="230"/>
      <c r="AX28" s="228"/>
      <c r="AY28" s="229"/>
      <c r="AZ28" s="229"/>
      <c r="BA28" s="227"/>
    </row>
    <row r="29" spans="1:53" s="108" customFormat="1" ht="15.75" customHeight="1">
      <c r="A29" s="234"/>
      <c r="B29" s="172"/>
      <c r="C29" s="167"/>
      <c r="D29" s="182"/>
      <c r="E29" s="182"/>
      <c r="F29" s="223"/>
      <c r="G29" s="224"/>
      <c r="H29" s="224"/>
      <c r="I29" s="225"/>
      <c r="J29" s="226"/>
      <c r="K29" s="224"/>
      <c r="L29" s="224"/>
      <c r="M29" s="227"/>
      <c r="N29" s="228"/>
      <c r="O29" s="229"/>
      <c r="P29" s="229"/>
      <c r="Q29" s="230"/>
      <c r="R29" s="228"/>
      <c r="S29" s="229"/>
      <c r="T29" s="229"/>
      <c r="U29" s="231"/>
      <c r="V29" s="232"/>
      <c r="W29" s="229"/>
      <c r="X29" s="229"/>
      <c r="Y29" s="230"/>
      <c r="Z29" s="229"/>
      <c r="AA29" s="229"/>
      <c r="AB29" s="229"/>
      <c r="AC29" s="231"/>
      <c r="AD29" s="232"/>
      <c r="AE29" s="229"/>
      <c r="AF29" s="229"/>
      <c r="AG29" s="230"/>
      <c r="AH29" s="228"/>
      <c r="AI29" s="229"/>
      <c r="AJ29" s="229"/>
      <c r="AK29" s="231"/>
      <c r="AL29" s="232"/>
      <c r="AM29" s="229"/>
      <c r="AN29" s="229"/>
      <c r="AO29" s="230"/>
      <c r="AP29" s="228"/>
      <c r="AQ29" s="229"/>
      <c r="AR29" s="229"/>
      <c r="AS29" s="231"/>
      <c r="AT29" s="232"/>
      <c r="AU29" s="229"/>
      <c r="AV29" s="229"/>
      <c r="AW29" s="230"/>
      <c r="AX29" s="228"/>
      <c r="AY29" s="229"/>
      <c r="AZ29" s="229"/>
      <c r="BA29" s="227"/>
    </row>
    <row r="30" spans="1:53" s="108" customFormat="1" ht="15.75" customHeight="1">
      <c r="A30" s="234"/>
      <c r="B30" s="172"/>
      <c r="C30" s="167"/>
      <c r="D30" s="182"/>
      <c r="E30" s="182"/>
      <c r="F30" s="223"/>
      <c r="G30" s="224"/>
      <c r="H30" s="224"/>
      <c r="I30" s="225"/>
      <c r="J30" s="226"/>
      <c r="K30" s="224"/>
      <c r="L30" s="224"/>
      <c r="M30" s="227"/>
      <c r="N30" s="228"/>
      <c r="O30" s="229"/>
      <c r="P30" s="229"/>
      <c r="Q30" s="230"/>
      <c r="R30" s="228"/>
      <c r="S30" s="229"/>
      <c r="T30" s="229"/>
      <c r="U30" s="231"/>
      <c r="V30" s="232"/>
      <c r="W30" s="229"/>
      <c r="X30" s="229"/>
      <c r="Y30" s="230"/>
      <c r="Z30" s="229"/>
      <c r="AA30" s="229"/>
      <c r="AB30" s="229"/>
      <c r="AC30" s="231"/>
      <c r="AD30" s="232"/>
      <c r="AE30" s="229"/>
      <c r="AF30" s="229"/>
      <c r="AG30" s="230"/>
      <c r="AH30" s="228"/>
      <c r="AI30" s="229"/>
      <c r="AJ30" s="229"/>
      <c r="AK30" s="231"/>
      <c r="AL30" s="232"/>
      <c r="AM30" s="229"/>
      <c r="AN30" s="229"/>
      <c r="AO30" s="230"/>
      <c r="AP30" s="228"/>
      <c r="AQ30" s="229"/>
      <c r="AR30" s="229"/>
      <c r="AS30" s="231"/>
      <c r="AT30" s="232"/>
      <c r="AU30" s="229"/>
      <c r="AV30" s="229"/>
      <c r="AW30" s="230"/>
      <c r="AX30" s="228"/>
      <c r="AY30" s="229"/>
      <c r="AZ30" s="229"/>
      <c r="BA30" s="227"/>
    </row>
    <row r="31" spans="1:53" s="108" customFormat="1" ht="15.75" customHeight="1">
      <c r="A31" s="234"/>
      <c r="B31" s="172"/>
      <c r="C31" s="167"/>
      <c r="D31" s="182"/>
      <c r="E31" s="182"/>
      <c r="F31" s="223"/>
      <c r="G31" s="224"/>
      <c r="H31" s="224"/>
      <c r="I31" s="225"/>
      <c r="J31" s="226"/>
      <c r="K31" s="224"/>
      <c r="L31" s="224"/>
      <c r="M31" s="227"/>
      <c r="N31" s="228"/>
      <c r="O31" s="229"/>
      <c r="P31" s="229"/>
      <c r="Q31" s="230"/>
      <c r="R31" s="228"/>
      <c r="S31" s="229"/>
      <c r="T31" s="229"/>
      <c r="U31" s="231"/>
      <c r="V31" s="232"/>
      <c r="W31" s="229"/>
      <c r="X31" s="229"/>
      <c r="Y31" s="230"/>
      <c r="Z31" s="229"/>
      <c r="AA31" s="229"/>
      <c r="AB31" s="229"/>
      <c r="AC31" s="231"/>
      <c r="AD31" s="232"/>
      <c r="AE31" s="229"/>
      <c r="AF31" s="229"/>
      <c r="AG31" s="230"/>
      <c r="AH31" s="228"/>
      <c r="AI31" s="229"/>
      <c r="AJ31" s="229"/>
      <c r="AK31" s="231"/>
      <c r="AL31" s="232"/>
      <c r="AM31" s="229"/>
      <c r="AN31" s="229"/>
      <c r="AO31" s="230"/>
      <c r="AP31" s="228"/>
      <c r="AQ31" s="229"/>
      <c r="AR31" s="229"/>
      <c r="AS31" s="231"/>
      <c r="AT31" s="232"/>
      <c r="AU31" s="229"/>
      <c r="AV31" s="229"/>
      <c r="AW31" s="230"/>
      <c r="AX31" s="228"/>
      <c r="AY31" s="229"/>
      <c r="AZ31" s="229"/>
      <c r="BA31" s="227"/>
    </row>
    <row r="32" spans="1:53" s="108" customFormat="1" ht="15.75" customHeight="1">
      <c r="A32" s="234"/>
      <c r="B32" s="172"/>
      <c r="C32" s="167"/>
      <c r="D32" s="182"/>
      <c r="E32" s="182"/>
      <c r="F32" s="223"/>
      <c r="G32" s="224"/>
      <c r="H32" s="224"/>
      <c r="I32" s="225"/>
      <c r="J32" s="226"/>
      <c r="K32" s="224"/>
      <c r="L32" s="224"/>
      <c r="M32" s="227"/>
      <c r="N32" s="228"/>
      <c r="O32" s="229"/>
      <c r="P32" s="229"/>
      <c r="Q32" s="230"/>
      <c r="R32" s="228"/>
      <c r="S32" s="229"/>
      <c r="T32" s="229"/>
      <c r="U32" s="231"/>
      <c r="V32" s="232"/>
      <c r="W32" s="229"/>
      <c r="X32" s="229"/>
      <c r="Y32" s="230"/>
      <c r="Z32" s="229"/>
      <c r="AA32" s="229"/>
      <c r="AB32" s="229"/>
      <c r="AC32" s="231"/>
      <c r="AD32" s="232"/>
      <c r="AE32" s="229"/>
      <c r="AF32" s="229"/>
      <c r="AG32" s="230"/>
      <c r="AH32" s="228"/>
      <c r="AI32" s="229"/>
      <c r="AJ32" s="229"/>
      <c r="AK32" s="231"/>
      <c r="AL32" s="232"/>
      <c r="AM32" s="229"/>
      <c r="AN32" s="229"/>
      <c r="AO32" s="230"/>
      <c r="AP32" s="228"/>
      <c r="AQ32" s="229"/>
      <c r="AR32" s="229"/>
      <c r="AS32" s="231"/>
      <c r="AT32" s="232"/>
      <c r="AU32" s="229"/>
      <c r="AV32" s="229"/>
      <c r="AW32" s="230"/>
      <c r="AX32" s="228"/>
      <c r="AY32" s="229"/>
      <c r="AZ32" s="229"/>
      <c r="BA32" s="227"/>
    </row>
    <row r="33" spans="1:53" s="108" customFormat="1" ht="15.75" customHeight="1">
      <c r="A33" s="234"/>
      <c r="B33" s="172"/>
      <c r="C33" s="167"/>
      <c r="D33" s="182"/>
      <c r="E33" s="182"/>
      <c r="F33" s="223"/>
      <c r="G33" s="224"/>
      <c r="H33" s="224"/>
      <c r="I33" s="225"/>
      <c r="J33" s="226"/>
      <c r="K33" s="224"/>
      <c r="L33" s="224"/>
      <c r="M33" s="227"/>
      <c r="N33" s="228"/>
      <c r="O33" s="229"/>
      <c r="P33" s="229"/>
      <c r="Q33" s="230"/>
      <c r="R33" s="228"/>
      <c r="S33" s="229"/>
      <c r="T33" s="229"/>
      <c r="U33" s="231"/>
      <c r="V33" s="232"/>
      <c r="W33" s="229"/>
      <c r="X33" s="229"/>
      <c r="Y33" s="230"/>
      <c r="Z33" s="229"/>
      <c r="AA33" s="229"/>
      <c r="AB33" s="229"/>
      <c r="AC33" s="231"/>
      <c r="AD33" s="232"/>
      <c r="AE33" s="229"/>
      <c r="AF33" s="229"/>
      <c r="AG33" s="230"/>
      <c r="AH33" s="228"/>
      <c r="AI33" s="229"/>
      <c r="AJ33" s="229"/>
      <c r="AK33" s="231"/>
      <c r="AL33" s="232"/>
      <c r="AM33" s="229"/>
      <c r="AN33" s="229"/>
      <c r="AO33" s="230"/>
      <c r="AP33" s="228"/>
      <c r="AQ33" s="229"/>
      <c r="AR33" s="229"/>
      <c r="AS33" s="231"/>
      <c r="AT33" s="232"/>
      <c r="AU33" s="229"/>
      <c r="AV33" s="229"/>
      <c r="AW33" s="230"/>
      <c r="AX33" s="228"/>
      <c r="AY33" s="229"/>
      <c r="AZ33" s="229"/>
      <c r="BA33" s="227"/>
    </row>
    <row r="34" spans="1:53" s="108" customFormat="1" ht="15.75" customHeight="1">
      <c r="A34" s="234"/>
      <c r="B34" s="172"/>
      <c r="C34" s="167"/>
      <c r="D34" s="182"/>
      <c r="E34" s="182"/>
      <c r="F34" s="223"/>
      <c r="G34" s="224"/>
      <c r="H34" s="224"/>
      <c r="I34" s="225"/>
      <c r="J34" s="226"/>
      <c r="K34" s="224"/>
      <c r="L34" s="224"/>
      <c r="M34" s="227"/>
      <c r="N34" s="228"/>
      <c r="O34" s="229"/>
      <c r="P34" s="229"/>
      <c r="Q34" s="230"/>
      <c r="R34" s="228"/>
      <c r="S34" s="229"/>
      <c r="T34" s="229"/>
      <c r="U34" s="231"/>
      <c r="V34" s="232"/>
      <c r="W34" s="229"/>
      <c r="X34" s="229"/>
      <c r="Y34" s="230"/>
      <c r="Z34" s="229"/>
      <c r="AA34" s="229"/>
      <c r="AB34" s="229"/>
      <c r="AC34" s="231"/>
      <c r="AD34" s="232"/>
      <c r="AE34" s="229"/>
      <c r="AF34" s="229"/>
      <c r="AG34" s="230"/>
      <c r="AH34" s="228"/>
      <c r="AI34" s="229"/>
      <c r="AJ34" s="229"/>
      <c r="AK34" s="231"/>
      <c r="AL34" s="232"/>
      <c r="AM34" s="229"/>
      <c r="AN34" s="229"/>
      <c r="AO34" s="230"/>
      <c r="AP34" s="228"/>
      <c r="AQ34" s="229"/>
      <c r="AR34" s="229"/>
      <c r="AS34" s="231"/>
      <c r="AT34" s="232"/>
      <c r="AU34" s="229"/>
      <c r="AV34" s="229"/>
      <c r="AW34" s="230"/>
      <c r="AX34" s="228"/>
      <c r="AY34" s="229"/>
      <c r="AZ34" s="229"/>
      <c r="BA34" s="227"/>
    </row>
    <row r="35" spans="1:53" s="108" customFormat="1" ht="15.75" customHeight="1">
      <c r="A35" s="234"/>
      <c r="B35" s="172"/>
      <c r="C35" s="167"/>
      <c r="D35" s="182"/>
      <c r="E35" s="182"/>
      <c r="F35" s="223"/>
      <c r="G35" s="224"/>
      <c r="H35" s="224"/>
      <c r="I35" s="225"/>
      <c r="J35" s="226"/>
      <c r="K35" s="224"/>
      <c r="L35" s="224"/>
      <c r="M35" s="227"/>
      <c r="N35" s="228"/>
      <c r="O35" s="229"/>
      <c r="P35" s="229"/>
      <c r="Q35" s="230"/>
      <c r="R35" s="228"/>
      <c r="S35" s="229"/>
      <c r="T35" s="229"/>
      <c r="U35" s="231"/>
      <c r="V35" s="232"/>
      <c r="W35" s="229"/>
      <c r="X35" s="229"/>
      <c r="Y35" s="230"/>
      <c r="Z35" s="229"/>
      <c r="AA35" s="229"/>
      <c r="AB35" s="229"/>
      <c r="AC35" s="231"/>
      <c r="AD35" s="232"/>
      <c r="AE35" s="229"/>
      <c r="AF35" s="229"/>
      <c r="AG35" s="230"/>
      <c r="AH35" s="228"/>
      <c r="AI35" s="229"/>
      <c r="AJ35" s="229"/>
      <c r="AK35" s="231"/>
      <c r="AL35" s="232"/>
      <c r="AM35" s="229"/>
      <c r="AN35" s="229"/>
      <c r="AO35" s="230"/>
      <c r="AP35" s="228"/>
      <c r="AQ35" s="229"/>
      <c r="AR35" s="229"/>
      <c r="AS35" s="231"/>
      <c r="AT35" s="232"/>
      <c r="AU35" s="229"/>
      <c r="AV35" s="229"/>
      <c r="AW35" s="230"/>
      <c r="AX35" s="228"/>
      <c r="AY35" s="229"/>
      <c r="AZ35" s="229"/>
      <c r="BA35" s="227"/>
    </row>
    <row r="36" spans="1:53" s="108" customFormat="1" ht="15.75" customHeight="1">
      <c r="A36" s="234"/>
      <c r="B36" s="172"/>
      <c r="C36" s="167"/>
      <c r="D36" s="182"/>
      <c r="E36" s="182"/>
      <c r="F36" s="223"/>
      <c r="G36" s="224"/>
      <c r="H36" s="224"/>
      <c r="I36" s="225"/>
      <c r="J36" s="226"/>
      <c r="K36" s="224"/>
      <c r="L36" s="224"/>
      <c r="M36" s="227"/>
      <c r="N36" s="228"/>
      <c r="O36" s="229"/>
      <c r="P36" s="229"/>
      <c r="Q36" s="230"/>
      <c r="R36" s="228"/>
      <c r="S36" s="229"/>
      <c r="T36" s="229"/>
      <c r="U36" s="231"/>
      <c r="V36" s="232"/>
      <c r="W36" s="229"/>
      <c r="X36" s="229"/>
      <c r="Y36" s="230"/>
      <c r="Z36" s="229"/>
      <c r="AA36" s="229"/>
      <c r="AB36" s="229"/>
      <c r="AC36" s="231"/>
      <c r="AD36" s="232"/>
      <c r="AE36" s="229"/>
      <c r="AF36" s="229"/>
      <c r="AG36" s="230"/>
      <c r="AH36" s="228"/>
      <c r="AI36" s="229"/>
      <c r="AJ36" s="229"/>
      <c r="AK36" s="231"/>
      <c r="AL36" s="232"/>
      <c r="AM36" s="229"/>
      <c r="AN36" s="229"/>
      <c r="AO36" s="230"/>
      <c r="AP36" s="228"/>
      <c r="AQ36" s="229"/>
      <c r="AR36" s="229"/>
      <c r="AS36" s="231"/>
      <c r="AT36" s="232"/>
      <c r="AU36" s="229"/>
      <c r="AV36" s="229"/>
      <c r="AW36" s="230"/>
      <c r="AX36" s="228"/>
      <c r="AY36" s="229"/>
      <c r="AZ36" s="229"/>
      <c r="BA36" s="227"/>
    </row>
    <row r="37" spans="1:53" s="108" customFormat="1" ht="15.75" customHeight="1">
      <c r="A37" s="234"/>
      <c r="B37" s="172"/>
      <c r="C37" s="167"/>
      <c r="D37" s="182"/>
      <c r="E37" s="182"/>
      <c r="F37" s="223"/>
      <c r="G37" s="224"/>
      <c r="H37" s="224"/>
      <c r="I37" s="225"/>
      <c r="J37" s="226"/>
      <c r="K37" s="224"/>
      <c r="L37" s="224"/>
      <c r="M37" s="227"/>
      <c r="N37" s="228"/>
      <c r="O37" s="229"/>
      <c r="P37" s="229"/>
      <c r="Q37" s="230"/>
      <c r="R37" s="228"/>
      <c r="S37" s="229"/>
      <c r="T37" s="229"/>
      <c r="U37" s="231"/>
      <c r="V37" s="232"/>
      <c r="W37" s="229"/>
      <c r="X37" s="229"/>
      <c r="Y37" s="230"/>
      <c r="Z37" s="229"/>
      <c r="AA37" s="229"/>
      <c r="AB37" s="229"/>
      <c r="AC37" s="231"/>
      <c r="AD37" s="232"/>
      <c r="AE37" s="229"/>
      <c r="AF37" s="229"/>
      <c r="AG37" s="230"/>
      <c r="AH37" s="228"/>
      <c r="AI37" s="229"/>
      <c r="AJ37" s="229"/>
      <c r="AK37" s="231"/>
      <c r="AL37" s="232"/>
      <c r="AM37" s="229"/>
      <c r="AN37" s="229"/>
      <c r="AO37" s="230"/>
      <c r="AP37" s="228"/>
      <c r="AQ37" s="229"/>
      <c r="AR37" s="229"/>
      <c r="AS37" s="231"/>
      <c r="AT37" s="232"/>
      <c r="AU37" s="229"/>
      <c r="AV37" s="229"/>
      <c r="AW37" s="230"/>
      <c r="AX37" s="228"/>
      <c r="AY37" s="229"/>
      <c r="AZ37" s="229"/>
      <c r="BA37" s="227"/>
    </row>
    <row r="38" spans="1:53" s="108" customFormat="1" ht="15.75" customHeight="1">
      <c r="A38" s="234"/>
      <c r="B38" s="172"/>
      <c r="C38" s="167"/>
      <c r="D38" s="182"/>
      <c r="E38" s="182"/>
      <c r="F38" s="223"/>
      <c r="G38" s="224"/>
      <c r="H38" s="224"/>
      <c r="I38" s="225"/>
      <c r="J38" s="226"/>
      <c r="K38" s="224"/>
      <c r="L38" s="224"/>
      <c r="M38" s="227"/>
      <c r="N38" s="228"/>
      <c r="O38" s="229"/>
      <c r="P38" s="229"/>
      <c r="Q38" s="230"/>
      <c r="R38" s="228"/>
      <c r="S38" s="229"/>
      <c r="T38" s="229"/>
      <c r="U38" s="231"/>
      <c r="V38" s="232"/>
      <c r="W38" s="229"/>
      <c r="X38" s="229"/>
      <c r="Y38" s="230"/>
      <c r="Z38" s="229"/>
      <c r="AA38" s="229"/>
      <c r="AB38" s="229"/>
      <c r="AC38" s="231"/>
      <c r="AD38" s="232"/>
      <c r="AE38" s="229"/>
      <c r="AF38" s="229"/>
      <c r="AG38" s="230"/>
      <c r="AH38" s="228"/>
      <c r="AI38" s="229"/>
      <c r="AJ38" s="229"/>
      <c r="AK38" s="231"/>
      <c r="AL38" s="232"/>
      <c r="AM38" s="229"/>
      <c r="AN38" s="229"/>
      <c r="AO38" s="230"/>
      <c r="AP38" s="228"/>
      <c r="AQ38" s="229"/>
      <c r="AR38" s="229"/>
      <c r="AS38" s="231"/>
      <c r="AT38" s="232"/>
      <c r="AU38" s="229"/>
      <c r="AV38" s="229"/>
      <c r="AW38" s="230"/>
      <c r="AX38" s="228"/>
      <c r="AY38" s="229"/>
      <c r="AZ38" s="229"/>
      <c r="BA38" s="227"/>
    </row>
    <row r="39" spans="1:53" s="108" customFormat="1" ht="15.75" customHeight="1">
      <c r="A39" s="234"/>
      <c r="B39" s="172"/>
      <c r="C39" s="167"/>
      <c r="D39" s="182"/>
      <c r="E39" s="182"/>
      <c r="F39" s="223"/>
      <c r="G39" s="224"/>
      <c r="H39" s="224"/>
      <c r="I39" s="225"/>
      <c r="J39" s="226"/>
      <c r="K39" s="224"/>
      <c r="L39" s="224"/>
      <c r="M39" s="227"/>
      <c r="N39" s="228"/>
      <c r="O39" s="229"/>
      <c r="P39" s="229"/>
      <c r="Q39" s="230"/>
      <c r="R39" s="228"/>
      <c r="S39" s="229"/>
      <c r="T39" s="229"/>
      <c r="U39" s="231"/>
      <c r="V39" s="232"/>
      <c r="W39" s="229"/>
      <c r="X39" s="229"/>
      <c r="Y39" s="230"/>
      <c r="Z39" s="229"/>
      <c r="AA39" s="229"/>
      <c r="AB39" s="229"/>
      <c r="AC39" s="231"/>
      <c r="AD39" s="232"/>
      <c r="AE39" s="229"/>
      <c r="AF39" s="229"/>
      <c r="AG39" s="230"/>
      <c r="AH39" s="228"/>
      <c r="AI39" s="229"/>
      <c r="AJ39" s="229"/>
      <c r="AK39" s="231"/>
      <c r="AL39" s="232"/>
      <c r="AM39" s="229"/>
      <c r="AN39" s="229"/>
      <c r="AO39" s="230"/>
      <c r="AP39" s="228"/>
      <c r="AQ39" s="229"/>
      <c r="AR39" s="229"/>
      <c r="AS39" s="231"/>
      <c r="AT39" s="232"/>
      <c r="AU39" s="229"/>
      <c r="AV39" s="229"/>
      <c r="AW39" s="230"/>
      <c r="AX39" s="228"/>
      <c r="AY39" s="229"/>
      <c r="AZ39" s="229"/>
      <c r="BA39" s="227"/>
    </row>
    <row r="40" spans="1:53" s="108" customFormat="1" ht="15.75" customHeight="1">
      <c r="A40" s="234"/>
      <c r="B40" s="172"/>
      <c r="C40" s="167"/>
      <c r="D40" s="182"/>
      <c r="E40" s="182"/>
      <c r="F40" s="223"/>
      <c r="G40" s="224"/>
      <c r="H40" s="224"/>
      <c r="I40" s="225"/>
      <c r="J40" s="226"/>
      <c r="K40" s="224"/>
      <c r="L40" s="224"/>
      <c r="M40" s="227"/>
      <c r="N40" s="228"/>
      <c r="O40" s="229"/>
      <c r="P40" s="229"/>
      <c r="Q40" s="230"/>
      <c r="R40" s="228"/>
      <c r="S40" s="229"/>
      <c r="T40" s="229"/>
      <c r="U40" s="231"/>
      <c r="V40" s="232"/>
      <c r="W40" s="229"/>
      <c r="X40" s="229"/>
      <c r="Y40" s="230"/>
      <c r="Z40" s="229"/>
      <c r="AA40" s="229"/>
      <c r="AB40" s="229"/>
      <c r="AC40" s="231"/>
      <c r="AD40" s="232"/>
      <c r="AE40" s="229"/>
      <c r="AF40" s="229"/>
      <c r="AG40" s="230"/>
      <c r="AH40" s="228"/>
      <c r="AI40" s="229"/>
      <c r="AJ40" s="229"/>
      <c r="AK40" s="231"/>
      <c r="AL40" s="232"/>
      <c r="AM40" s="229"/>
      <c r="AN40" s="229"/>
      <c r="AO40" s="230"/>
      <c r="AP40" s="228"/>
      <c r="AQ40" s="229"/>
      <c r="AR40" s="229"/>
      <c r="AS40" s="231"/>
      <c r="AT40" s="232"/>
      <c r="AU40" s="229"/>
      <c r="AV40" s="229"/>
      <c r="AW40" s="230"/>
      <c r="AX40" s="228"/>
      <c r="AY40" s="229"/>
      <c r="AZ40" s="229"/>
      <c r="BA40" s="227"/>
    </row>
    <row r="41" spans="1:53" s="108" customFormat="1" ht="15.75" customHeight="1">
      <c r="A41" s="234"/>
      <c r="B41" s="172"/>
      <c r="C41" s="167"/>
      <c r="D41" s="182"/>
      <c r="E41" s="182"/>
      <c r="F41" s="223"/>
      <c r="G41" s="224"/>
      <c r="H41" s="224"/>
      <c r="I41" s="225"/>
      <c r="J41" s="226"/>
      <c r="K41" s="224"/>
      <c r="L41" s="224"/>
      <c r="M41" s="227"/>
      <c r="N41" s="228"/>
      <c r="O41" s="229"/>
      <c r="P41" s="229"/>
      <c r="Q41" s="230"/>
      <c r="R41" s="228"/>
      <c r="S41" s="229"/>
      <c r="T41" s="229"/>
      <c r="U41" s="231"/>
      <c r="V41" s="232"/>
      <c r="W41" s="229"/>
      <c r="X41" s="229"/>
      <c r="Y41" s="230"/>
      <c r="Z41" s="229"/>
      <c r="AA41" s="229"/>
      <c r="AB41" s="229"/>
      <c r="AC41" s="231"/>
      <c r="AD41" s="232"/>
      <c r="AE41" s="229"/>
      <c r="AF41" s="229"/>
      <c r="AG41" s="230"/>
      <c r="AH41" s="228"/>
      <c r="AI41" s="229"/>
      <c r="AJ41" s="229"/>
      <c r="AK41" s="231"/>
      <c r="AL41" s="232"/>
      <c r="AM41" s="229"/>
      <c r="AN41" s="229"/>
      <c r="AO41" s="230"/>
      <c r="AP41" s="228"/>
      <c r="AQ41" s="229"/>
      <c r="AR41" s="229"/>
      <c r="AS41" s="231"/>
      <c r="AT41" s="232"/>
      <c r="AU41" s="229"/>
      <c r="AV41" s="229"/>
      <c r="AW41" s="230"/>
      <c r="AX41" s="228"/>
      <c r="AY41" s="229"/>
      <c r="AZ41" s="229"/>
      <c r="BA41" s="227"/>
    </row>
    <row r="42" spans="1:53" s="108" customFormat="1" ht="15.75" customHeight="1">
      <c r="A42" s="234"/>
      <c r="B42" s="172"/>
      <c r="C42" s="167"/>
      <c r="D42" s="182"/>
      <c r="E42" s="182"/>
      <c r="F42" s="223"/>
      <c r="G42" s="224"/>
      <c r="H42" s="224"/>
      <c r="I42" s="225"/>
      <c r="J42" s="226"/>
      <c r="K42" s="224"/>
      <c r="L42" s="224"/>
      <c r="M42" s="227"/>
      <c r="N42" s="228"/>
      <c r="O42" s="229"/>
      <c r="P42" s="229"/>
      <c r="Q42" s="230"/>
      <c r="R42" s="228"/>
      <c r="S42" s="229"/>
      <c r="T42" s="229"/>
      <c r="U42" s="231"/>
      <c r="V42" s="232"/>
      <c r="W42" s="229"/>
      <c r="X42" s="229"/>
      <c r="Y42" s="230"/>
      <c r="Z42" s="229"/>
      <c r="AA42" s="229"/>
      <c r="AB42" s="229"/>
      <c r="AC42" s="231"/>
      <c r="AD42" s="232"/>
      <c r="AE42" s="229"/>
      <c r="AF42" s="229"/>
      <c r="AG42" s="230"/>
      <c r="AH42" s="228"/>
      <c r="AI42" s="229"/>
      <c r="AJ42" s="229"/>
      <c r="AK42" s="231"/>
      <c r="AL42" s="232"/>
      <c r="AM42" s="229"/>
      <c r="AN42" s="229"/>
      <c r="AO42" s="230"/>
      <c r="AP42" s="228"/>
      <c r="AQ42" s="229"/>
      <c r="AR42" s="229"/>
      <c r="AS42" s="231"/>
      <c r="AT42" s="232"/>
      <c r="AU42" s="229"/>
      <c r="AV42" s="229"/>
      <c r="AW42" s="230"/>
      <c r="AX42" s="228"/>
      <c r="AY42" s="229"/>
      <c r="AZ42" s="229"/>
      <c r="BA42" s="227"/>
    </row>
    <row r="43" spans="1:53" s="108" customFormat="1" ht="15.75" customHeight="1">
      <c r="A43" s="234"/>
      <c r="B43" s="172"/>
      <c r="C43" s="167"/>
      <c r="D43" s="182"/>
      <c r="E43" s="182"/>
      <c r="F43" s="223"/>
      <c r="G43" s="224"/>
      <c r="H43" s="224"/>
      <c r="I43" s="225"/>
      <c r="J43" s="226"/>
      <c r="K43" s="224"/>
      <c r="L43" s="224"/>
      <c r="M43" s="227"/>
      <c r="N43" s="228"/>
      <c r="O43" s="229"/>
      <c r="P43" s="229"/>
      <c r="Q43" s="230"/>
      <c r="R43" s="228"/>
      <c r="S43" s="229"/>
      <c r="T43" s="229"/>
      <c r="U43" s="231"/>
      <c r="V43" s="232"/>
      <c r="W43" s="229"/>
      <c r="X43" s="229"/>
      <c r="Y43" s="230"/>
      <c r="Z43" s="229"/>
      <c r="AA43" s="229"/>
      <c r="AB43" s="229"/>
      <c r="AC43" s="231"/>
      <c r="AD43" s="232"/>
      <c r="AE43" s="229"/>
      <c r="AF43" s="229"/>
      <c r="AG43" s="230"/>
      <c r="AH43" s="228"/>
      <c r="AI43" s="229"/>
      <c r="AJ43" s="229"/>
      <c r="AK43" s="231"/>
      <c r="AL43" s="232"/>
      <c r="AM43" s="229"/>
      <c r="AN43" s="229"/>
      <c r="AO43" s="230"/>
      <c r="AP43" s="228"/>
      <c r="AQ43" s="229"/>
      <c r="AR43" s="229"/>
      <c r="AS43" s="231"/>
      <c r="AT43" s="232"/>
      <c r="AU43" s="229"/>
      <c r="AV43" s="229"/>
      <c r="AW43" s="230"/>
      <c r="AX43" s="228"/>
      <c r="AY43" s="229"/>
      <c r="AZ43" s="229"/>
      <c r="BA43" s="227"/>
    </row>
    <row r="44" spans="1:53" s="108" customFormat="1" ht="15.75" customHeight="1">
      <c r="A44" s="234"/>
      <c r="B44" s="172"/>
      <c r="C44" s="167"/>
      <c r="D44" s="182"/>
      <c r="E44" s="182"/>
      <c r="F44" s="223"/>
      <c r="G44" s="224"/>
      <c r="H44" s="224"/>
      <c r="I44" s="225"/>
      <c r="J44" s="226"/>
      <c r="K44" s="224"/>
      <c r="L44" s="224"/>
      <c r="M44" s="227"/>
      <c r="N44" s="228"/>
      <c r="O44" s="229"/>
      <c r="P44" s="229"/>
      <c r="Q44" s="230"/>
      <c r="R44" s="228"/>
      <c r="S44" s="229"/>
      <c r="T44" s="229"/>
      <c r="U44" s="231"/>
      <c r="V44" s="232"/>
      <c r="W44" s="229"/>
      <c r="X44" s="229"/>
      <c r="Y44" s="230"/>
      <c r="Z44" s="229"/>
      <c r="AA44" s="229"/>
      <c r="AB44" s="229"/>
      <c r="AC44" s="231"/>
      <c r="AD44" s="232"/>
      <c r="AE44" s="229"/>
      <c r="AF44" s="229"/>
      <c r="AG44" s="230"/>
      <c r="AH44" s="228"/>
      <c r="AI44" s="229"/>
      <c r="AJ44" s="229"/>
      <c r="AK44" s="231"/>
      <c r="AL44" s="232"/>
      <c r="AM44" s="229"/>
      <c r="AN44" s="229"/>
      <c r="AO44" s="230"/>
      <c r="AP44" s="228"/>
      <c r="AQ44" s="229"/>
      <c r="AR44" s="229"/>
      <c r="AS44" s="231"/>
      <c r="AT44" s="232"/>
      <c r="AU44" s="229"/>
      <c r="AV44" s="229"/>
      <c r="AW44" s="230"/>
      <c r="AX44" s="228"/>
      <c r="AY44" s="229"/>
      <c r="AZ44" s="229"/>
      <c r="BA44" s="227"/>
    </row>
    <row r="45" spans="1:53" s="108" customFormat="1" ht="15.75" customHeight="1">
      <c r="A45" s="234"/>
      <c r="B45" s="172"/>
      <c r="C45" s="167"/>
      <c r="D45" s="182"/>
      <c r="E45" s="182"/>
      <c r="F45" s="223"/>
      <c r="G45" s="224"/>
      <c r="H45" s="224"/>
      <c r="I45" s="225"/>
      <c r="J45" s="226"/>
      <c r="K45" s="224"/>
      <c r="L45" s="224"/>
      <c r="M45" s="227"/>
      <c r="N45" s="228"/>
      <c r="O45" s="229"/>
      <c r="P45" s="229"/>
      <c r="Q45" s="230"/>
      <c r="R45" s="228"/>
      <c r="S45" s="229"/>
      <c r="T45" s="229"/>
      <c r="U45" s="231"/>
      <c r="V45" s="232"/>
      <c r="W45" s="229"/>
      <c r="X45" s="229"/>
      <c r="Y45" s="230"/>
      <c r="Z45" s="229"/>
      <c r="AA45" s="229"/>
      <c r="AB45" s="229"/>
      <c r="AC45" s="231"/>
      <c r="AD45" s="232"/>
      <c r="AE45" s="229"/>
      <c r="AF45" s="229"/>
      <c r="AG45" s="230"/>
      <c r="AH45" s="228"/>
      <c r="AI45" s="229"/>
      <c r="AJ45" s="229"/>
      <c r="AK45" s="231"/>
      <c r="AL45" s="232"/>
      <c r="AM45" s="229"/>
      <c r="AN45" s="229"/>
      <c r="AO45" s="230"/>
      <c r="AP45" s="228"/>
      <c r="AQ45" s="229"/>
      <c r="AR45" s="229"/>
      <c r="AS45" s="231"/>
      <c r="AT45" s="232"/>
      <c r="AU45" s="229"/>
      <c r="AV45" s="229"/>
      <c r="AW45" s="230"/>
      <c r="AX45" s="228"/>
      <c r="AY45" s="229"/>
      <c r="AZ45" s="229"/>
      <c r="BA45" s="227"/>
    </row>
    <row r="46" spans="1:53" s="108" customFormat="1" ht="15.75" customHeight="1">
      <c r="A46" s="234"/>
      <c r="B46" s="172"/>
      <c r="C46" s="167"/>
      <c r="D46" s="182"/>
      <c r="E46" s="182"/>
      <c r="F46" s="223"/>
      <c r="G46" s="224"/>
      <c r="H46" s="224"/>
      <c r="I46" s="225"/>
      <c r="J46" s="226"/>
      <c r="K46" s="224"/>
      <c r="L46" s="224"/>
      <c r="M46" s="227"/>
      <c r="N46" s="228"/>
      <c r="O46" s="229"/>
      <c r="P46" s="229"/>
      <c r="Q46" s="230"/>
      <c r="R46" s="228"/>
      <c r="S46" s="229"/>
      <c r="T46" s="229"/>
      <c r="U46" s="231"/>
      <c r="V46" s="232"/>
      <c r="W46" s="229"/>
      <c r="X46" s="229"/>
      <c r="Y46" s="230"/>
      <c r="Z46" s="229"/>
      <c r="AA46" s="229"/>
      <c r="AB46" s="229"/>
      <c r="AC46" s="231"/>
      <c r="AD46" s="232"/>
      <c r="AE46" s="229"/>
      <c r="AF46" s="229"/>
      <c r="AG46" s="230"/>
      <c r="AH46" s="228"/>
      <c r="AI46" s="229"/>
      <c r="AJ46" s="229"/>
      <c r="AK46" s="231"/>
      <c r="AL46" s="232"/>
      <c r="AM46" s="229"/>
      <c r="AN46" s="229"/>
      <c r="AO46" s="230"/>
      <c r="AP46" s="228"/>
      <c r="AQ46" s="229"/>
      <c r="AR46" s="229"/>
      <c r="AS46" s="231"/>
      <c r="AT46" s="232"/>
      <c r="AU46" s="229"/>
      <c r="AV46" s="229"/>
      <c r="AW46" s="230"/>
      <c r="AX46" s="228"/>
      <c r="AY46" s="229"/>
      <c r="AZ46" s="229"/>
      <c r="BA46" s="227"/>
    </row>
    <row r="47" spans="1:53" s="108" customFormat="1" ht="15.75" customHeight="1">
      <c r="A47" s="234"/>
      <c r="B47" s="172"/>
      <c r="C47" s="167"/>
      <c r="D47" s="182"/>
      <c r="E47" s="182"/>
      <c r="F47" s="223"/>
      <c r="G47" s="224"/>
      <c r="H47" s="224"/>
      <c r="I47" s="225"/>
      <c r="J47" s="226"/>
      <c r="K47" s="224"/>
      <c r="L47" s="224"/>
      <c r="M47" s="227"/>
      <c r="N47" s="228"/>
      <c r="O47" s="229"/>
      <c r="P47" s="229"/>
      <c r="Q47" s="230"/>
      <c r="R47" s="228"/>
      <c r="S47" s="229"/>
      <c r="T47" s="229"/>
      <c r="U47" s="231"/>
      <c r="V47" s="232"/>
      <c r="W47" s="229"/>
      <c r="X47" s="229"/>
      <c r="Y47" s="230"/>
      <c r="Z47" s="229"/>
      <c r="AA47" s="229"/>
      <c r="AB47" s="229"/>
      <c r="AC47" s="231"/>
      <c r="AD47" s="232"/>
      <c r="AE47" s="229"/>
      <c r="AF47" s="229"/>
      <c r="AG47" s="230"/>
      <c r="AH47" s="228"/>
      <c r="AI47" s="229"/>
      <c r="AJ47" s="229"/>
      <c r="AK47" s="231"/>
      <c r="AL47" s="232"/>
      <c r="AM47" s="229"/>
      <c r="AN47" s="229"/>
      <c r="AO47" s="230"/>
      <c r="AP47" s="228"/>
      <c r="AQ47" s="229"/>
      <c r="AR47" s="229"/>
      <c r="AS47" s="231"/>
      <c r="AT47" s="232"/>
      <c r="AU47" s="229"/>
      <c r="AV47" s="229"/>
      <c r="AW47" s="230"/>
      <c r="AX47" s="228"/>
      <c r="AY47" s="229"/>
      <c r="AZ47" s="229"/>
      <c r="BA47" s="227"/>
    </row>
    <row r="48" spans="1:53" s="108" customFormat="1" ht="15.75" customHeight="1">
      <c r="A48" s="234"/>
      <c r="B48" s="172"/>
      <c r="C48" s="167"/>
      <c r="D48" s="182"/>
      <c r="E48" s="182"/>
      <c r="F48" s="223"/>
      <c r="G48" s="224"/>
      <c r="H48" s="224"/>
      <c r="I48" s="225"/>
      <c r="J48" s="226"/>
      <c r="K48" s="224"/>
      <c r="L48" s="224"/>
      <c r="M48" s="227"/>
      <c r="N48" s="228"/>
      <c r="O48" s="229"/>
      <c r="P48" s="229"/>
      <c r="Q48" s="230"/>
      <c r="R48" s="228"/>
      <c r="S48" s="229"/>
      <c r="T48" s="229"/>
      <c r="U48" s="231"/>
      <c r="V48" s="232"/>
      <c r="W48" s="229"/>
      <c r="X48" s="229"/>
      <c r="Y48" s="230"/>
      <c r="Z48" s="229"/>
      <c r="AA48" s="229"/>
      <c r="AB48" s="229"/>
      <c r="AC48" s="231"/>
      <c r="AD48" s="232"/>
      <c r="AE48" s="229"/>
      <c r="AF48" s="229"/>
      <c r="AG48" s="230"/>
      <c r="AH48" s="228"/>
      <c r="AI48" s="229"/>
      <c r="AJ48" s="229"/>
      <c r="AK48" s="231"/>
      <c r="AL48" s="232"/>
      <c r="AM48" s="229"/>
      <c r="AN48" s="229"/>
      <c r="AO48" s="230"/>
      <c r="AP48" s="228"/>
      <c r="AQ48" s="229"/>
      <c r="AR48" s="229"/>
      <c r="AS48" s="231"/>
      <c r="AT48" s="232"/>
      <c r="AU48" s="229"/>
      <c r="AV48" s="229"/>
      <c r="AW48" s="230"/>
      <c r="AX48" s="228"/>
      <c r="AY48" s="229"/>
      <c r="AZ48" s="229"/>
      <c r="BA48" s="227"/>
    </row>
    <row r="49" spans="1:53" s="108" customFormat="1" ht="15.75" customHeight="1">
      <c r="A49" s="234"/>
      <c r="B49" s="172"/>
      <c r="C49" s="167"/>
      <c r="D49" s="182"/>
      <c r="E49" s="182"/>
      <c r="F49" s="223"/>
      <c r="G49" s="224"/>
      <c r="H49" s="224"/>
      <c r="I49" s="225"/>
      <c r="J49" s="226"/>
      <c r="K49" s="224"/>
      <c r="L49" s="224"/>
      <c r="M49" s="227"/>
      <c r="N49" s="228"/>
      <c r="O49" s="229"/>
      <c r="P49" s="229"/>
      <c r="Q49" s="230"/>
      <c r="R49" s="228"/>
      <c r="S49" s="229"/>
      <c r="T49" s="229"/>
      <c r="U49" s="231"/>
      <c r="V49" s="232"/>
      <c r="W49" s="229"/>
      <c r="X49" s="229"/>
      <c r="Y49" s="230"/>
      <c r="Z49" s="229"/>
      <c r="AA49" s="229"/>
      <c r="AB49" s="229"/>
      <c r="AC49" s="231"/>
      <c r="AD49" s="232"/>
      <c r="AE49" s="229"/>
      <c r="AF49" s="229"/>
      <c r="AG49" s="230"/>
      <c r="AH49" s="228"/>
      <c r="AI49" s="229"/>
      <c r="AJ49" s="229"/>
      <c r="AK49" s="231"/>
      <c r="AL49" s="232"/>
      <c r="AM49" s="229"/>
      <c r="AN49" s="229"/>
      <c r="AO49" s="230"/>
      <c r="AP49" s="228"/>
      <c r="AQ49" s="229"/>
      <c r="AR49" s="229"/>
      <c r="AS49" s="231"/>
      <c r="AT49" s="232"/>
      <c r="AU49" s="229"/>
      <c r="AV49" s="229"/>
      <c r="AW49" s="230"/>
      <c r="AX49" s="228"/>
      <c r="AY49" s="229"/>
      <c r="AZ49" s="229"/>
      <c r="BA49" s="227"/>
    </row>
    <row r="50" spans="1:53" s="108" customFormat="1" ht="15.75" customHeight="1">
      <c r="A50" s="234"/>
      <c r="B50" s="172"/>
      <c r="C50" s="167"/>
      <c r="D50" s="182"/>
      <c r="E50" s="182"/>
      <c r="F50" s="223"/>
      <c r="G50" s="224"/>
      <c r="H50" s="224"/>
      <c r="I50" s="225"/>
      <c r="J50" s="226"/>
      <c r="K50" s="224"/>
      <c r="L50" s="224"/>
      <c r="M50" s="227"/>
      <c r="N50" s="228"/>
      <c r="O50" s="229"/>
      <c r="P50" s="229"/>
      <c r="Q50" s="230"/>
      <c r="R50" s="228"/>
      <c r="S50" s="229"/>
      <c r="T50" s="229"/>
      <c r="U50" s="231"/>
      <c r="V50" s="232"/>
      <c r="W50" s="229"/>
      <c r="X50" s="229"/>
      <c r="Y50" s="230"/>
      <c r="Z50" s="229"/>
      <c r="AA50" s="229"/>
      <c r="AB50" s="229"/>
      <c r="AC50" s="231"/>
      <c r="AD50" s="232"/>
      <c r="AE50" s="229"/>
      <c r="AF50" s="229"/>
      <c r="AG50" s="230"/>
      <c r="AH50" s="228"/>
      <c r="AI50" s="229"/>
      <c r="AJ50" s="229"/>
      <c r="AK50" s="231"/>
      <c r="AL50" s="232"/>
      <c r="AM50" s="229"/>
      <c r="AN50" s="229"/>
      <c r="AO50" s="230"/>
      <c r="AP50" s="228"/>
      <c r="AQ50" s="229"/>
      <c r="AR50" s="229"/>
      <c r="AS50" s="231"/>
      <c r="AT50" s="232"/>
      <c r="AU50" s="229"/>
      <c r="AV50" s="229"/>
      <c r="AW50" s="230"/>
      <c r="AX50" s="228"/>
      <c r="AY50" s="229"/>
      <c r="AZ50" s="229"/>
      <c r="BA50" s="227"/>
    </row>
    <row r="51" spans="1:53" s="108" customFormat="1" ht="15.75" customHeight="1">
      <c r="A51" s="234"/>
      <c r="B51" s="172"/>
      <c r="C51" s="167"/>
      <c r="D51" s="182"/>
      <c r="E51" s="182"/>
      <c r="F51" s="223"/>
      <c r="G51" s="224"/>
      <c r="H51" s="224"/>
      <c r="I51" s="225"/>
      <c r="J51" s="226"/>
      <c r="K51" s="224"/>
      <c r="L51" s="224"/>
      <c r="M51" s="227"/>
      <c r="N51" s="228"/>
      <c r="O51" s="229"/>
      <c r="P51" s="229"/>
      <c r="Q51" s="230"/>
      <c r="R51" s="228"/>
      <c r="S51" s="229"/>
      <c r="T51" s="229"/>
      <c r="U51" s="231"/>
      <c r="V51" s="232"/>
      <c r="W51" s="229"/>
      <c r="X51" s="229"/>
      <c r="Y51" s="230"/>
      <c r="Z51" s="229"/>
      <c r="AA51" s="229"/>
      <c r="AB51" s="229"/>
      <c r="AC51" s="231"/>
      <c r="AD51" s="232"/>
      <c r="AE51" s="229"/>
      <c r="AF51" s="229"/>
      <c r="AG51" s="230"/>
      <c r="AH51" s="228"/>
      <c r="AI51" s="229"/>
      <c r="AJ51" s="229"/>
      <c r="AK51" s="231"/>
      <c r="AL51" s="232"/>
      <c r="AM51" s="229"/>
      <c r="AN51" s="229"/>
      <c r="AO51" s="230"/>
      <c r="AP51" s="228"/>
      <c r="AQ51" s="229"/>
      <c r="AR51" s="229"/>
      <c r="AS51" s="231"/>
      <c r="AT51" s="232"/>
      <c r="AU51" s="229"/>
      <c r="AV51" s="229"/>
      <c r="AW51" s="230"/>
      <c r="AX51" s="228"/>
      <c r="AY51" s="229"/>
      <c r="AZ51" s="229"/>
      <c r="BA51" s="227"/>
    </row>
    <row r="52" spans="1:53" s="108" customFormat="1" ht="15.75" customHeight="1">
      <c r="A52" s="234"/>
      <c r="B52" s="172"/>
      <c r="C52" s="167"/>
      <c r="D52" s="182"/>
      <c r="E52" s="182"/>
      <c r="F52" s="223"/>
      <c r="G52" s="224"/>
      <c r="H52" s="224"/>
      <c r="I52" s="225"/>
      <c r="J52" s="226"/>
      <c r="K52" s="224"/>
      <c r="L52" s="224"/>
      <c r="M52" s="227"/>
      <c r="N52" s="228"/>
      <c r="O52" s="229"/>
      <c r="P52" s="229"/>
      <c r="Q52" s="230"/>
      <c r="R52" s="228"/>
      <c r="S52" s="229"/>
      <c r="T52" s="229"/>
      <c r="U52" s="231"/>
      <c r="V52" s="232"/>
      <c r="W52" s="229"/>
      <c r="X52" s="229"/>
      <c r="Y52" s="230"/>
      <c r="Z52" s="229"/>
      <c r="AA52" s="229"/>
      <c r="AB52" s="229"/>
      <c r="AC52" s="231"/>
      <c r="AD52" s="232"/>
      <c r="AE52" s="229"/>
      <c r="AF52" s="229"/>
      <c r="AG52" s="230"/>
      <c r="AH52" s="228"/>
      <c r="AI52" s="229"/>
      <c r="AJ52" s="229"/>
      <c r="AK52" s="231"/>
      <c r="AL52" s="232"/>
      <c r="AM52" s="229"/>
      <c r="AN52" s="229"/>
      <c r="AO52" s="230"/>
      <c r="AP52" s="228"/>
      <c r="AQ52" s="229"/>
      <c r="AR52" s="229"/>
      <c r="AS52" s="231"/>
      <c r="AT52" s="232"/>
      <c r="AU52" s="229"/>
      <c r="AV52" s="229"/>
      <c r="AW52" s="230"/>
      <c r="AX52" s="228"/>
      <c r="AY52" s="229"/>
      <c r="AZ52" s="229"/>
      <c r="BA52" s="227"/>
    </row>
    <row r="53" spans="1:53" s="108" customFormat="1" ht="15.75" customHeight="1">
      <c r="A53" s="234"/>
      <c r="B53" s="172"/>
      <c r="C53" s="167"/>
      <c r="D53" s="182"/>
      <c r="E53" s="182"/>
      <c r="F53" s="223"/>
      <c r="G53" s="224"/>
      <c r="H53" s="224"/>
      <c r="I53" s="225"/>
      <c r="J53" s="226"/>
      <c r="K53" s="224"/>
      <c r="L53" s="224"/>
      <c r="M53" s="227"/>
      <c r="N53" s="228"/>
      <c r="O53" s="229"/>
      <c r="P53" s="229"/>
      <c r="Q53" s="230"/>
      <c r="R53" s="228"/>
      <c r="S53" s="229"/>
      <c r="T53" s="229"/>
      <c r="U53" s="231"/>
      <c r="V53" s="232"/>
      <c r="W53" s="229"/>
      <c r="X53" s="229"/>
      <c r="Y53" s="230"/>
      <c r="Z53" s="229"/>
      <c r="AA53" s="229"/>
      <c r="AB53" s="229"/>
      <c r="AC53" s="231"/>
      <c r="AD53" s="232"/>
      <c r="AE53" s="229"/>
      <c r="AF53" s="229"/>
      <c r="AG53" s="230"/>
      <c r="AH53" s="228"/>
      <c r="AI53" s="229"/>
      <c r="AJ53" s="229"/>
      <c r="AK53" s="231"/>
      <c r="AL53" s="232"/>
      <c r="AM53" s="229"/>
      <c r="AN53" s="229"/>
      <c r="AO53" s="230"/>
      <c r="AP53" s="228"/>
      <c r="AQ53" s="229"/>
      <c r="AR53" s="229"/>
      <c r="AS53" s="231"/>
      <c r="AT53" s="232"/>
      <c r="AU53" s="229"/>
      <c r="AV53" s="229"/>
      <c r="AW53" s="230"/>
      <c r="AX53" s="228"/>
      <c r="AY53" s="229"/>
      <c r="AZ53" s="229"/>
      <c r="BA53" s="227"/>
    </row>
    <row r="54" spans="1:53" s="108" customFormat="1" ht="15.75" customHeight="1">
      <c r="A54" s="234"/>
      <c r="B54" s="172"/>
      <c r="C54" s="167"/>
      <c r="D54" s="182"/>
      <c r="E54" s="182"/>
      <c r="F54" s="223"/>
      <c r="G54" s="224"/>
      <c r="H54" s="224"/>
      <c r="I54" s="225"/>
      <c r="J54" s="226"/>
      <c r="K54" s="224"/>
      <c r="L54" s="224"/>
      <c r="M54" s="227"/>
      <c r="N54" s="228"/>
      <c r="O54" s="229"/>
      <c r="P54" s="229"/>
      <c r="Q54" s="230"/>
      <c r="R54" s="228"/>
      <c r="S54" s="229"/>
      <c r="T54" s="229"/>
      <c r="U54" s="231"/>
      <c r="V54" s="232"/>
      <c r="W54" s="229"/>
      <c r="X54" s="229"/>
      <c r="Y54" s="230"/>
      <c r="Z54" s="229"/>
      <c r="AA54" s="229"/>
      <c r="AB54" s="229"/>
      <c r="AC54" s="231"/>
      <c r="AD54" s="232"/>
      <c r="AE54" s="229"/>
      <c r="AF54" s="229"/>
      <c r="AG54" s="230"/>
      <c r="AH54" s="228"/>
      <c r="AI54" s="229"/>
      <c r="AJ54" s="229"/>
      <c r="AK54" s="231"/>
      <c r="AL54" s="232"/>
      <c r="AM54" s="229"/>
      <c r="AN54" s="229"/>
      <c r="AO54" s="230"/>
      <c r="AP54" s="228"/>
      <c r="AQ54" s="229"/>
      <c r="AR54" s="229"/>
      <c r="AS54" s="231"/>
      <c r="AT54" s="232"/>
      <c r="AU54" s="229"/>
      <c r="AV54" s="229"/>
      <c r="AW54" s="230"/>
      <c r="AX54" s="228"/>
      <c r="AY54" s="229"/>
      <c r="AZ54" s="229"/>
      <c r="BA54" s="227"/>
    </row>
    <row r="55" spans="1:53" s="108" customFormat="1" ht="15.75" customHeight="1">
      <c r="A55" s="234"/>
      <c r="B55" s="172"/>
      <c r="C55" s="167"/>
      <c r="D55" s="182"/>
      <c r="E55" s="182"/>
      <c r="F55" s="223"/>
      <c r="G55" s="224"/>
      <c r="H55" s="224"/>
      <c r="I55" s="225"/>
      <c r="J55" s="226"/>
      <c r="K55" s="224"/>
      <c r="L55" s="224"/>
      <c r="M55" s="227"/>
      <c r="N55" s="228"/>
      <c r="O55" s="229"/>
      <c r="P55" s="229"/>
      <c r="Q55" s="230"/>
      <c r="R55" s="228"/>
      <c r="S55" s="229"/>
      <c r="T55" s="229"/>
      <c r="U55" s="231"/>
      <c r="V55" s="232"/>
      <c r="W55" s="229"/>
      <c r="X55" s="229"/>
      <c r="Y55" s="230"/>
      <c r="Z55" s="229"/>
      <c r="AA55" s="229"/>
      <c r="AB55" s="229"/>
      <c r="AC55" s="231"/>
      <c r="AD55" s="232"/>
      <c r="AE55" s="229"/>
      <c r="AF55" s="229"/>
      <c r="AG55" s="230"/>
      <c r="AH55" s="228"/>
      <c r="AI55" s="229"/>
      <c r="AJ55" s="229"/>
      <c r="AK55" s="231"/>
      <c r="AL55" s="232"/>
      <c r="AM55" s="229"/>
      <c r="AN55" s="229"/>
      <c r="AO55" s="230"/>
      <c r="AP55" s="228"/>
      <c r="AQ55" s="229"/>
      <c r="AR55" s="229"/>
      <c r="AS55" s="231"/>
      <c r="AT55" s="232"/>
      <c r="AU55" s="229"/>
      <c r="AV55" s="229"/>
      <c r="AW55" s="230"/>
      <c r="AX55" s="228"/>
      <c r="AY55" s="229"/>
      <c r="AZ55" s="229"/>
      <c r="BA55" s="227"/>
    </row>
    <row r="56" spans="1:53" s="108" customFormat="1" ht="15.75" customHeight="1">
      <c r="A56" s="234"/>
      <c r="B56" s="172"/>
      <c r="C56" s="167"/>
      <c r="D56" s="182"/>
      <c r="E56" s="182"/>
      <c r="F56" s="223"/>
      <c r="G56" s="224"/>
      <c r="H56" s="224"/>
      <c r="I56" s="225"/>
      <c r="J56" s="226"/>
      <c r="K56" s="224"/>
      <c r="L56" s="224"/>
      <c r="M56" s="227"/>
      <c r="N56" s="228"/>
      <c r="O56" s="229"/>
      <c r="P56" s="229"/>
      <c r="Q56" s="230"/>
      <c r="R56" s="228"/>
      <c r="S56" s="229"/>
      <c r="T56" s="229"/>
      <c r="U56" s="231"/>
      <c r="V56" s="232"/>
      <c r="W56" s="229"/>
      <c r="X56" s="229"/>
      <c r="Y56" s="230"/>
      <c r="Z56" s="229"/>
      <c r="AA56" s="229"/>
      <c r="AB56" s="229"/>
      <c r="AC56" s="231"/>
      <c r="AD56" s="232"/>
      <c r="AE56" s="229"/>
      <c r="AF56" s="229"/>
      <c r="AG56" s="230"/>
      <c r="AH56" s="228"/>
      <c r="AI56" s="229"/>
      <c r="AJ56" s="229"/>
      <c r="AK56" s="231"/>
      <c r="AL56" s="232"/>
      <c r="AM56" s="229"/>
      <c r="AN56" s="229"/>
      <c r="AO56" s="230"/>
      <c r="AP56" s="228"/>
      <c r="AQ56" s="229"/>
      <c r="AR56" s="229"/>
      <c r="AS56" s="231"/>
      <c r="AT56" s="232"/>
      <c r="AU56" s="229"/>
      <c r="AV56" s="229"/>
      <c r="AW56" s="230"/>
      <c r="AX56" s="228"/>
      <c r="AY56" s="229"/>
      <c r="AZ56" s="229"/>
      <c r="BA56" s="227"/>
    </row>
    <row r="57" spans="1:53" s="108" customFormat="1" ht="15.75" customHeight="1">
      <c r="A57" s="234"/>
      <c r="B57" s="172"/>
      <c r="C57" s="167"/>
      <c r="D57" s="182"/>
      <c r="E57" s="182"/>
      <c r="F57" s="223"/>
      <c r="G57" s="224"/>
      <c r="H57" s="224"/>
      <c r="I57" s="225"/>
      <c r="J57" s="226"/>
      <c r="K57" s="224"/>
      <c r="L57" s="224"/>
      <c r="M57" s="227"/>
      <c r="N57" s="228"/>
      <c r="O57" s="229"/>
      <c r="P57" s="229"/>
      <c r="Q57" s="230"/>
      <c r="R57" s="228"/>
      <c r="S57" s="229"/>
      <c r="T57" s="229"/>
      <c r="U57" s="231"/>
      <c r="V57" s="232"/>
      <c r="W57" s="229"/>
      <c r="X57" s="229"/>
      <c r="Y57" s="230"/>
      <c r="Z57" s="229"/>
      <c r="AA57" s="229"/>
      <c r="AB57" s="229"/>
      <c r="AC57" s="231"/>
      <c r="AD57" s="232"/>
      <c r="AE57" s="229"/>
      <c r="AF57" s="229"/>
      <c r="AG57" s="230"/>
      <c r="AH57" s="228"/>
      <c r="AI57" s="229"/>
      <c r="AJ57" s="229"/>
      <c r="AK57" s="231"/>
      <c r="AL57" s="232"/>
      <c r="AM57" s="229"/>
      <c r="AN57" s="229"/>
      <c r="AO57" s="230"/>
      <c r="AP57" s="228"/>
      <c r="AQ57" s="229"/>
      <c r="AR57" s="229"/>
      <c r="AS57" s="231"/>
      <c r="AT57" s="232"/>
      <c r="AU57" s="229"/>
      <c r="AV57" s="229"/>
      <c r="AW57" s="230"/>
      <c r="AX57" s="228"/>
      <c r="AY57" s="229"/>
      <c r="AZ57" s="229"/>
      <c r="BA57" s="227"/>
    </row>
    <row r="58" spans="1:53" s="108" customFormat="1" ht="15.75" customHeight="1">
      <c r="A58" s="234"/>
      <c r="B58" s="172"/>
      <c r="C58" s="167"/>
      <c r="D58" s="182"/>
      <c r="E58" s="182"/>
      <c r="F58" s="223"/>
      <c r="G58" s="224"/>
      <c r="H58" s="224"/>
      <c r="I58" s="225"/>
      <c r="J58" s="226"/>
      <c r="K58" s="224"/>
      <c r="L58" s="224"/>
      <c r="M58" s="227"/>
      <c r="N58" s="228"/>
      <c r="O58" s="229"/>
      <c r="P58" s="229"/>
      <c r="Q58" s="230"/>
      <c r="R58" s="228"/>
      <c r="S58" s="229"/>
      <c r="T58" s="229"/>
      <c r="U58" s="231"/>
      <c r="V58" s="232"/>
      <c r="W58" s="229"/>
      <c r="X58" s="229"/>
      <c r="Y58" s="230"/>
      <c r="Z58" s="229"/>
      <c r="AA58" s="229"/>
      <c r="AB58" s="229"/>
      <c r="AC58" s="231"/>
      <c r="AD58" s="232"/>
      <c r="AE58" s="229"/>
      <c r="AF58" s="229"/>
      <c r="AG58" s="230"/>
      <c r="AH58" s="228"/>
      <c r="AI58" s="229"/>
      <c r="AJ58" s="229"/>
      <c r="AK58" s="231"/>
      <c r="AL58" s="232"/>
      <c r="AM58" s="229"/>
      <c r="AN58" s="229"/>
      <c r="AO58" s="230"/>
      <c r="AP58" s="228"/>
      <c r="AQ58" s="229"/>
      <c r="AR58" s="229"/>
      <c r="AS58" s="231"/>
      <c r="AT58" s="232"/>
      <c r="AU58" s="229"/>
      <c r="AV58" s="229"/>
      <c r="AW58" s="230"/>
      <c r="AX58" s="228"/>
      <c r="AY58" s="229"/>
      <c r="AZ58" s="229"/>
      <c r="BA58" s="227"/>
    </row>
    <row r="59" spans="1:53" s="108" customFormat="1" ht="15.75" customHeight="1">
      <c r="A59" s="234"/>
      <c r="B59" s="172"/>
      <c r="C59" s="167"/>
      <c r="D59" s="182"/>
      <c r="E59" s="182"/>
      <c r="F59" s="223"/>
      <c r="G59" s="224"/>
      <c r="H59" s="224"/>
      <c r="I59" s="225"/>
      <c r="J59" s="226"/>
      <c r="K59" s="224"/>
      <c r="L59" s="224"/>
      <c r="M59" s="227"/>
      <c r="N59" s="228"/>
      <c r="O59" s="229"/>
      <c r="P59" s="229"/>
      <c r="Q59" s="230"/>
      <c r="R59" s="228"/>
      <c r="S59" s="229"/>
      <c r="T59" s="229"/>
      <c r="U59" s="231"/>
      <c r="V59" s="232"/>
      <c r="W59" s="229"/>
      <c r="X59" s="229"/>
      <c r="Y59" s="230"/>
      <c r="Z59" s="229"/>
      <c r="AA59" s="229"/>
      <c r="AB59" s="229"/>
      <c r="AC59" s="231"/>
      <c r="AD59" s="232"/>
      <c r="AE59" s="229"/>
      <c r="AF59" s="229"/>
      <c r="AG59" s="230"/>
      <c r="AH59" s="228"/>
      <c r="AI59" s="229"/>
      <c r="AJ59" s="229"/>
      <c r="AK59" s="231"/>
      <c r="AL59" s="232"/>
      <c r="AM59" s="229"/>
      <c r="AN59" s="229"/>
      <c r="AO59" s="230"/>
      <c r="AP59" s="228"/>
      <c r="AQ59" s="229"/>
      <c r="AR59" s="229"/>
      <c r="AS59" s="231"/>
      <c r="AT59" s="232"/>
      <c r="AU59" s="229"/>
      <c r="AV59" s="229"/>
      <c r="AW59" s="230"/>
      <c r="AX59" s="228"/>
      <c r="AY59" s="229"/>
      <c r="AZ59" s="229"/>
      <c r="BA59" s="227"/>
    </row>
    <row r="60" spans="1:53" s="108" customFormat="1" ht="15.75" customHeight="1">
      <c r="A60" s="234"/>
      <c r="B60" s="172"/>
      <c r="C60" s="167"/>
      <c r="D60" s="182"/>
      <c r="E60" s="182"/>
      <c r="F60" s="223"/>
      <c r="G60" s="224"/>
      <c r="H60" s="224"/>
      <c r="I60" s="225"/>
      <c r="J60" s="226"/>
      <c r="K60" s="224"/>
      <c r="L60" s="224"/>
      <c r="M60" s="227"/>
      <c r="N60" s="228"/>
      <c r="O60" s="229"/>
      <c r="P60" s="229"/>
      <c r="Q60" s="230"/>
      <c r="R60" s="228"/>
      <c r="S60" s="229"/>
      <c r="T60" s="229"/>
      <c r="U60" s="231"/>
      <c r="V60" s="232"/>
      <c r="W60" s="229"/>
      <c r="X60" s="229"/>
      <c r="Y60" s="230"/>
      <c r="Z60" s="229"/>
      <c r="AA60" s="229"/>
      <c r="AB60" s="229"/>
      <c r="AC60" s="231"/>
      <c r="AD60" s="232"/>
      <c r="AE60" s="229"/>
      <c r="AF60" s="229"/>
      <c r="AG60" s="230"/>
      <c r="AH60" s="228"/>
      <c r="AI60" s="229"/>
      <c r="AJ60" s="229"/>
      <c r="AK60" s="231"/>
      <c r="AL60" s="232"/>
      <c r="AM60" s="229"/>
      <c r="AN60" s="229"/>
      <c r="AO60" s="230"/>
      <c r="AP60" s="228"/>
      <c r="AQ60" s="229"/>
      <c r="AR60" s="229"/>
      <c r="AS60" s="231"/>
      <c r="AT60" s="232"/>
      <c r="AU60" s="229"/>
      <c r="AV60" s="229"/>
      <c r="AW60" s="230"/>
      <c r="AX60" s="228"/>
      <c r="AY60" s="229"/>
      <c r="AZ60" s="229"/>
      <c r="BA60" s="227"/>
    </row>
    <row r="61" spans="1:53" s="108" customFormat="1" ht="15.75" customHeight="1">
      <c r="A61" s="234"/>
      <c r="B61" s="172"/>
      <c r="C61" s="167"/>
      <c r="D61" s="182"/>
      <c r="E61" s="182"/>
      <c r="F61" s="223"/>
      <c r="G61" s="224"/>
      <c r="H61" s="224"/>
      <c r="I61" s="225"/>
      <c r="J61" s="226"/>
      <c r="K61" s="224"/>
      <c r="L61" s="224"/>
      <c r="M61" s="227"/>
      <c r="N61" s="228"/>
      <c r="O61" s="229"/>
      <c r="P61" s="229"/>
      <c r="Q61" s="230"/>
      <c r="R61" s="228"/>
      <c r="S61" s="229"/>
      <c r="T61" s="229"/>
      <c r="U61" s="231"/>
      <c r="V61" s="232"/>
      <c r="W61" s="229"/>
      <c r="X61" s="229"/>
      <c r="Y61" s="230"/>
      <c r="Z61" s="229"/>
      <c r="AA61" s="229"/>
      <c r="AB61" s="229"/>
      <c r="AC61" s="231"/>
      <c r="AD61" s="232"/>
      <c r="AE61" s="229"/>
      <c r="AF61" s="229"/>
      <c r="AG61" s="230"/>
      <c r="AH61" s="228"/>
      <c r="AI61" s="229"/>
      <c r="AJ61" s="229"/>
      <c r="AK61" s="231"/>
      <c r="AL61" s="232"/>
      <c r="AM61" s="229"/>
      <c r="AN61" s="229"/>
      <c r="AO61" s="230"/>
      <c r="AP61" s="228"/>
      <c r="AQ61" s="229"/>
      <c r="AR61" s="229"/>
      <c r="AS61" s="231"/>
      <c r="AT61" s="232"/>
      <c r="AU61" s="229"/>
      <c r="AV61" s="229"/>
      <c r="AW61" s="230"/>
      <c r="AX61" s="228"/>
      <c r="AY61" s="229"/>
      <c r="AZ61" s="229"/>
      <c r="BA61" s="227"/>
    </row>
    <row r="62" spans="1:53" s="108" customFormat="1" ht="15.75" customHeight="1">
      <c r="A62" s="234"/>
      <c r="B62" s="172"/>
      <c r="C62" s="167"/>
      <c r="D62" s="182"/>
      <c r="E62" s="182"/>
      <c r="F62" s="223"/>
      <c r="G62" s="224"/>
      <c r="H62" s="224"/>
      <c r="I62" s="225"/>
      <c r="J62" s="226"/>
      <c r="K62" s="224"/>
      <c r="L62" s="224"/>
      <c r="M62" s="227"/>
      <c r="N62" s="228"/>
      <c r="O62" s="229"/>
      <c r="P62" s="229"/>
      <c r="Q62" s="230"/>
      <c r="R62" s="228"/>
      <c r="S62" s="229"/>
      <c r="T62" s="229"/>
      <c r="U62" s="231"/>
      <c r="V62" s="232"/>
      <c r="W62" s="229"/>
      <c r="X62" s="229"/>
      <c r="Y62" s="230"/>
      <c r="Z62" s="229"/>
      <c r="AA62" s="229"/>
      <c r="AB62" s="229"/>
      <c r="AC62" s="231"/>
      <c r="AD62" s="232"/>
      <c r="AE62" s="229"/>
      <c r="AF62" s="229"/>
      <c r="AG62" s="230"/>
      <c r="AH62" s="228"/>
      <c r="AI62" s="229"/>
      <c r="AJ62" s="229"/>
      <c r="AK62" s="231"/>
      <c r="AL62" s="232"/>
      <c r="AM62" s="229"/>
      <c r="AN62" s="229"/>
      <c r="AO62" s="230"/>
      <c r="AP62" s="228"/>
      <c r="AQ62" s="229"/>
      <c r="AR62" s="229"/>
      <c r="AS62" s="231"/>
      <c r="AT62" s="232"/>
      <c r="AU62" s="229"/>
      <c r="AV62" s="229"/>
      <c r="AW62" s="230"/>
      <c r="AX62" s="228"/>
      <c r="AY62" s="229"/>
      <c r="AZ62" s="229"/>
      <c r="BA62" s="227"/>
    </row>
    <row r="63" spans="1:53" s="108" customFormat="1" ht="15.75" customHeight="1">
      <c r="A63" s="234"/>
      <c r="B63" s="172"/>
      <c r="C63" s="167"/>
      <c r="D63" s="182"/>
      <c r="E63" s="182"/>
      <c r="F63" s="223"/>
      <c r="G63" s="224"/>
      <c r="H63" s="224"/>
      <c r="I63" s="225"/>
      <c r="J63" s="226"/>
      <c r="K63" s="224"/>
      <c r="L63" s="224"/>
      <c r="M63" s="227"/>
      <c r="N63" s="228"/>
      <c r="O63" s="229"/>
      <c r="P63" s="229"/>
      <c r="Q63" s="230"/>
      <c r="R63" s="228"/>
      <c r="S63" s="229"/>
      <c r="T63" s="229"/>
      <c r="U63" s="231"/>
      <c r="V63" s="232"/>
      <c r="W63" s="229"/>
      <c r="X63" s="229"/>
      <c r="Y63" s="230"/>
      <c r="Z63" s="229"/>
      <c r="AA63" s="229"/>
      <c r="AB63" s="229"/>
      <c r="AC63" s="231"/>
      <c r="AD63" s="232"/>
      <c r="AE63" s="229"/>
      <c r="AF63" s="229"/>
      <c r="AG63" s="230"/>
      <c r="AH63" s="228"/>
      <c r="AI63" s="229"/>
      <c r="AJ63" s="229"/>
      <c r="AK63" s="231"/>
      <c r="AL63" s="232"/>
      <c r="AM63" s="229"/>
      <c r="AN63" s="229"/>
      <c r="AO63" s="230"/>
      <c r="AP63" s="228"/>
      <c r="AQ63" s="229"/>
      <c r="AR63" s="229"/>
      <c r="AS63" s="231"/>
      <c r="AT63" s="232"/>
      <c r="AU63" s="229"/>
      <c r="AV63" s="229"/>
      <c r="AW63" s="230"/>
      <c r="AX63" s="228"/>
      <c r="AY63" s="229"/>
      <c r="AZ63" s="229"/>
      <c r="BA63" s="227"/>
    </row>
    <row r="64" spans="1:53" s="108" customFormat="1" ht="15.75" customHeight="1">
      <c r="A64" s="234"/>
      <c r="B64" s="172"/>
      <c r="C64" s="167"/>
      <c r="D64" s="182"/>
      <c r="E64" s="182"/>
      <c r="F64" s="223"/>
      <c r="G64" s="224"/>
      <c r="H64" s="224"/>
      <c r="I64" s="225"/>
      <c r="J64" s="226"/>
      <c r="K64" s="224"/>
      <c r="L64" s="224"/>
      <c r="M64" s="227"/>
      <c r="N64" s="228"/>
      <c r="O64" s="229"/>
      <c r="P64" s="229"/>
      <c r="Q64" s="230"/>
      <c r="R64" s="228"/>
      <c r="S64" s="229"/>
      <c r="T64" s="229"/>
      <c r="U64" s="231"/>
      <c r="V64" s="232"/>
      <c r="W64" s="229"/>
      <c r="X64" s="229"/>
      <c r="Y64" s="230"/>
      <c r="Z64" s="229"/>
      <c r="AA64" s="229"/>
      <c r="AB64" s="229"/>
      <c r="AC64" s="231"/>
      <c r="AD64" s="232"/>
      <c r="AE64" s="229"/>
      <c r="AF64" s="229"/>
      <c r="AG64" s="230"/>
      <c r="AH64" s="228"/>
      <c r="AI64" s="229"/>
      <c r="AJ64" s="229"/>
      <c r="AK64" s="231"/>
      <c r="AL64" s="232"/>
      <c r="AM64" s="229"/>
      <c r="AN64" s="229"/>
      <c r="AO64" s="230"/>
      <c r="AP64" s="228"/>
      <c r="AQ64" s="229"/>
      <c r="AR64" s="229"/>
      <c r="AS64" s="231"/>
      <c r="AT64" s="232"/>
      <c r="AU64" s="229"/>
      <c r="AV64" s="229"/>
      <c r="AW64" s="230"/>
      <c r="AX64" s="228"/>
      <c r="AY64" s="229"/>
      <c r="AZ64" s="229"/>
      <c r="BA64" s="227"/>
    </row>
    <row r="65" spans="1:53" s="108" customFormat="1" ht="15.75" customHeight="1">
      <c r="A65" s="234"/>
      <c r="B65" s="172"/>
      <c r="C65" s="167"/>
      <c r="D65" s="182"/>
      <c r="E65" s="182"/>
      <c r="F65" s="223"/>
      <c r="G65" s="224"/>
      <c r="H65" s="224"/>
      <c r="I65" s="225"/>
      <c r="J65" s="226"/>
      <c r="K65" s="224"/>
      <c r="L65" s="224"/>
      <c r="M65" s="227"/>
      <c r="N65" s="228"/>
      <c r="O65" s="229"/>
      <c r="P65" s="229"/>
      <c r="Q65" s="230"/>
      <c r="R65" s="228"/>
      <c r="S65" s="229"/>
      <c r="T65" s="229"/>
      <c r="U65" s="231"/>
      <c r="V65" s="232"/>
      <c r="W65" s="229"/>
      <c r="X65" s="229"/>
      <c r="Y65" s="230"/>
      <c r="Z65" s="229"/>
      <c r="AA65" s="229"/>
      <c r="AB65" s="229"/>
      <c r="AC65" s="231"/>
      <c r="AD65" s="232"/>
      <c r="AE65" s="229"/>
      <c r="AF65" s="229"/>
      <c r="AG65" s="230"/>
      <c r="AH65" s="228"/>
      <c r="AI65" s="229"/>
      <c r="AJ65" s="229"/>
      <c r="AK65" s="231"/>
      <c r="AL65" s="232"/>
      <c r="AM65" s="229"/>
      <c r="AN65" s="229"/>
      <c r="AO65" s="230"/>
      <c r="AP65" s="228"/>
      <c r="AQ65" s="229"/>
      <c r="AR65" s="229"/>
      <c r="AS65" s="231"/>
      <c r="AT65" s="232"/>
      <c r="AU65" s="229"/>
      <c r="AV65" s="229"/>
      <c r="AW65" s="230"/>
      <c r="AX65" s="228"/>
      <c r="AY65" s="229"/>
      <c r="AZ65" s="229"/>
      <c r="BA65" s="227"/>
    </row>
    <row r="66" spans="1:53" s="108" customFormat="1" ht="15.75" customHeight="1">
      <c r="A66" s="234"/>
      <c r="B66" s="172"/>
      <c r="C66" s="167"/>
      <c r="D66" s="182"/>
      <c r="E66" s="182"/>
      <c r="F66" s="223"/>
      <c r="G66" s="224"/>
      <c r="H66" s="224"/>
      <c r="I66" s="225"/>
      <c r="J66" s="226"/>
      <c r="K66" s="224"/>
      <c r="L66" s="224"/>
      <c r="M66" s="227"/>
      <c r="N66" s="228"/>
      <c r="O66" s="229"/>
      <c r="P66" s="229"/>
      <c r="Q66" s="230"/>
      <c r="R66" s="228"/>
      <c r="S66" s="229"/>
      <c r="T66" s="229"/>
      <c r="U66" s="231"/>
      <c r="V66" s="232"/>
      <c r="W66" s="229"/>
      <c r="X66" s="229"/>
      <c r="Y66" s="230"/>
      <c r="Z66" s="229"/>
      <c r="AA66" s="229"/>
      <c r="AB66" s="229"/>
      <c r="AC66" s="231"/>
      <c r="AD66" s="232"/>
      <c r="AE66" s="229"/>
      <c r="AF66" s="229"/>
      <c r="AG66" s="230"/>
      <c r="AH66" s="228"/>
      <c r="AI66" s="229"/>
      <c r="AJ66" s="229"/>
      <c r="AK66" s="231"/>
      <c r="AL66" s="232"/>
      <c r="AM66" s="229"/>
      <c r="AN66" s="229"/>
      <c r="AO66" s="230"/>
      <c r="AP66" s="228"/>
      <c r="AQ66" s="229"/>
      <c r="AR66" s="229"/>
      <c r="AS66" s="231"/>
      <c r="AT66" s="232"/>
      <c r="AU66" s="229"/>
      <c r="AV66" s="229"/>
      <c r="AW66" s="230"/>
      <c r="AX66" s="228"/>
      <c r="AY66" s="229"/>
      <c r="AZ66" s="229"/>
      <c r="BA66" s="227"/>
    </row>
    <row r="67" spans="1:53" s="108" customFormat="1" ht="15.75">
      <c r="A67" s="234"/>
      <c r="B67" s="172"/>
      <c r="C67" s="167"/>
      <c r="D67" s="182"/>
      <c r="E67" s="182"/>
      <c r="F67" s="223"/>
      <c r="G67" s="224"/>
      <c r="H67" s="224"/>
      <c r="I67" s="225"/>
      <c r="J67" s="226"/>
      <c r="K67" s="224"/>
      <c r="L67" s="224"/>
      <c r="M67" s="227"/>
      <c r="N67" s="228"/>
      <c r="O67" s="229"/>
      <c r="P67" s="229"/>
      <c r="Q67" s="230"/>
      <c r="R67" s="228"/>
      <c r="S67" s="229"/>
      <c r="T67" s="229"/>
      <c r="U67" s="231"/>
      <c r="V67" s="232"/>
      <c r="W67" s="229"/>
      <c r="X67" s="229"/>
      <c r="Y67" s="230"/>
      <c r="Z67" s="229"/>
      <c r="AA67" s="229"/>
      <c r="AB67" s="229"/>
      <c r="AC67" s="231"/>
      <c r="AD67" s="232"/>
      <c r="AE67" s="229"/>
      <c r="AF67" s="229"/>
      <c r="AG67" s="230"/>
      <c r="AH67" s="228"/>
      <c r="AI67" s="229"/>
      <c r="AJ67" s="229"/>
      <c r="AK67" s="231"/>
      <c r="AL67" s="232"/>
      <c r="AM67" s="229"/>
      <c r="AN67" s="229"/>
      <c r="AO67" s="230"/>
      <c r="AP67" s="228"/>
      <c r="AQ67" s="229"/>
      <c r="AR67" s="229"/>
      <c r="AS67" s="231"/>
      <c r="AT67" s="232"/>
      <c r="AU67" s="229"/>
      <c r="AV67" s="229"/>
      <c r="AW67" s="230"/>
      <c r="AX67" s="228"/>
      <c r="AY67" s="229"/>
      <c r="AZ67" s="229"/>
      <c r="BA67" s="227"/>
    </row>
    <row r="68" spans="1:53" s="108" customFormat="1" ht="15.75" customHeight="1">
      <c r="A68" s="234"/>
      <c r="B68" s="172"/>
      <c r="C68" s="167"/>
      <c r="D68" s="182"/>
      <c r="E68" s="182"/>
      <c r="F68" s="223"/>
      <c r="G68" s="224"/>
      <c r="H68" s="224"/>
      <c r="I68" s="225"/>
      <c r="J68" s="226"/>
      <c r="K68" s="224"/>
      <c r="L68" s="224"/>
      <c r="M68" s="227"/>
      <c r="N68" s="228"/>
      <c r="O68" s="229"/>
      <c r="P68" s="229"/>
      <c r="Q68" s="230"/>
      <c r="R68" s="228"/>
      <c r="S68" s="229"/>
      <c r="T68" s="229"/>
      <c r="U68" s="231"/>
      <c r="V68" s="232"/>
      <c r="W68" s="229"/>
      <c r="X68" s="229"/>
      <c r="Y68" s="230"/>
      <c r="Z68" s="229"/>
      <c r="AA68" s="229"/>
      <c r="AB68" s="229"/>
      <c r="AC68" s="231"/>
      <c r="AD68" s="232"/>
      <c r="AE68" s="229"/>
      <c r="AF68" s="229"/>
      <c r="AG68" s="230"/>
      <c r="AH68" s="228"/>
      <c r="AI68" s="229"/>
      <c r="AJ68" s="229"/>
      <c r="AK68" s="231"/>
      <c r="AL68" s="232"/>
      <c r="AM68" s="229"/>
      <c r="AN68" s="229"/>
      <c r="AO68" s="230"/>
      <c r="AP68" s="228"/>
      <c r="AQ68" s="229"/>
      <c r="AR68" s="229"/>
      <c r="AS68" s="231"/>
      <c r="AT68" s="232"/>
      <c r="AU68" s="229"/>
      <c r="AV68" s="229"/>
      <c r="AW68" s="230"/>
      <c r="AX68" s="228"/>
      <c r="AY68" s="229"/>
      <c r="AZ68" s="229"/>
      <c r="BA68" s="227"/>
    </row>
    <row r="69" spans="1:53" s="108" customFormat="1" ht="15.75" customHeight="1">
      <c r="A69" s="234"/>
      <c r="B69" s="172"/>
      <c r="C69" s="167"/>
      <c r="D69" s="182"/>
      <c r="E69" s="182"/>
      <c r="F69" s="223"/>
      <c r="G69" s="224"/>
      <c r="H69" s="224"/>
      <c r="I69" s="225"/>
      <c r="J69" s="226"/>
      <c r="K69" s="224"/>
      <c r="L69" s="224"/>
      <c r="M69" s="227"/>
      <c r="N69" s="228"/>
      <c r="O69" s="229"/>
      <c r="P69" s="229"/>
      <c r="Q69" s="230"/>
      <c r="R69" s="228"/>
      <c r="S69" s="229"/>
      <c r="T69" s="229"/>
      <c r="U69" s="231"/>
      <c r="V69" s="232"/>
      <c r="W69" s="229"/>
      <c r="X69" s="229"/>
      <c r="Y69" s="230"/>
      <c r="Z69" s="229"/>
      <c r="AA69" s="229"/>
      <c r="AB69" s="229"/>
      <c r="AC69" s="231"/>
      <c r="AD69" s="232"/>
      <c r="AE69" s="229"/>
      <c r="AF69" s="229"/>
      <c r="AG69" s="230"/>
      <c r="AH69" s="228"/>
      <c r="AI69" s="229"/>
      <c r="AJ69" s="229"/>
      <c r="AK69" s="231"/>
      <c r="AL69" s="232"/>
      <c r="AM69" s="229"/>
      <c r="AN69" s="229"/>
      <c r="AO69" s="230"/>
      <c r="AP69" s="228"/>
      <c r="AQ69" s="229"/>
      <c r="AR69" s="229"/>
      <c r="AS69" s="231"/>
      <c r="AT69" s="232"/>
      <c r="AU69" s="229"/>
      <c r="AV69" s="229"/>
      <c r="AW69" s="230"/>
      <c r="AX69" s="228"/>
      <c r="AY69" s="229"/>
      <c r="AZ69" s="229"/>
      <c r="BA69" s="227"/>
    </row>
    <row r="70" spans="1:53" s="108" customFormat="1" ht="15.75" customHeight="1">
      <c r="A70" s="234"/>
      <c r="B70" s="172"/>
      <c r="C70" s="167"/>
      <c r="D70" s="182"/>
      <c r="E70" s="182"/>
      <c r="F70" s="223"/>
      <c r="G70" s="224"/>
      <c r="H70" s="224"/>
      <c r="I70" s="225"/>
      <c r="J70" s="226"/>
      <c r="K70" s="224"/>
      <c r="L70" s="224"/>
      <c r="M70" s="227"/>
      <c r="N70" s="228"/>
      <c r="O70" s="229"/>
      <c r="P70" s="229"/>
      <c r="Q70" s="230"/>
      <c r="R70" s="228"/>
      <c r="S70" s="229"/>
      <c r="T70" s="229"/>
      <c r="U70" s="231"/>
      <c r="V70" s="232"/>
      <c r="W70" s="229"/>
      <c r="X70" s="229"/>
      <c r="Y70" s="230"/>
      <c r="Z70" s="229"/>
      <c r="AA70" s="229"/>
      <c r="AB70" s="229"/>
      <c r="AC70" s="231"/>
      <c r="AD70" s="232"/>
      <c r="AE70" s="229"/>
      <c r="AF70" s="229"/>
      <c r="AG70" s="230"/>
      <c r="AH70" s="228"/>
      <c r="AI70" s="229"/>
      <c r="AJ70" s="229"/>
      <c r="AK70" s="231"/>
      <c r="AL70" s="232"/>
      <c r="AM70" s="229"/>
      <c r="AN70" s="229"/>
      <c r="AO70" s="230"/>
      <c r="AP70" s="228"/>
      <c r="AQ70" s="229"/>
      <c r="AR70" s="229"/>
      <c r="AS70" s="231"/>
      <c r="AT70" s="232"/>
      <c r="AU70" s="229"/>
      <c r="AV70" s="229"/>
      <c r="AW70" s="230"/>
      <c r="AX70" s="228"/>
      <c r="AY70" s="229"/>
      <c r="AZ70" s="229"/>
      <c r="BA70" s="227"/>
    </row>
    <row r="71" spans="1:53" s="108" customFormat="1" ht="15.75" customHeight="1">
      <c r="A71" s="234"/>
      <c r="B71" s="172"/>
      <c r="C71" s="167"/>
      <c r="D71" s="182"/>
      <c r="E71" s="182"/>
      <c r="F71" s="223"/>
      <c r="G71" s="224"/>
      <c r="H71" s="224"/>
      <c r="I71" s="225"/>
      <c r="J71" s="226"/>
      <c r="K71" s="224"/>
      <c r="L71" s="224"/>
      <c r="M71" s="227"/>
      <c r="N71" s="228"/>
      <c r="O71" s="229"/>
      <c r="P71" s="229"/>
      <c r="Q71" s="230"/>
      <c r="R71" s="228"/>
      <c r="S71" s="229"/>
      <c r="T71" s="229"/>
      <c r="U71" s="231"/>
      <c r="V71" s="232"/>
      <c r="W71" s="229"/>
      <c r="X71" s="229"/>
      <c r="Y71" s="230"/>
      <c r="Z71" s="229"/>
      <c r="AA71" s="229"/>
      <c r="AB71" s="229"/>
      <c r="AC71" s="231"/>
      <c r="AD71" s="232"/>
      <c r="AE71" s="229"/>
      <c r="AF71" s="229"/>
      <c r="AG71" s="230"/>
      <c r="AH71" s="228"/>
      <c r="AI71" s="229"/>
      <c r="AJ71" s="229"/>
      <c r="AK71" s="231"/>
      <c r="AL71" s="232"/>
      <c r="AM71" s="229"/>
      <c r="AN71" s="229"/>
      <c r="AO71" s="230"/>
      <c r="AP71" s="228"/>
      <c r="AQ71" s="229"/>
      <c r="AR71" s="229"/>
      <c r="AS71" s="231"/>
      <c r="AT71" s="232"/>
      <c r="AU71" s="229"/>
      <c r="AV71" s="229"/>
      <c r="AW71" s="230"/>
      <c r="AX71" s="228"/>
      <c r="AY71" s="229"/>
      <c r="AZ71" s="229"/>
      <c r="BA71" s="227"/>
    </row>
    <row r="72" spans="1:53" s="108" customFormat="1" ht="15.75">
      <c r="A72" s="234"/>
      <c r="B72" s="172"/>
      <c r="C72" s="167"/>
      <c r="D72" s="182"/>
      <c r="E72" s="182"/>
      <c r="F72" s="223"/>
      <c r="G72" s="224"/>
      <c r="H72" s="224"/>
      <c r="I72" s="225"/>
      <c r="J72" s="226"/>
      <c r="K72" s="224"/>
      <c r="L72" s="224"/>
      <c r="M72" s="227"/>
      <c r="N72" s="228"/>
      <c r="O72" s="229"/>
      <c r="P72" s="229"/>
      <c r="Q72" s="230"/>
      <c r="R72" s="228"/>
      <c r="S72" s="229"/>
      <c r="T72" s="229"/>
      <c r="U72" s="231"/>
      <c r="V72" s="232"/>
      <c r="W72" s="229"/>
      <c r="X72" s="229"/>
      <c r="Y72" s="230"/>
      <c r="Z72" s="229"/>
      <c r="AA72" s="229"/>
      <c r="AB72" s="229"/>
      <c r="AC72" s="231"/>
      <c r="AD72" s="232"/>
      <c r="AE72" s="229"/>
      <c r="AF72" s="229"/>
      <c r="AG72" s="230"/>
      <c r="AH72" s="228"/>
      <c r="AI72" s="229"/>
      <c r="AJ72" s="229"/>
      <c r="AK72" s="231"/>
      <c r="AL72" s="232"/>
      <c r="AM72" s="229"/>
      <c r="AN72" s="229"/>
      <c r="AO72" s="230"/>
      <c r="AP72" s="228"/>
      <c r="AQ72" s="229"/>
      <c r="AR72" s="229"/>
      <c r="AS72" s="231"/>
      <c r="AT72" s="232"/>
      <c r="AU72" s="229"/>
      <c r="AV72" s="229"/>
      <c r="AW72" s="230"/>
      <c r="AX72" s="228"/>
      <c r="AY72" s="229"/>
      <c r="AZ72" s="229"/>
      <c r="BA72" s="227"/>
    </row>
    <row r="73" spans="1:53" s="108" customFormat="1" ht="15.75" customHeight="1">
      <c r="A73" s="234"/>
      <c r="B73" s="172"/>
      <c r="C73" s="167"/>
      <c r="D73" s="182"/>
      <c r="E73" s="182"/>
      <c r="F73" s="223"/>
      <c r="G73" s="224"/>
      <c r="H73" s="224"/>
      <c r="I73" s="225"/>
      <c r="J73" s="226"/>
      <c r="K73" s="224"/>
      <c r="L73" s="224"/>
      <c r="M73" s="227"/>
      <c r="N73" s="228"/>
      <c r="O73" s="229"/>
      <c r="P73" s="229"/>
      <c r="Q73" s="230"/>
      <c r="R73" s="228"/>
      <c r="S73" s="229"/>
      <c r="T73" s="229"/>
      <c r="U73" s="231"/>
      <c r="V73" s="232"/>
      <c r="W73" s="229"/>
      <c r="X73" s="229"/>
      <c r="Y73" s="230"/>
      <c r="Z73" s="229"/>
      <c r="AA73" s="229"/>
      <c r="AB73" s="229"/>
      <c r="AC73" s="231"/>
      <c r="AD73" s="232"/>
      <c r="AE73" s="229"/>
      <c r="AF73" s="229"/>
      <c r="AG73" s="230"/>
      <c r="AH73" s="228"/>
      <c r="AI73" s="229"/>
      <c r="AJ73" s="229"/>
      <c r="AK73" s="231"/>
      <c r="AL73" s="232"/>
      <c r="AM73" s="229"/>
      <c r="AN73" s="229"/>
      <c r="AO73" s="230"/>
      <c r="AP73" s="228"/>
      <c r="AQ73" s="229"/>
      <c r="AR73" s="229"/>
      <c r="AS73" s="231"/>
      <c r="AT73" s="232"/>
      <c r="AU73" s="229"/>
      <c r="AV73" s="229"/>
      <c r="AW73" s="230"/>
      <c r="AX73" s="228"/>
      <c r="AY73" s="229"/>
      <c r="AZ73" s="229"/>
      <c r="BA73" s="227"/>
    </row>
    <row r="74" spans="1:53" s="108" customFormat="1" ht="15.75">
      <c r="A74" s="234"/>
      <c r="B74" s="172"/>
      <c r="C74" s="167"/>
      <c r="D74" s="182"/>
      <c r="E74" s="182"/>
      <c r="F74" s="223"/>
      <c r="G74" s="224"/>
      <c r="H74" s="224"/>
      <c r="I74" s="225"/>
      <c r="J74" s="226"/>
      <c r="K74" s="224"/>
      <c r="L74" s="224"/>
      <c r="M74" s="227"/>
      <c r="N74" s="228"/>
      <c r="O74" s="229"/>
      <c r="P74" s="229"/>
      <c r="Q74" s="230"/>
      <c r="R74" s="228"/>
      <c r="S74" s="229"/>
      <c r="T74" s="229"/>
      <c r="U74" s="231"/>
      <c r="V74" s="232"/>
      <c r="W74" s="229"/>
      <c r="X74" s="229"/>
      <c r="Y74" s="230"/>
      <c r="Z74" s="229"/>
      <c r="AA74" s="229"/>
      <c r="AB74" s="229"/>
      <c r="AC74" s="231"/>
      <c r="AD74" s="232"/>
      <c r="AE74" s="229"/>
      <c r="AF74" s="229"/>
      <c r="AG74" s="230"/>
      <c r="AH74" s="228"/>
      <c r="AI74" s="229"/>
      <c r="AJ74" s="229"/>
      <c r="AK74" s="231"/>
      <c r="AL74" s="232"/>
      <c r="AM74" s="229"/>
      <c r="AN74" s="229"/>
      <c r="AO74" s="230"/>
      <c r="AP74" s="228"/>
      <c r="AQ74" s="229"/>
      <c r="AR74" s="229"/>
      <c r="AS74" s="231"/>
      <c r="AT74" s="232"/>
      <c r="AU74" s="229"/>
      <c r="AV74" s="229"/>
      <c r="AW74" s="230"/>
      <c r="AX74" s="228"/>
      <c r="AY74" s="229"/>
      <c r="AZ74" s="229"/>
      <c r="BA74" s="227"/>
    </row>
    <row r="75" spans="1:53" s="108" customFormat="1" ht="15.75" customHeight="1">
      <c r="A75" s="234"/>
      <c r="B75" s="172"/>
      <c r="C75" s="167"/>
      <c r="D75" s="182"/>
      <c r="E75" s="182"/>
      <c r="F75" s="223"/>
      <c r="G75" s="224"/>
      <c r="H75" s="224"/>
      <c r="I75" s="225"/>
      <c r="J75" s="226"/>
      <c r="K75" s="224"/>
      <c r="L75" s="224"/>
      <c r="M75" s="227"/>
      <c r="N75" s="228"/>
      <c r="O75" s="229"/>
      <c r="P75" s="229"/>
      <c r="Q75" s="230"/>
      <c r="R75" s="228"/>
      <c r="S75" s="229"/>
      <c r="T75" s="229"/>
      <c r="U75" s="231"/>
      <c r="V75" s="232"/>
      <c r="W75" s="229"/>
      <c r="X75" s="229"/>
      <c r="Y75" s="230"/>
      <c r="Z75" s="229"/>
      <c r="AA75" s="229"/>
      <c r="AB75" s="229"/>
      <c r="AC75" s="231"/>
      <c r="AD75" s="232"/>
      <c r="AE75" s="229"/>
      <c r="AF75" s="229"/>
      <c r="AG75" s="230"/>
      <c r="AH75" s="228"/>
      <c r="AI75" s="229"/>
      <c r="AJ75" s="229"/>
      <c r="AK75" s="231"/>
      <c r="AL75" s="232"/>
      <c r="AM75" s="229"/>
      <c r="AN75" s="229"/>
      <c r="AO75" s="230"/>
      <c r="AP75" s="228"/>
      <c r="AQ75" s="229"/>
      <c r="AR75" s="229"/>
      <c r="AS75" s="231"/>
      <c r="AT75" s="232"/>
      <c r="AU75" s="229"/>
      <c r="AV75" s="229"/>
      <c r="AW75" s="230"/>
      <c r="AX75" s="228"/>
      <c r="AY75" s="229"/>
      <c r="AZ75" s="229"/>
      <c r="BA75" s="227"/>
    </row>
    <row r="76" spans="1:53" s="108" customFormat="1" ht="15.75">
      <c r="A76" s="234"/>
      <c r="B76" s="172"/>
      <c r="C76" s="167"/>
      <c r="D76" s="182"/>
      <c r="E76" s="182"/>
      <c r="F76" s="223"/>
      <c r="G76" s="224"/>
      <c r="H76" s="224"/>
      <c r="I76" s="225"/>
      <c r="J76" s="226"/>
      <c r="K76" s="224"/>
      <c r="L76" s="224"/>
      <c r="M76" s="227"/>
      <c r="N76" s="228"/>
      <c r="O76" s="229"/>
      <c r="P76" s="229"/>
      <c r="Q76" s="230"/>
      <c r="R76" s="228"/>
      <c r="S76" s="229"/>
      <c r="T76" s="229"/>
      <c r="U76" s="231"/>
      <c r="V76" s="232"/>
      <c r="W76" s="229"/>
      <c r="X76" s="229"/>
      <c r="Y76" s="230"/>
      <c r="Z76" s="229"/>
      <c r="AA76" s="229"/>
      <c r="AB76" s="229"/>
      <c r="AC76" s="231"/>
      <c r="AD76" s="232"/>
      <c r="AE76" s="229"/>
      <c r="AF76" s="229"/>
      <c r="AG76" s="230"/>
      <c r="AH76" s="228"/>
      <c r="AI76" s="229"/>
      <c r="AJ76" s="229"/>
      <c r="AK76" s="231"/>
      <c r="AL76" s="232"/>
      <c r="AM76" s="229"/>
      <c r="AN76" s="229"/>
      <c r="AO76" s="230"/>
      <c r="AP76" s="228"/>
      <c r="AQ76" s="229"/>
      <c r="AR76" s="229"/>
      <c r="AS76" s="231"/>
      <c r="AT76" s="232"/>
      <c r="AU76" s="229"/>
      <c r="AV76" s="229"/>
      <c r="AW76" s="230"/>
      <c r="AX76" s="228"/>
      <c r="AY76" s="229"/>
      <c r="AZ76" s="229"/>
      <c r="BA76" s="227"/>
    </row>
    <row r="77" spans="1:53" s="108" customFormat="1" ht="15.75" customHeight="1">
      <c r="A77" s="234"/>
      <c r="B77" s="172"/>
      <c r="C77" s="167"/>
      <c r="D77" s="182"/>
      <c r="E77" s="182"/>
      <c r="F77" s="223"/>
      <c r="G77" s="224"/>
      <c r="H77" s="224"/>
      <c r="I77" s="225"/>
      <c r="J77" s="226"/>
      <c r="K77" s="224"/>
      <c r="L77" s="224"/>
      <c r="M77" s="227"/>
      <c r="N77" s="228"/>
      <c r="O77" s="229"/>
      <c r="P77" s="229"/>
      <c r="Q77" s="230"/>
      <c r="R77" s="228"/>
      <c r="S77" s="229"/>
      <c r="T77" s="229"/>
      <c r="U77" s="231"/>
      <c r="V77" s="232"/>
      <c r="W77" s="229"/>
      <c r="X77" s="229"/>
      <c r="Y77" s="230"/>
      <c r="Z77" s="229"/>
      <c r="AA77" s="229"/>
      <c r="AB77" s="229"/>
      <c r="AC77" s="231"/>
      <c r="AD77" s="232"/>
      <c r="AE77" s="229"/>
      <c r="AF77" s="229"/>
      <c r="AG77" s="230"/>
      <c r="AH77" s="228"/>
      <c r="AI77" s="229"/>
      <c r="AJ77" s="229"/>
      <c r="AK77" s="231"/>
      <c r="AL77" s="232"/>
      <c r="AM77" s="229"/>
      <c r="AN77" s="229"/>
      <c r="AO77" s="230"/>
      <c r="AP77" s="228"/>
      <c r="AQ77" s="229"/>
      <c r="AR77" s="229"/>
      <c r="AS77" s="231"/>
      <c r="AT77" s="232"/>
      <c r="AU77" s="229"/>
      <c r="AV77" s="229"/>
      <c r="AW77" s="230"/>
      <c r="AX77" s="228"/>
      <c r="AY77" s="229"/>
      <c r="AZ77" s="229"/>
      <c r="BA77" s="227"/>
    </row>
    <row r="78" spans="1:53" s="108" customFormat="1" ht="15.75" customHeight="1">
      <c r="A78" s="234"/>
      <c r="B78" s="172"/>
      <c r="C78" s="167"/>
      <c r="D78" s="182"/>
      <c r="E78" s="182"/>
      <c r="F78" s="223"/>
      <c r="G78" s="224"/>
      <c r="H78" s="224"/>
      <c r="I78" s="225"/>
      <c r="J78" s="226"/>
      <c r="K78" s="224"/>
      <c r="L78" s="224"/>
      <c r="M78" s="227"/>
      <c r="N78" s="228"/>
      <c r="O78" s="229"/>
      <c r="P78" s="229"/>
      <c r="Q78" s="230"/>
      <c r="R78" s="228"/>
      <c r="S78" s="229"/>
      <c r="T78" s="229"/>
      <c r="U78" s="231"/>
      <c r="V78" s="232"/>
      <c r="W78" s="229"/>
      <c r="X78" s="229"/>
      <c r="Y78" s="230"/>
      <c r="Z78" s="229"/>
      <c r="AA78" s="229"/>
      <c r="AB78" s="229"/>
      <c r="AC78" s="231"/>
      <c r="AD78" s="232"/>
      <c r="AE78" s="229"/>
      <c r="AF78" s="229"/>
      <c r="AG78" s="230"/>
      <c r="AH78" s="228"/>
      <c r="AI78" s="229"/>
      <c r="AJ78" s="229"/>
      <c r="AK78" s="231"/>
      <c r="AL78" s="232"/>
      <c r="AM78" s="229"/>
      <c r="AN78" s="229"/>
      <c r="AO78" s="230"/>
      <c r="AP78" s="228"/>
      <c r="AQ78" s="229"/>
      <c r="AR78" s="229"/>
      <c r="AS78" s="231"/>
      <c r="AT78" s="232"/>
      <c r="AU78" s="229"/>
      <c r="AV78" s="229"/>
      <c r="AW78" s="230"/>
      <c r="AX78" s="228"/>
      <c r="AY78" s="229"/>
      <c r="AZ78" s="229"/>
      <c r="BA78" s="227"/>
    </row>
    <row r="79" spans="1:53" s="108" customFormat="1" ht="15.75" customHeight="1">
      <c r="A79" s="234"/>
      <c r="B79" s="172"/>
      <c r="C79" s="167"/>
      <c r="D79" s="182"/>
      <c r="E79" s="182"/>
      <c r="F79" s="223"/>
      <c r="G79" s="224"/>
      <c r="H79" s="224"/>
      <c r="I79" s="225"/>
      <c r="J79" s="226"/>
      <c r="K79" s="224"/>
      <c r="L79" s="224"/>
      <c r="M79" s="227"/>
      <c r="N79" s="228"/>
      <c r="O79" s="229"/>
      <c r="P79" s="229"/>
      <c r="Q79" s="230"/>
      <c r="R79" s="228"/>
      <c r="S79" s="229"/>
      <c r="T79" s="229"/>
      <c r="U79" s="231"/>
      <c r="V79" s="232"/>
      <c r="W79" s="229"/>
      <c r="X79" s="229"/>
      <c r="Y79" s="230"/>
      <c r="Z79" s="229"/>
      <c r="AA79" s="229"/>
      <c r="AB79" s="229"/>
      <c r="AC79" s="231"/>
      <c r="AD79" s="232"/>
      <c r="AE79" s="229"/>
      <c r="AF79" s="229"/>
      <c r="AG79" s="230"/>
      <c r="AH79" s="228"/>
      <c r="AI79" s="229"/>
      <c r="AJ79" s="229"/>
      <c r="AK79" s="231"/>
      <c r="AL79" s="232"/>
      <c r="AM79" s="229"/>
      <c r="AN79" s="229"/>
      <c r="AO79" s="230"/>
      <c r="AP79" s="228"/>
      <c r="AQ79" s="229"/>
      <c r="AR79" s="229"/>
      <c r="AS79" s="231"/>
      <c r="AT79" s="232"/>
      <c r="AU79" s="229"/>
      <c r="AV79" s="229"/>
      <c r="AW79" s="230"/>
      <c r="AX79" s="228"/>
      <c r="AY79" s="229"/>
      <c r="AZ79" s="229"/>
      <c r="BA79" s="227"/>
    </row>
    <row r="80" spans="1:53" s="108" customFormat="1" ht="15.75" customHeight="1">
      <c r="A80" s="234"/>
      <c r="B80" s="172"/>
      <c r="C80" s="167"/>
      <c r="D80" s="182"/>
      <c r="E80" s="182"/>
      <c r="F80" s="223"/>
      <c r="G80" s="224"/>
      <c r="H80" s="224"/>
      <c r="I80" s="225"/>
      <c r="J80" s="226"/>
      <c r="K80" s="224"/>
      <c r="L80" s="224"/>
      <c r="M80" s="227"/>
      <c r="N80" s="228"/>
      <c r="O80" s="229"/>
      <c r="P80" s="229"/>
      <c r="Q80" s="230"/>
      <c r="R80" s="228"/>
      <c r="S80" s="229"/>
      <c r="T80" s="229"/>
      <c r="U80" s="231"/>
      <c r="V80" s="232"/>
      <c r="W80" s="229"/>
      <c r="X80" s="229"/>
      <c r="Y80" s="230"/>
      <c r="Z80" s="229"/>
      <c r="AA80" s="229"/>
      <c r="AB80" s="229"/>
      <c r="AC80" s="231"/>
      <c r="AD80" s="232"/>
      <c r="AE80" s="229"/>
      <c r="AF80" s="229"/>
      <c r="AG80" s="230"/>
      <c r="AH80" s="228"/>
      <c r="AI80" s="229"/>
      <c r="AJ80" s="229"/>
      <c r="AK80" s="231"/>
      <c r="AL80" s="232"/>
      <c r="AM80" s="229"/>
      <c r="AN80" s="229"/>
      <c r="AO80" s="230"/>
      <c r="AP80" s="228"/>
      <c r="AQ80" s="229"/>
      <c r="AR80" s="229"/>
      <c r="AS80" s="231"/>
      <c r="AT80" s="232"/>
      <c r="AU80" s="229"/>
      <c r="AV80" s="229"/>
      <c r="AW80" s="230"/>
      <c r="AX80" s="228"/>
      <c r="AY80" s="229"/>
      <c r="AZ80" s="229"/>
      <c r="BA80" s="227"/>
    </row>
    <row r="81" spans="1:53" s="108" customFormat="1" ht="15.75" customHeight="1">
      <c r="A81" s="234"/>
      <c r="B81" s="172"/>
      <c r="C81" s="167"/>
      <c r="D81" s="182"/>
      <c r="E81" s="182"/>
      <c r="F81" s="223"/>
      <c r="G81" s="224"/>
      <c r="H81" s="224"/>
      <c r="I81" s="225"/>
      <c r="J81" s="226"/>
      <c r="K81" s="224"/>
      <c r="L81" s="224"/>
      <c r="M81" s="227"/>
      <c r="N81" s="228"/>
      <c r="O81" s="229"/>
      <c r="P81" s="229"/>
      <c r="Q81" s="230"/>
      <c r="R81" s="228"/>
      <c r="S81" s="229"/>
      <c r="T81" s="229"/>
      <c r="U81" s="231"/>
      <c r="V81" s="232"/>
      <c r="W81" s="229"/>
      <c r="X81" s="229"/>
      <c r="Y81" s="230"/>
      <c r="Z81" s="229"/>
      <c r="AA81" s="229"/>
      <c r="AB81" s="229"/>
      <c r="AC81" s="231"/>
      <c r="AD81" s="232"/>
      <c r="AE81" s="229"/>
      <c r="AF81" s="229"/>
      <c r="AG81" s="230"/>
      <c r="AH81" s="228"/>
      <c r="AI81" s="229"/>
      <c r="AJ81" s="229"/>
      <c r="AK81" s="231"/>
      <c r="AL81" s="232"/>
      <c r="AM81" s="229"/>
      <c r="AN81" s="229"/>
      <c r="AO81" s="230"/>
      <c r="AP81" s="228"/>
      <c r="AQ81" s="229"/>
      <c r="AR81" s="229"/>
      <c r="AS81" s="231"/>
      <c r="AT81" s="232"/>
      <c r="AU81" s="229"/>
      <c r="AV81" s="229"/>
      <c r="AW81" s="230"/>
      <c r="AX81" s="228"/>
      <c r="AY81" s="229"/>
      <c r="AZ81" s="229"/>
      <c r="BA81" s="227"/>
    </row>
    <row r="82" spans="1:53" s="108" customFormat="1" ht="15.75" customHeight="1">
      <c r="A82" s="234"/>
      <c r="B82" s="172"/>
      <c r="C82" s="167"/>
      <c r="D82" s="182"/>
      <c r="E82" s="182"/>
      <c r="F82" s="223"/>
      <c r="G82" s="224"/>
      <c r="H82" s="224"/>
      <c r="I82" s="225"/>
      <c r="J82" s="226"/>
      <c r="K82" s="224"/>
      <c r="L82" s="224"/>
      <c r="M82" s="227"/>
      <c r="N82" s="228"/>
      <c r="O82" s="229"/>
      <c r="P82" s="229"/>
      <c r="Q82" s="230"/>
      <c r="R82" s="228"/>
      <c r="S82" s="229"/>
      <c r="T82" s="229"/>
      <c r="U82" s="231"/>
      <c r="V82" s="232"/>
      <c r="W82" s="229"/>
      <c r="X82" s="229"/>
      <c r="Y82" s="230"/>
      <c r="Z82" s="229"/>
      <c r="AA82" s="229"/>
      <c r="AB82" s="229"/>
      <c r="AC82" s="231"/>
      <c r="AD82" s="232"/>
      <c r="AE82" s="229"/>
      <c r="AF82" s="229"/>
      <c r="AG82" s="230"/>
      <c r="AH82" s="228"/>
      <c r="AI82" s="229"/>
      <c r="AJ82" s="229"/>
      <c r="AK82" s="231"/>
      <c r="AL82" s="232"/>
      <c r="AM82" s="229"/>
      <c r="AN82" s="229"/>
      <c r="AO82" s="230"/>
      <c r="AP82" s="228"/>
      <c r="AQ82" s="229"/>
      <c r="AR82" s="229"/>
      <c r="AS82" s="231"/>
      <c r="AT82" s="232"/>
      <c r="AU82" s="229"/>
      <c r="AV82" s="229"/>
      <c r="AW82" s="230"/>
      <c r="AX82" s="228"/>
      <c r="AY82" s="229"/>
      <c r="AZ82" s="229"/>
      <c r="BA82" s="227"/>
    </row>
    <row r="83" spans="1:53" s="108" customFormat="1" ht="15.75" customHeight="1">
      <c r="A83" s="234"/>
      <c r="B83" s="172"/>
      <c r="C83" s="167"/>
      <c r="D83" s="182"/>
      <c r="E83" s="182"/>
      <c r="F83" s="223"/>
      <c r="G83" s="224"/>
      <c r="H83" s="224"/>
      <c r="I83" s="225"/>
      <c r="J83" s="226"/>
      <c r="K83" s="224"/>
      <c r="L83" s="224"/>
      <c r="M83" s="227"/>
      <c r="N83" s="228"/>
      <c r="O83" s="229"/>
      <c r="P83" s="229"/>
      <c r="Q83" s="230"/>
      <c r="R83" s="228"/>
      <c r="S83" s="229"/>
      <c r="T83" s="229"/>
      <c r="U83" s="231"/>
      <c r="V83" s="232"/>
      <c r="W83" s="229"/>
      <c r="X83" s="229"/>
      <c r="Y83" s="230"/>
      <c r="Z83" s="229"/>
      <c r="AA83" s="229"/>
      <c r="AB83" s="229"/>
      <c r="AC83" s="231"/>
      <c r="AD83" s="232"/>
      <c r="AE83" s="229"/>
      <c r="AF83" s="229"/>
      <c r="AG83" s="230"/>
      <c r="AH83" s="228"/>
      <c r="AI83" s="229"/>
      <c r="AJ83" s="229"/>
      <c r="AK83" s="231"/>
      <c r="AL83" s="232"/>
      <c r="AM83" s="229"/>
      <c r="AN83" s="229"/>
      <c r="AO83" s="230"/>
      <c r="AP83" s="228"/>
      <c r="AQ83" s="229"/>
      <c r="AR83" s="229"/>
      <c r="AS83" s="231"/>
      <c r="AT83" s="232"/>
      <c r="AU83" s="229"/>
      <c r="AV83" s="229"/>
      <c r="AW83" s="230"/>
      <c r="AX83" s="228"/>
      <c r="AY83" s="229"/>
      <c r="AZ83" s="229"/>
      <c r="BA83" s="227"/>
    </row>
    <row r="84" spans="1:53" s="108" customFormat="1" ht="15.75" customHeight="1">
      <c r="A84" s="234"/>
      <c r="B84" s="172"/>
      <c r="C84" s="167"/>
      <c r="D84" s="182"/>
      <c r="E84" s="182"/>
      <c r="F84" s="223"/>
      <c r="G84" s="224"/>
      <c r="H84" s="224"/>
      <c r="I84" s="225"/>
      <c r="J84" s="226"/>
      <c r="K84" s="224"/>
      <c r="L84" s="224"/>
      <c r="M84" s="227"/>
      <c r="N84" s="228"/>
      <c r="O84" s="229"/>
      <c r="P84" s="229"/>
      <c r="Q84" s="230"/>
      <c r="R84" s="228"/>
      <c r="S84" s="229"/>
      <c r="T84" s="229"/>
      <c r="U84" s="231"/>
      <c r="V84" s="232"/>
      <c r="W84" s="229"/>
      <c r="X84" s="229"/>
      <c r="Y84" s="230"/>
      <c r="Z84" s="229"/>
      <c r="AA84" s="229"/>
      <c r="AB84" s="229"/>
      <c r="AC84" s="231"/>
      <c r="AD84" s="232"/>
      <c r="AE84" s="229"/>
      <c r="AF84" s="229"/>
      <c r="AG84" s="230"/>
      <c r="AH84" s="228"/>
      <c r="AI84" s="229"/>
      <c r="AJ84" s="229"/>
      <c r="AK84" s="231"/>
      <c r="AL84" s="232"/>
      <c r="AM84" s="229"/>
      <c r="AN84" s="229"/>
      <c r="AO84" s="230"/>
      <c r="AP84" s="228"/>
      <c r="AQ84" s="229"/>
      <c r="AR84" s="229"/>
      <c r="AS84" s="231"/>
      <c r="AT84" s="232"/>
      <c r="AU84" s="229"/>
      <c r="AV84" s="229"/>
      <c r="AW84" s="230"/>
      <c r="AX84" s="228"/>
      <c r="AY84" s="229"/>
      <c r="AZ84" s="229"/>
      <c r="BA84" s="227"/>
    </row>
    <row r="85" spans="1:53" s="108" customFormat="1" ht="15.75" customHeight="1">
      <c r="A85" s="234"/>
      <c r="B85" s="172"/>
      <c r="C85" s="167"/>
      <c r="D85" s="182"/>
      <c r="E85" s="182"/>
      <c r="F85" s="223"/>
      <c r="G85" s="224"/>
      <c r="H85" s="224"/>
      <c r="I85" s="225"/>
      <c r="J85" s="226"/>
      <c r="K85" s="224"/>
      <c r="L85" s="224"/>
      <c r="M85" s="227"/>
      <c r="N85" s="228"/>
      <c r="O85" s="229"/>
      <c r="P85" s="229"/>
      <c r="Q85" s="230"/>
      <c r="R85" s="228"/>
      <c r="S85" s="229"/>
      <c r="T85" s="229"/>
      <c r="U85" s="231"/>
      <c r="V85" s="232"/>
      <c r="W85" s="229"/>
      <c r="X85" s="229"/>
      <c r="Y85" s="230"/>
      <c r="Z85" s="229"/>
      <c r="AA85" s="229"/>
      <c r="AB85" s="229"/>
      <c r="AC85" s="231"/>
      <c r="AD85" s="232"/>
      <c r="AE85" s="229"/>
      <c r="AF85" s="229"/>
      <c r="AG85" s="230"/>
      <c r="AH85" s="228"/>
      <c r="AI85" s="229"/>
      <c r="AJ85" s="229"/>
      <c r="AK85" s="231"/>
      <c r="AL85" s="232"/>
      <c r="AM85" s="229"/>
      <c r="AN85" s="229"/>
      <c r="AO85" s="230"/>
      <c r="AP85" s="228"/>
      <c r="AQ85" s="229"/>
      <c r="AR85" s="229"/>
      <c r="AS85" s="231"/>
      <c r="AT85" s="232"/>
      <c r="AU85" s="229"/>
      <c r="AV85" s="229"/>
      <c r="AW85" s="230"/>
      <c r="AX85" s="228"/>
      <c r="AY85" s="229"/>
      <c r="AZ85" s="229"/>
      <c r="BA85" s="227"/>
    </row>
    <row r="86" spans="1:53" s="108" customFormat="1" ht="15.75" customHeight="1">
      <c r="A86" s="234"/>
      <c r="B86" s="172"/>
      <c r="C86" s="167"/>
      <c r="D86" s="182"/>
      <c r="E86" s="182"/>
      <c r="F86" s="223"/>
      <c r="G86" s="224"/>
      <c r="H86" s="224"/>
      <c r="I86" s="225"/>
      <c r="J86" s="226"/>
      <c r="K86" s="224"/>
      <c r="L86" s="224"/>
      <c r="M86" s="227"/>
      <c r="N86" s="228"/>
      <c r="O86" s="229"/>
      <c r="P86" s="229"/>
      <c r="Q86" s="230"/>
      <c r="R86" s="228"/>
      <c r="S86" s="229"/>
      <c r="T86" s="229"/>
      <c r="U86" s="231"/>
      <c r="V86" s="232"/>
      <c r="W86" s="229"/>
      <c r="X86" s="229"/>
      <c r="Y86" s="230"/>
      <c r="Z86" s="229"/>
      <c r="AA86" s="229"/>
      <c r="AB86" s="229"/>
      <c r="AC86" s="231"/>
      <c r="AD86" s="232"/>
      <c r="AE86" s="229"/>
      <c r="AF86" s="229"/>
      <c r="AG86" s="230"/>
      <c r="AH86" s="228"/>
      <c r="AI86" s="229"/>
      <c r="AJ86" s="229"/>
      <c r="AK86" s="231"/>
      <c r="AL86" s="232"/>
      <c r="AM86" s="229"/>
      <c r="AN86" s="229"/>
      <c r="AO86" s="230"/>
      <c r="AP86" s="228"/>
      <c r="AQ86" s="229"/>
      <c r="AR86" s="229"/>
      <c r="AS86" s="231"/>
      <c r="AT86" s="232"/>
      <c r="AU86" s="229"/>
      <c r="AV86" s="229"/>
      <c r="AW86" s="230"/>
      <c r="AX86" s="228"/>
      <c r="AY86" s="229"/>
      <c r="AZ86" s="229"/>
      <c r="BA86" s="227"/>
    </row>
    <row r="87" spans="1:53" s="108" customFormat="1" ht="15.75" customHeight="1">
      <c r="A87" s="234"/>
      <c r="B87" s="172"/>
      <c r="C87" s="167"/>
      <c r="D87" s="182"/>
      <c r="E87" s="182"/>
      <c r="F87" s="223"/>
      <c r="G87" s="224"/>
      <c r="H87" s="224"/>
      <c r="I87" s="225"/>
      <c r="J87" s="226"/>
      <c r="K87" s="224"/>
      <c r="L87" s="224"/>
      <c r="M87" s="227"/>
      <c r="N87" s="228"/>
      <c r="O87" s="229"/>
      <c r="P87" s="229"/>
      <c r="Q87" s="230"/>
      <c r="R87" s="228"/>
      <c r="S87" s="229"/>
      <c r="T87" s="229"/>
      <c r="U87" s="231"/>
      <c r="V87" s="232"/>
      <c r="W87" s="229"/>
      <c r="X87" s="229"/>
      <c r="Y87" s="230"/>
      <c r="Z87" s="229"/>
      <c r="AA87" s="229"/>
      <c r="AB87" s="229"/>
      <c r="AC87" s="231"/>
      <c r="AD87" s="232"/>
      <c r="AE87" s="229"/>
      <c r="AF87" s="229"/>
      <c r="AG87" s="230"/>
      <c r="AH87" s="228"/>
      <c r="AI87" s="229"/>
      <c r="AJ87" s="229"/>
      <c r="AK87" s="231"/>
      <c r="AL87" s="232"/>
      <c r="AM87" s="229"/>
      <c r="AN87" s="229"/>
      <c r="AO87" s="230"/>
      <c r="AP87" s="228"/>
      <c r="AQ87" s="229"/>
      <c r="AR87" s="229"/>
      <c r="AS87" s="231"/>
      <c r="AT87" s="232"/>
      <c r="AU87" s="229"/>
      <c r="AV87" s="229"/>
      <c r="AW87" s="230"/>
      <c r="AX87" s="228"/>
      <c r="AY87" s="229"/>
      <c r="AZ87" s="229"/>
      <c r="BA87" s="227"/>
    </row>
    <row r="88" spans="1:53" s="108" customFormat="1" ht="15.75" customHeight="1">
      <c r="A88" s="234"/>
      <c r="B88" s="172"/>
      <c r="C88" s="167"/>
      <c r="D88" s="182"/>
      <c r="E88" s="182"/>
      <c r="F88" s="223"/>
      <c r="G88" s="224"/>
      <c r="H88" s="224"/>
      <c r="I88" s="225"/>
      <c r="J88" s="226"/>
      <c r="K88" s="224"/>
      <c r="L88" s="224"/>
      <c r="M88" s="227"/>
      <c r="N88" s="228"/>
      <c r="O88" s="229"/>
      <c r="P88" s="229"/>
      <c r="Q88" s="230"/>
      <c r="R88" s="228"/>
      <c r="S88" s="229"/>
      <c r="T88" s="229"/>
      <c r="U88" s="231"/>
      <c r="V88" s="232"/>
      <c r="W88" s="229"/>
      <c r="X88" s="229"/>
      <c r="Y88" s="230"/>
      <c r="Z88" s="229"/>
      <c r="AA88" s="229"/>
      <c r="AB88" s="229"/>
      <c r="AC88" s="231"/>
      <c r="AD88" s="232"/>
      <c r="AE88" s="229"/>
      <c r="AF88" s="229"/>
      <c r="AG88" s="230"/>
      <c r="AH88" s="228"/>
      <c r="AI88" s="229"/>
      <c r="AJ88" s="229"/>
      <c r="AK88" s="231"/>
      <c r="AL88" s="232"/>
      <c r="AM88" s="229"/>
      <c r="AN88" s="229"/>
      <c r="AO88" s="230"/>
      <c r="AP88" s="228"/>
      <c r="AQ88" s="229"/>
      <c r="AR88" s="229"/>
      <c r="AS88" s="231"/>
      <c r="AT88" s="232"/>
      <c r="AU88" s="229"/>
      <c r="AV88" s="229"/>
      <c r="AW88" s="230"/>
      <c r="AX88" s="228"/>
      <c r="AY88" s="229"/>
      <c r="AZ88" s="229"/>
      <c r="BA88" s="227"/>
    </row>
    <row r="89" spans="1:53" s="108" customFormat="1" ht="15.75" customHeight="1">
      <c r="A89" s="234"/>
      <c r="B89" s="172"/>
      <c r="C89" s="167"/>
      <c r="D89" s="182"/>
      <c r="E89" s="182"/>
      <c r="F89" s="223"/>
      <c r="G89" s="224"/>
      <c r="H89" s="224"/>
      <c r="I89" s="225"/>
      <c r="J89" s="226"/>
      <c r="K89" s="224"/>
      <c r="L89" s="224"/>
      <c r="M89" s="227"/>
      <c r="N89" s="228"/>
      <c r="O89" s="229"/>
      <c r="P89" s="229"/>
      <c r="Q89" s="230"/>
      <c r="R89" s="228"/>
      <c r="S89" s="229"/>
      <c r="T89" s="229"/>
      <c r="U89" s="231"/>
      <c r="V89" s="232"/>
      <c r="W89" s="229"/>
      <c r="X89" s="229"/>
      <c r="Y89" s="230"/>
      <c r="Z89" s="229"/>
      <c r="AA89" s="229"/>
      <c r="AB89" s="229"/>
      <c r="AC89" s="231"/>
      <c r="AD89" s="232"/>
      <c r="AE89" s="229"/>
      <c r="AF89" s="229"/>
      <c r="AG89" s="230"/>
      <c r="AH89" s="228"/>
      <c r="AI89" s="229"/>
      <c r="AJ89" s="229"/>
      <c r="AK89" s="231"/>
      <c r="AL89" s="232"/>
      <c r="AM89" s="229"/>
      <c r="AN89" s="229"/>
      <c r="AO89" s="230"/>
      <c r="AP89" s="228"/>
      <c r="AQ89" s="229"/>
      <c r="AR89" s="229"/>
      <c r="AS89" s="231"/>
      <c r="AT89" s="232"/>
      <c r="AU89" s="229"/>
      <c r="AV89" s="229"/>
      <c r="AW89" s="230"/>
      <c r="AX89" s="228"/>
      <c r="AY89" s="229"/>
      <c r="AZ89" s="229"/>
      <c r="BA89" s="227"/>
    </row>
    <row r="90" spans="1:53" s="108" customFormat="1" ht="15.75" customHeight="1">
      <c r="A90" s="234"/>
      <c r="B90" s="172"/>
      <c r="C90" s="167"/>
      <c r="D90" s="182"/>
      <c r="E90" s="182"/>
      <c r="F90" s="223"/>
      <c r="G90" s="224"/>
      <c r="H90" s="224"/>
      <c r="I90" s="225"/>
      <c r="J90" s="226"/>
      <c r="K90" s="224"/>
      <c r="L90" s="224"/>
      <c r="M90" s="227"/>
      <c r="N90" s="228"/>
      <c r="O90" s="229"/>
      <c r="P90" s="229"/>
      <c r="Q90" s="230"/>
      <c r="R90" s="228"/>
      <c r="S90" s="229"/>
      <c r="T90" s="229"/>
      <c r="U90" s="231"/>
      <c r="V90" s="232"/>
      <c r="W90" s="229"/>
      <c r="X90" s="229"/>
      <c r="Y90" s="230"/>
      <c r="Z90" s="229"/>
      <c r="AA90" s="229"/>
      <c r="AB90" s="229"/>
      <c r="AC90" s="231"/>
      <c r="AD90" s="232"/>
      <c r="AE90" s="229"/>
      <c r="AF90" s="229"/>
      <c r="AG90" s="230"/>
      <c r="AH90" s="228"/>
      <c r="AI90" s="229"/>
      <c r="AJ90" s="229"/>
      <c r="AK90" s="231"/>
      <c r="AL90" s="232"/>
      <c r="AM90" s="229"/>
      <c r="AN90" s="229"/>
      <c r="AO90" s="230"/>
      <c r="AP90" s="228"/>
      <c r="AQ90" s="229"/>
      <c r="AR90" s="229"/>
      <c r="AS90" s="231"/>
      <c r="AT90" s="232"/>
      <c r="AU90" s="229"/>
      <c r="AV90" s="229"/>
      <c r="AW90" s="230"/>
      <c r="AX90" s="228"/>
      <c r="AY90" s="229"/>
      <c r="AZ90" s="229"/>
      <c r="BA90" s="227"/>
    </row>
    <row r="91" spans="1:53" s="108" customFormat="1" ht="15.75" customHeight="1">
      <c r="A91" s="234"/>
      <c r="B91" s="172"/>
      <c r="C91" s="167"/>
      <c r="D91" s="182"/>
      <c r="E91" s="182"/>
      <c r="F91" s="223"/>
      <c r="G91" s="224"/>
      <c r="H91" s="224"/>
      <c r="I91" s="225"/>
      <c r="J91" s="226"/>
      <c r="K91" s="224"/>
      <c r="L91" s="224"/>
      <c r="M91" s="227"/>
      <c r="N91" s="228"/>
      <c r="O91" s="229"/>
      <c r="P91" s="229"/>
      <c r="Q91" s="230"/>
      <c r="R91" s="228"/>
      <c r="S91" s="229"/>
      <c r="T91" s="229"/>
      <c r="U91" s="231"/>
      <c r="V91" s="232"/>
      <c r="W91" s="229"/>
      <c r="X91" s="229"/>
      <c r="Y91" s="230"/>
      <c r="Z91" s="229"/>
      <c r="AA91" s="229"/>
      <c r="AB91" s="229"/>
      <c r="AC91" s="231"/>
      <c r="AD91" s="232"/>
      <c r="AE91" s="229"/>
      <c r="AF91" s="229"/>
      <c r="AG91" s="230"/>
      <c r="AH91" s="228"/>
      <c r="AI91" s="229"/>
      <c r="AJ91" s="229"/>
      <c r="AK91" s="231"/>
      <c r="AL91" s="232"/>
      <c r="AM91" s="229"/>
      <c r="AN91" s="229"/>
      <c r="AO91" s="230"/>
      <c r="AP91" s="228"/>
      <c r="AQ91" s="229"/>
      <c r="AR91" s="229"/>
      <c r="AS91" s="231"/>
      <c r="AT91" s="232"/>
      <c r="AU91" s="229"/>
      <c r="AV91" s="229"/>
      <c r="AW91" s="230"/>
      <c r="AX91" s="228"/>
      <c r="AY91" s="229"/>
      <c r="AZ91" s="229"/>
      <c r="BA91" s="227"/>
    </row>
    <row r="92" spans="1:53" s="108" customFormat="1" ht="15.75" customHeight="1">
      <c r="A92" s="234"/>
      <c r="B92" s="172"/>
      <c r="C92" s="167"/>
      <c r="D92" s="182"/>
      <c r="E92" s="182"/>
      <c r="F92" s="223"/>
      <c r="G92" s="224"/>
      <c r="H92" s="224"/>
      <c r="I92" s="225"/>
      <c r="J92" s="226"/>
      <c r="K92" s="224"/>
      <c r="L92" s="224"/>
      <c r="M92" s="227"/>
      <c r="N92" s="228"/>
      <c r="O92" s="229"/>
      <c r="P92" s="229"/>
      <c r="Q92" s="230"/>
      <c r="R92" s="228"/>
      <c r="S92" s="229"/>
      <c r="T92" s="229"/>
      <c r="U92" s="231"/>
      <c r="V92" s="232"/>
      <c r="W92" s="229"/>
      <c r="X92" s="229"/>
      <c r="Y92" s="230"/>
      <c r="Z92" s="229"/>
      <c r="AA92" s="229"/>
      <c r="AB92" s="229"/>
      <c r="AC92" s="231"/>
      <c r="AD92" s="232"/>
      <c r="AE92" s="229"/>
      <c r="AF92" s="229"/>
      <c r="AG92" s="230"/>
      <c r="AH92" s="228"/>
      <c r="AI92" s="229"/>
      <c r="AJ92" s="229"/>
      <c r="AK92" s="231"/>
      <c r="AL92" s="232"/>
      <c r="AM92" s="229"/>
      <c r="AN92" s="229"/>
      <c r="AO92" s="230"/>
      <c r="AP92" s="228"/>
      <c r="AQ92" s="229"/>
      <c r="AR92" s="229"/>
      <c r="AS92" s="231"/>
      <c r="AT92" s="232"/>
      <c r="AU92" s="229"/>
      <c r="AV92" s="229"/>
      <c r="AW92" s="230"/>
      <c r="AX92" s="228"/>
      <c r="AY92" s="229"/>
      <c r="AZ92" s="229"/>
      <c r="BA92" s="227"/>
    </row>
    <row r="93" spans="1:53" s="108" customFormat="1" ht="15.75" customHeight="1">
      <c r="A93" s="234"/>
      <c r="B93" s="172"/>
      <c r="C93" s="167"/>
      <c r="D93" s="182"/>
      <c r="E93" s="182"/>
      <c r="F93" s="223"/>
      <c r="G93" s="224"/>
      <c r="H93" s="224"/>
      <c r="I93" s="225"/>
      <c r="J93" s="226"/>
      <c r="K93" s="224"/>
      <c r="L93" s="224"/>
      <c r="M93" s="227"/>
      <c r="N93" s="228"/>
      <c r="O93" s="229"/>
      <c r="P93" s="229"/>
      <c r="Q93" s="230"/>
      <c r="R93" s="228"/>
      <c r="S93" s="229"/>
      <c r="T93" s="229"/>
      <c r="U93" s="231"/>
      <c r="V93" s="232"/>
      <c r="W93" s="229"/>
      <c r="X93" s="229"/>
      <c r="Y93" s="230"/>
      <c r="Z93" s="229"/>
      <c r="AA93" s="229"/>
      <c r="AB93" s="229"/>
      <c r="AC93" s="231"/>
      <c r="AD93" s="232"/>
      <c r="AE93" s="229"/>
      <c r="AF93" s="229"/>
      <c r="AG93" s="230"/>
      <c r="AH93" s="228"/>
      <c r="AI93" s="229"/>
      <c r="AJ93" s="229"/>
      <c r="AK93" s="231"/>
      <c r="AL93" s="232"/>
      <c r="AM93" s="229"/>
      <c r="AN93" s="229"/>
      <c r="AO93" s="230"/>
      <c r="AP93" s="228"/>
      <c r="AQ93" s="229"/>
      <c r="AR93" s="229"/>
      <c r="AS93" s="231"/>
      <c r="AT93" s="232"/>
      <c r="AU93" s="229"/>
      <c r="AV93" s="229"/>
      <c r="AW93" s="230"/>
      <c r="AX93" s="228"/>
      <c r="AY93" s="229"/>
      <c r="AZ93" s="229"/>
      <c r="BA93" s="227"/>
    </row>
    <row r="94" spans="1:53" s="108" customFormat="1" ht="15.75" customHeight="1">
      <c r="A94" s="234"/>
      <c r="B94" s="172"/>
      <c r="C94" s="167"/>
      <c r="D94" s="182"/>
      <c r="E94" s="182"/>
      <c r="F94" s="223"/>
      <c r="G94" s="224"/>
      <c r="H94" s="224"/>
      <c r="I94" s="225"/>
      <c r="J94" s="226"/>
      <c r="K94" s="224"/>
      <c r="L94" s="224"/>
      <c r="M94" s="227"/>
      <c r="N94" s="228"/>
      <c r="O94" s="229"/>
      <c r="P94" s="229"/>
      <c r="Q94" s="230"/>
      <c r="R94" s="228"/>
      <c r="S94" s="229"/>
      <c r="T94" s="229"/>
      <c r="U94" s="231"/>
      <c r="V94" s="232"/>
      <c r="W94" s="229"/>
      <c r="X94" s="229"/>
      <c r="Y94" s="230"/>
      <c r="Z94" s="229"/>
      <c r="AA94" s="229"/>
      <c r="AB94" s="229"/>
      <c r="AC94" s="231"/>
      <c r="AD94" s="232"/>
      <c r="AE94" s="229"/>
      <c r="AF94" s="229"/>
      <c r="AG94" s="230"/>
      <c r="AH94" s="228"/>
      <c r="AI94" s="229"/>
      <c r="AJ94" s="229"/>
      <c r="AK94" s="231"/>
      <c r="AL94" s="232"/>
      <c r="AM94" s="229"/>
      <c r="AN94" s="229"/>
      <c r="AO94" s="230"/>
      <c r="AP94" s="228"/>
      <c r="AQ94" s="229"/>
      <c r="AR94" s="229"/>
      <c r="AS94" s="231"/>
      <c r="AT94" s="232"/>
      <c r="AU94" s="229"/>
      <c r="AV94" s="229"/>
      <c r="AW94" s="230"/>
      <c r="AX94" s="228"/>
      <c r="AY94" s="229"/>
      <c r="AZ94" s="229"/>
      <c r="BA94" s="227"/>
    </row>
    <row r="95" spans="1:53" s="108" customFormat="1" ht="15.75" customHeight="1">
      <c r="A95" s="234"/>
      <c r="B95" s="172"/>
      <c r="C95" s="167"/>
      <c r="D95" s="182"/>
      <c r="E95" s="182"/>
      <c r="F95" s="223"/>
      <c r="G95" s="224"/>
      <c r="H95" s="224"/>
      <c r="I95" s="225"/>
      <c r="J95" s="226"/>
      <c r="K95" s="224"/>
      <c r="L95" s="224"/>
      <c r="M95" s="227"/>
      <c r="N95" s="228"/>
      <c r="O95" s="229"/>
      <c r="P95" s="229"/>
      <c r="Q95" s="230"/>
      <c r="R95" s="228"/>
      <c r="S95" s="229"/>
      <c r="T95" s="229"/>
      <c r="U95" s="231"/>
      <c r="V95" s="232"/>
      <c r="W95" s="229"/>
      <c r="X95" s="229"/>
      <c r="Y95" s="230"/>
      <c r="Z95" s="229"/>
      <c r="AA95" s="229"/>
      <c r="AB95" s="229"/>
      <c r="AC95" s="231"/>
      <c r="AD95" s="232"/>
      <c r="AE95" s="229"/>
      <c r="AF95" s="229"/>
      <c r="AG95" s="230"/>
      <c r="AH95" s="228"/>
      <c r="AI95" s="229"/>
      <c r="AJ95" s="229"/>
      <c r="AK95" s="231"/>
      <c r="AL95" s="232"/>
      <c r="AM95" s="229"/>
      <c r="AN95" s="229"/>
      <c r="AO95" s="230"/>
      <c r="AP95" s="228"/>
      <c r="AQ95" s="229"/>
      <c r="AR95" s="229"/>
      <c r="AS95" s="231"/>
      <c r="AT95" s="232"/>
      <c r="AU95" s="229"/>
      <c r="AV95" s="229"/>
      <c r="AW95" s="230"/>
      <c r="AX95" s="228"/>
      <c r="AY95" s="229"/>
      <c r="AZ95" s="229"/>
      <c r="BA95" s="227"/>
    </row>
    <row r="96" spans="1:53" s="108" customFormat="1" ht="15.75" customHeight="1">
      <c r="A96" s="234"/>
      <c r="B96" s="172"/>
      <c r="C96" s="167"/>
      <c r="D96" s="182"/>
      <c r="E96" s="182"/>
      <c r="F96" s="223"/>
      <c r="G96" s="224"/>
      <c r="H96" s="224"/>
      <c r="I96" s="225"/>
      <c r="J96" s="226"/>
      <c r="K96" s="224"/>
      <c r="L96" s="224"/>
      <c r="M96" s="227"/>
      <c r="N96" s="228"/>
      <c r="O96" s="229"/>
      <c r="P96" s="229"/>
      <c r="Q96" s="230"/>
      <c r="R96" s="228"/>
      <c r="S96" s="229"/>
      <c r="T96" s="229"/>
      <c r="U96" s="231"/>
      <c r="V96" s="232"/>
      <c r="W96" s="229"/>
      <c r="X96" s="229"/>
      <c r="Y96" s="230"/>
      <c r="Z96" s="229"/>
      <c r="AA96" s="229"/>
      <c r="AB96" s="229"/>
      <c r="AC96" s="231"/>
      <c r="AD96" s="232"/>
      <c r="AE96" s="229"/>
      <c r="AF96" s="229"/>
      <c r="AG96" s="230"/>
      <c r="AH96" s="228"/>
      <c r="AI96" s="229"/>
      <c r="AJ96" s="229"/>
      <c r="AK96" s="231"/>
      <c r="AL96" s="232"/>
      <c r="AM96" s="229"/>
      <c r="AN96" s="229"/>
      <c r="AO96" s="230"/>
      <c r="AP96" s="228"/>
      <c r="AQ96" s="229"/>
      <c r="AR96" s="229"/>
      <c r="AS96" s="231"/>
      <c r="AT96" s="232"/>
      <c r="AU96" s="229"/>
      <c r="AV96" s="229"/>
      <c r="AW96" s="230"/>
      <c r="AX96" s="228"/>
      <c r="AY96" s="229"/>
      <c r="AZ96" s="229"/>
      <c r="BA96" s="227"/>
    </row>
    <row r="97" spans="1:53" s="108" customFormat="1" ht="15.75" customHeight="1">
      <c r="A97" s="234"/>
      <c r="B97" s="172"/>
      <c r="C97" s="167"/>
      <c r="D97" s="182"/>
      <c r="E97" s="182"/>
      <c r="F97" s="223"/>
      <c r="G97" s="224"/>
      <c r="H97" s="224"/>
      <c r="I97" s="225"/>
      <c r="J97" s="226"/>
      <c r="K97" s="224"/>
      <c r="L97" s="224"/>
      <c r="M97" s="227"/>
      <c r="N97" s="228"/>
      <c r="O97" s="229"/>
      <c r="P97" s="229"/>
      <c r="Q97" s="230"/>
      <c r="R97" s="228"/>
      <c r="S97" s="229"/>
      <c r="T97" s="229"/>
      <c r="U97" s="231"/>
      <c r="V97" s="232"/>
      <c r="W97" s="229"/>
      <c r="X97" s="229"/>
      <c r="Y97" s="230"/>
      <c r="Z97" s="229"/>
      <c r="AA97" s="229"/>
      <c r="AB97" s="229"/>
      <c r="AC97" s="231"/>
      <c r="AD97" s="232"/>
      <c r="AE97" s="229"/>
      <c r="AF97" s="229"/>
      <c r="AG97" s="230"/>
      <c r="AH97" s="228"/>
      <c r="AI97" s="229"/>
      <c r="AJ97" s="229"/>
      <c r="AK97" s="231"/>
      <c r="AL97" s="232"/>
      <c r="AM97" s="229"/>
      <c r="AN97" s="229"/>
      <c r="AO97" s="230"/>
      <c r="AP97" s="228"/>
      <c r="AQ97" s="229"/>
      <c r="AR97" s="229"/>
      <c r="AS97" s="231"/>
      <c r="AT97" s="232"/>
      <c r="AU97" s="229"/>
      <c r="AV97" s="229"/>
      <c r="AW97" s="230"/>
      <c r="AX97" s="228"/>
      <c r="AY97" s="229"/>
      <c r="AZ97" s="229"/>
      <c r="BA97" s="227"/>
    </row>
    <row r="98" spans="1:53" s="108" customFormat="1" ht="15.75" customHeight="1">
      <c r="A98" s="234"/>
      <c r="B98" s="172"/>
      <c r="C98" s="167"/>
      <c r="D98" s="182"/>
      <c r="E98" s="182"/>
      <c r="F98" s="223"/>
      <c r="G98" s="224"/>
      <c r="H98" s="224"/>
      <c r="I98" s="225"/>
      <c r="J98" s="226"/>
      <c r="K98" s="224"/>
      <c r="L98" s="224"/>
      <c r="M98" s="227"/>
      <c r="N98" s="228"/>
      <c r="O98" s="229"/>
      <c r="P98" s="229"/>
      <c r="Q98" s="230"/>
      <c r="R98" s="228"/>
      <c r="S98" s="229"/>
      <c r="T98" s="229"/>
      <c r="U98" s="231"/>
      <c r="V98" s="232"/>
      <c r="W98" s="229"/>
      <c r="X98" s="229"/>
      <c r="Y98" s="230"/>
      <c r="Z98" s="229"/>
      <c r="AA98" s="229"/>
      <c r="AB98" s="229"/>
      <c r="AC98" s="231"/>
      <c r="AD98" s="232"/>
      <c r="AE98" s="229"/>
      <c r="AF98" s="229"/>
      <c r="AG98" s="230"/>
      <c r="AH98" s="228"/>
      <c r="AI98" s="229"/>
      <c r="AJ98" s="229"/>
      <c r="AK98" s="231"/>
      <c r="AL98" s="232"/>
      <c r="AM98" s="229"/>
      <c r="AN98" s="229"/>
      <c r="AO98" s="230"/>
      <c r="AP98" s="228"/>
      <c r="AQ98" s="229"/>
      <c r="AR98" s="229"/>
      <c r="AS98" s="231"/>
      <c r="AT98" s="232"/>
      <c r="AU98" s="229"/>
      <c r="AV98" s="229"/>
      <c r="AW98" s="230"/>
      <c r="AX98" s="228"/>
      <c r="AY98" s="229"/>
      <c r="AZ98" s="229"/>
      <c r="BA98" s="227"/>
    </row>
    <row r="99" spans="1:53" s="108" customFormat="1" ht="15.75" customHeight="1">
      <c r="A99" s="234"/>
      <c r="B99" s="172"/>
      <c r="C99" s="167"/>
      <c r="D99" s="182"/>
      <c r="E99" s="182"/>
      <c r="F99" s="223"/>
      <c r="G99" s="224"/>
      <c r="H99" s="224"/>
      <c r="I99" s="225"/>
      <c r="J99" s="226"/>
      <c r="K99" s="224"/>
      <c r="L99" s="224"/>
      <c r="M99" s="227"/>
      <c r="N99" s="228"/>
      <c r="O99" s="229"/>
      <c r="P99" s="229"/>
      <c r="Q99" s="230"/>
      <c r="R99" s="228"/>
      <c r="S99" s="229"/>
      <c r="T99" s="229"/>
      <c r="U99" s="231"/>
      <c r="V99" s="232"/>
      <c r="W99" s="229"/>
      <c r="X99" s="229"/>
      <c r="Y99" s="230"/>
      <c r="Z99" s="229"/>
      <c r="AA99" s="229"/>
      <c r="AB99" s="229"/>
      <c r="AC99" s="231"/>
      <c r="AD99" s="232"/>
      <c r="AE99" s="229"/>
      <c r="AF99" s="229"/>
      <c r="AG99" s="230"/>
      <c r="AH99" s="228"/>
      <c r="AI99" s="229"/>
      <c r="AJ99" s="229"/>
      <c r="AK99" s="231"/>
      <c r="AL99" s="232"/>
      <c r="AM99" s="229"/>
      <c r="AN99" s="229"/>
      <c r="AO99" s="230"/>
      <c r="AP99" s="228"/>
      <c r="AQ99" s="229"/>
      <c r="AR99" s="229"/>
      <c r="AS99" s="231"/>
      <c r="AT99" s="232"/>
      <c r="AU99" s="229"/>
      <c r="AV99" s="229"/>
      <c r="AW99" s="230"/>
      <c r="AX99" s="228"/>
      <c r="AY99" s="229"/>
      <c r="AZ99" s="229"/>
      <c r="BA99" s="227"/>
    </row>
    <row r="100" spans="1:53" s="108" customFormat="1" ht="15.75" customHeight="1">
      <c r="A100" s="234"/>
      <c r="B100" s="172"/>
      <c r="C100" s="167"/>
      <c r="D100" s="182"/>
      <c r="E100" s="182"/>
      <c r="F100" s="223"/>
      <c r="G100" s="224"/>
      <c r="H100" s="224"/>
      <c r="I100" s="225"/>
      <c r="J100" s="226"/>
      <c r="K100" s="224"/>
      <c r="L100" s="224"/>
      <c r="M100" s="227"/>
      <c r="N100" s="228"/>
      <c r="O100" s="229"/>
      <c r="P100" s="229"/>
      <c r="Q100" s="230"/>
      <c r="R100" s="228"/>
      <c r="S100" s="229"/>
      <c r="T100" s="229"/>
      <c r="U100" s="231"/>
      <c r="V100" s="232"/>
      <c r="W100" s="229"/>
      <c r="X100" s="229"/>
      <c r="Y100" s="230"/>
      <c r="Z100" s="229"/>
      <c r="AA100" s="229"/>
      <c r="AB100" s="229"/>
      <c r="AC100" s="231"/>
      <c r="AD100" s="232"/>
      <c r="AE100" s="229"/>
      <c r="AF100" s="229"/>
      <c r="AG100" s="230"/>
      <c r="AH100" s="228"/>
      <c r="AI100" s="229"/>
      <c r="AJ100" s="229"/>
      <c r="AK100" s="231"/>
      <c r="AL100" s="232"/>
      <c r="AM100" s="229"/>
      <c r="AN100" s="229"/>
      <c r="AO100" s="230"/>
      <c r="AP100" s="228"/>
      <c r="AQ100" s="229"/>
      <c r="AR100" s="229"/>
      <c r="AS100" s="231"/>
      <c r="AT100" s="232"/>
      <c r="AU100" s="229"/>
      <c r="AV100" s="229"/>
      <c r="AW100" s="230"/>
      <c r="AX100" s="228"/>
      <c r="AY100" s="229"/>
      <c r="AZ100" s="229"/>
      <c r="BA100" s="227"/>
    </row>
    <row r="101" spans="1:53" s="108" customFormat="1" ht="15.75" customHeight="1">
      <c r="A101" s="234"/>
      <c r="B101" s="172"/>
      <c r="C101" s="167"/>
      <c r="D101" s="182"/>
      <c r="E101" s="182"/>
      <c r="F101" s="223"/>
      <c r="G101" s="224"/>
      <c r="H101" s="224"/>
      <c r="I101" s="225"/>
      <c r="J101" s="226"/>
      <c r="K101" s="224"/>
      <c r="L101" s="224"/>
      <c r="M101" s="227"/>
      <c r="N101" s="228"/>
      <c r="O101" s="229"/>
      <c r="P101" s="229"/>
      <c r="Q101" s="230"/>
      <c r="R101" s="228"/>
      <c r="S101" s="229"/>
      <c r="T101" s="229"/>
      <c r="U101" s="231"/>
      <c r="V101" s="232"/>
      <c r="W101" s="229"/>
      <c r="X101" s="229"/>
      <c r="Y101" s="230"/>
      <c r="Z101" s="229"/>
      <c r="AA101" s="229"/>
      <c r="AB101" s="229"/>
      <c r="AC101" s="231"/>
      <c r="AD101" s="232"/>
      <c r="AE101" s="229"/>
      <c r="AF101" s="229"/>
      <c r="AG101" s="230"/>
      <c r="AH101" s="228"/>
      <c r="AI101" s="229"/>
      <c r="AJ101" s="229"/>
      <c r="AK101" s="231"/>
      <c r="AL101" s="232"/>
      <c r="AM101" s="229"/>
      <c r="AN101" s="229"/>
      <c r="AO101" s="230"/>
      <c r="AP101" s="228"/>
      <c r="AQ101" s="229"/>
      <c r="AR101" s="229"/>
      <c r="AS101" s="231"/>
      <c r="AT101" s="232"/>
      <c r="AU101" s="229"/>
      <c r="AV101" s="229"/>
      <c r="AW101" s="230"/>
      <c r="AX101" s="228"/>
      <c r="AY101" s="229"/>
      <c r="AZ101" s="229"/>
      <c r="BA101" s="227"/>
    </row>
    <row r="102" spans="1:53" s="108" customFormat="1" ht="15.75" customHeight="1">
      <c r="A102" s="234"/>
      <c r="B102" s="172"/>
      <c r="C102" s="167"/>
      <c r="D102" s="182"/>
      <c r="E102" s="182"/>
      <c r="F102" s="223"/>
      <c r="G102" s="224"/>
      <c r="H102" s="224"/>
      <c r="I102" s="225"/>
      <c r="J102" s="226"/>
      <c r="K102" s="224"/>
      <c r="L102" s="224"/>
      <c r="M102" s="227"/>
      <c r="N102" s="228"/>
      <c r="O102" s="229"/>
      <c r="P102" s="229"/>
      <c r="Q102" s="230"/>
      <c r="R102" s="228"/>
      <c r="S102" s="229"/>
      <c r="T102" s="229"/>
      <c r="U102" s="231"/>
      <c r="V102" s="232"/>
      <c r="W102" s="229"/>
      <c r="X102" s="229"/>
      <c r="Y102" s="230"/>
      <c r="Z102" s="229"/>
      <c r="AA102" s="229"/>
      <c r="AB102" s="229"/>
      <c r="AC102" s="231"/>
      <c r="AD102" s="232"/>
      <c r="AE102" s="229"/>
      <c r="AF102" s="229"/>
      <c r="AG102" s="230"/>
      <c r="AH102" s="228"/>
      <c r="AI102" s="229"/>
      <c r="AJ102" s="229"/>
      <c r="AK102" s="231"/>
      <c r="AL102" s="232"/>
      <c r="AM102" s="229"/>
      <c r="AN102" s="229"/>
      <c r="AO102" s="230"/>
      <c r="AP102" s="228"/>
      <c r="AQ102" s="229"/>
      <c r="AR102" s="229"/>
      <c r="AS102" s="231"/>
      <c r="AT102" s="232"/>
      <c r="AU102" s="229"/>
      <c r="AV102" s="229"/>
      <c r="AW102" s="230"/>
      <c r="AX102" s="228"/>
      <c r="AY102" s="229"/>
      <c r="AZ102" s="229"/>
      <c r="BA102" s="227"/>
    </row>
    <row r="103" spans="1:53" s="108" customFormat="1" ht="15.75" customHeight="1">
      <c r="A103" s="234"/>
      <c r="B103" s="172"/>
      <c r="C103" s="167"/>
      <c r="D103" s="182"/>
      <c r="E103" s="182"/>
      <c r="F103" s="223"/>
      <c r="G103" s="224"/>
      <c r="H103" s="224"/>
      <c r="I103" s="225"/>
      <c r="J103" s="226"/>
      <c r="K103" s="224"/>
      <c r="L103" s="224"/>
      <c r="M103" s="227"/>
      <c r="N103" s="228"/>
      <c r="O103" s="229"/>
      <c r="P103" s="229"/>
      <c r="Q103" s="230"/>
      <c r="R103" s="228"/>
      <c r="S103" s="229"/>
      <c r="T103" s="229"/>
      <c r="U103" s="231"/>
      <c r="V103" s="232"/>
      <c r="W103" s="229"/>
      <c r="X103" s="229"/>
      <c r="Y103" s="230"/>
      <c r="Z103" s="229"/>
      <c r="AA103" s="229"/>
      <c r="AB103" s="229"/>
      <c r="AC103" s="231"/>
      <c r="AD103" s="232"/>
      <c r="AE103" s="229"/>
      <c r="AF103" s="229"/>
      <c r="AG103" s="230"/>
      <c r="AH103" s="228"/>
      <c r="AI103" s="229"/>
      <c r="AJ103" s="229"/>
      <c r="AK103" s="231"/>
      <c r="AL103" s="232"/>
      <c r="AM103" s="229"/>
      <c r="AN103" s="229"/>
      <c r="AO103" s="230"/>
      <c r="AP103" s="228"/>
      <c r="AQ103" s="229"/>
      <c r="AR103" s="229"/>
      <c r="AS103" s="231"/>
      <c r="AT103" s="232"/>
      <c r="AU103" s="229"/>
      <c r="AV103" s="229"/>
      <c r="AW103" s="230"/>
      <c r="AX103" s="228"/>
      <c r="AY103" s="229"/>
      <c r="AZ103" s="229"/>
      <c r="BA103" s="227"/>
    </row>
    <row r="104" spans="1:53" s="108" customFormat="1" ht="15.75" customHeight="1">
      <c r="A104" s="234"/>
      <c r="B104" s="172"/>
      <c r="C104" s="167"/>
      <c r="D104" s="182"/>
      <c r="E104" s="182"/>
      <c r="F104" s="223"/>
      <c r="G104" s="224"/>
      <c r="H104" s="224"/>
      <c r="I104" s="225"/>
      <c r="J104" s="226"/>
      <c r="K104" s="224"/>
      <c r="L104" s="224"/>
      <c r="M104" s="227"/>
      <c r="N104" s="228"/>
      <c r="O104" s="229"/>
      <c r="P104" s="229"/>
      <c r="Q104" s="230"/>
      <c r="R104" s="228"/>
      <c r="S104" s="229"/>
      <c r="T104" s="229"/>
      <c r="U104" s="231"/>
      <c r="V104" s="232"/>
      <c r="W104" s="229"/>
      <c r="X104" s="229"/>
      <c r="Y104" s="230"/>
      <c r="Z104" s="229"/>
      <c r="AA104" s="229"/>
      <c r="AB104" s="229"/>
      <c r="AC104" s="231"/>
      <c r="AD104" s="232"/>
      <c r="AE104" s="229"/>
      <c r="AF104" s="229"/>
      <c r="AG104" s="230"/>
      <c r="AH104" s="228"/>
      <c r="AI104" s="229"/>
      <c r="AJ104" s="229"/>
      <c r="AK104" s="231"/>
      <c r="AL104" s="232"/>
      <c r="AM104" s="229"/>
      <c r="AN104" s="229"/>
      <c r="AO104" s="230"/>
      <c r="AP104" s="228"/>
      <c r="AQ104" s="229"/>
      <c r="AR104" s="229"/>
      <c r="AS104" s="231"/>
      <c r="AT104" s="232"/>
      <c r="AU104" s="229"/>
      <c r="AV104" s="229"/>
      <c r="AW104" s="230"/>
      <c r="AX104" s="228"/>
      <c r="AY104" s="229"/>
      <c r="AZ104" s="229"/>
      <c r="BA104" s="227"/>
    </row>
    <row r="105" spans="1:53" s="108" customFormat="1" ht="15.75" customHeight="1">
      <c r="A105" s="234"/>
      <c r="B105" s="172"/>
      <c r="C105" s="167"/>
      <c r="D105" s="182"/>
      <c r="E105" s="182"/>
      <c r="F105" s="223"/>
      <c r="G105" s="224"/>
      <c r="H105" s="224"/>
      <c r="I105" s="225"/>
      <c r="J105" s="226"/>
      <c r="K105" s="224"/>
      <c r="L105" s="224"/>
      <c r="M105" s="227"/>
      <c r="N105" s="228"/>
      <c r="O105" s="229"/>
      <c r="P105" s="229"/>
      <c r="Q105" s="230"/>
      <c r="R105" s="228"/>
      <c r="S105" s="229"/>
      <c r="T105" s="229"/>
      <c r="U105" s="231"/>
      <c r="V105" s="232"/>
      <c r="W105" s="229"/>
      <c r="X105" s="229"/>
      <c r="Y105" s="230"/>
      <c r="Z105" s="229"/>
      <c r="AA105" s="229"/>
      <c r="AB105" s="229"/>
      <c r="AC105" s="231"/>
      <c r="AD105" s="232"/>
      <c r="AE105" s="229"/>
      <c r="AF105" s="229"/>
      <c r="AG105" s="230"/>
      <c r="AH105" s="228"/>
      <c r="AI105" s="229"/>
      <c r="AJ105" s="229"/>
      <c r="AK105" s="231"/>
      <c r="AL105" s="232"/>
      <c r="AM105" s="229"/>
      <c r="AN105" s="229"/>
      <c r="AO105" s="230"/>
      <c r="AP105" s="228"/>
      <c r="AQ105" s="229"/>
      <c r="AR105" s="229"/>
      <c r="AS105" s="231"/>
      <c r="AT105" s="232"/>
      <c r="AU105" s="229"/>
      <c r="AV105" s="229"/>
      <c r="AW105" s="230"/>
      <c r="AX105" s="228"/>
      <c r="AY105" s="229"/>
      <c r="AZ105" s="229"/>
      <c r="BA105" s="227"/>
    </row>
    <row r="106" spans="1:53" s="108" customFormat="1" ht="15.75" customHeight="1">
      <c r="A106" s="234"/>
      <c r="B106" s="172"/>
      <c r="C106" s="167"/>
      <c r="D106" s="182"/>
      <c r="E106" s="182"/>
      <c r="F106" s="223"/>
      <c r="G106" s="224"/>
      <c r="H106" s="224"/>
      <c r="I106" s="225"/>
      <c r="J106" s="226"/>
      <c r="K106" s="224"/>
      <c r="L106" s="224"/>
      <c r="M106" s="227"/>
      <c r="N106" s="228"/>
      <c r="O106" s="229"/>
      <c r="P106" s="229"/>
      <c r="Q106" s="230"/>
      <c r="R106" s="228"/>
      <c r="S106" s="229"/>
      <c r="T106" s="229"/>
      <c r="U106" s="231"/>
      <c r="V106" s="232"/>
      <c r="W106" s="229"/>
      <c r="X106" s="229"/>
      <c r="Y106" s="230"/>
      <c r="Z106" s="229"/>
      <c r="AA106" s="229"/>
      <c r="AB106" s="229"/>
      <c r="AC106" s="231"/>
      <c r="AD106" s="232"/>
      <c r="AE106" s="229"/>
      <c r="AF106" s="229"/>
      <c r="AG106" s="230"/>
      <c r="AH106" s="228"/>
      <c r="AI106" s="229"/>
      <c r="AJ106" s="229"/>
      <c r="AK106" s="231"/>
      <c r="AL106" s="232"/>
      <c r="AM106" s="229"/>
      <c r="AN106" s="229"/>
      <c r="AO106" s="230"/>
      <c r="AP106" s="228"/>
      <c r="AQ106" s="229"/>
      <c r="AR106" s="229"/>
      <c r="AS106" s="231"/>
      <c r="AT106" s="232"/>
      <c r="AU106" s="229"/>
      <c r="AV106" s="229"/>
      <c r="AW106" s="230"/>
      <c r="AX106" s="228"/>
      <c r="AY106" s="229"/>
      <c r="AZ106" s="229"/>
      <c r="BA106" s="227"/>
    </row>
    <row r="107" spans="1:53" s="108" customFormat="1" ht="15.75" customHeight="1">
      <c r="A107" s="234"/>
      <c r="B107" s="172"/>
      <c r="C107" s="167"/>
      <c r="D107" s="182"/>
      <c r="E107" s="182"/>
      <c r="F107" s="223"/>
      <c r="G107" s="224"/>
      <c r="H107" s="224"/>
      <c r="I107" s="225"/>
      <c r="J107" s="226"/>
      <c r="K107" s="224"/>
      <c r="L107" s="224"/>
      <c r="M107" s="227"/>
      <c r="N107" s="228"/>
      <c r="O107" s="229"/>
      <c r="P107" s="229"/>
      <c r="Q107" s="230"/>
      <c r="R107" s="228"/>
      <c r="S107" s="229"/>
      <c r="T107" s="229"/>
      <c r="U107" s="231"/>
      <c r="V107" s="232"/>
      <c r="W107" s="229"/>
      <c r="X107" s="229"/>
      <c r="Y107" s="230"/>
      <c r="Z107" s="229"/>
      <c r="AA107" s="229"/>
      <c r="AB107" s="229"/>
      <c r="AC107" s="231"/>
      <c r="AD107" s="232"/>
      <c r="AE107" s="229"/>
      <c r="AF107" s="229"/>
      <c r="AG107" s="230"/>
      <c r="AH107" s="228"/>
      <c r="AI107" s="229"/>
      <c r="AJ107" s="229"/>
      <c r="AK107" s="231"/>
      <c r="AL107" s="232"/>
      <c r="AM107" s="229"/>
      <c r="AN107" s="229"/>
      <c r="AO107" s="230"/>
      <c r="AP107" s="228"/>
      <c r="AQ107" s="229"/>
      <c r="AR107" s="229"/>
      <c r="AS107" s="231"/>
      <c r="AT107" s="232"/>
      <c r="AU107" s="229"/>
      <c r="AV107" s="229"/>
      <c r="AW107" s="230"/>
      <c r="AX107" s="228"/>
      <c r="AY107" s="229"/>
      <c r="AZ107" s="229"/>
      <c r="BA107" s="227"/>
    </row>
    <row r="108" spans="1:53" s="108" customFormat="1" ht="15.75" customHeight="1">
      <c r="A108" s="234"/>
      <c r="B108" s="172"/>
      <c r="C108" s="167"/>
      <c r="D108" s="182"/>
      <c r="E108" s="182"/>
      <c r="F108" s="223"/>
      <c r="G108" s="224"/>
      <c r="H108" s="224"/>
      <c r="I108" s="225"/>
      <c r="J108" s="226"/>
      <c r="K108" s="224"/>
      <c r="L108" s="224"/>
      <c r="M108" s="227"/>
      <c r="N108" s="228"/>
      <c r="O108" s="229"/>
      <c r="P108" s="229"/>
      <c r="Q108" s="230"/>
      <c r="R108" s="228"/>
      <c r="S108" s="229"/>
      <c r="T108" s="229"/>
      <c r="U108" s="231"/>
      <c r="V108" s="232"/>
      <c r="W108" s="229"/>
      <c r="X108" s="229"/>
      <c r="Y108" s="230"/>
      <c r="Z108" s="229"/>
      <c r="AA108" s="229"/>
      <c r="AB108" s="229"/>
      <c r="AC108" s="231"/>
      <c r="AD108" s="232"/>
      <c r="AE108" s="229"/>
      <c r="AF108" s="229"/>
      <c r="AG108" s="230"/>
      <c r="AH108" s="228"/>
      <c r="AI108" s="229"/>
      <c r="AJ108" s="229"/>
      <c r="AK108" s="231"/>
      <c r="AL108" s="232"/>
      <c r="AM108" s="229"/>
      <c r="AN108" s="229"/>
      <c r="AO108" s="230"/>
      <c r="AP108" s="228"/>
      <c r="AQ108" s="229"/>
      <c r="AR108" s="229"/>
      <c r="AS108" s="231"/>
      <c r="AT108" s="232"/>
      <c r="AU108" s="229"/>
      <c r="AV108" s="229"/>
      <c r="AW108" s="230"/>
      <c r="AX108" s="228"/>
      <c r="AY108" s="229"/>
      <c r="AZ108" s="229"/>
      <c r="BA108" s="227"/>
    </row>
    <row r="109" spans="1:53" s="108" customFormat="1" ht="15.75">
      <c r="A109" s="234"/>
      <c r="B109" s="172"/>
      <c r="C109" s="167"/>
      <c r="D109" s="182"/>
      <c r="E109" s="182"/>
      <c r="F109" s="223"/>
      <c r="G109" s="224"/>
      <c r="H109" s="224"/>
      <c r="I109" s="225"/>
      <c r="J109" s="226"/>
      <c r="K109" s="224"/>
      <c r="L109" s="224"/>
      <c r="M109" s="227"/>
      <c r="N109" s="228"/>
      <c r="O109" s="229"/>
      <c r="P109" s="229"/>
      <c r="Q109" s="230"/>
      <c r="R109" s="228"/>
      <c r="S109" s="229"/>
      <c r="T109" s="229"/>
      <c r="U109" s="231"/>
      <c r="V109" s="232"/>
      <c r="W109" s="229"/>
      <c r="X109" s="229"/>
      <c r="Y109" s="230"/>
      <c r="Z109" s="229"/>
      <c r="AA109" s="229"/>
      <c r="AB109" s="229"/>
      <c r="AC109" s="231"/>
      <c r="AD109" s="232"/>
      <c r="AE109" s="229"/>
      <c r="AF109" s="229"/>
      <c r="AG109" s="230"/>
      <c r="AH109" s="228"/>
      <c r="AI109" s="229"/>
      <c r="AJ109" s="229"/>
      <c r="AK109" s="231"/>
      <c r="AL109" s="232"/>
      <c r="AM109" s="229"/>
      <c r="AN109" s="229"/>
      <c r="AO109" s="230"/>
      <c r="AP109" s="228"/>
      <c r="AQ109" s="229"/>
      <c r="AR109" s="229"/>
      <c r="AS109" s="231"/>
      <c r="AT109" s="232"/>
      <c r="AU109" s="229"/>
      <c r="AV109" s="229"/>
      <c r="AW109" s="230"/>
      <c r="AX109" s="228"/>
      <c r="AY109" s="229"/>
      <c r="AZ109" s="229"/>
      <c r="BA109" s="227"/>
    </row>
    <row r="110" spans="1:53" s="108" customFormat="1" ht="15.75">
      <c r="A110" s="234"/>
      <c r="B110" s="172"/>
      <c r="C110" s="167"/>
      <c r="D110" s="182"/>
      <c r="E110" s="182"/>
      <c r="F110" s="223"/>
      <c r="G110" s="224"/>
      <c r="H110" s="224"/>
      <c r="I110" s="225"/>
      <c r="J110" s="226"/>
      <c r="K110" s="224"/>
      <c r="L110" s="224"/>
      <c r="M110" s="227"/>
      <c r="N110" s="228"/>
      <c r="O110" s="229"/>
      <c r="P110" s="229"/>
      <c r="Q110" s="230"/>
      <c r="R110" s="228"/>
      <c r="S110" s="229"/>
      <c r="T110" s="229"/>
      <c r="U110" s="231"/>
      <c r="V110" s="232"/>
      <c r="W110" s="229"/>
      <c r="X110" s="229"/>
      <c r="Y110" s="230"/>
      <c r="Z110" s="229"/>
      <c r="AA110" s="229"/>
      <c r="AB110" s="229"/>
      <c r="AC110" s="231"/>
      <c r="AD110" s="232"/>
      <c r="AE110" s="229"/>
      <c r="AF110" s="229"/>
      <c r="AG110" s="230"/>
      <c r="AH110" s="228"/>
      <c r="AI110" s="229"/>
      <c r="AJ110" s="229"/>
      <c r="AK110" s="231"/>
      <c r="AL110" s="232"/>
      <c r="AM110" s="229"/>
      <c r="AN110" s="229"/>
      <c r="AO110" s="230"/>
      <c r="AP110" s="228"/>
      <c r="AQ110" s="229"/>
      <c r="AR110" s="229"/>
      <c r="AS110" s="231"/>
      <c r="AT110" s="232"/>
      <c r="AU110" s="229"/>
      <c r="AV110" s="229"/>
      <c r="AW110" s="230"/>
      <c r="AX110" s="228"/>
      <c r="AY110" s="229"/>
      <c r="AZ110" s="229"/>
      <c r="BA110" s="227"/>
    </row>
    <row r="111" spans="1:53" s="108" customFormat="1" ht="15.75">
      <c r="A111" s="234"/>
      <c r="B111" s="172"/>
      <c r="C111" s="167"/>
      <c r="D111" s="182"/>
      <c r="E111" s="182"/>
      <c r="F111" s="223"/>
      <c r="G111" s="224"/>
      <c r="H111" s="224"/>
      <c r="I111" s="225"/>
      <c r="J111" s="226"/>
      <c r="K111" s="224"/>
      <c r="L111" s="224"/>
      <c r="M111" s="227"/>
      <c r="N111" s="228"/>
      <c r="O111" s="229"/>
      <c r="P111" s="229"/>
      <c r="Q111" s="230"/>
      <c r="R111" s="228"/>
      <c r="S111" s="229"/>
      <c r="T111" s="229"/>
      <c r="U111" s="231"/>
      <c r="V111" s="232"/>
      <c r="W111" s="229"/>
      <c r="X111" s="229"/>
      <c r="Y111" s="230"/>
      <c r="Z111" s="229"/>
      <c r="AA111" s="229"/>
      <c r="AB111" s="229"/>
      <c r="AC111" s="231"/>
      <c r="AD111" s="232"/>
      <c r="AE111" s="229"/>
      <c r="AF111" s="229"/>
      <c r="AG111" s="230"/>
      <c r="AH111" s="228"/>
      <c r="AI111" s="229"/>
      <c r="AJ111" s="229"/>
      <c r="AK111" s="231"/>
      <c r="AL111" s="232"/>
      <c r="AM111" s="229"/>
      <c r="AN111" s="229"/>
      <c r="AO111" s="230"/>
      <c r="AP111" s="228"/>
      <c r="AQ111" s="229"/>
      <c r="AR111" s="229"/>
      <c r="AS111" s="231"/>
      <c r="AT111" s="232"/>
      <c r="AU111" s="229"/>
      <c r="AV111" s="229"/>
      <c r="AW111" s="230"/>
      <c r="AX111" s="228"/>
      <c r="AY111" s="229"/>
      <c r="AZ111" s="229"/>
      <c r="BA111" s="227"/>
    </row>
    <row r="112" spans="1:53" s="108" customFormat="1" ht="15.75">
      <c r="A112" s="234"/>
      <c r="B112" s="172"/>
      <c r="C112" s="167"/>
      <c r="D112" s="182"/>
      <c r="E112" s="182"/>
      <c r="F112" s="223"/>
      <c r="G112" s="224"/>
      <c r="H112" s="224"/>
      <c r="I112" s="225"/>
      <c r="J112" s="226"/>
      <c r="K112" s="224"/>
      <c r="L112" s="224"/>
      <c r="M112" s="227"/>
      <c r="N112" s="228"/>
      <c r="O112" s="229"/>
      <c r="P112" s="229"/>
      <c r="Q112" s="230"/>
      <c r="R112" s="228"/>
      <c r="S112" s="229"/>
      <c r="T112" s="229"/>
      <c r="U112" s="231"/>
      <c r="V112" s="232"/>
      <c r="W112" s="229"/>
      <c r="X112" s="229"/>
      <c r="Y112" s="230"/>
      <c r="Z112" s="229"/>
      <c r="AA112" s="229"/>
      <c r="AB112" s="229"/>
      <c r="AC112" s="231"/>
      <c r="AD112" s="232"/>
      <c r="AE112" s="229"/>
      <c r="AF112" s="229"/>
      <c r="AG112" s="230"/>
      <c r="AH112" s="228"/>
      <c r="AI112" s="229"/>
      <c r="AJ112" s="229"/>
      <c r="AK112" s="231"/>
      <c r="AL112" s="232"/>
      <c r="AM112" s="229"/>
      <c r="AN112" s="229"/>
      <c r="AO112" s="230"/>
      <c r="AP112" s="228"/>
      <c r="AQ112" s="229"/>
      <c r="AR112" s="229"/>
      <c r="AS112" s="231"/>
      <c r="AT112" s="232"/>
      <c r="AU112" s="229"/>
      <c r="AV112" s="229"/>
      <c r="AW112" s="230"/>
      <c r="AX112" s="228"/>
      <c r="AY112" s="229"/>
      <c r="AZ112" s="229"/>
      <c r="BA112" s="227"/>
    </row>
    <row r="113" spans="1:53" s="108" customFormat="1" ht="15.75">
      <c r="A113" s="234"/>
      <c r="B113" s="172"/>
      <c r="C113" s="167"/>
      <c r="D113" s="182"/>
      <c r="E113" s="182"/>
      <c r="F113" s="223"/>
      <c r="G113" s="224"/>
      <c r="H113" s="224"/>
      <c r="I113" s="225"/>
      <c r="J113" s="226"/>
      <c r="K113" s="224"/>
      <c r="L113" s="224"/>
      <c r="M113" s="227"/>
      <c r="N113" s="228"/>
      <c r="O113" s="229"/>
      <c r="P113" s="229"/>
      <c r="Q113" s="230"/>
      <c r="R113" s="228"/>
      <c r="S113" s="229"/>
      <c r="T113" s="229"/>
      <c r="U113" s="231"/>
      <c r="V113" s="232"/>
      <c r="W113" s="229"/>
      <c r="X113" s="229"/>
      <c r="Y113" s="230"/>
      <c r="Z113" s="229"/>
      <c r="AA113" s="229"/>
      <c r="AB113" s="229"/>
      <c r="AC113" s="231"/>
      <c r="AD113" s="232"/>
      <c r="AE113" s="229"/>
      <c r="AF113" s="229"/>
      <c r="AG113" s="230"/>
      <c r="AH113" s="228"/>
      <c r="AI113" s="229"/>
      <c r="AJ113" s="229"/>
      <c r="AK113" s="231"/>
      <c r="AL113" s="232"/>
      <c r="AM113" s="229"/>
      <c r="AN113" s="229"/>
      <c r="AO113" s="230"/>
      <c r="AP113" s="228"/>
      <c r="AQ113" s="229"/>
      <c r="AR113" s="229"/>
      <c r="AS113" s="231"/>
      <c r="AT113" s="232"/>
      <c r="AU113" s="229"/>
      <c r="AV113" s="229"/>
      <c r="AW113" s="230"/>
      <c r="AX113" s="228"/>
      <c r="AY113" s="229"/>
      <c r="AZ113" s="229"/>
      <c r="BA113" s="227"/>
    </row>
    <row r="114" spans="1:53" s="108" customFormat="1" ht="15.75" customHeight="1">
      <c r="A114" s="234"/>
      <c r="B114" s="172"/>
      <c r="C114" s="167"/>
      <c r="D114" s="182"/>
      <c r="E114" s="182"/>
      <c r="F114" s="223"/>
      <c r="G114" s="224"/>
      <c r="H114" s="224"/>
      <c r="I114" s="225"/>
      <c r="J114" s="226"/>
      <c r="K114" s="224"/>
      <c r="L114" s="224"/>
      <c r="M114" s="227"/>
      <c r="N114" s="228"/>
      <c r="O114" s="229"/>
      <c r="P114" s="229"/>
      <c r="Q114" s="230"/>
      <c r="R114" s="228"/>
      <c r="S114" s="229"/>
      <c r="T114" s="229"/>
      <c r="U114" s="231"/>
      <c r="V114" s="232"/>
      <c r="W114" s="229"/>
      <c r="X114" s="229"/>
      <c r="Y114" s="230"/>
      <c r="Z114" s="229"/>
      <c r="AA114" s="229"/>
      <c r="AB114" s="229"/>
      <c r="AC114" s="231"/>
      <c r="AD114" s="232"/>
      <c r="AE114" s="229"/>
      <c r="AF114" s="229"/>
      <c r="AG114" s="230"/>
      <c r="AH114" s="228"/>
      <c r="AI114" s="229"/>
      <c r="AJ114" s="229"/>
      <c r="AK114" s="231"/>
      <c r="AL114" s="232"/>
      <c r="AM114" s="229"/>
      <c r="AN114" s="229"/>
      <c r="AO114" s="230"/>
      <c r="AP114" s="228"/>
      <c r="AQ114" s="229"/>
      <c r="AR114" s="229"/>
      <c r="AS114" s="231"/>
      <c r="AT114" s="232"/>
      <c r="AU114" s="229"/>
      <c r="AV114" s="229"/>
      <c r="AW114" s="230"/>
      <c r="AX114" s="228"/>
      <c r="AY114" s="229"/>
      <c r="AZ114" s="229"/>
      <c r="BA114" s="227"/>
    </row>
    <row r="115" spans="1:53" s="108" customFormat="1" ht="15.75" customHeight="1">
      <c r="A115" s="234"/>
      <c r="B115" s="172"/>
      <c r="C115" s="167"/>
      <c r="D115" s="182"/>
      <c r="E115" s="182"/>
      <c r="F115" s="223"/>
      <c r="G115" s="224"/>
      <c r="H115" s="224"/>
      <c r="I115" s="225"/>
      <c r="J115" s="226"/>
      <c r="K115" s="224"/>
      <c r="L115" s="224"/>
      <c r="M115" s="227"/>
      <c r="N115" s="228"/>
      <c r="O115" s="229"/>
      <c r="P115" s="229"/>
      <c r="Q115" s="230"/>
      <c r="R115" s="228"/>
      <c r="S115" s="229"/>
      <c r="T115" s="229"/>
      <c r="U115" s="231"/>
      <c r="V115" s="232"/>
      <c r="W115" s="229"/>
      <c r="X115" s="229"/>
      <c r="Y115" s="230"/>
      <c r="Z115" s="229"/>
      <c r="AA115" s="229"/>
      <c r="AB115" s="229"/>
      <c r="AC115" s="231"/>
      <c r="AD115" s="232"/>
      <c r="AE115" s="229"/>
      <c r="AF115" s="229"/>
      <c r="AG115" s="230"/>
      <c r="AH115" s="228"/>
      <c r="AI115" s="229"/>
      <c r="AJ115" s="229"/>
      <c r="AK115" s="231"/>
      <c r="AL115" s="232"/>
      <c r="AM115" s="229"/>
      <c r="AN115" s="229"/>
      <c r="AO115" s="230"/>
      <c r="AP115" s="228"/>
      <c r="AQ115" s="229"/>
      <c r="AR115" s="229"/>
      <c r="AS115" s="231"/>
      <c r="AT115" s="232"/>
      <c r="AU115" s="229"/>
      <c r="AV115" s="229"/>
      <c r="AW115" s="230"/>
      <c r="AX115" s="228"/>
      <c r="AY115" s="229"/>
      <c r="AZ115" s="229"/>
      <c r="BA115" s="227"/>
    </row>
    <row r="116" spans="1:53" s="108" customFormat="1" ht="15.75" customHeight="1">
      <c r="A116" s="234"/>
      <c r="B116" s="172"/>
      <c r="C116" s="167"/>
      <c r="D116" s="182"/>
      <c r="E116" s="182"/>
      <c r="F116" s="223"/>
      <c r="G116" s="224"/>
      <c r="H116" s="224"/>
      <c r="I116" s="225"/>
      <c r="J116" s="226"/>
      <c r="K116" s="224"/>
      <c r="L116" s="224"/>
      <c r="M116" s="227"/>
      <c r="N116" s="228"/>
      <c r="O116" s="229"/>
      <c r="P116" s="229"/>
      <c r="Q116" s="230"/>
      <c r="R116" s="228"/>
      <c r="S116" s="229"/>
      <c r="T116" s="229"/>
      <c r="U116" s="231"/>
      <c r="V116" s="232"/>
      <c r="W116" s="229"/>
      <c r="X116" s="229"/>
      <c r="Y116" s="230"/>
      <c r="Z116" s="229"/>
      <c r="AA116" s="229"/>
      <c r="AB116" s="229"/>
      <c r="AC116" s="231"/>
      <c r="AD116" s="232"/>
      <c r="AE116" s="229"/>
      <c r="AF116" s="229"/>
      <c r="AG116" s="230"/>
      <c r="AH116" s="228"/>
      <c r="AI116" s="229"/>
      <c r="AJ116" s="229"/>
      <c r="AK116" s="231"/>
      <c r="AL116" s="232"/>
      <c r="AM116" s="229"/>
      <c r="AN116" s="229"/>
      <c r="AO116" s="230"/>
      <c r="AP116" s="228"/>
      <c r="AQ116" s="229"/>
      <c r="AR116" s="229"/>
      <c r="AS116" s="231"/>
      <c r="AT116" s="232"/>
      <c r="AU116" s="229"/>
      <c r="AV116" s="229"/>
      <c r="AW116" s="230"/>
      <c r="AX116" s="228"/>
      <c r="AY116" s="229"/>
      <c r="AZ116" s="229"/>
      <c r="BA116" s="227"/>
    </row>
    <row r="117" spans="1:53" s="108" customFormat="1" ht="15.75" customHeight="1">
      <c r="A117" s="234"/>
      <c r="B117" s="172"/>
      <c r="C117" s="167"/>
      <c r="D117" s="182"/>
      <c r="E117" s="182"/>
      <c r="F117" s="223"/>
      <c r="G117" s="224"/>
      <c r="H117" s="224"/>
      <c r="I117" s="225"/>
      <c r="J117" s="226"/>
      <c r="K117" s="224"/>
      <c r="L117" s="224"/>
      <c r="M117" s="227"/>
      <c r="N117" s="228"/>
      <c r="O117" s="229"/>
      <c r="P117" s="229"/>
      <c r="Q117" s="230"/>
      <c r="R117" s="228"/>
      <c r="S117" s="229"/>
      <c r="T117" s="229"/>
      <c r="U117" s="231"/>
      <c r="V117" s="232"/>
      <c r="W117" s="229"/>
      <c r="X117" s="229"/>
      <c r="Y117" s="230"/>
      <c r="Z117" s="229"/>
      <c r="AA117" s="229"/>
      <c r="AB117" s="229"/>
      <c r="AC117" s="231"/>
      <c r="AD117" s="232"/>
      <c r="AE117" s="229"/>
      <c r="AF117" s="229"/>
      <c r="AG117" s="230"/>
      <c r="AH117" s="228"/>
      <c r="AI117" s="229"/>
      <c r="AJ117" s="229"/>
      <c r="AK117" s="231"/>
      <c r="AL117" s="232"/>
      <c r="AM117" s="229"/>
      <c r="AN117" s="229"/>
      <c r="AO117" s="230"/>
      <c r="AP117" s="228"/>
      <c r="AQ117" s="229"/>
      <c r="AR117" s="229"/>
      <c r="AS117" s="231"/>
      <c r="AT117" s="232"/>
      <c r="AU117" s="229"/>
      <c r="AV117" s="229"/>
      <c r="AW117" s="230"/>
      <c r="AX117" s="228"/>
      <c r="AY117" s="229"/>
      <c r="AZ117" s="229"/>
      <c r="BA117" s="227"/>
    </row>
    <row r="118" spans="1:53" s="108" customFormat="1" ht="15.75" customHeight="1">
      <c r="A118" s="234"/>
      <c r="B118" s="172"/>
      <c r="C118" s="167"/>
      <c r="D118" s="182"/>
      <c r="E118" s="182"/>
      <c r="F118" s="223"/>
      <c r="G118" s="224"/>
      <c r="H118" s="224"/>
      <c r="I118" s="225"/>
      <c r="J118" s="226"/>
      <c r="K118" s="224"/>
      <c r="L118" s="224"/>
      <c r="M118" s="227"/>
      <c r="N118" s="228"/>
      <c r="O118" s="229"/>
      <c r="P118" s="229"/>
      <c r="Q118" s="230"/>
      <c r="R118" s="228"/>
      <c r="S118" s="229"/>
      <c r="T118" s="229"/>
      <c r="U118" s="231"/>
      <c r="V118" s="232"/>
      <c r="W118" s="229"/>
      <c r="X118" s="229"/>
      <c r="Y118" s="230"/>
      <c r="Z118" s="229"/>
      <c r="AA118" s="229"/>
      <c r="AB118" s="229"/>
      <c r="AC118" s="231"/>
      <c r="AD118" s="232"/>
      <c r="AE118" s="229"/>
      <c r="AF118" s="229"/>
      <c r="AG118" s="230"/>
      <c r="AH118" s="228"/>
      <c r="AI118" s="229"/>
      <c r="AJ118" s="229"/>
      <c r="AK118" s="231"/>
      <c r="AL118" s="232"/>
      <c r="AM118" s="229"/>
      <c r="AN118" s="229"/>
      <c r="AO118" s="230"/>
      <c r="AP118" s="228"/>
      <c r="AQ118" s="229"/>
      <c r="AR118" s="229"/>
      <c r="AS118" s="231"/>
      <c r="AT118" s="232"/>
      <c r="AU118" s="229"/>
      <c r="AV118" s="229"/>
      <c r="AW118" s="230"/>
      <c r="AX118" s="228"/>
      <c r="AY118" s="229"/>
      <c r="AZ118" s="229"/>
      <c r="BA118" s="227"/>
    </row>
    <row r="119" spans="1:53" s="108" customFormat="1" ht="15.75" customHeight="1">
      <c r="A119" s="234"/>
      <c r="B119" s="172"/>
      <c r="C119" s="167"/>
      <c r="D119" s="182"/>
      <c r="E119" s="182"/>
      <c r="F119" s="223"/>
      <c r="G119" s="224"/>
      <c r="H119" s="224"/>
      <c r="I119" s="225"/>
      <c r="J119" s="226"/>
      <c r="K119" s="224"/>
      <c r="L119" s="224"/>
      <c r="M119" s="227"/>
      <c r="N119" s="228"/>
      <c r="O119" s="229"/>
      <c r="P119" s="229"/>
      <c r="Q119" s="230"/>
      <c r="R119" s="228"/>
      <c r="S119" s="229"/>
      <c r="T119" s="229"/>
      <c r="U119" s="231"/>
      <c r="V119" s="232"/>
      <c r="W119" s="229"/>
      <c r="X119" s="229"/>
      <c r="Y119" s="230"/>
      <c r="Z119" s="229"/>
      <c r="AA119" s="229"/>
      <c r="AB119" s="229"/>
      <c r="AC119" s="231"/>
      <c r="AD119" s="232"/>
      <c r="AE119" s="229"/>
      <c r="AF119" s="229"/>
      <c r="AG119" s="230"/>
      <c r="AH119" s="228"/>
      <c r="AI119" s="229"/>
      <c r="AJ119" s="229"/>
      <c r="AK119" s="231"/>
      <c r="AL119" s="232"/>
      <c r="AM119" s="229"/>
      <c r="AN119" s="229"/>
      <c r="AO119" s="230"/>
      <c r="AP119" s="228"/>
      <c r="AQ119" s="229"/>
      <c r="AR119" s="229"/>
      <c r="AS119" s="231"/>
      <c r="AT119" s="232"/>
      <c r="AU119" s="229"/>
      <c r="AV119" s="229"/>
      <c r="AW119" s="230"/>
      <c r="AX119" s="228"/>
      <c r="AY119" s="229"/>
      <c r="AZ119" s="229"/>
      <c r="BA119" s="227"/>
    </row>
    <row r="120" spans="1:53" s="108" customFormat="1" ht="15.75" customHeight="1">
      <c r="A120" s="234"/>
      <c r="B120" s="172"/>
      <c r="C120" s="167"/>
      <c r="D120" s="182"/>
      <c r="E120" s="182"/>
      <c r="F120" s="223"/>
      <c r="G120" s="224"/>
      <c r="H120" s="224"/>
      <c r="I120" s="225"/>
      <c r="J120" s="226"/>
      <c r="K120" s="224"/>
      <c r="L120" s="224"/>
      <c r="M120" s="227"/>
      <c r="N120" s="228"/>
      <c r="O120" s="229"/>
      <c r="P120" s="229"/>
      <c r="Q120" s="230"/>
      <c r="R120" s="228"/>
      <c r="S120" s="229"/>
      <c r="T120" s="229"/>
      <c r="U120" s="231"/>
      <c r="V120" s="232"/>
      <c r="W120" s="229"/>
      <c r="X120" s="229"/>
      <c r="Y120" s="230"/>
      <c r="Z120" s="229"/>
      <c r="AA120" s="229"/>
      <c r="AB120" s="229"/>
      <c r="AC120" s="231"/>
      <c r="AD120" s="232"/>
      <c r="AE120" s="229"/>
      <c r="AF120" s="229"/>
      <c r="AG120" s="230"/>
      <c r="AH120" s="228"/>
      <c r="AI120" s="229"/>
      <c r="AJ120" s="229"/>
      <c r="AK120" s="231"/>
      <c r="AL120" s="232"/>
      <c r="AM120" s="229"/>
      <c r="AN120" s="229"/>
      <c r="AO120" s="230"/>
      <c r="AP120" s="228"/>
      <c r="AQ120" s="229"/>
      <c r="AR120" s="229"/>
      <c r="AS120" s="231"/>
      <c r="AT120" s="232"/>
      <c r="AU120" s="229"/>
      <c r="AV120" s="229"/>
      <c r="AW120" s="230"/>
      <c r="AX120" s="228"/>
      <c r="AY120" s="229"/>
      <c r="AZ120" s="229"/>
      <c r="BA120" s="227"/>
    </row>
    <row r="121" spans="1:53" s="108" customFormat="1" ht="15.75" customHeight="1">
      <c r="A121" s="234"/>
      <c r="B121" s="172"/>
      <c r="C121" s="167"/>
      <c r="D121" s="182"/>
      <c r="E121" s="182"/>
      <c r="F121" s="223"/>
      <c r="G121" s="224"/>
      <c r="H121" s="224"/>
      <c r="I121" s="225"/>
      <c r="J121" s="226"/>
      <c r="K121" s="224"/>
      <c r="L121" s="224"/>
      <c r="M121" s="227"/>
      <c r="N121" s="228"/>
      <c r="O121" s="229"/>
      <c r="P121" s="229"/>
      <c r="Q121" s="230"/>
      <c r="R121" s="228"/>
      <c r="S121" s="229"/>
      <c r="T121" s="229"/>
      <c r="U121" s="231"/>
      <c r="V121" s="232"/>
      <c r="W121" s="229"/>
      <c r="X121" s="229"/>
      <c r="Y121" s="230"/>
      <c r="Z121" s="229"/>
      <c r="AA121" s="229"/>
      <c r="AB121" s="229"/>
      <c r="AC121" s="231"/>
      <c r="AD121" s="232"/>
      <c r="AE121" s="229"/>
      <c r="AF121" s="229"/>
      <c r="AG121" s="230"/>
      <c r="AH121" s="228"/>
      <c r="AI121" s="229"/>
      <c r="AJ121" s="229"/>
      <c r="AK121" s="231"/>
      <c r="AL121" s="232"/>
      <c r="AM121" s="229"/>
      <c r="AN121" s="229"/>
      <c r="AO121" s="230"/>
      <c r="AP121" s="228"/>
      <c r="AQ121" s="229"/>
      <c r="AR121" s="229"/>
      <c r="AS121" s="231"/>
      <c r="AT121" s="232"/>
      <c r="AU121" s="229"/>
      <c r="AV121" s="229"/>
      <c r="AW121" s="230"/>
      <c r="AX121" s="228"/>
      <c r="AY121" s="229"/>
      <c r="AZ121" s="229"/>
      <c r="BA121" s="227"/>
    </row>
    <row r="122" spans="1:53" s="108" customFormat="1" ht="15.75" customHeight="1">
      <c r="A122" s="234"/>
      <c r="B122" s="172"/>
      <c r="C122" s="167"/>
      <c r="D122" s="182"/>
      <c r="E122" s="182"/>
      <c r="F122" s="223"/>
      <c r="G122" s="224"/>
      <c r="H122" s="224"/>
      <c r="I122" s="225"/>
      <c r="J122" s="226"/>
      <c r="K122" s="224"/>
      <c r="L122" s="224"/>
      <c r="M122" s="227"/>
      <c r="N122" s="228"/>
      <c r="O122" s="229"/>
      <c r="P122" s="229"/>
      <c r="Q122" s="230"/>
      <c r="R122" s="228"/>
      <c r="S122" s="229"/>
      <c r="T122" s="229"/>
      <c r="U122" s="231"/>
      <c r="V122" s="232"/>
      <c r="W122" s="229"/>
      <c r="X122" s="229"/>
      <c r="Y122" s="230"/>
      <c r="Z122" s="229"/>
      <c r="AA122" s="229"/>
      <c r="AB122" s="229"/>
      <c r="AC122" s="231"/>
      <c r="AD122" s="232"/>
      <c r="AE122" s="229"/>
      <c r="AF122" s="229"/>
      <c r="AG122" s="230"/>
      <c r="AH122" s="228"/>
      <c r="AI122" s="229"/>
      <c r="AJ122" s="229"/>
      <c r="AK122" s="231"/>
      <c r="AL122" s="232"/>
      <c r="AM122" s="229"/>
      <c r="AN122" s="229"/>
      <c r="AO122" s="230"/>
      <c r="AP122" s="228"/>
      <c r="AQ122" s="229"/>
      <c r="AR122" s="229"/>
      <c r="AS122" s="231"/>
      <c r="AT122" s="232"/>
      <c r="AU122" s="229"/>
      <c r="AV122" s="229"/>
      <c r="AW122" s="230"/>
      <c r="AX122" s="228"/>
      <c r="AY122" s="229"/>
      <c r="AZ122" s="229"/>
      <c r="BA122" s="227"/>
    </row>
    <row r="123" spans="1:53" s="108" customFormat="1" ht="15.75" customHeight="1">
      <c r="A123" s="234"/>
      <c r="B123" s="172"/>
      <c r="C123" s="167"/>
      <c r="D123" s="182"/>
      <c r="E123" s="182"/>
      <c r="F123" s="223"/>
      <c r="G123" s="224"/>
      <c r="H123" s="224"/>
      <c r="I123" s="225"/>
      <c r="J123" s="226"/>
      <c r="K123" s="224"/>
      <c r="L123" s="224"/>
      <c r="M123" s="227"/>
      <c r="N123" s="228"/>
      <c r="O123" s="229"/>
      <c r="P123" s="229"/>
      <c r="Q123" s="230"/>
      <c r="R123" s="228"/>
      <c r="S123" s="229"/>
      <c r="T123" s="229"/>
      <c r="U123" s="231"/>
      <c r="V123" s="232"/>
      <c r="W123" s="229"/>
      <c r="X123" s="229"/>
      <c r="Y123" s="230"/>
      <c r="Z123" s="229"/>
      <c r="AA123" s="229"/>
      <c r="AB123" s="229"/>
      <c r="AC123" s="231"/>
      <c r="AD123" s="232"/>
      <c r="AE123" s="229"/>
      <c r="AF123" s="229"/>
      <c r="AG123" s="230"/>
      <c r="AH123" s="228"/>
      <c r="AI123" s="229"/>
      <c r="AJ123" s="229"/>
      <c r="AK123" s="231"/>
      <c r="AL123" s="232"/>
      <c r="AM123" s="229"/>
      <c r="AN123" s="229"/>
      <c r="AO123" s="230"/>
      <c r="AP123" s="228"/>
      <c r="AQ123" s="229"/>
      <c r="AR123" s="229"/>
      <c r="AS123" s="231"/>
      <c r="AT123" s="232"/>
      <c r="AU123" s="229"/>
      <c r="AV123" s="229"/>
      <c r="AW123" s="230"/>
      <c r="AX123" s="228"/>
      <c r="AY123" s="229"/>
      <c r="AZ123" s="229"/>
      <c r="BA123" s="227"/>
    </row>
    <row r="124" spans="1:53" s="108" customFormat="1" ht="15.75" customHeight="1">
      <c r="A124" s="234"/>
      <c r="B124" s="172"/>
      <c r="C124" s="167"/>
      <c r="D124" s="182"/>
      <c r="E124" s="182"/>
      <c r="F124" s="223"/>
      <c r="G124" s="224"/>
      <c r="H124" s="224"/>
      <c r="I124" s="225"/>
      <c r="J124" s="226"/>
      <c r="K124" s="224"/>
      <c r="L124" s="224"/>
      <c r="M124" s="227"/>
      <c r="N124" s="228"/>
      <c r="O124" s="229"/>
      <c r="P124" s="229"/>
      <c r="Q124" s="230"/>
      <c r="R124" s="228"/>
      <c r="S124" s="229"/>
      <c r="T124" s="229"/>
      <c r="U124" s="231"/>
      <c r="V124" s="232"/>
      <c r="W124" s="229"/>
      <c r="X124" s="229"/>
      <c r="Y124" s="230"/>
      <c r="Z124" s="229"/>
      <c r="AA124" s="229"/>
      <c r="AB124" s="229"/>
      <c r="AC124" s="231"/>
      <c r="AD124" s="232"/>
      <c r="AE124" s="229"/>
      <c r="AF124" s="229"/>
      <c r="AG124" s="230"/>
      <c r="AH124" s="228"/>
      <c r="AI124" s="229"/>
      <c r="AJ124" s="229"/>
      <c r="AK124" s="231"/>
      <c r="AL124" s="232"/>
      <c r="AM124" s="229"/>
      <c r="AN124" s="229"/>
      <c r="AO124" s="230"/>
      <c r="AP124" s="228"/>
      <c r="AQ124" s="229"/>
      <c r="AR124" s="229"/>
      <c r="AS124" s="231"/>
      <c r="AT124" s="232"/>
      <c r="AU124" s="229"/>
      <c r="AV124" s="229"/>
      <c r="AW124" s="230"/>
      <c r="AX124" s="228"/>
      <c r="AY124" s="229"/>
      <c r="AZ124" s="229"/>
      <c r="BA124" s="227"/>
    </row>
    <row r="125" spans="1:53" s="108" customFormat="1" ht="15.75" customHeight="1">
      <c r="A125" s="234"/>
      <c r="B125" s="172"/>
      <c r="C125" s="167"/>
      <c r="D125" s="182"/>
      <c r="E125" s="182"/>
      <c r="F125" s="223"/>
      <c r="G125" s="224"/>
      <c r="H125" s="224"/>
      <c r="I125" s="225"/>
      <c r="J125" s="226"/>
      <c r="K125" s="224"/>
      <c r="L125" s="224"/>
      <c r="M125" s="227"/>
      <c r="N125" s="228"/>
      <c r="O125" s="229"/>
      <c r="P125" s="229"/>
      <c r="Q125" s="230"/>
      <c r="R125" s="228"/>
      <c r="S125" s="229"/>
      <c r="T125" s="229"/>
      <c r="U125" s="231"/>
      <c r="V125" s="232"/>
      <c r="W125" s="229"/>
      <c r="X125" s="229"/>
      <c r="Y125" s="230"/>
      <c r="Z125" s="229"/>
      <c r="AA125" s="229"/>
      <c r="AB125" s="229"/>
      <c r="AC125" s="231"/>
      <c r="AD125" s="232"/>
      <c r="AE125" s="229"/>
      <c r="AF125" s="229"/>
      <c r="AG125" s="230"/>
      <c r="AH125" s="228"/>
      <c r="AI125" s="229"/>
      <c r="AJ125" s="229"/>
      <c r="AK125" s="231"/>
      <c r="AL125" s="232"/>
      <c r="AM125" s="229"/>
      <c r="AN125" s="229"/>
      <c r="AO125" s="230"/>
      <c r="AP125" s="228"/>
      <c r="AQ125" s="229"/>
      <c r="AR125" s="229"/>
      <c r="AS125" s="231"/>
      <c r="AT125" s="232"/>
      <c r="AU125" s="229"/>
      <c r="AV125" s="229"/>
      <c r="AW125" s="230"/>
      <c r="AX125" s="228"/>
      <c r="AY125" s="229"/>
      <c r="AZ125" s="229"/>
      <c r="BA125" s="227"/>
    </row>
    <row r="126" spans="1:53" s="108" customFormat="1" ht="15.75" customHeight="1">
      <c r="A126" s="234"/>
      <c r="B126" s="172"/>
      <c r="C126" s="167"/>
      <c r="D126" s="182"/>
      <c r="E126" s="182"/>
      <c r="F126" s="223"/>
      <c r="G126" s="224"/>
      <c r="H126" s="224"/>
      <c r="I126" s="225"/>
      <c r="J126" s="226"/>
      <c r="K126" s="224"/>
      <c r="L126" s="224"/>
      <c r="M126" s="227"/>
      <c r="N126" s="228"/>
      <c r="O126" s="229"/>
      <c r="P126" s="229"/>
      <c r="Q126" s="230"/>
      <c r="R126" s="228"/>
      <c r="S126" s="229"/>
      <c r="T126" s="229"/>
      <c r="U126" s="231"/>
      <c r="V126" s="232"/>
      <c r="W126" s="229"/>
      <c r="X126" s="229"/>
      <c r="Y126" s="230"/>
      <c r="Z126" s="229"/>
      <c r="AA126" s="229"/>
      <c r="AB126" s="229"/>
      <c r="AC126" s="231"/>
      <c r="AD126" s="232"/>
      <c r="AE126" s="229"/>
      <c r="AF126" s="229"/>
      <c r="AG126" s="230"/>
      <c r="AH126" s="228"/>
      <c r="AI126" s="229"/>
      <c r="AJ126" s="229"/>
      <c r="AK126" s="231"/>
      <c r="AL126" s="232"/>
      <c r="AM126" s="229"/>
      <c r="AN126" s="229"/>
      <c r="AO126" s="230"/>
      <c r="AP126" s="228"/>
      <c r="AQ126" s="229"/>
      <c r="AR126" s="229"/>
      <c r="AS126" s="231"/>
      <c r="AT126" s="232"/>
      <c r="AU126" s="229"/>
      <c r="AV126" s="229"/>
      <c r="AW126" s="230"/>
      <c r="AX126" s="228"/>
      <c r="AY126" s="229"/>
      <c r="AZ126" s="229"/>
      <c r="BA126" s="227"/>
    </row>
    <row r="127" spans="1:53" s="108" customFormat="1" ht="15.75" customHeight="1">
      <c r="A127" s="234"/>
      <c r="B127" s="172"/>
      <c r="C127" s="167"/>
      <c r="D127" s="182"/>
      <c r="E127" s="182"/>
      <c r="F127" s="223"/>
      <c r="G127" s="224"/>
      <c r="H127" s="224"/>
      <c r="I127" s="225"/>
      <c r="J127" s="226"/>
      <c r="K127" s="224"/>
      <c r="L127" s="224"/>
      <c r="M127" s="227"/>
      <c r="N127" s="228"/>
      <c r="O127" s="229"/>
      <c r="P127" s="229"/>
      <c r="Q127" s="230"/>
      <c r="R127" s="228"/>
      <c r="S127" s="229"/>
      <c r="T127" s="229"/>
      <c r="U127" s="231"/>
      <c r="V127" s="232"/>
      <c r="W127" s="229"/>
      <c r="X127" s="229"/>
      <c r="Y127" s="230"/>
      <c r="Z127" s="229"/>
      <c r="AA127" s="229"/>
      <c r="AB127" s="229"/>
      <c r="AC127" s="231"/>
      <c r="AD127" s="232"/>
      <c r="AE127" s="229"/>
      <c r="AF127" s="229"/>
      <c r="AG127" s="230"/>
      <c r="AH127" s="228"/>
      <c r="AI127" s="229"/>
      <c r="AJ127" s="229"/>
      <c r="AK127" s="231"/>
      <c r="AL127" s="232"/>
      <c r="AM127" s="229"/>
      <c r="AN127" s="229"/>
      <c r="AO127" s="230"/>
      <c r="AP127" s="228"/>
      <c r="AQ127" s="229"/>
      <c r="AR127" s="229"/>
      <c r="AS127" s="231"/>
      <c r="AT127" s="232"/>
      <c r="AU127" s="229"/>
      <c r="AV127" s="229"/>
      <c r="AW127" s="230"/>
      <c r="AX127" s="228"/>
      <c r="AY127" s="229"/>
      <c r="AZ127" s="229"/>
      <c r="BA127" s="227"/>
    </row>
    <row r="128" spans="1:53" s="108" customFormat="1" ht="15.75" customHeight="1">
      <c r="A128" s="234"/>
      <c r="B128" s="172"/>
      <c r="C128" s="167"/>
      <c r="D128" s="182"/>
      <c r="E128" s="182"/>
      <c r="F128" s="223"/>
      <c r="G128" s="224"/>
      <c r="H128" s="224"/>
      <c r="I128" s="225"/>
      <c r="J128" s="226"/>
      <c r="K128" s="224"/>
      <c r="L128" s="224"/>
      <c r="M128" s="227"/>
      <c r="N128" s="228"/>
      <c r="O128" s="229"/>
      <c r="P128" s="229"/>
      <c r="Q128" s="230"/>
      <c r="R128" s="228"/>
      <c r="S128" s="229"/>
      <c r="T128" s="229"/>
      <c r="U128" s="231"/>
      <c r="V128" s="232"/>
      <c r="W128" s="229"/>
      <c r="X128" s="229"/>
      <c r="Y128" s="230"/>
      <c r="Z128" s="229"/>
      <c r="AA128" s="229"/>
      <c r="AB128" s="229"/>
      <c r="AC128" s="231"/>
      <c r="AD128" s="232"/>
      <c r="AE128" s="229"/>
      <c r="AF128" s="229"/>
      <c r="AG128" s="230"/>
      <c r="AH128" s="228"/>
      <c r="AI128" s="229"/>
      <c r="AJ128" s="229"/>
      <c r="AK128" s="231"/>
      <c r="AL128" s="232"/>
      <c r="AM128" s="229"/>
      <c r="AN128" s="229"/>
      <c r="AO128" s="230"/>
      <c r="AP128" s="228"/>
      <c r="AQ128" s="229"/>
      <c r="AR128" s="229"/>
      <c r="AS128" s="231"/>
      <c r="AT128" s="232"/>
      <c r="AU128" s="229"/>
      <c r="AV128" s="229"/>
      <c r="AW128" s="230"/>
      <c r="AX128" s="228"/>
      <c r="AY128" s="229"/>
      <c r="AZ128" s="229"/>
      <c r="BA128" s="227"/>
    </row>
    <row r="129" spans="1:53" s="108" customFormat="1" ht="15.75" customHeight="1">
      <c r="A129" s="234"/>
      <c r="B129" s="172"/>
      <c r="C129" s="167"/>
      <c r="D129" s="182"/>
      <c r="E129" s="182"/>
      <c r="F129" s="223"/>
      <c r="G129" s="224"/>
      <c r="H129" s="224"/>
      <c r="I129" s="225"/>
      <c r="J129" s="226"/>
      <c r="K129" s="224"/>
      <c r="L129" s="224"/>
      <c r="M129" s="227"/>
      <c r="N129" s="228"/>
      <c r="O129" s="229"/>
      <c r="P129" s="229"/>
      <c r="Q129" s="230"/>
      <c r="R129" s="228"/>
      <c r="S129" s="229"/>
      <c r="T129" s="229"/>
      <c r="U129" s="231"/>
      <c r="V129" s="232"/>
      <c r="W129" s="229"/>
      <c r="X129" s="229"/>
      <c r="Y129" s="230"/>
      <c r="Z129" s="229"/>
      <c r="AA129" s="229"/>
      <c r="AB129" s="229"/>
      <c r="AC129" s="231"/>
      <c r="AD129" s="232"/>
      <c r="AE129" s="229"/>
      <c r="AF129" s="229"/>
      <c r="AG129" s="230"/>
      <c r="AH129" s="228"/>
      <c r="AI129" s="229"/>
      <c r="AJ129" s="229"/>
      <c r="AK129" s="231"/>
      <c r="AL129" s="232"/>
      <c r="AM129" s="229"/>
      <c r="AN129" s="229"/>
      <c r="AO129" s="230"/>
      <c r="AP129" s="228"/>
      <c r="AQ129" s="229"/>
      <c r="AR129" s="229"/>
      <c r="AS129" s="231"/>
      <c r="AT129" s="232"/>
      <c r="AU129" s="229"/>
      <c r="AV129" s="229"/>
      <c r="AW129" s="230"/>
      <c r="AX129" s="228"/>
      <c r="AY129" s="229"/>
      <c r="AZ129" s="229"/>
      <c r="BA129" s="227"/>
    </row>
    <row r="130" spans="1:53" s="108" customFormat="1" ht="15.75" customHeight="1">
      <c r="A130" s="234"/>
      <c r="B130" s="172"/>
      <c r="C130" s="167"/>
      <c r="D130" s="182"/>
      <c r="E130" s="182"/>
      <c r="F130" s="223"/>
      <c r="G130" s="224"/>
      <c r="H130" s="224"/>
      <c r="I130" s="225"/>
      <c r="J130" s="226"/>
      <c r="K130" s="224"/>
      <c r="L130" s="224"/>
      <c r="M130" s="227"/>
      <c r="N130" s="228"/>
      <c r="O130" s="229"/>
      <c r="P130" s="229"/>
      <c r="Q130" s="230"/>
      <c r="R130" s="228"/>
      <c r="S130" s="229"/>
      <c r="T130" s="229"/>
      <c r="U130" s="231"/>
      <c r="V130" s="232"/>
      <c r="W130" s="229"/>
      <c r="X130" s="229"/>
      <c r="Y130" s="230"/>
      <c r="Z130" s="229"/>
      <c r="AA130" s="229"/>
      <c r="AB130" s="229"/>
      <c r="AC130" s="231"/>
      <c r="AD130" s="232"/>
      <c r="AE130" s="229"/>
      <c r="AF130" s="229"/>
      <c r="AG130" s="230"/>
      <c r="AH130" s="228"/>
      <c r="AI130" s="229"/>
      <c r="AJ130" s="229"/>
      <c r="AK130" s="231"/>
      <c r="AL130" s="232"/>
      <c r="AM130" s="229"/>
      <c r="AN130" s="229"/>
      <c r="AO130" s="230"/>
      <c r="AP130" s="228"/>
      <c r="AQ130" s="229"/>
      <c r="AR130" s="229"/>
      <c r="AS130" s="231"/>
      <c r="AT130" s="232"/>
      <c r="AU130" s="229"/>
      <c r="AV130" s="229"/>
      <c r="AW130" s="230"/>
      <c r="AX130" s="228"/>
      <c r="AY130" s="229"/>
      <c r="AZ130" s="229"/>
      <c r="BA130" s="227"/>
    </row>
    <row r="131" spans="1:53" s="108" customFormat="1" ht="15.75" customHeight="1">
      <c r="A131" s="234"/>
      <c r="B131" s="172"/>
      <c r="C131" s="167"/>
      <c r="D131" s="182"/>
      <c r="E131" s="182"/>
      <c r="F131" s="223"/>
      <c r="G131" s="224"/>
      <c r="H131" s="224"/>
      <c r="I131" s="225"/>
      <c r="J131" s="226"/>
      <c r="K131" s="224"/>
      <c r="L131" s="224"/>
      <c r="M131" s="227"/>
      <c r="N131" s="228"/>
      <c r="O131" s="229"/>
      <c r="P131" s="229"/>
      <c r="Q131" s="230"/>
      <c r="R131" s="228"/>
      <c r="S131" s="229"/>
      <c r="T131" s="229"/>
      <c r="U131" s="231"/>
      <c r="V131" s="232"/>
      <c r="W131" s="229"/>
      <c r="X131" s="229"/>
      <c r="Y131" s="230"/>
      <c r="Z131" s="229"/>
      <c r="AA131" s="229"/>
      <c r="AB131" s="229"/>
      <c r="AC131" s="231"/>
      <c r="AD131" s="232"/>
      <c r="AE131" s="229"/>
      <c r="AF131" s="229"/>
      <c r="AG131" s="230"/>
      <c r="AH131" s="228"/>
      <c r="AI131" s="229"/>
      <c r="AJ131" s="229"/>
      <c r="AK131" s="231"/>
      <c r="AL131" s="232"/>
      <c r="AM131" s="229"/>
      <c r="AN131" s="229"/>
      <c r="AO131" s="230"/>
      <c r="AP131" s="228"/>
      <c r="AQ131" s="229"/>
      <c r="AR131" s="229"/>
      <c r="AS131" s="231"/>
      <c r="AT131" s="232"/>
      <c r="AU131" s="229"/>
      <c r="AV131" s="229"/>
      <c r="AW131" s="230"/>
      <c r="AX131" s="228"/>
      <c r="AY131" s="229"/>
      <c r="AZ131" s="229"/>
      <c r="BA131" s="227"/>
    </row>
    <row r="132" spans="1:53" s="108" customFormat="1" ht="15.75">
      <c r="A132" s="234"/>
      <c r="B132" s="172"/>
      <c r="C132" s="167"/>
      <c r="D132" s="182"/>
      <c r="E132" s="182"/>
      <c r="F132" s="223"/>
      <c r="G132" s="224"/>
      <c r="H132" s="224"/>
      <c r="I132" s="225"/>
      <c r="J132" s="226"/>
      <c r="K132" s="224"/>
      <c r="L132" s="224"/>
      <c r="M132" s="227"/>
      <c r="N132" s="228"/>
      <c r="O132" s="229"/>
      <c r="P132" s="229"/>
      <c r="Q132" s="230"/>
      <c r="R132" s="228"/>
      <c r="S132" s="229"/>
      <c r="T132" s="229"/>
      <c r="U132" s="231"/>
      <c r="V132" s="232"/>
      <c r="W132" s="229"/>
      <c r="X132" s="229"/>
      <c r="Y132" s="230"/>
      <c r="Z132" s="229"/>
      <c r="AA132" s="229"/>
      <c r="AB132" s="229"/>
      <c r="AC132" s="231"/>
      <c r="AD132" s="232"/>
      <c r="AE132" s="229"/>
      <c r="AF132" s="229"/>
      <c r="AG132" s="230"/>
      <c r="AH132" s="228"/>
      <c r="AI132" s="229"/>
      <c r="AJ132" s="229"/>
      <c r="AK132" s="231"/>
      <c r="AL132" s="232"/>
      <c r="AM132" s="229"/>
      <c r="AN132" s="229"/>
      <c r="AO132" s="230"/>
      <c r="AP132" s="228"/>
      <c r="AQ132" s="229"/>
      <c r="AR132" s="229"/>
      <c r="AS132" s="231"/>
      <c r="AT132" s="232"/>
      <c r="AU132" s="229"/>
      <c r="AV132" s="229"/>
      <c r="AW132" s="230"/>
      <c r="AX132" s="228"/>
      <c r="AY132" s="229"/>
      <c r="AZ132" s="229"/>
      <c r="BA132" s="227"/>
    </row>
    <row r="133" spans="1:53" s="108" customFormat="1" ht="15.75">
      <c r="A133" s="234"/>
      <c r="B133" s="172"/>
      <c r="C133" s="167"/>
      <c r="D133" s="182"/>
      <c r="E133" s="182"/>
      <c r="F133" s="223"/>
      <c r="G133" s="224"/>
      <c r="H133" s="224"/>
      <c r="I133" s="225"/>
      <c r="J133" s="226"/>
      <c r="K133" s="224"/>
      <c r="L133" s="224"/>
      <c r="M133" s="227"/>
      <c r="N133" s="228"/>
      <c r="O133" s="229"/>
      <c r="P133" s="229"/>
      <c r="Q133" s="230"/>
      <c r="R133" s="228"/>
      <c r="S133" s="229"/>
      <c r="T133" s="229"/>
      <c r="U133" s="231"/>
      <c r="V133" s="232"/>
      <c r="W133" s="229"/>
      <c r="X133" s="229"/>
      <c r="Y133" s="230"/>
      <c r="Z133" s="229"/>
      <c r="AA133" s="229"/>
      <c r="AB133" s="229"/>
      <c r="AC133" s="231"/>
      <c r="AD133" s="232"/>
      <c r="AE133" s="229"/>
      <c r="AF133" s="229"/>
      <c r="AG133" s="230"/>
      <c r="AH133" s="228"/>
      <c r="AI133" s="229"/>
      <c r="AJ133" s="229"/>
      <c r="AK133" s="231"/>
      <c r="AL133" s="232"/>
      <c r="AM133" s="229"/>
      <c r="AN133" s="229"/>
      <c r="AO133" s="230"/>
      <c r="AP133" s="228"/>
      <c r="AQ133" s="229"/>
      <c r="AR133" s="229"/>
      <c r="AS133" s="231"/>
      <c r="AT133" s="232"/>
      <c r="AU133" s="229"/>
      <c r="AV133" s="229"/>
      <c r="AW133" s="230"/>
      <c r="AX133" s="228"/>
      <c r="AY133" s="229"/>
      <c r="AZ133" s="229"/>
      <c r="BA133" s="227"/>
    </row>
    <row r="134" spans="1:53" s="108" customFormat="1" ht="15.75">
      <c r="A134" s="234"/>
      <c r="B134" s="172"/>
      <c r="C134" s="167"/>
      <c r="D134" s="182"/>
      <c r="E134" s="182"/>
      <c r="F134" s="223"/>
      <c r="G134" s="224"/>
      <c r="H134" s="224"/>
      <c r="I134" s="225"/>
      <c r="J134" s="226"/>
      <c r="K134" s="224"/>
      <c r="L134" s="224"/>
      <c r="M134" s="227"/>
      <c r="N134" s="228"/>
      <c r="O134" s="229"/>
      <c r="P134" s="229"/>
      <c r="Q134" s="230"/>
      <c r="R134" s="228"/>
      <c r="S134" s="229"/>
      <c r="T134" s="229"/>
      <c r="U134" s="231"/>
      <c r="V134" s="232"/>
      <c r="W134" s="229"/>
      <c r="X134" s="229"/>
      <c r="Y134" s="230"/>
      <c r="Z134" s="229"/>
      <c r="AA134" s="229"/>
      <c r="AB134" s="229"/>
      <c r="AC134" s="231"/>
      <c r="AD134" s="232"/>
      <c r="AE134" s="229"/>
      <c r="AF134" s="229"/>
      <c r="AG134" s="230"/>
      <c r="AH134" s="228"/>
      <c r="AI134" s="229"/>
      <c r="AJ134" s="229"/>
      <c r="AK134" s="231"/>
      <c r="AL134" s="232"/>
      <c r="AM134" s="229"/>
      <c r="AN134" s="229"/>
      <c r="AO134" s="230"/>
      <c r="AP134" s="228"/>
      <c r="AQ134" s="229"/>
      <c r="AR134" s="229"/>
      <c r="AS134" s="231"/>
      <c r="AT134" s="232"/>
      <c r="AU134" s="229"/>
      <c r="AV134" s="229"/>
      <c r="AW134" s="230"/>
      <c r="AX134" s="228"/>
      <c r="AY134" s="229"/>
      <c r="AZ134" s="229"/>
      <c r="BA134" s="227"/>
    </row>
    <row r="135" spans="1:53" s="108" customFormat="1" ht="15.75">
      <c r="A135" s="234"/>
      <c r="B135" s="172"/>
      <c r="C135" s="167"/>
      <c r="D135" s="182"/>
      <c r="E135" s="182"/>
      <c r="F135" s="223"/>
      <c r="G135" s="224"/>
      <c r="H135" s="224"/>
      <c r="I135" s="225"/>
      <c r="J135" s="226"/>
      <c r="K135" s="224"/>
      <c r="L135" s="224"/>
      <c r="M135" s="227"/>
      <c r="N135" s="228"/>
      <c r="O135" s="229"/>
      <c r="P135" s="229"/>
      <c r="Q135" s="230"/>
      <c r="R135" s="228"/>
      <c r="S135" s="229"/>
      <c r="T135" s="229"/>
      <c r="U135" s="231"/>
      <c r="V135" s="232"/>
      <c r="W135" s="229"/>
      <c r="X135" s="229"/>
      <c r="Y135" s="230"/>
      <c r="Z135" s="229"/>
      <c r="AA135" s="229"/>
      <c r="AB135" s="229"/>
      <c r="AC135" s="231"/>
      <c r="AD135" s="232"/>
      <c r="AE135" s="229"/>
      <c r="AF135" s="229"/>
      <c r="AG135" s="230"/>
      <c r="AH135" s="228"/>
      <c r="AI135" s="229"/>
      <c r="AJ135" s="229"/>
      <c r="AK135" s="231"/>
      <c r="AL135" s="232"/>
      <c r="AM135" s="229"/>
      <c r="AN135" s="229"/>
      <c r="AO135" s="230"/>
      <c r="AP135" s="228"/>
      <c r="AQ135" s="229"/>
      <c r="AR135" s="229"/>
      <c r="AS135" s="231"/>
      <c r="AT135" s="232"/>
      <c r="AU135" s="229"/>
      <c r="AV135" s="229"/>
      <c r="AW135" s="230"/>
      <c r="AX135" s="228"/>
      <c r="AY135" s="229"/>
      <c r="AZ135" s="229"/>
      <c r="BA135" s="227"/>
    </row>
    <row r="136" spans="1:53" s="108" customFormat="1" ht="15.75">
      <c r="A136" s="234"/>
      <c r="B136" s="172"/>
      <c r="C136" s="167"/>
      <c r="D136" s="182"/>
      <c r="E136" s="182"/>
      <c r="F136" s="223"/>
      <c r="G136" s="224"/>
      <c r="H136" s="224"/>
      <c r="I136" s="225"/>
      <c r="J136" s="226"/>
      <c r="K136" s="224"/>
      <c r="L136" s="224"/>
      <c r="M136" s="227"/>
      <c r="N136" s="228"/>
      <c r="O136" s="229"/>
      <c r="P136" s="229"/>
      <c r="Q136" s="230"/>
      <c r="R136" s="228"/>
      <c r="S136" s="229"/>
      <c r="T136" s="229"/>
      <c r="U136" s="231"/>
      <c r="V136" s="232"/>
      <c r="W136" s="229"/>
      <c r="X136" s="229"/>
      <c r="Y136" s="230"/>
      <c r="Z136" s="229"/>
      <c r="AA136" s="229"/>
      <c r="AB136" s="229"/>
      <c r="AC136" s="231"/>
      <c r="AD136" s="232"/>
      <c r="AE136" s="229"/>
      <c r="AF136" s="229"/>
      <c r="AG136" s="230"/>
      <c r="AH136" s="228"/>
      <c r="AI136" s="229"/>
      <c r="AJ136" s="229"/>
      <c r="AK136" s="231"/>
      <c r="AL136" s="232"/>
      <c r="AM136" s="229"/>
      <c r="AN136" s="229"/>
      <c r="AO136" s="230"/>
      <c r="AP136" s="228"/>
      <c r="AQ136" s="229"/>
      <c r="AR136" s="229"/>
      <c r="AS136" s="231"/>
      <c r="AT136" s="232"/>
      <c r="AU136" s="229"/>
      <c r="AV136" s="229"/>
      <c r="AW136" s="230"/>
      <c r="AX136" s="228"/>
      <c r="AY136" s="229"/>
      <c r="AZ136" s="229"/>
      <c r="BA136" s="227"/>
    </row>
    <row r="137" spans="1:53" s="108" customFormat="1" ht="15.75">
      <c r="A137" s="234"/>
      <c r="B137" s="172"/>
      <c r="C137" s="167"/>
      <c r="D137" s="182"/>
      <c r="E137" s="182"/>
      <c r="F137" s="223"/>
      <c r="G137" s="224"/>
      <c r="H137" s="224"/>
      <c r="I137" s="225"/>
      <c r="J137" s="226"/>
      <c r="K137" s="224"/>
      <c r="L137" s="224"/>
      <c r="M137" s="227"/>
      <c r="N137" s="228"/>
      <c r="O137" s="229"/>
      <c r="P137" s="229"/>
      <c r="Q137" s="230"/>
      <c r="R137" s="228"/>
      <c r="S137" s="229"/>
      <c r="T137" s="229"/>
      <c r="U137" s="231"/>
      <c r="V137" s="232"/>
      <c r="W137" s="229"/>
      <c r="X137" s="229"/>
      <c r="Y137" s="230"/>
      <c r="Z137" s="229"/>
      <c r="AA137" s="229"/>
      <c r="AB137" s="229"/>
      <c r="AC137" s="231"/>
      <c r="AD137" s="232"/>
      <c r="AE137" s="229"/>
      <c r="AF137" s="229"/>
      <c r="AG137" s="230"/>
      <c r="AH137" s="228"/>
      <c r="AI137" s="229"/>
      <c r="AJ137" s="229"/>
      <c r="AK137" s="231"/>
      <c r="AL137" s="232"/>
      <c r="AM137" s="229"/>
      <c r="AN137" s="229"/>
      <c r="AO137" s="230"/>
      <c r="AP137" s="228"/>
      <c r="AQ137" s="229"/>
      <c r="AR137" s="229"/>
      <c r="AS137" s="231"/>
      <c r="AT137" s="232"/>
      <c r="AU137" s="229"/>
      <c r="AV137" s="229"/>
      <c r="AW137" s="230"/>
      <c r="AX137" s="228"/>
      <c r="AY137" s="229"/>
      <c r="AZ137" s="229"/>
      <c r="BA137" s="227"/>
    </row>
    <row r="138" spans="1:53" s="108" customFormat="1" ht="15.75">
      <c r="A138" s="234"/>
      <c r="B138" s="172"/>
      <c r="C138" s="167"/>
      <c r="D138" s="182"/>
      <c r="E138" s="182"/>
      <c r="F138" s="223"/>
      <c r="G138" s="224"/>
      <c r="H138" s="224"/>
      <c r="I138" s="225"/>
      <c r="J138" s="226"/>
      <c r="K138" s="224"/>
      <c r="L138" s="224"/>
      <c r="M138" s="227"/>
      <c r="N138" s="228"/>
      <c r="O138" s="229"/>
      <c r="P138" s="229"/>
      <c r="Q138" s="230"/>
      <c r="R138" s="228"/>
      <c r="S138" s="229"/>
      <c r="T138" s="229"/>
      <c r="U138" s="231"/>
      <c r="V138" s="232"/>
      <c r="W138" s="229"/>
      <c r="X138" s="229"/>
      <c r="Y138" s="230"/>
      <c r="Z138" s="229"/>
      <c r="AA138" s="229"/>
      <c r="AB138" s="229"/>
      <c r="AC138" s="231"/>
      <c r="AD138" s="232"/>
      <c r="AE138" s="229"/>
      <c r="AF138" s="229"/>
      <c r="AG138" s="230"/>
      <c r="AH138" s="228"/>
      <c r="AI138" s="229"/>
      <c r="AJ138" s="229"/>
      <c r="AK138" s="231"/>
      <c r="AL138" s="232"/>
      <c r="AM138" s="229"/>
      <c r="AN138" s="229"/>
      <c r="AO138" s="230"/>
      <c r="AP138" s="228"/>
      <c r="AQ138" s="229"/>
      <c r="AR138" s="229"/>
      <c r="AS138" s="231"/>
      <c r="AT138" s="232"/>
      <c r="AU138" s="229"/>
      <c r="AV138" s="229"/>
      <c r="AW138" s="230"/>
      <c r="AX138" s="228"/>
      <c r="AY138" s="229"/>
      <c r="AZ138" s="229"/>
      <c r="BA138" s="227"/>
    </row>
    <row r="139" spans="1:53" s="108" customFormat="1" ht="15.75">
      <c r="A139" s="234"/>
      <c r="B139" s="172"/>
      <c r="C139" s="167"/>
      <c r="D139" s="182"/>
      <c r="E139" s="182"/>
      <c r="F139" s="223"/>
      <c r="G139" s="224"/>
      <c r="H139" s="224"/>
      <c r="I139" s="225"/>
      <c r="J139" s="226"/>
      <c r="K139" s="224"/>
      <c r="L139" s="224"/>
      <c r="M139" s="227"/>
      <c r="N139" s="228"/>
      <c r="O139" s="229"/>
      <c r="P139" s="229"/>
      <c r="Q139" s="230"/>
      <c r="R139" s="228"/>
      <c r="S139" s="229"/>
      <c r="T139" s="229"/>
      <c r="U139" s="231"/>
      <c r="V139" s="232"/>
      <c r="W139" s="229"/>
      <c r="X139" s="229"/>
      <c r="Y139" s="230"/>
      <c r="Z139" s="229"/>
      <c r="AA139" s="229"/>
      <c r="AB139" s="229"/>
      <c r="AC139" s="231"/>
      <c r="AD139" s="232"/>
      <c r="AE139" s="229"/>
      <c r="AF139" s="229"/>
      <c r="AG139" s="230"/>
      <c r="AH139" s="228"/>
      <c r="AI139" s="229"/>
      <c r="AJ139" s="229"/>
      <c r="AK139" s="231"/>
      <c r="AL139" s="232"/>
      <c r="AM139" s="229"/>
      <c r="AN139" s="229"/>
      <c r="AO139" s="230"/>
      <c r="AP139" s="228"/>
      <c r="AQ139" s="229"/>
      <c r="AR139" s="229"/>
      <c r="AS139" s="231"/>
      <c r="AT139" s="232"/>
      <c r="AU139" s="229"/>
      <c r="AV139" s="229"/>
      <c r="AW139" s="230"/>
      <c r="AX139" s="228"/>
      <c r="AY139" s="229"/>
      <c r="AZ139" s="229"/>
      <c r="BA139" s="227"/>
    </row>
    <row r="140" spans="1:53" s="108" customFormat="1" ht="15.75">
      <c r="A140" s="234"/>
      <c r="B140" s="172"/>
      <c r="C140" s="167"/>
      <c r="D140" s="182"/>
      <c r="E140" s="182"/>
      <c r="F140" s="223"/>
      <c r="G140" s="224"/>
      <c r="H140" s="224"/>
      <c r="I140" s="225"/>
      <c r="J140" s="226"/>
      <c r="K140" s="224"/>
      <c r="L140" s="224"/>
      <c r="M140" s="227"/>
      <c r="N140" s="228"/>
      <c r="O140" s="229"/>
      <c r="P140" s="229"/>
      <c r="Q140" s="230"/>
      <c r="R140" s="228"/>
      <c r="S140" s="229"/>
      <c r="T140" s="229"/>
      <c r="U140" s="231"/>
      <c r="V140" s="232"/>
      <c r="W140" s="229"/>
      <c r="X140" s="229"/>
      <c r="Y140" s="230"/>
      <c r="Z140" s="229"/>
      <c r="AA140" s="229"/>
      <c r="AB140" s="229"/>
      <c r="AC140" s="231"/>
      <c r="AD140" s="232"/>
      <c r="AE140" s="229"/>
      <c r="AF140" s="229"/>
      <c r="AG140" s="230"/>
      <c r="AH140" s="228"/>
      <c r="AI140" s="229"/>
      <c r="AJ140" s="229"/>
      <c r="AK140" s="231"/>
      <c r="AL140" s="232"/>
      <c r="AM140" s="229"/>
      <c r="AN140" s="229"/>
      <c r="AO140" s="230"/>
      <c r="AP140" s="228"/>
      <c r="AQ140" s="229"/>
      <c r="AR140" s="229"/>
      <c r="AS140" s="231"/>
      <c r="AT140" s="232"/>
      <c r="AU140" s="229"/>
      <c r="AV140" s="229"/>
      <c r="AW140" s="230"/>
      <c r="AX140" s="228"/>
      <c r="AY140" s="229"/>
      <c r="AZ140" s="229"/>
      <c r="BA140" s="227"/>
    </row>
    <row r="141" spans="1:53" s="108" customFormat="1" ht="15.75">
      <c r="A141" s="234"/>
      <c r="B141" s="172"/>
      <c r="C141" s="167"/>
      <c r="D141" s="182"/>
      <c r="E141" s="182"/>
      <c r="F141" s="223"/>
      <c r="G141" s="224"/>
      <c r="H141" s="224"/>
      <c r="I141" s="225"/>
      <c r="J141" s="226"/>
      <c r="K141" s="224"/>
      <c r="L141" s="224"/>
      <c r="M141" s="227"/>
      <c r="N141" s="228"/>
      <c r="O141" s="229"/>
      <c r="P141" s="229"/>
      <c r="Q141" s="230"/>
      <c r="R141" s="228"/>
      <c r="S141" s="229"/>
      <c r="T141" s="229"/>
      <c r="U141" s="231"/>
      <c r="V141" s="232"/>
      <c r="W141" s="229"/>
      <c r="X141" s="229"/>
      <c r="Y141" s="230"/>
      <c r="Z141" s="229"/>
      <c r="AA141" s="229"/>
      <c r="AB141" s="229"/>
      <c r="AC141" s="231"/>
      <c r="AD141" s="232"/>
      <c r="AE141" s="229"/>
      <c r="AF141" s="229"/>
      <c r="AG141" s="230"/>
      <c r="AH141" s="228"/>
      <c r="AI141" s="229"/>
      <c r="AJ141" s="229"/>
      <c r="AK141" s="231"/>
      <c r="AL141" s="232"/>
      <c r="AM141" s="229"/>
      <c r="AN141" s="229"/>
      <c r="AO141" s="230"/>
      <c r="AP141" s="228"/>
      <c r="AQ141" s="229"/>
      <c r="AR141" s="229"/>
      <c r="AS141" s="231"/>
      <c r="AT141" s="232"/>
      <c r="AU141" s="229"/>
      <c r="AV141" s="229"/>
      <c r="AW141" s="230"/>
      <c r="AX141" s="228"/>
      <c r="AY141" s="229"/>
      <c r="AZ141" s="229"/>
      <c r="BA141" s="227"/>
    </row>
    <row r="142" spans="1:53" s="108" customFormat="1" ht="15.75">
      <c r="A142" s="234"/>
      <c r="B142" s="172"/>
      <c r="C142" s="167"/>
      <c r="D142" s="182"/>
      <c r="E142" s="182"/>
      <c r="F142" s="223"/>
      <c r="G142" s="224"/>
      <c r="H142" s="224"/>
      <c r="I142" s="225"/>
      <c r="J142" s="226"/>
      <c r="K142" s="224"/>
      <c r="L142" s="224"/>
      <c r="M142" s="227"/>
      <c r="N142" s="228"/>
      <c r="O142" s="229"/>
      <c r="P142" s="229"/>
      <c r="Q142" s="230"/>
      <c r="R142" s="228"/>
      <c r="S142" s="229"/>
      <c r="T142" s="229"/>
      <c r="U142" s="231"/>
      <c r="V142" s="232"/>
      <c r="W142" s="229"/>
      <c r="X142" s="229"/>
      <c r="Y142" s="230"/>
      <c r="Z142" s="229"/>
      <c r="AA142" s="229"/>
      <c r="AB142" s="229"/>
      <c r="AC142" s="231"/>
      <c r="AD142" s="232"/>
      <c r="AE142" s="229"/>
      <c r="AF142" s="229"/>
      <c r="AG142" s="230"/>
      <c r="AH142" s="228"/>
      <c r="AI142" s="229"/>
      <c r="AJ142" s="229"/>
      <c r="AK142" s="231"/>
      <c r="AL142" s="232"/>
      <c r="AM142" s="229"/>
      <c r="AN142" s="229"/>
      <c r="AO142" s="230"/>
      <c r="AP142" s="228"/>
      <c r="AQ142" s="229"/>
      <c r="AR142" s="229"/>
      <c r="AS142" s="231"/>
      <c r="AT142" s="232"/>
      <c r="AU142" s="229"/>
      <c r="AV142" s="229"/>
      <c r="AW142" s="230"/>
      <c r="AX142" s="228"/>
      <c r="AY142" s="229"/>
      <c r="AZ142" s="229"/>
      <c r="BA142" s="227"/>
    </row>
    <row r="143" spans="1:53" s="108" customFormat="1" ht="15.75">
      <c r="A143" s="234"/>
      <c r="B143" s="172"/>
      <c r="C143" s="167"/>
      <c r="D143" s="182"/>
      <c r="E143" s="182"/>
      <c r="F143" s="223"/>
      <c r="G143" s="224"/>
      <c r="H143" s="224"/>
      <c r="I143" s="225"/>
      <c r="J143" s="226"/>
      <c r="K143" s="224"/>
      <c r="L143" s="224"/>
      <c r="M143" s="227"/>
      <c r="N143" s="228"/>
      <c r="O143" s="229"/>
      <c r="P143" s="229"/>
      <c r="Q143" s="230"/>
      <c r="R143" s="228"/>
      <c r="S143" s="229"/>
      <c r="T143" s="229"/>
      <c r="U143" s="231"/>
      <c r="V143" s="232"/>
      <c r="W143" s="229"/>
      <c r="X143" s="229"/>
      <c r="Y143" s="230"/>
      <c r="Z143" s="229"/>
      <c r="AA143" s="229"/>
      <c r="AB143" s="229"/>
      <c r="AC143" s="231"/>
      <c r="AD143" s="232"/>
      <c r="AE143" s="229"/>
      <c r="AF143" s="229"/>
      <c r="AG143" s="230"/>
      <c r="AH143" s="228"/>
      <c r="AI143" s="229"/>
      <c r="AJ143" s="229"/>
      <c r="AK143" s="231"/>
      <c r="AL143" s="232"/>
      <c r="AM143" s="229"/>
      <c r="AN143" s="229"/>
      <c r="AO143" s="230"/>
      <c r="AP143" s="228"/>
      <c r="AQ143" s="229"/>
      <c r="AR143" s="229"/>
      <c r="AS143" s="231"/>
      <c r="AT143" s="232"/>
      <c r="AU143" s="229"/>
      <c r="AV143" s="229"/>
      <c r="AW143" s="230"/>
      <c r="AX143" s="228"/>
      <c r="AY143" s="229"/>
      <c r="AZ143" s="229"/>
      <c r="BA143" s="227"/>
    </row>
    <row r="144" spans="1:53" s="108" customFormat="1" ht="15.75">
      <c r="A144" s="234"/>
      <c r="B144" s="172"/>
      <c r="C144" s="167"/>
      <c r="D144" s="182"/>
      <c r="E144" s="182"/>
      <c r="F144" s="223"/>
      <c r="G144" s="224"/>
      <c r="H144" s="224"/>
      <c r="I144" s="225"/>
      <c r="J144" s="226"/>
      <c r="K144" s="224"/>
      <c r="L144" s="224"/>
      <c r="M144" s="227"/>
      <c r="N144" s="228"/>
      <c r="O144" s="229"/>
      <c r="P144" s="229"/>
      <c r="Q144" s="230"/>
      <c r="R144" s="228"/>
      <c r="S144" s="229"/>
      <c r="T144" s="229"/>
      <c r="U144" s="231"/>
      <c r="V144" s="232"/>
      <c r="W144" s="229"/>
      <c r="X144" s="229"/>
      <c r="Y144" s="230"/>
      <c r="Z144" s="229"/>
      <c r="AA144" s="229"/>
      <c r="AB144" s="229"/>
      <c r="AC144" s="231"/>
      <c r="AD144" s="232"/>
      <c r="AE144" s="229"/>
      <c r="AF144" s="229"/>
      <c r="AG144" s="230"/>
      <c r="AH144" s="228"/>
      <c r="AI144" s="229"/>
      <c r="AJ144" s="229"/>
      <c r="AK144" s="231"/>
      <c r="AL144" s="232"/>
      <c r="AM144" s="229"/>
      <c r="AN144" s="229"/>
      <c r="AO144" s="230"/>
      <c r="AP144" s="228"/>
      <c r="AQ144" s="229"/>
      <c r="AR144" s="229"/>
      <c r="AS144" s="231"/>
      <c r="AT144" s="232"/>
      <c r="AU144" s="229"/>
      <c r="AV144" s="229"/>
      <c r="AW144" s="230"/>
      <c r="AX144" s="228"/>
      <c r="AY144" s="229"/>
      <c r="AZ144" s="229"/>
      <c r="BA144" s="227"/>
    </row>
    <row r="145" spans="1:53" s="108" customFormat="1" ht="15.75">
      <c r="A145" s="234"/>
      <c r="B145" s="172"/>
      <c r="C145" s="167"/>
      <c r="D145" s="182"/>
      <c r="E145" s="182"/>
      <c r="F145" s="223"/>
      <c r="G145" s="224"/>
      <c r="H145" s="224"/>
      <c r="I145" s="225"/>
      <c r="J145" s="226"/>
      <c r="K145" s="224"/>
      <c r="L145" s="224"/>
      <c r="M145" s="227"/>
      <c r="N145" s="228"/>
      <c r="O145" s="229"/>
      <c r="P145" s="229"/>
      <c r="Q145" s="230"/>
      <c r="R145" s="228"/>
      <c r="S145" s="229"/>
      <c r="T145" s="229"/>
      <c r="U145" s="231"/>
      <c r="V145" s="232"/>
      <c r="W145" s="229"/>
      <c r="X145" s="229"/>
      <c r="Y145" s="230"/>
      <c r="Z145" s="229"/>
      <c r="AA145" s="229"/>
      <c r="AB145" s="229"/>
      <c r="AC145" s="231"/>
      <c r="AD145" s="232"/>
      <c r="AE145" s="229"/>
      <c r="AF145" s="229"/>
      <c r="AG145" s="230"/>
      <c r="AH145" s="228"/>
      <c r="AI145" s="229"/>
      <c r="AJ145" s="229"/>
      <c r="AK145" s="231"/>
      <c r="AL145" s="232"/>
      <c r="AM145" s="229"/>
      <c r="AN145" s="229"/>
      <c r="AO145" s="230"/>
      <c r="AP145" s="228"/>
      <c r="AQ145" s="229"/>
      <c r="AR145" s="229"/>
      <c r="AS145" s="231"/>
      <c r="AT145" s="232"/>
      <c r="AU145" s="229"/>
      <c r="AV145" s="229"/>
      <c r="AW145" s="230"/>
      <c r="AX145" s="228"/>
      <c r="AY145" s="229"/>
      <c r="AZ145" s="229"/>
      <c r="BA145" s="227"/>
    </row>
    <row r="146" spans="1:53" s="108" customFormat="1" ht="15.75">
      <c r="A146" s="234"/>
      <c r="B146" s="172"/>
      <c r="C146" s="167"/>
      <c r="D146" s="182"/>
      <c r="E146" s="182"/>
      <c r="F146" s="223"/>
      <c r="G146" s="224"/>
      <c r="H146" s="224"/>
      <c r="I146" s="225"/>
      <c r="J146" s="226"/>
      <c r="K146" s="224"/>
      <c r="L146" s="224"/>
      <c r="M146" s="227"/>
      <c r="N146" s="228"/>
      <c r="O146" s="229"/>
      <c r="P146" s="229"/>
      <c r="Q146" s="230"/>
      <c r="R146" s="228"/>
      <c r="S146" s="229"/>
      <c r="T146" s="229"/>
      <c r="U146" s="231"/>
      <c r="V146" s="232"/>
      <c r="W146" s="229"/>
      <c r="X146" s="229"/>
      <c r="Y146" s="230"/>
      <c r="Z146" s="229"/>
      <c r="AA146" s="229"/>
      <c r="AB146" s="229"/>
      <c r="AC146" s="231"/>
      <c r="AD146" s="232"/>
      <c r="AE146" s="229"/>
      <c r="AF146" s="229"/>
      <c r="AG146" s="230"/>
      <c r="AH146" s="228"/>
      <c r="AI146" s="229"/>
      <c r="AJ146" s="229"/>
      <c r="AK146" s="231"/>
      <c r="AL146" s="232"/>
      <c r="AM146" s="229"/>
      <c r="AN146" s="229"/>
      <c r="AO146" s="230"/>
      <c r="AP146" s="228"/>
      <c r="AQ146" s="229"/>
      <c r="AR146" s="229"/>
      <c r="AS146" s="231"/>
      <c r="AT146" s="232"/>
      <c r="AU146" s="229"/>
      <c r="AV146" s="229"/>
      <c r="AW146" s="230"/>
      <c r="AX146" s="228"/>
      <c r="AY146" s="229"/>
      <c r="AZ146" s="229"/>
      <c r="BA146" s="227"/>
    </row>
    <row r="147" spans="1:53" s="108" customFormat="1" ht="15.75">
      <c r="A147" s="234"/>
      <c r="B147" s="172"/>
      <c r="C147" s="167"/>
      <c r="D147" s="182"/>
      <c r="E147" s="182"/>
      <c r="F147" s="223"/>
      <c r="G147" s="224"/>
      <c r="H147" s="224"/>
      <c r="I147" s="225"/>
      <c r="J147" s="226"/>
      <c r="K147" s="224"/>
      <c r="L147" s="224"/>
      <c r="M147" s="227"/>
      <c r="N147" s="228"/>
      <c r="O147" s="229"/>
      <c r="P147" s="229"/>
      <c r="Q147" s="230"/>
      <c r="R147" s="228"/>
      <c r="S147" s="229"/>
      <c r="T147" s="229"/>
      <c r="U147" s="231"/>
      <c r="V147" s="232"/>
      <c r="W147" s="229"/>
      <c r="X147" s="229"/>
      <c r="Y147" s="230"/>
      <c r="Z147" s="229"/>
      <c r="AA147" s="229"/>
      <c r="AB147" s="229"/>
      <c r="AC147" s="231"/>
      <c r="AD147" s="232"/>
      <c r="AE147" s="229"/>
      <c r="AF147" s="229"/>
      <c r="AG147" s="230"/>
      <c r="AH147" s="228"/>
      <c r="AI147" s="229"/>
      <c r="AJ147" s="229"/>
      <c r="AK147" s="231"/>
      <c r="AL147" s="232"/>
      <c r="AM147" s="229"/>
      <c r="AN147" s="229"/>
      <c r="AO147" s="230"/>
      <c r="AP147" s="228"/>
      <c r="AQ147" s="229"/>
      <c r="AR147" s="229"/>
      <c r="AS147" s="231"/>
      <c r="AT147" s="232"/>
      <c r="AU147" s="229"/>
      <c r="AV147" s="229"/>
      <c r="AW147" s="230"/>
      <c r="AX147" s="228"/>
      <c r="AY147" s="229"/>
      <c r="AZ147" s="229"/>
      <c r="BA147" s="227"/>
    </row>
    <row r="148" spans="1:53" s="108" customFormat="1" ht="15.75">
      <c r="A148" s="234"/>
      <c r="B148" s="172"/>
      <c r="C148" s="167"/>
      <c r="D148" s="182"/>
      <c r="E148" s="182"/>
      <c r="F148" s="223"/>
      <c r="G148" s="224"/>
      <c r="H148" s="224"/>
      <c r="I148" s="225"/>
      <c r="J148" s="226"/>
      <c r="K148" s="224"/>
      <c r="L148" s="224"/>
      <c r="M148" s="227"/>
      <c r="N148" s="228"/>
      <c r="O148" s="229"/>
      <c r="P148" s="229"/>
      <c r="Q148" s="230"/>
      <c r="R148" s="228"/>
      <c r="S148" s="229"/>
      <c r="T148" s="229"/>
      <c r="U148" s="231"/>
      <c r="V148" s="232"/>
      <c r="W148" s="229"/>
      <c r="X148" s="229"/>
      <c r="Y148" s="230"/>
      <c r="Z148" s="229"/>
      <c r="AA148" s="229"/>
      <c r="AB148" s="229"/>
      <c r="AC148" s="231"/>
      <c r="AD148" s="232"/>
      <c r="AE148" s="229"/>
      <c r="AF148" s="229"/>
      <c r="AG148" s="230"/>
      <c r="AH148" s="228"/>
      <c r="AI148" s="229"/>
      <c r="AJ148" s="229"/>
      <c r="AK148" s="231"/>
      <c r="AL148" s="232"/>
      <c r="AM148" s="229"/>
      <c r="AN148" s="229"/>
      <c r="AO148" s="230"/>
      <c r="AP148" s="228"/>
      <c r="AQ148" s="229"/>
      <c r="AR148" s="229"/>
      <c r="AS148" s="231"/>
      <c r="AT148" s="232"/>
      <c r="AU148" s="229"/>
      <c r="AV148" s="229"/>
      <c r="AW148" s="230"/>
      <c r="AX148" s="228"/>
      <c r="AY148" s="229"/>
      <c r="AZ148" s="229"/>
      <c r="BA148" s="227"/>
    </row>
    <row r="149" spans="1:53" s="108" customFormat="1" ht="15.75">
      <c r="A149" s="234"/>
      <c r="B149" s="172"/>
      <c r="C149" s="167"/>
      <c r="D149" s="182"/>
      <c r="E149" s="182"/>
      <c r="F149" s="223"/>
      <c r="G149" s="224"/>
      <c r="H149" s="224"/>
      <c r="I149" s="225"/>
      <c r="J149" s="226"/>
      <c r="K149" s="224"/>
      <c r="L149" s="224"/>
      <c r="M149" s="227"/>
      <c r="N149" s="228"/>
      <c r="O149" s="229"/>
      <c r="P149" s="229"/>
      <c r="Q149" s="230"/>
      <c r="R149" s="228"/>
      <c r="S149" s="229"/>
      <c r="T149" s="229"/>
      <c r="U149" s="231"/>
      <c r="V149" s="232"/>
      <c r="W149" s="229"/>
      <c r="X149" s="229"/>
      <c r="Y149" s="230"/>
      <c r="Z149" s="229"/>
      <c r="AA149" s="229"/>
      <c r="AB149" s="229"/>
      <c r="AC149" s="231"/>
      <c r="AD149" s="232"/>
      <c r="AE149" s="229"/>
      <c r="AF149" s="229"/>
      <c r="AG149" s="230"/>
      <c r="AH149" s="228"/>
      <c r="AI149" s="229"/>
      <c r="AJ149" s="229"/>
      <c r="AK149" s="231"/>
      <c r="AL149" s="232"/>
      <c r="AM149" s="229"/>
      <c r="AN149" s="229"/>
      <c r="AO149" s="230"/>
      <c r="AP149" s="228"/>
      <c r="AQ149" s="229"/>
      <c r="AR149" s="229"/>
      <c r="AS149" s="231"/>
      <c r="AT149" s="232"/>
      <c r="AU149" s="229"/>
      <c r="AV149" s="229"/>
      <c r="AW149" s="230"/>
      <c r="AX149" s="228"/>
      <c r="AY149" s="229"/>
      <c r="AZ149" s="229"/>
      <c r="BA149" s="227"/>
    </row>
    <row r="150" spans="1:53" s="108" customFormat="1" ht="15.75">
      <c r="A150" s="234"/>
      <c r="B150" s="172"/>
      <c r="C150" s="167"/>
      <c r="D150" s="182"/>
      <c r="E150" s="182"/>
      <c r="F150" s="223"/>
      <c r="G150" s="224"/>
      <c r="H150" s="224"/>
      <c r="I150" s="225"/>
      <c r="J150" s="226"/>
      <c r="K150" s="224"/>
      <c r="L150" s="224"/>
      <c r="M150" s="227"/>
      <c r="N150" s="228"/>
      <c r="O150" s="229"/>
      <c r="P150" s="229"/>
      <c r="Q150" s="230"/>
      <c r="R150" s="228"/>
      <c r="S150" s="229"/>
      <c r="T150" s="229"/>
      <c r="U150" s="231"/>
      <c r="V150" s="232"/>
      <c r="W150" s="229"/>
      <c r="X150" s="229"/>
      <c r="Y150" s="230"/>
      <c r="Z150" s="229"/>
      <c r="AA150" s="229"/>
      <c r="AB150" s="229"/>
      <c r="AC150" s="231"/>
      <c r="AD150" s="232"/>
      <c r="AE150" s="229"/>
      <c r="AF150" s="229"/>
      <c r="AG150" s="230"/>
      <c r="AH150" s="228"/>
      <c r="AI150" s="229"/>
      <c r="AJ150" s="229"/>
      <c r="AK150" s="231"/>
      <c r="AL150" s="232"/>
      <c r="AM150" s="229"/>
      <c r="AN150" s="229"/>
      <c r="AO150" s="230"/>
      <c r="AP150" s="228"/>
      <c r="AQ150" s="229"/>
      <c r="AR150" s="229"/>
      <c r="AS150" s="231"/>
      <c r="AT150" s="232"/>
      <c r="AU150" s="229"/>
      <c r="AV150" s="229"/>
      <c r="AW150" s="230"/>
      <c r="AX150" s="228"/>
      <c r="AY150" s="229"/>
      <c r="AZ150" s="229"/>
      <c r="BA150" s="227"/>
    </row>
    <row r="151" spans="1:53" s="108" customFormat="1" ht="15.75">
      <c r="A151" s="234"/>
      <c r="B151" s="172"/>
      <c r="C151" s="167"/>
      <c r="D151" s="182"/>
      <c r="E151" s="182"/>
      <c r="F151" s="223"/>
      <c r="G151" s="224"/>
      <c r="H151" s="224"/>
      <c r="I151" s="225"/>
      <c r="J151" s="226"/>
      <c r="K151" s="224"/>
      <c r="L151" s="224"/>
      <c r="M151" s="227"/>
      <c r="N151" s="228"/>
      <c r="O151" s="229"/>
      <c r="P151" s="229"/>
      <c r="Q151" s="230"/>
      <c r="R151" s="228"/>
      <c r="S151" s="229"/>
      <c r="T151" s="229"/>
      <c r="U151" s="231"/>
      <c r="V151" s="232"/>
      <c r="W151" s="229"/>
      <c r="X151" s="229"/>
      <c r="Y151" s="230"/>
      <c r="Z151" s="229"/>
      <c r="AA151" s="229"/>
      <c r="AB151" s="229"/>
      <c r="AC151" s="231"/>
      <c r="AD151" s="232"/>
      <c r="AE151" s="229"/>
      <c r="AF151" s="229"/>
      <c r="AG151" s="230"/>
      <c r="AH151" s="228"/>
      <c r="AI151" s="229"/>
      <c r="AJ151" s="229"/>
      <c r="AK151" s="231"/>
      <c r="AL151" s="232"/>
      <c r="AM151" s="229"/>
      <c r="AN151" s="229"/>
      <c r="AO151" s="230"/>
      <c r="AP151" s="228"/>
      <c r="AQ151" s="229"/>
      <c r="AR151" s="229"/>
      <c r="AS151" s="231"/>
      <c r="AT151" s="232"/>
      <c r="AU151" s="229"/>
      <c r="AV151" s="229"/>
      <c r="AW151" s="230"/>
      <c r="AX151" s="228"/>
      <c r="AY151" s="229"/>
      <c r="AZ151" s="229"/>
      <c r="BA151" s="227"/>
    </row>
    <row r="152" spans="1:53" s="108" customFormat="1" ht="15.75">
      <c r="A152" s="234"/>
      <c r="B152" s="172"/>
      <c r="C152" s="167"/>
      <c r="D152" s="182"/>
      <c r="E152" s="182"/>
      <c r="F152" s="223"/>
      <c r="G152" s="224"/>
      <c r="H152" s="224"/>
      <c r="I152" s="225"/>
      <c r="J152" s="226"/>
      <c r="K152" s="224"/>
      <c r="L152" s="224"/>
      <c r="M152" s="227"/>
      <c r="N152" s="228"/>
      <c r="O152" s="229"/>
      <c r="P152" s="229"/>
      <c r="Q152" s="230"/>
      <c r="R152" s="228"/>
      <c r="S152" s="229"/>
      <c r="T152" s="229"/>
      <c r="U152" s="231"/>
      <c r="V152" s="232"/>
      <c r="W152" s="229"/>
      <c r="X152" s="229"/>
      <c r="Y152" s="230"/>
      <c r="Z152" s="229"/>
      <c r="AA152" s="229"/>
      <c r="AB152" s="229"/>
      <c r="AC152" s="231"/>
      <c r="AD152" s="232"/>
      <c r="AE152" s="229"/>
      <c r="AF152" s="229"/>
      <c r="AG152" s="230"/>
      <c r="AH152" s="228"/>
      <c r="AI152" s="229"/>
      <c r="AJ152" s="229"/>
      <c r="AK152" s="231"/>
      <c r="AL152" s="232"/>
      <c r="AM152" s="229"/>
      <c r="AN152" s="229"/>
      <c r="AO152" s="230"/>
      <c r="AP152" s="228"/>
      <c r="AQ152" s="229"/>
      <c r="AR152" s="229"/>
      <c r="AS152" s="231"/>
      <c r="AT152" s="232"/>
      <c r="AU152" s="229"/>
      <c r="AV152" s="229"/>
      <c r="AW152" s="230"/>
      <c r="AX152" s="228"/>
      <c r="AY152" s="229"/>
      <c r="AZ152" s="229"/>
      <c r="BA152" s="227"/>
    </row>
    <row r="153" spans="1:53" s="108" customFormat="1" ht="15.75">
      <c r="A153" s="234"/>
      <c r="B153" s="172"/>
      <c r="C153" s="167"/>
      <c r="D153" s="182"/>
      <c r="E153" s="182"/>
      <c r="F153" s="223"/>
      <c r="G153" s="224"/>
      <c r="H153" s="224"/>
      <c r="I153" s="225"/>
      <c r="J153" s="226"/>
      <c r="K153" s="224"/>
      <c r="L153" s="224"/>
      <c r="M153" s="227"/>
      <c r="N153" s="228"/>
      <c r="O153" s="229"/>
      <c r="P153" s="229"/>
      <c r="Q153" s="230"/>
      <c r="R153" s="228"/>
      <c r="S153" s="229"/>
      <c r="T153" s="229"/>
      <c r="U153" s="231"/>
      <c r="V153" s="232"/>
      <c r="W153" s="229"/>
      <c r="X153" s="229"/>
      <c r="Y153" s="230"/>
      <c r="Z153" s="229"/>
      <c r="AA153" s="229"/>
      <c r="AB153" s="229"/>
      <c r="AC153" s="231"/>
      <c r="AD153" s="232"/>
      <c r="AE153" s="229"/>
      <c r="AF153" s="229"/>
      <c r="AG153" s="230"/>
      <c r="AH153" s="228"/>
      <c r="AI153" s="229"/>
      <c r="AJ153" s="229"/>
      <c r="AK153" s="231"/>
      <c r="AL153" s="232"/>
      <c r="AM153" s="229"/>
      <c r="AN153" s="229"/>
      <c r="AO153" s="230"/>
      <c r="AP153" s="228"/>
      <c r="AQ153" s="229"/>
      <c r="AR153" s="229"/>
      <c r="AS153" s="231"/>
      <c r="AT153" s="232"/>
      <c r="AU153" s="229"/>
      <c r="AV153" s="229"/>
      <c r="AW153" s="230"/>
      <c r="AX153" s="228"/>
      <c r="AY153" s="229"/>
      <c r="AZ153" s="229"/>
      <c r="BA153" s="227"/>
    </row>
    <row r="154" spans="1:53" s="108" customFormat="1" ht="15.75">
      <c r="A154" s="234"/>
      <c r="B154" s="172"/>
      <c r="C154" s="167"/>
      <c r="D154" s="182"/>
      <c r="E154" s="182"/>
      <c r="F154" s="223"/>
      <c r="G154" s="224"/>
      <c r="H154" s="224"/>
      <c r="I154" s="225"/>
      <c r="J154" s="226"/>
      <c r="K154" s="224"/>
      <c r="L154" s="224"/>
      <c r="M154" s="227"/>
      <c r="N154" s="228"/>
      <c r="O154" s="229"/>
      <c r="P154" s="229"/>
      <c r="Q154" s="230"/>
      <c r="R154" s="228"/>
      <c r="S154" s="229"/>
      <c r="T154" s="229"/>
      <c r="U154" s="231"/>
      <c r="V154" s="232"/>
      <c r="W154" s="229"/>
      <c r="X154" s="229"/>
      <c r="Y154" s="230"/>
      <c r="Z154" s="229"/>
      <c r="AA154" s="229"/>
      <c r="AB154" s="229"/>
      <c r="AC154" s="231"/>
      <c r="AD154" s="232"/>
      <c r="AE154" s="229"/>
      <c r="AF154" s="229"/>
      <c r="AG154" s="230"/>
      <c r="AH154" s="228"/>
      <c r="AI154" s="229"/>
      <c r="AJ154" s="229"/>
      <c r="AK154" s="231"/>
      <c r="AL154" s="232"/>
      <c r="AM154" s="229"/>
      <c r="AN154" s="229"/>
      <c r="AO154" s="230"/>
      <c r="AP154" s="228"/>
      <c r="AQ154" s="229"/>
      <c r="AR154" s="229"/>
      <c r="AS154" s="231"/>
      <c r="AT154" s="232"/>
      <c r="AU154" s="229"/>
      <c r="AV154" s="229"/>
      <c r="AW154" s="230"/>
      <c r="AX154" s="228"/>
      <c r="AY154" s="229"/>
      <c r="AZ154" s="229"/>
      <c r="BA154" s="227"/>
    </row>
    <row r="155" spans="1:53" s="108" customFormat="1" ht="15.75">
      <c r="A155" s="234"/>
      <c r="B155" s="172"/>
      <c r="C155" s="167"/>
      <c r="D155" s="182"/>
      <c r="E155" s="182"/>
      <c r="F155" s="223"/>
      <c r="G155" s="224"/>
      <c r="H155" s="224"/>
      <c r="I155" s="225"/>
      <c r="J155" s="226"/>
      <c r="K155" s="224"/>
      <c r="L155" s="224"/>
      <c r="M155" s="227"/>
      <c r="N155" s="228"/>
      <c r="O155" s="229"/>
      <c r="P155" s="229"/>
      <c r="Q155" s="230"/>
      <c r="R155" s="228"/>
      <c r="S155" s="229"/>
      <c r="T155" s="229"/>
      <c r="U155" s="231"/>
      <c r="V155" s="232"/>
      <c r="W155" s="229"/>
      <c r="X155" s="229"/>
      <c r="Y155" s="230"/>
      <c r="Z155" s="229"/>
      <c r="AA155" s="229"/>
      <c r="AB155" s="229"/>
      <c r="AC155" s="231"/>
      <c r="AD155" s="232"/>
      <c r="AE155" s="229"/>
      <c r="AF155" s="229"/>
      <c r="AG155" s="230"/>
      <c r="AH155" s="228"/>
      <c r="AI155" s="229"/>
      <c r="AJ155" s="229"/>
      <c r="AK155" s="231"/>
      <c r="AL155" s="232"/>
      <c r="AM155" s="229"/>
      <c r="AN155" s="229"/>
      <c r="AO155" s="230"/>
      <c r="AP155" s="228"/>
      <c r="AQ155" s="229"/>
      <c r="AR155" s="229"/>
      <c r="AS155" s="231"/>
      <c r="AT155" s="232"/>
      <c r="AU155" s="229"/>
      <c r="AV155" s="229"/>
      <c r="AW155" s="230"/>
      <c r="AX155" s="228"/>
      <c r="AY155" s="229"/>
      <c r="AZ155" s="229"/>
      <c r="BA155" s="227"/>
    </row>
    <row r="156" spans="1:53" s="108" customFormat="1" ht="15.75">
      <c r="A156" s="234"/>
      <c r="B156" s="172"/>
      <c r="C156" s="167"/>
      <c r="D156" s="182"/>
      <c r="E156" s="182"/>
      <c r="F156" s="223"/>
      <c r="G156" s="224"/>
      <c r="H156" s="224"/>
      <c r="I156" s="225"/>
      <c r="J156" s="226"/>
      <c r="K156" s="224"/>
      <c r="L156" s="224"/>
      <c r="M156" s="227"/>
      <c r="N156" s="228"/>
      <c r="O156" s="229"/>
      <c r="P156" s="229"/>
      <c r="Q156" s="230"/>
      <c r="R156" s="228"/>
      <c r="S156" s="229"/>
      <c r="T156" s="229"/>
      <c r="U156" s="231"/>
      <c r="V156" s="232"/>
      <c r="W156" s="229"/>
      <c r="X156" s="229"/>
      <c r="Y156" s="230"/>
      <c r="Z156" s="229"/>
      <c r="AA156" s="229"/>
      <c r="AB156" s="229"/>
      <c r="AC156" s="231"/>
      <c r="AD156" s="232"/>
      <c r="AE156" s="229"/>
      <c r="AF156" s="229"/>
      <c r="AG156" s="230"/>
      <c r="AH156" s="228"/>
      <c r="AI156" s="229"/>
      <c r="AJ156" s="229"/>
      <c r="AK156" s="231"/>
      <c r="AL156" s="232"/>
      <c r="AM156" s="229"/>
      <c r="AN156" s="229"/>
      <c r="AO156" s="230"/>
      <c r="AP156" s="228"/>
      <c r="AQ156" s="229"/>
      <c r="AR156" s="229"/>
      <c r="AS156" s="231"/>
      <c r="AT156" s="232"/>
      <c r="AU156" s="229"/>
      <c r="AV156" s="229"/>
      <c r="AW156" s="230"/>
      <c r="AX156" s="228"/>
      <c r="AY156" s="229"/>
      <c r="AZ156" s="229"/>
      <c r="BA156" s="227"/>
    </row>
    <row r="157" spans="1:53" s="108" customFormat="1" ht="15.75">
      <c r="A157" s="234"/>
      <c r="B157" s="172"/>
      <c r="C157" s="167"/>
      <c r="D157" s="182"/>
      <c r="E157" s="182"/>
      <c r="F157" s="223"/>
      <c r="G157" s="224"/>
      <c r="H157" s="224"/>
      <c r="I157" s="225"/>
      <c r="J157" s="226"/>
      <c r="K157" s="224"/>
      <c r="L157" s="224"/>
      <c r="M157" s="227"/>
      <c r="N157" s="228"/>
      <c r="O157" s="229"/>
      <c r="P157" s="229"/>
      <c r="Q157" s="230"/>
      <c r="R157" s="228"/>
      <c r="S157" s="229"/>
      <c r="T157" s="229"/>
      <c r="U157" s="231"/>
      <c r="V157" s="232"/>
      <c r="W157" s="229"/>
      <c r="X157" s="229"/>
      <c r="Y157" s="230"/>
      <c r="Z157" s="229"/>
      <c r="AA157" s="229"/>
      <c r="AB157" s="229"/>
      <c r="AC157" s="231"/>
      <c r="AD157" s="232"/>
      <c r="AE157" s="229"/>
      <c r="AF157" s="229"/>
      <c r="AG157" s="230"/>
      <c r="AH157" s="228"/>
      <c r="AI157" s="229"/>
      <c r="AJ157" s="229"/>
      <c r="AK157" s="231"/>
      <c r="AL157" s="232"/>
      <c r="AM157" s="229"/>
      <c r="AN157" s="229"/>
      <c r="AO157" s="230"/>
      <c r="AP157" s="228"/>
      <c r="AQ157" s="229"/>
      <c r="AR157" s="229"/>
      <c r="AS157" s="231"/>
      <c r="AT157" s="232"/>
      <c r="AU157" s="229"/>
      <c r="AV157" s="229"/>
      <c r="AW157" s="230"/>
      <c r="AX157" s="228"/>
      <c r="AY157" s="229"/>
      <c r="AZ157" s="229"/>
      <c r="BA157" s="227"/>
    </row>
    <row r="158" spans="1:53" s="108" customFormat="1" ht="15.75">
      <c r="A158" s="234"/>
      <c r="B158" s="172"/>
      <c r="C158" s="167"/>
      <c r="D158" s="182"/>
      <c r="E158" s="182"/>
      <c r="F158" s="223"/>
      <c r="G158" s="224"/>
      <c r="H158" s="224"/>
      <c r="I158" s="225"/>
      <c r="J158" s="226"/>
      <c r="K158" s="224"/>
      <c r="L158" s="224"/>
      <c r="M158" s="227"/>
      <c r="N158" s="228"/>
      <c r="O158" s="229"/>
      <c r="P158" s="229"/>
      <c r="Q158" s="230"/>
      <c r="R158" s="228"/>
      <c r="S158" s="229"/>
      <c r="T158" s="229"/>
      <c r="U158" s="231"/>
      <c r="V158" s="232"/>
      <c r="W158" s="229"/>
      <c r="X158" s="229"/>
      <c r="Y158" s="230"/>
      <c r="Z158" s="229"/>
      <c r="AA158" s="229"/>
      <c r="AB158" s="229"/>
      <c r="AC158" s="231"/>
      <c r="AD158" s="232"/>
      <c r="AE158" s="229"/>
      <c r="AF158" s="229"/>
      <c r="AG158" s="230"/>
      <c r="AH158" s="228"/>
      <c r="AI158" s="229"/>
      <c r="AJ158" s="229"/>
      <c r="AK158" s="231"/>
      <c r="AL158" s="232"/>
      <c r="AM158" s="229"/>
      <c r="AN158" s="229"/>
      <c r="AO158" s="230"/>
      <c r="AP158" s="228"/>
      <c r="AQ158" s="229"/>
      <c r="AR158" s="229"/>
      <c r="AS158" s="231"/>
      <c r="AT158" s="232"/>
      <c r="AU158" s="229"/>
      <c r="AV158" s="229"/>
      <c r="AW158" s="230"/>
      <c r="AX158" s="228"/>
      <c r="AY158" s="229"/>
      <c r="AZ158" s="229"/>
      <c r="BA158" s="227"/>
    </row>
    <row r="159" spans="1:53" s="108" customFormat="1" ht="15.75">
      <c r="A159" s="234"/>
      <c r="B159" s="172"/>
      <c r="C159" s="167"/>
      <c r="D159" s="182"/>
      <c r="E159" s="182"/>
      <c r="F159" s="223"/>
      <c r="G159" s="224"/>
      <c r="H159" s="224"/>
      <c r="I159" s="225"/>
      <c r="J159" s="226"/>
      <c r="K159" s="224"/>
      <c r="L159" s="224"/>
      <c r="M159" s="227"/>
      <c r="N159" s="228"/>
      <c r="O159" s="229"/>
      <c r="P159" s="229"/>
      <c r="Q159" s="230"/>
      <c r="R159" s="228"/>
      <c r="S159" s="229"/>
      <c r="T159" s="229"/>
      <c r="U159" s="231"/>
      <c r="V159" s="232"/>
      <c r="W159" s="229"/>
      <c r="X159" s="229"/>
      <c r="Y159" s="230"/>
      <c r="Z159" s="229"/>
      <c r="AA159" s="229"/>
      <c r="AB159" s="229"/>
      <c r="AC159" s="231"/>
      <c r="AD159" s="232"/>
      <c r="AE159" s="229"/>
      <c r="AF159" s="229"/>
      <c r="AG159" s="230"/>
      <c r="AH159" s="228"/>
      <c r="AI159" s="229"/>
      <c r="AJ159" s="229"/>
      <c r="AK159" s="231"/>
      <c r="AL159" s="232"/>
      <c r="AM159" s="229"/>
      <c r="AN159" s="229"/>
      <c r="AO159" s="230"/>
      <c r="AP159" s="228"/>
      <c r="AQ159" s="229"/>
      <c r="AR159" s="229"/>
      <c r="AS159" s="231"/>
      <c r="AT159" s="232"/>
      <c r="AU159" s="229"/>
      <c r="AV159" s="229"/>
      <c r="AW159" s="230"/>
      <c r="AX159" s="228"/>
      <c r="AY159" s="229"/>
      <c r="AZ159" s="229"/>
      <c r="BA159" s="227"/>
    </row>
    <row r="160" spans="1:53" s="108" customFormat="1" ht="15.75">
      <c r="A160" s="234"/>
      <c r="B160" s="172"/>
      <c r="C160" s="167"/>
      <c r="D160" s="182"/>
      <c r="E160" s="182"/>
      <c r="F160" s="223"/>
      <c r="G160" s="224"/>
      <c r="H160" s="224"/>
      <c r="I160" s="225"/>
      <c r="J160" s="226"/>
      <c r="K160" s="224"/>
      <c r="L160" s="224"/>
      <c r="M160" s="227"/>
      <c r="N160" s="228"/>
      <c r="O160" s="229"/>
      <c r="P160" s="229"/>
      <c r="Q160" s="230"/>
      <c r="R160" s="228"/>
      <c r="S160" s="229"/>
      <c r="T160" s="229"/>
      <c r="U160" s="231"/>
      <c r="V160" s="232"/>
      <c r="W160" s="229"/>
      <c r="X160" s="229"/>
      <c r="Y160" s="230"/>
      <c r="Z160" s="229"/>
      <c r="AA160" s="229"/>
      <c r="AB160" s="229"/>
      <c r="AC160" s="231"/>
      <c r="AD160" s="232"/>
      <c r="AE160" s="229"/>
      <c r="AF160" s="229"/>
      <c r="AG160" s="230"/>
      <c r="AH160" s="228"/>
      <c r="AI160" s="229"/>
      <c r="AJ160" s="229"/>
      <c r="AK160" s="231"/>
      <c r="AL160" s="232"/>
      <c r="AM160" s="229"/>
      <c r="AN160" s="229"/>
      <c r="AO160" s="230"/>
      <c r="AP160" s="228"/>
      <c r="AQ160" s="229"/>
      <c r="AR160" s="229"/>
      <c r="AS160" s="231"/>
      <c r="AT160" s="232"/>
      <c r="AU160" s="229"/>
      <c r="AV160" s="229"/>
      <c r="AW160" s="230"/>
      <c r="AX160" s="228"/>
      <c r="AY160" s="229"/>
      <c r="AZ160" s="229"/>
      <c r="BA160" s="227"/>
    </row>
    <row r="161" spans="1:53" s="108" customFormat="1" ht="15.75">
      <c r="A161" s="234"/>
      <c r="B161" s="172"/>
      <c r="C161" s="167"/>
      <c r="D161" s="182"/>
      <c r="E161" s="182"/>
      <c r="F161" s="223"/>
      <c r="G161" s="224"/>
      <c r="H161" s="224"/>
      <c r="I161" s="225"/>
      <c r="J161" s="226"/>
      <c r="K161" s="224"/>
      <c r="L161" s="224"/>
      <c r="M161" s="227"/>
      <c r="N161" s="228"/>
      <c r="O161" s="229"/>
      <c r="P161" s="229"/>
      <c r="Q161" s="230"/>
      <c r="R161" s="228"/>
      <c r="S161" s="229"/>
      <c r="T161" s="229"/>
      <c r="U161" s="231"/>
      <c r="V161" s="232"/>
      <c r="W161" s="229"/>
      <c r="X161" s="229"/>
      <c r="Y161" s="230"/>
      <c r="Z161" s="229"/>
      <c r="AA161" s="229"/>
      <c r="AB161" s="229"/>
      <c r="AC161" s="231"/>
      <c r="AD161" s="232"/>
      <c r="AE161" s="229"/>
      <c r="AF161" s="229"/>
      <c r="AG161" s="230"/>
      <c r="AH161" s="228"/>
      <c r="AI161" s="229"/>
      <c r="AJ161" s="229"/>
      <c r="AK161" s="231"/>
      <c r="AL161" s="232"/>
      <c r="AM161" s="229"/>
      <c r="AN161" s="229"/>
      <c r="AO161" s="230"/>
      <c r="AP161" s="228"/>
      <c r="AQ161" s="229"/>
      <c r="AR161" s="229"/>
      <c r="AS161" s="231"/>
      <c r="AT161" s="232"/>
      <c r="AU161" s="229"/>
      <c r="AV161" s="229"/>
      <c r="AW161" s="230"/>
      <c r="AX161" s="228"/>
      <c r="AY161" s="229"/>
      <c r="AZ161" s="229"/>
      <c r="BA161" s="227"/>
    </row>
    <row r="162" spans="1:53" s="108" customFormat="1" ht="15.75">
      <c r="A162" s="234"/>
      <c r="B162" s="172"/>
      <c r="C162" s="167"/>
      <c r="D162" s="182"/>
      <c r="E162" s="182"/>
      <c r="F162" s="223"/>
      <c r="G162" s="224"/>
      <c r="H162" s="224"/>
      <c r="I162" s="225"/>
      <c r="J162" s="226"/>
      <c r="K162" s="224"/>
      <c r="L162" s="224"/>
      <c r="M162" s="227"/>
      <c r="N162" s="228"/>
      <c r="O162" s="229"/>
      <c r="P162" s="229"/>
      <c r="Q162" s="230"/>
      <c r="R162" s="228"/>
      <c r="S162" s="229"/>
      <c r="T162" s="229"/>
      <c r="U162" s="231"/>
      <c r="V162" s="232"/>
      <c r="W162" s="229"/>
      <c r="X162" s="229"/>
      <c r="Y162" s="230"/>
      <c r="Z162" s="229"/>
      <c r="AA162" s="229"/>
      <c r="AB162" s="229"/>
      <c r="AC162" s="231"/>
      <c r="AD162" s="232"/>
      <c r="AE162" s="229"/>
      <c r="AF162" s="229"/>
      <c r="AG162" s="230"/>
      <c r="AH162" s="228"/>
      <c r="AI162" s="229"/>
      <c r="AJ162" s="229"/>
      <c r="AK162" s="231"/>
      <c r="AL162" s="232"/>
      <c r="AM162" s="229"/>
      <c r="AN162" s="229"/>
      <c r="AO162" s="230"/>
      <c r="AP162" s="228"/>
      <c r="AQ162" s="229"/>
      <c r="AR162" s="229"/>
      <c r="AS162" s="231"/>
      <c r="AT162" s="232"/>
      <c r="AU162" s="229"/>
      <c r="AV162" s="229"/>
      <c r="AW162" s="230"/>
      <c r="AX162" s="228"/>
      <c r="AY162" s="229"/>
      <c r="AZ162" s="229"/>
      <c r="BA162" s="227"/>
    </row>
    <row r="163" spans="1:53" s="108" customFormat="1" ht="15.75">
      <c r="A163" s="234"/>
      <c r="B163" s="172"/>
      <c r="C163" s="167"/>
      <c r="D163" s="182"/>
      <c r="E163" s="182"/>
      <c r="F163" s="223"/>
      <c r="G163" s="224"/>
      <c r="H163" s="224"/>
      <c r="I163" s="225"/>
      <c r="J163" s="226"/>
      <c r="K163" s="224"/>
      <c r="L163" s="224"/>
      <c r="M163" s="227"/>
      <c r="N163" s="228"/>
      <c r="O163" s="229"/>
      <c r="P163" s="229"/>
      <c r="Q163" s="230"/>
      <c r="R163" s="228"/>
      <c r="S163" s="229"/>
      <c r="T163" s="229"/>
      <c r="U163" s="231"/>
      <c r="V163" s="232"/>
      <c r="W163" s="229"/>
      <c r="X163" s="229"/>
      <c r="Y163" s="230"/>
      <c r="Z163" s="229"/>
      <c r="AA163" s="229"/>
      <c r="AB163" s="229"/>
      <c r="AC163" s="231"/>
      <c r="AD163" s="232"/>
      <c r="AE163" s="229"/>
      <c r="AF163" s="229"/>
      <c r="AG163" s="230"/>
      <c r="AH163" s="228"/>
      <c r="AI163" s="229"/>
      <c r="AJ163" s="229"/>
      <c r="AK163" s="231"/>
      <c r="AL163" s="232"/>
      <c r="AM163" s="229"/>
      <c r="AN163" s="229"/>
      <c r="AO163" s="230"/>
      <c r="AP163" s="228"/>
      <c r="AQ163" s="229"/>
      <c r="AR163" s="229"/>
      <c r="AS163" s="231"/>
      <c r="AT163" s="232"/>
      <c r="AU163" s="229"/>
      <c r="AV163" s="229"/>
      <c r="AW163" s="230"/>
      <c r="AX163" s="228"/>
      <c r="AY163" s="229"/>
      <c r="AZ163" s="229"/>
      <c r="BA163" s="227"/>
    </row>
    <row r="164" spans="1:53" s="108" customFormat="1" ht="15.75">
      <c r="A164" s="234"/>
      <c r="B164" s="172"/>
      <c r="C164" s="167"/>
      <c r="D164" s="182"/>
      <c r="E164" s="182"/>
      <c r="F164" s="223"/>
      <c r="G164" s="224"/>
      <c r="H164" s="224"/>
      <c r="I164" s="225"/>
      <c r="J164" s="226"/>
      <c r="K164" s="224"/>
      <c r="L164" s="224"/>
      <c r="M164" s="227"/>
      <c r="N164" s="228"/>
      <c r="O164" s="229"/>
      <c r="P164" s="229"/>
      <c r="Q164" s="230"/>
      <c r="R164" s="228"/>
      <c r="S164" s="229"/>
      <c r="T164" s="229"/>
      <c r="U164" s="231"/>
      <c r="V164" s="232"/>
      <c r="W164" s="229"/>
      <c r="X164" s="229"/>
      <c r="Y164" s="230"/>
      <c r="Z164" s="229"/>
      <c r="AA164" s="229"/>
      <c r="AB164" s="229"/>
      <c r="AC164" s="231"/>
      <c r="AD164" s="232"/>
      <c r="AE164" s="229"/>
      <c r="AF164" s="229"/>
      <c r="AG164" s="230"/>
      <c r="AH164" s="228"/>
      <c r="AI164" s="229"/>
      <c r="AJ164" s="229"/>
      <c r="AK164" s="231"/>
      <c r="AL164" s="232"/>
      <c r="AM164" s="229"/>
      <c r="AN164" s="229"/>
      <c r="AO164" s="230"/>
      <c r="AP164" s="228"/>
      <c r="AQ164" s="229"/>
      <c r="AR164" s="229"/>
      <c r="AS164" s="231"/>
      <c r="AT164" s="232"/>
      <c r="AU164" s="229"/>
      <c r="AV164" s="229"/>
      <c r="AW164" s="230"/>
      <c r="AX164" s="228"/>
      <c r="AY164" s="229"/>
      <c r="AZ164" s="229"/>
      <c r="BA164" s="227"/>
    </row>
    <row r="165" spans="1:53" s="108" customFormat="1" ht="15.75">
      <c r="A165" s="234"/>
      <c r="B165" s="172"/>
      <c r="C165" s="167"/>
      <c r="D165" s="182"/>
      <c r="E165" s="182"/>
      <c r="F165" s="223"/>
      <c r="G165" s="224"/>
      <c r="H165" s="224"/>
      <c r="I165" s="225"/>
      <c r="J165" s="226"/>
      <c r="K165" s="224"/>
      <c r="L165" s="224"/>
      <c r="M165" s="227"/>
      <c r="N165" s="228"/>
      <c r="O165" s="229"/>
      <c r="P165" s="229"/>
      <c r="Q165" s="230"/>
      <c r="R165" s="228"/>
      <c r="S165" s="229"/>
      <c r="T165" s="229"/>
      <c r="U165" s="231"/>
      <c r="V165" s="232"/>
      <c r="W165" s="229"/>
      <c r="X165" s="229"/>
      <c r="Y165" s="230"/>
      <c r="Z165" s="229"/>
      <c r="AA165" s="229"/>
      <c r="AB165" s="229"/>
      <c r="AC165" s="231"/>
      <c r="AD165" s="232"/>
      <c r="AE165" s="229"/>
      <c r="AF165" s="229"/>
      <c r="AG165" s="230"/>
      <c r="AH165" s="228"/>
      <c r="AI165" s="229"/>
      <c r="AJ165" s="229"/>
      <c r="AK165" s="231"/>
      <c r="AL165" s="232"/>
      <c r="AM165" s="229"/>
      <c r="AN165" s="229"/>
      <c r="AO165" s="230"/>
      <c r="AP165" s="228"/>
      <c r="AQ165" s="229"/>
      <c r="AR165" s="229"/>
      <c r="AS165" s="231"/>
      <c r="AT165" s="232"/>
      <c r="AU165" s="229"/>
      <c r="AV165" s="229"/>
      <c r="AW165" s="230"/>
      <c r="AX165" s="228"/>
      <c r="AY165" s="229"/>
      <c r="AZ165" s="229"/>
      <c r="BA165" s="227"/>
    </row>
    <row r="166" spans="1:53" s="108" customFormat="1" ht="15.75">
      <c r="A166" s="234"/>
      <c r="B166" s="172"/>
      <c r="C166" s="167"/>
      <c r="D166" s="182"/>
      <c r="E166" s="182"/>
      <c r="F166" s="223"/>
      <c r="G166" s="224"/>
      <c r="H166" s="224"/>
      <c r="I166" s="225"/>
      <c r="J166" s="226"/>
      <c r="K166" s="224"/>
      <c r="L166" s="224"/>
      <c r="M166" s="227"/>
      <c r="N166" s="228"/>
      <c r="O166" s="229"/>
      <c r="P166" s="229"/>
      <c r="Q166" s="230"/>
      <c r="R166" s="228"/>
      <c r="S166" s="229"/>
      <c r="T166" s="229"/>
      <c r="U166" s="231"/>
      <c r="V166" s="232"/>
      <c r="W166" s="229"/>
      <c r="X166" s="229"/>
      <c r="Y166" s="230"/>
      <c r="Z166" s="229"/>
      <c r="AA166" s="229"/>
      <c r="AB166" s="229"/>
      <c r="AC166" s="231"/>
      <c r="AD166" s="232"/>
      <c r="AE166" s="229"/>
      <c r="AF166" s="229"/>
      <c r="AG166" s="230"/>
      <c r="AH166" s="228"/>
      <c r="AI166" s="229"/>
      <c r="AJ166" s="229"/>
      <c r="AK166" s="231"/>
      <c r="AL166" s="232"/>
      <c r="AM166" s="229"/>
      <c r="AN166" s="229"/>
      <c r="AO166" s="230"/>
      <c r="AP166" s="228"/>
      <c r="AQ166" s="229"/>
      <c r="AR166" s="229"/>
      <c r="AS166" s="231"/>
      <c r="AT166" s="232"/>
      <c r="AU166" s="229"/>
      <c r="AV166" s="229"/>
      <c r="AW166" s="230"/>
      <c r="AX166" s="228"/>
      <c r="AY166" s="229"/>
      <c r="AZ166" s="229"/>
      <c r="BA166" s="227"/>
    </row>
    <row r="167" spans="1:53" s="108" customFormat="1" ht="15.75">
      <c r="A167" s="234"/>
      <c r="B167" s="172"/>
      <c r="C167" s="167"/>
      <c r="D167" s="182"/>
      <c r="E167" s="182"/>
      <c r="F167" s="223"/>
      <c r="G167" s="224"/>
      <c r="H167" s="224"/>
      <c r="I167" s="225"/>
      <c r="J167" s="226"/>
      <c r="K167" s="224"/>
      <c r="L167" s="224"/>
      <c r="M167" s="227"/>
      <c r="N167" s="228"/>
      <c r="O167" s="229"/>
      <c r="P167" s="229"/>
      <c r="Q167" s="230"/>
      <c r="R167" s="228"/>
      <c r="S167" s="229"/>
      <c r="T167" s="229"/>
      <c r="U167" s="231"/>
      <c r="V167" s="232"/>
      <c r="W167" s="229"/>
      <c r="X167" s="229"/>
      <c r="Y167" s="230"/>
      <c r="Z167" s="229"/>
      <c r="AA167" s="229"/>
      <c r="AB167" s="229"/>
      <c r="AC167" s="231"/>
      <c r="AD167" s="232"/>
      <c r="AE167" s="229"/>
      <c r="AF167" s="229"/>
      <c r="AG167" s="230"/>
      <c r="AH167" s="228"/>
      <c r="AI167" s="229"/>
      <c r="AJ167" s="229"/>
      <c r="AK167" s="231"/>
      <c r="AL167" s="232"/>
      <c r="AM167" s="229"/>
      <c r="AN167" s="229"/>
      <c r="AO167" s="230"/>
      <c r="AP167" s="228"/>
      <c r="AQ167" s="229"/>
      <c r="AR167" s="229"/>
      <c r="AS167" s="231"/>
      <c r="AT167" s="232"/>
      <c r="AU167" s="229"/>
      <c r="AV167" s="229"/>
      <c r="AW167" s="230"/>
      <c r="AX167" s="228"/>
      <c r="AY167" s="229"/>
      <c r="AZ167" s="229"/>
      <c r="BA167" s="227"/>
    </row>
    <row r="168" spans="1:53" s="108" customFormat="1" ht="15.75">
      <c r="A168" s="234"/>
      <c r="B168" s="172"/>
      <c r="C168" s="167"/>
      <c r="D168" s="182"/>
      <c r="E168" s="182"/>
      <c r="F168" s="223"/>
      <c r="G168" s="224"/>
      <c r="H168" s="224"/>
      <c r="I168" s="225"/>
      <c r="J168" s="226"/>
      <c r="K168" s="224"/>
      <c r="L168" s="224"/>
      <c r="M168" s="227"/>
      <c r="N168" s="228"/>
      <c r="O168" s="229"/>
      <c r="P168" s="229"/>
      <c r="Q168" s="230"/>
      <c r="R168" s="228"/>
      <c r="S168" s="229"/>
      <c r="T168" s="229"/>
      <c r="U168" s="231"/>
      <c r="V168" s="232"/>
      <c r="W168" s="229"/>
      <c r="X168" s="229"/>
      <c r="Y168" s="230"/>
      <c r="Z168" s="229"/>
      <c r="AA168" s="229"/>
      <c r="AB168" s="229"/>
      <c r="AC168" s="231"/>
      <c r="AD168" s="232"/>
      <c r="AE168" s="229"/>
      <c r="AF168" s="229"/>
      <c r="AG168" s="230"/>
      <c r="AH168" s="228"/>
      <c r="AI168" s="229"/>
      <c r="AJ168" s="229"/>
      <c r="AK168" s="231"/>
      <c r="AL168" s="232"/>
      <c r="AM168" s="229"/>
      <c r="AN168" s="229"/>
      <c r="AO168" s="230"/>
      <c r="AP168" s="228"/>
      <c r="AQ168" s="229"/>
      <c r="AR168" s="229"/>
      <c r="AS168" s="231"/>
      <c r="AT168" s="232"/>
      <c r="AU168" s="229"/>
      <c r="AV168" s="229"/>
      <c r="AW168" s="230"/>
      <c r="AX168" s="228"/>
      <c r="AY168" s="229"/>
      <c r="AZ168" s="229"/>
      <c r="BA168" s="227"/>
    </row>
    <row r="169" spans="1:53" s="108" customFormat="1" ht="15.75">
      <c r="A169" s="234"/>
      <c r="B169" s="172"/>
      <c r="C169" s="167"/>
      <c r="D169" s="182"/>
      <c r="E169" s="182"/>
      <c r="F169" s="223"/>
      <c r="G169" s="224"/>
      <c r="H169" s="224"/>
      <c r="I169" s="225"/>
      <c r="J169" s="226"/>
      <c r="K169" s="224"/>
      <c r="L169" s="224"/>
      <c r="M169" s="227"/>
      <c r="N169" s="228"/>
      <c r="O169" s="229"/>
      <c r="P169" s="229"/>
      <c r="Q169" s="230"/>
      <c r="R169" s="228"/>
      <c r="S169" s="229"/>
      <c r="T169" s="229"/>
      <c r="U169" s="231"/>
      <c r="V169" s="232"/>
      <c r="W169" s="229"/>
      <c r="X169" s="229"/>
      <c r="Y169" s="230"/>
      <c r="Z169" s="229"/>
      <c r="AA169" s="229"/>
      <c r="AB169" s="229"/>
      <c r="AC169" s="231"/>
      <c r="AD169" s="232"/>
      <c r="AE169" s="229"/>
      <c r="AF169" s="229"/>
      <c r="AG169" s="230"/>
      <c r="AH169" s="228"/>
      <c r="AI169" s="229"/>
      <c r="AJ169" s="229"/>
      <c r="AK169" s="231"/>
      <c r="AL169" s="232"/>
      <c r="AM169" s="229"/>
      <c r="AN169" s="229"/>
      <c r="AO169" s="230"/>
      <c r="AP169" s="228"/>
      <c r="AQ169" s="229"/>
      <c r="AR169" s="229"/>
      <c r="AS169" s="231"/>
      <c r="AT169" s="232"/>
      <c r="AU169" s="229"/>
      <c r="AV169" s="229"/>
      <c r="AW169" s="230"/>
      <c r="AX169" s="228"/>
      <c r="AY169" s="229"/>
      <c r="AZ169" s="229"/>
      <c r="BA169" s="227"/>
    </row>
    <row r="170" spans="1:53" s="108" customFormat="1" ht="15.75">
      <c r="A170" s="234"/>
      <c r="B170" s="172"/>
      <c r="C170" s="167"/>
      <c r="D170" s="182"/>
      <c r="E170" s="182"/>
      <c r="F170" s="223"/>
      <c r="G170" s="224"/>
      <c r="H170" s="224"/>
      <c r="I170" s="225"/>
      <c r="J170" s="226"/>
      <c r="K170" s="224"/>
      <c r="L170" s="224"/>
      <c r="M170" s="227"/>
      <c r="N170" s="228"/>
      <c r="O170" s="229"/>
      <c r="P170" s="229"/>
      <c r="Q170" s="230"/>
      <c r="R170" s="228"/>
      <c r="S170" s="229"/>
      <c r="T170" s="229"/>
      <c r="U170" s="231"/>
      <c r="V170" s="232"/>
      <c r="W170" s="229"/>
      <c r="X170" s="229"/>
      <c r="Y170" s="230"/>
      <c r="Z170" s="229"/>
      <c r="AA170" s="229"/>
      <c r="AB170" s="229"/>
      <c r="AC170" s="231"/>
      <c r="AD170" s="232"/>
      <c r="AE170" s="229"/>
      <c r="AF170" s="229"/>
      <c r="AG170" s="230"/>
      <c r="AH170" s="228"/>
      <c r="AI170" s="229"/>
      <c r="AJ170" s="229"/>
      <c r="AK170" s="231"/>
      <c r="AL170" s="232"/>
      <c r="AM170" s="229"/>
      <c r="AN170" s="229"/>
      <c r="AO170" s="230"/>
      <c r="AP170" s="228"/>
      <c r="AQ170" s="229"/>
      <c r="AR170" s="229"/>
      <c r="AS170" s="231"/>
      <c r="AT170" s="232"/>
      <c r="AU170" s="229"/>
      <c r="AV170" s="229"/>
      <c r="AW170" s="230"/>
      <c r="AX170" s="228"/>
      <c r="AY170" s="229"/>
      <c r="AZ170" s="229"/>
      <c r="BA170" s="227"/>
    </row>
    <row r="171" spans="1:53" s="108" customFormat="1" ht="15.75">
      <c r="A171" s="234"/>
      <c r="B171" s="172"/>
      <c r="C171" s="167"/>
      <c r="D171" s="182"/>
      <c r="E171" s="182"/>
      <c r="F171" s="223"/>
      <c r="G171" s="224"/>
      <c r="H171" s="224"/>
      <c r="I171" s="225"/>
      <c r="J171" s="226"/>
      <c r="K171" s="224"/>
      <c r="L171" s="224"/>
      <c r="M171" s="227"/>
      <c r="N171" s="228"/>
      <c r="O171" s="229"/>
      <c r="P171" s="229"/>
      <c r="Q171" s="230"/>
      <c r="R171" s="228"/>
      <c r="S171" s="229"/>
      <c r="T171" s="229"/>
      <c r="U171" s="231"/>
      <c r="V171" s="232"/>
      <c r="W171" s="229"/>
      <c r="X171" s="229"/>
      <c r="Y171" s="230"/>
      <c r="Z171" s="229"/>
      <c r="AA171" s="229"/>
      <c r="AB171" s="229"/>
      <c r="AC171" s="231"/>
      <c r="AD171" s="232"/>
      <c r="AE171" s="229"/>
      <c r="AF171" s="229"/>
      <c r="AG171" s="230"/>
      <c r="AH171" s="228"/>
      <c r="AI171" s="229"/>
      <c r="AJ171" s="229"/>
      <c r="AK171" s="231"/>
      <c r="AL171" s="232"/>
      <c r="AM171" s="229"/>
      <c r="AN171" s="229"/>
      <c r="AO171" s="230"/>
      <c r="AP171" s="228"/>
      <c r="AQ171" s="229"/>
      <c r="AR171" s="229"/>
      <c r="AS171" s="231"/>
      <c r="AT171" s="232"/>
      <c r="AU171" s="229"/>
      <c r="AV171" s="229"/>
      <c r="AW171" s="230"/>
      <c r="AX171" s="228"/>
      <c r="AY171" s="229"/>
      <c r="AZ171" s="229"/>
      <c r="BA171" s="227"/>
    </row>
    <row r="172" spans="1:53" s="108" customFormat="1" ht="15.75">
      <c r="A172" s="234"/>
      <c r="B172" s="172"/>
      <c r="C172" s="167"/>
      <c r="D172" s="182"/>
      <c r="E172" s="182"/>
      <c r="F172" s="223"/>
      <c r="G172" s="224"/>
      <c r="H172" s="224"/>
      <c r="I172" s="225"/>
      <c r="J172" s="226"/>
      <c r="K172" s="224"/>
      <c r="L172" s="224"/>
      <c r="M172" s="227"/>
      <c r="N172" s="228"/>
      <c r="O172" s="229"/>
      <c r="P172" s="229"/>
      <c r="Q172" s="230"/>
      <c r="R172" s="228"/>
      <c r="S172" s="229"/>
      <c r="T172" s="229"/>
      <c r="U172" s="231"/>
      <c r="V172" s="232"/>
      <c r="W172" s="229"/>
      <c r="X172" s="229"/>
      <c r="Y172" s="230"/>
      <c r="Z172" s="229"/>
      <c r="AA172" s="229"/>
      <c r="AB172" s="229"/>
      <c r="AC172" s="231"/>
      <c r="AD172" s="232"/>
      <c r="AE172" s="229"/>
      <c r="AF172" s="229"/>
      <c r="AG172" s="230"/>
      <c r="AH172" s="228"/>
      <c r="AI172" s="229"/>
      <c r="AJ172" s="229"/>
      <c r="AK172" s="231"/>
      <c r="AL172" s="232"/>
      <c r="AM172" s="229"/>
      <c r="AN172" s="229"/>
      <c r="AO172" s="230"/>
      <c r="AP172" s="228"/>
      <c r="AQ172" s="229"/>
      <c r="AR172" s="229"/>
      <c r="AS172" s="231"/>
      <c r="AT172" s="232"/>
      <c r="AU172" s="229"/>
      <c r="AV172" s="229"/>
      <c r="AW172" s="230"/>
      <c r="AX172" s="228"/>
      <c r="AY172" s="229"/>
      <c r="AZ172" s="229"/>
      <c r="BA172" s="227"/>
    </row>
    <row r="173" spans="1:53" s="108" customFormat="1" ht="15.75">
      <c r="A173" s="234"/>
      <c r="B173" s="172"/>
      <c r="C173" s="167"/>
      <c r="D173" s="182"/>
      <c r="E173" s="182"/>
      <c r="F173" s="223"/>
      <c r="G173" s="224"/>
      <c r="H173" s="224"/>
      <c r="I173" s="225"/>
      <c r="J173" s="226"/>
      <c r="K173" s="224"/>
      <c r="L173" s="224"/>
      <c r="M173" s="227"/>
      <c r="N173" s="228"/>
      <c r="O173" s="229"/>
      <c r="P173" s="229"/>
      <c r="Q173" s="230"/>
      <c r="R173" s="228"/>
      <c r="S173" s="229"/>
      <c r="T173" s="229"/>
      <c r="U173" s="231"/>
      <c r="V173" s="232"/>
      <c r="W173" s="229"/>
      <c r="X173" s="229"/>
      <c r="Y173" s="230"/>
      <c r="Z173" s="229"/>
      <c r="AA173" s="229"/>
      <c r="AB173" s="229"/>
      <c r="AC173" s="231"/>
      <c r="AD173" s="232"/>
      <c r="AE173" s="229"/>
      <c r="AF173" s="229"/>
      <c r="AG173" s="230"/>
      <c r="AH173" s="228"/>
      <c r="AI173" s="229"/>
      <c r="AJ173" s="229"/>
      <c r="AK173" s="231"/>
      <c r="AL173" s="232"/>
      <c r="AM173" s="229"/>
      <c r="AN173" s="229"/>
      <c r="AO173" s="230"/>
      <c r="AP173" s="228"/>
      <c r="AQ173" s="229"/>
      <c r="AR173" s="229"/>
      <c r="AS173" s="231"/>
      <c r="AT173" s="232"/>
      <c r="AU173" s="229"/>
      <c r="AV173" s="229"/>
      <c r="AW173" s="230"/>
      <c r="AX173" s="228"/>
      <c r="AY173" s="229"/>
      <c r="AZ173" s="229"/>
      <c r="BA173" s="227"/>
    </row>
    <row r="174" spans="1:53" s="108" customFormat="1" ht="15.75">
      <c r="A174" s="234"/>
      <c r="B174" s="172"/>
      <c r="C174" s="167"/>
      <c r="D174" s="182"/>
      <c r="E174" s="182"/>
      <c r="F174" s="223"/>
      <c r="G174" s="224"/>
      <c r="H174" s="224"/>
      <c r="I174" s="225"/>
      <c r="J174" s="226"/>
      <c r="K174" s="224"/>
      <c r="L174" s="224"/>
      <c r="M174" s="227"/>
      <c r="N174" s="228"/>
      <c r="O174" s="229"/>
      <c r="P174" s="229"/>
      <c r="Q174" s="230"/>
      <c r="R174" s="228"/>
      <c r="S174" s="229"/>
      <c r="T174" s="229"/>
      <c r="U174" s="231"/>
      <c r="V174" s="232"/>
      <c r="W174" s="229"/>
      <c r="X174" s="229"/>
      <c r="Y174" s="230"/>
      <c r="Z174" s="229"/>
      <c r="AA174" s="229"/>
      <c r="AB174" s="229"/>
      <c r="AC174" s="231"/>
      <c r="AD174" s="232"/>
      <c r="AE174" s="229"/>
      <c r="AF174" s="229"/>
      <c r="AG174" s="230"/>
      <c r="AH174" s="228"/>
      <c r="AI174" s="229"/>
      <c r="AJ174" s="229"/>
      <c r="AK174" s="231"/>
      <c r="AL174" s="232"/>
      <c r="AM174" s="229"/>
      <c r="AN174" s="229"/>
      <c r="AO174" s="230"/>
      <c r="AP174" s="228"/>
      <c r="AQ174" s="229"/>
      <c r="AR174" s="229"/>
      <c r="AS174" s="231"/>
      <c r="AT174" s="232"/>
      <c r="AU174" s="229"/>
      <c r="AV174" s="229"/>
      <c r="AW174" s="230"/>
      <c r="AX174" s="228"/>
      <c r="AY174" s="229"/>
      <c r="AZ174" s="229"/>
      <c r="BA174" s="227"/>
    </row>
    <row r="175" spans="1:53" s="108" customFormat="1" ht="15.75">
      <c r="A175" s="234"/>
      <c r="B175" s="172"/>
      <c r="C175" s="167"/>
      <c r="D175" s="182"/>
      <c r="E175" s="182"/>
      <c r="F175" s="223"/>
      <c r="G175" s="224"/>
      <c r="H175" s="224"/>
      <c r="I175" s="225"/>
      <c r="J175" s="226"/>
      <c r="K175" s="224"/>
      <c r="L175" s="224"/>
      <c r="M175" s="227"/>
      <c r="N175" s="228"/>
      <c r="O175" s="229"/>
      <c r="P175" s="229"/>
      <c r="Q175" s="230"/>
      <c r="R175" s="228"/>
      <c r="S175" s="229"/>
      <c r="T175" s="229"/>
      <c r="U175" s="231"/>
      <c r="V175" s="232"/>
      <c r="W175" s="229"/>
      <c r="X175" s="229"/>
      <c r="Y175" s="230"/>
      <c r="Z175" s="229"/>
      <c r="AA175" s="229"/>
      <c r="AB175" s="229"/>
      <c r="AC175" s="231"/>
      <c r="AD175" s="232"/>
      <c r="AE175" s="229"/>
      <c r="AF175" s="229"/>
      <c r="AG175" s="230"/>
      <c r="AH175" s="228"/>
      <c r="AI175" s="229"/>
      <c r="AJ175" s="229"/>
      <c r="AK175" s="231"/>
      <c r="AL175" s="232"/>
      <c r="AM175" s="229"/>
      <c r="AN175" s="229"/>
      <c r="AO175" s="230"/>
      <c r="AP175" s="228"/>
      <c r="AQ175" s="229"/>
      <c r="AR175" s="229"/>
      <c r="AS175" s="231"/>
      <c r="AT175" s="232"/>
      <c r="AU175" s="229"/>
      <c r="AV175" s="229"/>
      <c r="AW175" s="230"/>
      <c r="AX175" s="228"/>
      <c r="AY175" s="229"/>
      <c r="AZ175" s="229"/>
      <c r="BA175" s="227"/>
    </row>
    <row r="176" spans="1:53" s="108" customFormat="1" ht="15.75">
      <c r="A176" s="234"/>
      <c r="B176" s="172"/>
      <c r="C176" s="167"/>
      <c r="D176" s="182"/>
      <c r="E176" s="182"/>
      <c r="F176" s="223"/>
      <c r="G176" s="224"/>
      <c r="H176" s="224"/>
      <c r="I176" s="225"/>
      <c r="J176" s="226"/>
      <c r="K176" s="224"/>
      <c r="L176" s="224"/>
      <c r="M176" s="227"/>
      <c r="N176" s="228"/>
      <c r="O176" s="229"/>
      <c r="P176" s="229"/>
      <c r="Q176" s="230"/>
      <c r="R176" s="228"/>
      <c r="S176" s="229"/>
      <c r="T176" s="229"/>
      <c r="U176" s="231"/>
      <c r="V176" s="232"/>
      <c r="W176" s="229"/>
      <c r="X176" s="229"/>
      <c r="Y176" s="230"/>
      <c r="Z176" s="229"/>
      <c r="AA176" s="229"/>
      <c r="AB176" s="229"/>
      <c r="AC176" s="231"/>
      <c r="AD176" s="232"/>
      <c r="AE176" s="229"/>
      <c r="AF176" s="229"/>
      <c r="AG176" s="230"/>
      <c r="AH176" s="228"/>
      <c r="AI176" s="229"/>
      <c r="AJ176" s="229"/>
      <c r="AK176" s="231"/>
      <c r="AL176" s="232"/>
      <c r="AM176" s="229"/>
      <c r="AN176" s="229"/>
      <c r="AO176" s="230"/>
      <c r="AP176" s="228"/>
      <c r="AQ176" s="229"/>
      <c r="AR176" s="229"/>
      <c r="AS176" s="231"/>
      <c r="AT176" s="232"/>
      <c r="AU176" s="229"/>
      <c r="AV176" s="229"/>
      <c r="AW176" s="230"/>
      <c r="AX176" s="228"/>
      <c r="AY176" s="229"/>
      <c r="AZ176" s="229"/>
      <c r="BA176" s="227"/>
    </row>
    <row r="177" spans="1:53" s="108" customFormat="1" ht="15.75">
      <c r="A177" s="234"/>
      <c r="B177" s="172"/>
      <c r="C177" s="167"/>
      <c r="D177" s="182"/>
      <c r="E177" s="182"/>
      <c r="F177" s="223"/>
      <c r="G177" s="224"/>
      <c r="H177" s="224"/>
      <c r="I177" s="225"/>
      <c r="J177" s="226"/>
      <c r="K177" s="224"/>
      <c r="L177" s="224"/>
      <c r="M177" s="227"/>
      <c r="N177" s="228"/>
      <c r="O177" s="229"/>
      <c r="P177" s="229"/>
      <c r="Q177" s="230"/>
      <c r="R177" s="228"/>
      <c r="S177" s="229"/>
      <c r="T177" s="229"/>
      <c r="U177" s="231"/>
      <c r="V177" s="232"/>
      <c r="W177" s="229"/>
      <c r="X177" s="229"/>
      <c r="Y177" s="230"/>
      <c r="Z177" s="229"/>
      <c r="AA177" s="229"/>
      <c r="AB177" s="229"/>
      <c r="AC177" s="231"/>
      <c r="AD177" s="232"/>
      <c r="AE177" s="229"/>
      <c r="AF177" s="229"/>
      <c r="AG177" s="230"/>
      <c r="AH177" s="228"/>
      <c r="AI177" s="229"/>
      <c r="AJ177" s="229"/>
      <c r="AK177" s="231"/>
      <c r="AL177" s="232"/>
      <c r="AM177" s="229"/>
      <c r="AN177" s="229"/>
      <c r="AO177" s="230"/>
      <c r="AP177" s="228"/>
      <c r="AQ177" s="229"/>
      <c r="AR177" s="229"/>
      <c r="AS177" s="231"/>
      <c r="AT177" s="232"/>
      <c r="AU177" s="229"/>
      <c r="AV177" s="229"/>
      <c r="AW177" s="230"/>
      <c r="AX177" s="228"/>
      <c r="AY177" s="229"/>
      <c r="AZ177" s="229"/>
      <c r="BA177" s="227"/>
    </row>
    <row r="178" spans="1:53" s="108" customFormat="1" ht="15.75">
      <c r="A178" s="234"/>
      <c r="B178" s="172"/>
      <c r="C178" s="167"/>
      <c r="D178" s="182"/>
      <c r="E178" s="182"/>
      <c r="F178" s="223"/>
      <c r="G178" s="224"/>
      <c r="H178" s="224"/>
      <c r="I178" s="225"/>
      <c r="J178" s="226"/>
      <c r="K178" s="224"/>
      <c r="L178" s="224"/>
      <c r="M178" s="227"/>
      <c r="N178" s="228"/>
      <c r="O178" s="229"/>
      <c r="P178" s="229"/>
      <c r="Q178" s="230"/>
      <c r="R178" s="228"/>
      <c r="S178" s="229"/>
      <c r="T178" s="229"/>
      <c r="U178" s="231"/>
      <c r="V178" s="232"/>
      <c r="W178" s="229"/>
      <c r="X178" s="229"/>
      <c r="Y178" s="230"/>
      <c r="Z178" s="229"/>
      <c r="AA178" s="229"/>
      <c r="AB178" s="229"/>
      <c r="AC178" s="231"/>
      <c r="AD178" s="232"/>
      <c r="AE178" s="229"/>
      <c r="AF178" s="229"/>
      <c r="AG178" s="230"/>
      <c r="AH178" s="228"/>
      <c r="AI178" s="229"/>
      <c r="AJ178" s="229"/>
      <c r="AK178" s="231"/>
      <c r="AL178" s="232"/>
      <c r="AM178" s="229"/>
      <c r="AN178" s="229"/>
      <c r="AO178" s="230"/>
      <c r="AP178" s="228"/>
      <c r="AQ178" s="229"/>
      <c r="AR178" s="229"/>
      <c r="AS178" s="231"/>
      <c r="AT178" s="232"/>
      <c r="AU178" s="229"/>
      <c r="AV178" s="229"/>
      <c r="AW178" s="230"/>
      <c r="AX178" s="228"/>
      <c r="AY178" s="229"/>
      <c r="AZ178" s="229"/>
      <c r="BA178" s="227"/>
    </row>
    <row r="179" spans="1:53" s="108" customFormat="1" ht="15.75">
      <c r="A179" s="234"/>
      <c r="B179" s="172"/>
      <c r="C179" s="167"/>
      <c r="D179" s="182"/>
      <c r="E179" s="182"/>
      <c r="F179" s="223"/>
      <c r="G179" s="224"/>
      <c r="H179" s="224"/>
      <c r="I179" s="225"/>
      <c r="J179" s="226"/>
      <c r="K179" s="224"/>
      <c r="L179" s="224"/>
      <c r="M179" s="227"/>
      <c r="N179" s="228"/>
      <c r="O179" s="229"/>
      <c r="P179" s="229"/>
      <c r="Q179" s="230"/>
      <c r="R179" s="228"/>
      <c r="S179" s="229"/>
      <c r="T179" s="229"/>
      <c r="U179" s="231"/>
      <c r="V179" s="232"/>
      <c r="W179" s="229"/>
      <c r="X179" s="229"/>
      <c r="Y179" s="230"/>
      <c r="Z179" s="229"/>
      <c r="AA179" s="229"/>
      <c r="AB179" s="229"/>
      <c r="AC179" s="231"/>
      <c r="AD179" s="232"/>
      <c r="AE179" s="229"/>
      <c r="AF179" s="229"/>
      <c r="AG179" s="230"/>
      <c r="AH179" s="228"/>
      <c r="AI179" s="229"/>
      <c r="AJ179" s="229"/>
      <c r="AK179" s="231"/>
      <c r="AL179" s="232"/>
      <c r="AM179" s="229"/>
      <c r="AN179" s="229"/>
      <c r="AO179" s="230"/>
      <c r="AP179" s="228"/>
      <c r="AQ179" s="229"/>
      <c r="AR179" s="229"/>
      <c r="AS179" s="231"/>
      <c r="AT179" s="232"/>
      <c r="AU179" s="229"/>
      <c r="AV179" s="229"/>
      <c r="AW179" s="230"/>
      <c r="AX179" s="228"/>
      <c r="AY179" s="229"/>
      <c r="AZ179" s="229"/>
      <c r="BA179" s="227"/>
    </row>
    <row r="180" spans="1:53" s="108" customFormat="1" ht="15.75">
      <c r="A180" s="234"/>
      <c r="B180" s="172"/>
      <c r="C180" s="167"/>
      <c r="D180" s="182"/>
      <c r="E180" s="182"/>
      <c r="F180" s="223"/>
      <c r="G180" s="224"/>
      <c r="H180" s="224"/>
      <c r="I180" s="225"/>
      <c r="J180" s="226"/>
      <c r="K180" s="224"/>
      <c r="L180" s="224"/>
      <c r="M180" s="227"/>
      <c r="N180" s="228"/>
      <c r="O180" s="229"/>
      <c r="P180" s="229"/>
      <c r="Q180" s="230"/>
      <c r="R180" s="228"/>
      <c r="S180" s="229"/>
      <c r="T180" s="229"/>
      <c r="U180" s="231"/>
      <c r="V180" s="232"/>
      <c r="W180" s="229"/>
      <c r="X180" s="229"/>
      <c r="Y180" s="230"/>
      <c r="Z180" s="229"/>
      <c r="AA180" s="229"/>
      <c r="AB180" s="229"/>
      <c r="AC180" s="231"/>
      <c r="AD180" s="232"/>
      <c r="AE180" s="229"/>
      <c r="AF180" s="229"/>
      <c r="AG180" s="230"/>
      <c r="AH180" s="228"/>
      <c r="AI180" s="229"/>
      <c r="AJ180" s="229"/>
      <c r="AK180" s="231"/>
      <c r="AL180" s="232"/>
      <c r="AM180" s="229"/>
      <c r="AN180" s="229"/>
      <c r="AO180" s="230"/>
      <c r="AP180" s="228"/>
      <c r="AQ180" s="229"/>
      <c r="AR180" s="229"/>
      <c r="AS180" s="231"/>
      <c r="AT180" s="232"/>
      <c r="AU180" s="229"/>
      <c r="AV180" s="229"/>
      <c r="AW180" s="230"/>
      <c r="AX180" s="228"/>
      <c r="AY180" s="229"/>
      <c r="AZ180" s="229"/>
      <c r="BA180" s="227"/>
    </row>
    <row r="181" spans="1:53" s="108" customFormat="1" ht="15.75">
      <c r="A181" s="234"/>
      <c r="B181" s="172"/>
      <c r="C181" s="167"/>
      <c r="D181" s="182"/>
      <c r="E181" s="182"/>
      <c r="F181" s="223"/>
      <c r="G181" s="224"/>
      <c r="H181" s="224"/>
      <c r="I181" s="225"/>
      <c r="J181" s="226"/>
      <c r="K181" s="224"/>
      <c r="L181" s="224"/>
      <c r="M181" s="227"/>
      <c r="N181" s="228"/>
      <c r="O181" s="229"/>
      <c r="P181" s="229"/>
      <c r="Q181" s="230"/>
      <c r="R181" s="228"/>
      <c r="S181" s="229"/>
      <c r="T181" s="229"/>
      <c r="U181" s="231"/>
      <c r="V181" s="232"/>
      <c r="W181" s="229"/>
      <c r="X181" s="229"/>
      <c r="Y181" s="230"/>
      <c r="Z181" s="229"/>
      <c r="AA181" s="229"/>
      <c r="AB181" s="229"/>
      <c r="AC181" s="231"/>
      <c r="AD181" s="232"/>
      <c r="AE181" s="229"/>
      <c r="AF181" s="229"/>
      <c r="AG181" s="230"/>
      <c r="AH181" s="228"/>
      <c r="AI181" s="229"/>
      <c r="AJ181" s="229"/>
      <c r="AK181" s="231"/>
      <c r="AL181" s="232"/>
      <c r="AM181" s="229"/>
      <c r="AN181" s="229"/>
      <c r="AO181" s="230"/>
      <c r="AP181" s="228"/>
      <c r="AQ181" s="229"/>
      <c r="AR181" s="229"/>
      <c r="AS181" s="231"/>
      <c r="AT181" s="232"/>
      <c r="AU181" s="229"/>
      <c r="AV181" s="229"/>
      <c r="AW181" s="230"/>
      <c r="AX181" s="228"/>
      <c r="AY181" s="229"/>
      <c r="AZ181" s="229"/>
      <c r="BA181" s="227"/>
    </row>
    <row r="182" spans="1:53" s="108" customFormat="1" ht="15.75">
      <c r="A182" s="234"/>
      <c r="B182" s="172"/>
      <c r="C182" s="167"/>
      <c r="D182" s="182"/>
      <c r="E182" s="182"/>
      <c r="F182" s="223"/>
      <c r="G182" s="224"/>
      <c r="H182" s="224"/>
      <c r="I182" s="225"/>
      <c r="J182" s="226"/>
      <c r="K182" s="224"/>
      <c r="L182" s="224"/>
      <c r="M182" s="227"/>
      <c r="N182" s="228"/>
      <c r="O182" s="229"/>
      <c r="P182" s="229"/>
      <c r="Q182" s="230"/>
      <c r="R182" s="228"/>
      <c r="S182" s="229"/>
      <c r="T182" s="229"/>
      <c r="U182" s="231"/>
      <c r="V182" s="232"/>
      <c r="W182" s="229"/>
      <c r="X182" s="229"/>
      <c r="Y182" s="230"/>
      <c r="Z182" s="229"/>
      <c r="AA182" s="229"/>
      <c r="AB182" s="229"/>
      <c r="AC182" s="231"/>
      <c r="AD182" s="232"/>
      <c r="AE182" s="229"/>
      <c r="AF182" s="229"/>
      <c r="AG182" s="230"/>
      <c r="AH182" s="228"/>
      <c r="AI182" s="229"/>
      <c r="AJ182" s="229"/>
      <c r="AK182" s="231"/>
      <c r="AL182" s="232"/>
      <c r="AM182" s="229"/>
      <c r="AN182" s="229"/>
      <c r="AO182" s="230"/>
      <c r="AP182" s="228"/>
      <c r="AQ182" s="229"/>
      <c r="AR182" s="229"/>
      <c r="AS182" s="231"/>
      <c r="AT182" s="232"/>
      <c r="AU182" s="229"/>
      <c r="AV182" s="229"/>
      <c r="AW182" s="230"/>
      <c r="AX182" s="228"/>
      <c r="AY182" s="229"/>
      <c r="AZ182" s="229"/>
      <c r="BA182" s="227"/>
    </row>
    <row r="183" spans="1:53" s="108" customFormat="1" ht="15.75">
      <c r="A183" s="234"/>
      <c r="B183" s="172"/>
      <c r="C183" s="167"/>
      <c r="D183" s="182"/>
      <c r="E183" s="182"/>
      <c r="F183" s="223"/>
      <c r="G183" s="224"/>
      <c r="H183" s="224"/>
      <c r="I183" s="225"/>
      <c r="J183" s="226"/>
      <c r="K183" s="224"/>
      <c r="L183" s="224"/>
      <c r="M183" s="227"/>
      <c r="N183" s="228"/>
      <c r="O183" s="229"/>
      <c r="P183" s="229"/>
      <c r="Q183" s="230"/>
      <c r="R183" s="228"/>
      <c r="S183" s="229"/>
      <c r="T183" s="229"/>
      <c r="U183" s="231"/>
      <c r="V183" s="232"/>
      <c r="W183" s="229"/>
      <c r="X183" s="229"/>
      <c r="Y183" s="230"/>
      <c r="Z183" s="229"/>
      <c r="AA183" s="229"/>
      <c r="AB183" s="229"/>
      <c r="AC183" s="231"/>
      <c r="AD183" s="232"/>
      <c r="AE183" s="229"/>
      <c r="AF183" s="229"/>
      <c r="AG183" s="230"/>
      <c r="AH183" s="228"/>
      <c r="AI183" s="229"/>
      <c r="AJ183" s="229"/>
      <c r="AK183" s="231"/>
      <c r="AL183" s="232"/>
      <c r="AM183" s="229"/>
      <c r="AN183" s="229"/>
      <c r="AO183" s="230"/>
      <c r="AP183" s="228"/>
      <c r="AQ183" s="229"/>
      <c r="AR183" s="229"/>
      <c r="AS183" s="231"/>
      <c r="AT183" s="232"/>
      <c r="AU183" s="229"/>
      <c r="AV183" s="229"/>
      <c r="AW183" s="230"/>
      <c r="AX183" s="228"/>
      <c r="AY183" s="229"/>
      <c r="AZ183" s="229"/>
      <c r="BA183" s="227"/>
    </row>
    <row r="184" spans="1:53" s="108" customFormat="1" ht="15.75">
      <c r="A184" s="234"/>
      <c r="B184" s="172"/>
      <c r="C184" s="167"/>
      <c r="D184" s="182"/>
      <c r="E184" s="182"/>
      <c r="F184" s="223"/>
      <c r="G184" s="224"/>
      <c r="H184" s="224"/>
      <c r="I184" s="225"/>
      <c r="J184" s="226"/>
      <c r="K184" s="224"/>
      <c r="L184" s="224"/>
      <c r="M184" s="227"/>
      <c r="N184" s="228"/>
      <c r="O184" s="229"/>
      <c r="P184" s="229"/>
      <c r="Q184" s="230"/>
      <c r="R184" s="228"/>
      <c r="S184" s="229"/>
      <c r="T184" s="229"/>
      <c r="U184" s="231"/>
      <c r="V184" s="232"/>
      <c r="W184" s="229"/>
      <c r="X184" s="229"/>
      <c r="Y184" s="230"/>
      <c r="Z184" s="229"/>
      <c r="AA184" s="229"/>
      <c r="AB184" s="229"/>
      <c r="AC184" s="231"/>
      <c r="AD184" s="232"/>
      <c r="AE184" s="229"/>
      <c r="AF184" s="229"/>
      <c r="AG184" s="230"/>
      <c r="AH184" s="228"/>
      <c r="AI184" s="229"/>
      <c r="AJ184" s="229"/>
      <c r="AK184" s="231"/>
      <c r="AL184" s="232"/>
      <c r="AM184" s="229"/>
      <c r="AN184" s="229"/>
      <c r="AO184" s="230"/>
      <c r="AP184" s="228"/>
      <c r="AQ184" s="229"/>
      <c r="AR184" s="229"/>
      <c r="AS184" s="231"/>
      <c r="AT184" s="232"/>
      <c r="AU184" s="229"/>
      <c r="AV184" s="229"/>
      <c r="AW184" s="230"/>
      <c r="AX184" s="228"/>
      <c r="AY184" s="229"/>
      <c r="AZ184" s="229"/>
      <c r="BA184" s="227"/>
    </row>
    <row r="185" spans="1:53" s="108" customFormat="1" ht="15.75">
      <c r="A185" s="234"/>
      <c r="B185" s="172"/>
      <c r="C185" s="167"/>
      <c r="D185" s="182"/>
      <c r="E185" s="182"/>
      <c r="F185" s="223"/>
      <c r="G185" s="224"/>
      <c r="H185" s="224"/>
      <c r="I185" s="225"/>
      <c r="J185" s="226"/>
      <c r="K185" s="224"/>
      <c r="L185" s="224"/>
      <c r="M185" s="227"/>
      <c r="N185" s="228"/>
      <c r="O185" s="229"/>
      <c r="P185" s="229"/>
      <c r="Q185" s="230"/>
      <c r="R185" s="228"/>
      <c r="S185" s="229"/>
      <c r="T185" s="229"/>
      <c r="U185" s="231"/>
      <c r="V185" s="232"/>
      <c r="W185" s="229"/>
      <c r="X185" s="229"/>
      <c r="Y185" s="230"/>
      <c r="Z185" s="229"/>
      <c r="AA185" s="229"/>
      <c r="AB185" s="229"/>
      <c r="AC185" s="231"/>
      <c r="AD185" s="232"/>
      <c r="AE185" s="229"/>
      <c r="AF185" s="229"/>
      <c r="AG185" s="230"/>
      <c r="AH185" s="228"/>
      <c r="AI185" s="229"/>
      <c r="AJ185" s="229"/>
      <c r="AK185" s="231"/>
      <c r="AL185" s="232"/>
      <c r="AM185" s="229"/>
      <c r="AN185" s="229"/>
      <c r="AO185" s="230"/>
      <c r="AP185" s="228"/>
      <c r="AQ185" s="229"/>
      <c r="AR185" s="229"/>
      <c r="AS185" s="231"/>
      <c r="AT185" s="232"/>
      <c r="AU185" s="229"/>
      <c r="AV185" s="229"/>
      <c r="AW185" s="230"/>
      <c r="AX185" s="228"/>
      <c r="AY185" s="229"/>
      <c r="AZ185" s="229"/>
      <c r="BA185" s="227"/>
    </row>
    <row r="186" spans="1:53" s="108" customFormat="1" ht="15.75">
      <c r="A186" s="234"/>
      <c r="B186" s="172"/>
      <c r="C186" s="167"/>
      <c r="D186" s="182"/>
      <c r="E186" s="182"/>
      <c r="F186" s="223"/>
      <c r="G186" s="224"/>
      <c r="H186" s="224"/>
      <c r="I186" s="225"/>
      <c r="J186" s="226"/>
      <c r="K186" s="224"/>
      <c r="L186" s="224"/>
      <c r="M186" s="227"/>
      <c r="N186" s="228"/>
      <c r="O186" s="229"/>
      <c r="P186" s="229"/>
      <c r="Q186" s="230"/>
      <c r="R186" s="228"/>
      <c r="S186" s="229"/>
      <c r="T186" s="229"/>
      <c r="U186" s="231"/>
      <c r="V186" s="232"/>
      <c r="W186" s="229"/>
      <c r="X186" s="229"/>
      <c r="Y186" s="230"/>
      <c r="Z186" s="229"/>
      <c r="AA186" s="229"/>
      <c r="AB186" s="229"/>
      <c r="AC186" s="231"/>
      <c r="AD186" s="232"/>
      <c r="AE186" s="229"/>
      <c r="AF186" s="229"/>
      <c r="AG186" s="230"/>
      <c r="AH186" s="228"/>
      <c r="AI186" s="229"/>
      <c r="AJ186" s="229"/>
      <c r="AK186" s="231"/>
      <c r="AL186" s="232"/>
      <c r="AM186" s="229"/>
      <c r="AN186" s="229"/>
      <c r="AO186" s="230"/>
      <c r="AP186" s="228"/>
      <c r="AQ186" s="229"/>
      <c r="AR186" s="229"/>
      <c r="AS186" s="231"/>
      <c r="AT186" s="232"/>
      <c r="AU186" s="229"/>
      <c r="AV186" s="229"/>
      <c r="AW186" s="230"/>
      <c r="AX186" s="228"/>
      <c r="AY186" s="229"/>
      <c r="AZ186" s="229"/>
      <c r="BA186" s="227"/>
    </row>
    <row r="187" spans="1:53" s="108" customFormat="1" ht="15.75">
      <c r="A187" s="234"/>
      <c r="B187" s="172"/>
      <c r="C187" s="167"/>
      <c r="D187" s="182"/>
      <c r="E187" s="182"/>
      <c r="F187" s="223"/>
      <c r="G187" s="224"/>
      <c r="H187" s="224"/>
      <c r="I187" s="225"/>
      <c r="J187" s="226"/>
      <c r="K187" s="224"/>
      <c r="L187" s="224"/>
      <c r="M187" s="227"/>
      <c r="N187" s="228"/>
      <c r="O187" s="229"/>
      <c r="P187" s="229"/>
      <c r="Q187" s="230"/>
      <c r="R187" s="228"/>
      <c r="S187" s="229"/>
      <c r="T187" s="229"/>
      <c r="U187" s="231"/>
      <c r="V187" s="232"/>
      <c r="W187" s="229"/>
      <c r="X187" s="229"/>
      <c r="Y187" s="230"/>
      <c r="Z187" s="229"/>
      <c r="AA187" s="229"/>
      <c r="AB187" s="229"/>
      <c r="AC187" s="231"/>
      <c r="AD187" s="232"/>
      <c r="AE187" s="229"/>
      <c r="AF187" s="229"/>
      <c r="AG187" s="230"/>
      <c r="AH187" s="228"/>
      <c r="AI187" s="229"/>
      <c r="AJ187" s="229"/>
      <c r="AK187" s="231"/>
      <c r="AL187" s="232"/>
      <c r="AM187" s="229"/>
      <c r="AN187" s="229"/>
      <c r="AO187" s="230"/>
      <c r="AP187" s="228"/>
      <c r="AQ187" s="229"/>
      <c r="AR187" s="229"/>
      <c r="AS187" s="231"/>
      <c r="AT187" s="232"/>
      <c r="AU187" s="229"/>
      <c r="AV187" s="229"/>
      <c r="AW187" s="230"/>
      <c r="AX187" s="228"/>
      <c r="AY187" s="229"/>
      <c r="AZ187" s="229"/>
      <c r="BA187" s="227"/>
    </row>
    <row r="188" spans="1:53" s="108" customFormat="1" ht="15.75">
      <c r="A188" s="234"/>
      <c r="B188" s="172"/>
      <c r="C188" s="167"/>
      <c r="D188" s="182"/>
      <c r="E188" s="182"/>
      <c r="F188" s="223"/>
      <c r="G188" s="224"/>
      <c r="H188" s="224"/>
      <c r="I188" s="225"/>
      <c r="J188" s="226"/>
      <c r="K188" s="224"/>
      <c r="L188" s="224"/>
      <c r="M188" s="227"/>
      <c r="N188" s="228"/>
      <c r="O188" s="229"/>
      <c r="P188" s="229"/>
      <c r="Q188" s="230"/>
      <c r="R188" s="228"/>
      <c r="S188" s="229"/>
      <c r="T188" s="229"/>
      <c r="U188" s="231"/>
      <c r="V188" s="232"/>
      <c r="W188" s="229"/>
      <c r="X188" s="229"/>
      <c r="Y188" s="230"/>
      <c r="Z188" s="229"/>
      <c r="AA188" s="229"/>
      <c r="AB188" s="229"/>
      <c r="AC188" s="231"/>
      <c r="AD188" s="232"/>
      <c r="AE188" s="229"/>
      <c r="AF188" s="229"/>
      <c r="AG188" s="230"/>
      <c r="AH188" s="228"/>
      <c r="AI188" s="229"/>
      <c r="AJ188" s="229"/>
      <c r="AK188" s="231"/>
      <c r="AL188" s="232"/>
      <c r="AM188" s="229"/>
      <c r="AN188" s="229"/>
      <c r="AO188" s="230"/>
      <c r="AP188" s="228"/>
      <c r="AQ188" s="229"/>
      <c r="AR188" s="229"/>
      <c r="AS188" s="231"/>
      <c r="AT188" s="232"/>
      <c r="AU188" s="229"/>
      <c r="AV188" s="229"/>
      <c r="AW188" s="230"/>
      <c r="AX188" s="228"/>
      <c r="AY188" s="229"/>
      <c r="AZ188" s="229"/>
      <c r="BA188" s="227"/>
    </row>
    <row r="189" spans="1:53" s="108" customFormat="1" ht="15.75">
      <c r="A189" s="234"/>
      <c r="B189" s="172"/>
      <c r="C189" s="167"/>
      <c r="D189" s="182"/>
      <c r="E189" s="182"/>
      <c r="F189" s="223"/>
      <c r="G189" s="224"/>
      <c r="H189" s="224"/>
      <c r="I189" s="225"/>
      <c r="J189" s="226"/>
      <c r="K189" s="224"/>
      <c r="L189" s="224"/>
      <c r="M189" s="227"/>
      <c r="N189" s="228"/>
      <c r="O189" s="229"/>
      <c r="P189" s="229"/>
      <c r="Q189" s="230"/>
      <c r="R189" s="228"/>
      <c r="S189" s="229"/>
      <c r="T189" s="229"/>
      <c r="U189" s="231"/>
      <c r="V189" s="232"/>
      <c r="W189" s="229"/>
      <c r="X189" s="229"/>
      <c r="Y189" s="230"/>
      <c r="Z189" s="229"/>
      <c r="AA189" s="229"/>
      <c r="AB189" s="229"/>
      <c r="AC189" s="231"/>
      <c r="AD189" s="232"/>
      <c r="AE189" s="229"/>
      <c r="AF189" s="229"/>
      <c r="AG189" s="230"/>
      <c r="AH189" s="228"/>
      <c r="AI189" s="229"/>
      <c r="AJ189" s="229"/>
      <c r="AK189" s="231"/>
      <c r="AL189" s="232"/>
      <c r="AM189" s="229"/>
      <c r="AN189" s="229"/>
      <c r="AO189" s="230"/>
      <c r="AP189" s="228"/>
      <c r="AQ189" s="229"/>
      <c r="AR189" s="229"/>
      <c r="AS189" s="231"/>
      <c r="AT189" s="232"/>
      <c r="AU189" s="229"/>
      <c r="AV189" s="229"/>
      <c r="AW189" s="230"/>
      <c r="AX189" s="228"/>
      <c r="AY189" s="229"/>
      <c r="AZ189" s="229"/>
      <c r="BA189" s="227"/>
    </row>
    <row r="190" spans="1:53" s="108" customFormat="1" ht="15.75">
      <c r="A190" s="234"/>
      <c r="B190" s="172"/>
      <c r="C190" s="167"/>
      <c r="D190" s="182"/>
      <c r="E190" s="182"/>
      <c r="F190" s="223"/>
      <c r="G190" s="224"/>
      <c r="H190" s="224"/>
      <c r="I190" s="225"/>
      <c r="J190" s="226"/>
      <c r="K190" s="224"/>
      <c r="L190" s="224"/>
      <c r="M190" s="227"/>
      <c r="N190" s="228"/>
      <c r="O190" s="229"/>
      <c r="P190" s="229"/>
      <c r="Q190" s="230"/>
      <c r="R190" s="228"/>
      <c r="S190" s="229"/>
      <c r="T190" s="229"/>
      <c r="U190" s="231"/>
      <c r="V190" s="232"/>
      <c r="W190" s="229"/>
      <c r="X190" s="229"/>
      <c r="Y190" s="230"/>
      <c r="Z190" s="229"/>
      <c r="AA190" s="229"/>
      <c r="AB190" s="229"/>
      <c r="AC190" s="231"/>
      <c r="AD190" s="232"/>
      <c r="AE190" s="229"/>
      <c r="AF190" s="229"/>
      <c r="AG190" s="230"/>
      <c r="AH190" s="228"/>
      <c r="AI190" s="229"/>
      <c r="AJ190" s="229"/>
      <c r="AK190" s="231"/>
      <c r="AL190" s="232"/>
      <c r="AM190" s="229"/>
      <c r="AN190" s="229"/>
      <c r="AO190" s="230"/>
      <c r="AP190" s="228"/>
      <c r="AQ190" s="229"/>
      <c r="AR190" s="229"/>
      <c r="AS190" s="231"/>
      <c r="AT190" s="232"/>
      <c r="AU190" s="229"/>
      <c r="AV190" s="229"/>
      <c r="AW190" s="230"/>
      <c r="AX190" s="228"/>
      <c r="AY190" s="229"/>
      <c r="AZ190" s="229"/>
      <c r="BA190" s="227"/>
    </row>
    <row r="191" spans="1:53" s="108" customFormat="1">
      <c r="A191" s="236"/>
      <c r="B191" s="236"/>
      <c r="C191" s="236"/>
      <c r="D191" s="236"/>
      <c r="E191" s="237">
        <f>SUM(E4:E190)</f>
        <v>0</v>
      </c>
      <c r="F191" s="236"/>
      <c r="G191" s="236"/>
      <c r="H191" s="236"/>
      <c r="I191" s="236"/>
      <c r="J191" s="236"/>
      <c r="K191" s="236"/>
      <c r="L191" s="236"/>
      <c r="M191" s="238"/>
      <c r="N191" s="238"/>
      <c r="O191" s="238"/>
      <c r="P191" s="238"/>
      <c r="Q191" s="238"/>
      <c r="R191" s="238"/>
      <c r="S191" s="238"/>
      <c r="T191" s="238"/>
      <c r="U191" s="238"/>
      <c r="V191" s="238"/>
      <c r="W191" s="238"/>
      <c r="X191" s="238"/>
      <c r="Y191" s="238"/>
      <c r="Z191" s="238"/>
      <c r="AA191" s="238"/>
      <c r="AB191" s="238"/>
      <c r="AC191" s="238"/>
      <c r="AD191" s="238"/>
      <c r="AE191" s="238"/>
      <c r="AF191" s="238"/>
      <c r="AG191" s="238"/>
      <c r="AH191" s="238"/>
      <c r="AI191" s="238"/>
      <c r="AJ191" s="238"/>
      <c r="AK191" s="238"/>
      <c r="AL191" s="238"/>
      <c r="AM191" s="238"/>
      <c r="AN191" s="238"/>
      <c r="AO191" s="238"/>
      <c r="AP191" s="238"/>
      <c r="AQ191" s="238"/>
      <c r="AR191" s="238"/>
      <c r="AS191" s="238"/>
      <c r="AT191" s="238"/>
      <c r="AU191" s="238"/>
      <c r="AV191" s="238"/>
      <c r="AW191" s="238"/>
      <c r="AX191" s="238"/>
      <c r="AY191" s="238"/>
      <c r="AZ191" s="238"/>
      <c r="BA191" s="238"/>
    </row>
    <row r="192" spans="1:53" s="202" customFormat="1">
      <c r="A192" s="318"/>
      <c r="B192" s="318"/>
      <c r="C192" s="318"/>
      <c r="D192" s="318"/>
      <c r="E192" s="318"/>
      <c r="F192" s="318"/>
      <c r="G192" s="318"/>
      <c r="H192" s="318"/>
      <c r="I192" s="318"/>
      <c r="J192" s="318"/>
      <c r="K192" s="318"/>
      <c r="L192" s="318"/>
      <c r="M192" s="201"/>
      <c r="N192" s="201"/>
      <c r="O192" s="201"/>
      <c r="P192" s="201"/>
      <c r="Q192" s="201"/>
      <c r="R192" s="201"/>
      <c r="S192" s="201"/>
      <c r="T192" s="201"/>
      <c r="U192" s="201"/>
      <c r="V192" s="201"/>
      <c r="W192" s="201"/>
      <c r="X192" s="201"/>
      <c r="Y192" s="201"/>
      <c r="Z192" s="201"/>
      <c r="AA192" s="201"/>
      <c r="AB192" s="201"/>
      <c r="AC192" s="201"/>
      <c r="AD192" s="201"/>
      <c r="AE192" s="201"/>
      <c r="AF192" s="201"/>
      <c r="AG192" s="201"/>
      <c r="AH192" s="201"/>
      <c r="AI192" s="201"/>
      <c r="AJ192" s="201"/>
      <c r="AK192" s="201"/>
      <c r="AL192" s="201"/>
      <c r="AM192" s="201"/>
      <c r="AN192" s="201"/>
      <c r="AO192" s="201"/>
      <c r="AP192" s="201"/>
      <c r="AQ192" s="201"/>
      <c r="AR192" s="201"/>
      <c r="AS192" s="201"/>
      <c r="AT192" s="201"/>
      <c r="AU192" s="201"/>
      <c r="AV192" s="201"/>
      <c r="AW192" s="201"/>
      <c r="AX192" s="201"/>
      <c r="AY192" s="201"/>
      <c r="AZ192" s="201"/>
      <c r="BA192" s="201"/>
    </row>
    <row r="193" spans="1:19" s="319" customFormat="1">
      <c r="A193" s="577" t="s">
        <v>133</v>
      </c>
      <c r="B193" s="577"/>
      <c r="C193" s="577"/>
      <c r="D193" s="577"/>
    </row>
    <row r="194" spans="1:19" s="319" customFormat="1">
      <c r="A194" s="562" t="s">
        <v>101</v>
      </c>
      <c r="B194" s="563"/>
      <c r="C194" s="564"/>
      <c r="D194" s="562" t="s">
        <v>102</v>
      </c>
      <c r="E194" s="563"/>
      <c r="F194" s="564"/>
      <c r="G194" s="562" t="s">
        <v>130</v>
      </c>
      <c r="H194" s="563"/>
      <c r="I194" s="564"/>
      <c r="J194" s="562" t="s">
        <v>105</v>
      </c>
      <c r="K194" s="563"/>
      <c r="L194" s="564"/>
      <c r="M194" s="562" t="s">
        <v>129</v>
      </c>
      <c r="N194" s="563"/>
      <c r="O194" s="564"/>
      <c r="P194" s="562" t="s">
        <v>103</v>
      </c>
      <c r="Q194" s="563"/>
      <c r="R194" s="564"/>
    </row>
    <row r="195" spans="1:19" s="319" customFormat="1">
      <c r="A195" s="320" t="s">
        <v>35</v>
      </c>
      <c r="B195" s="320" t="s">
        <v>36</v>
      </c>
      <c r="C195" s="320" t="s">
        <v>37</v>
      </c>
      <c r="D195" s="320" t="s">
        <v>35</v>
      </c>
      <c r="E195" s="320" t="s">
        <v>36</v>
      </c>
      <c r="F195" s="320" t="s">
        <v>37</v>
      </c>
      <c r="G195" s="320" t="s">
        <v>35</v>
      </c>
      <c r="H195" s="320" t="s">
        <v>36</v>
      </c>
      <c r="I195" s="320" t="s">
        <v>37</v>
      </c>
      <c r="J195" s="320" t="s">
        <v>35</v>
      </c>
      <c r="K195" s="320" t="s">
        <v>36</v>
      </c>
      <c r="L195" s="320" t="s">
        <v>37</v>
      </c>
      <c r="M195" s="320" t="s">
        <v>35</v>
      </c>
      <c r="N195" s="320" t="s">
        <v>36</v>
      </c>
      <c r="O195" s="320" t="s">
        <v>37</v>
      </c>
      <c r="P195" s="320" t="s">
        <v>35</v>
      </c>
      <c r="Q195" s="320" t="s">
        <v>36</v>
      </c>
      <c r="R195" s="320" t="s">
        <v>37</v>
      </c>
    </row>
    <row r="196" spans="1:19" s="319" customFormat="1" ht="24.75" customHeight="1">
      <c r="A196" s="286">
        <f>COUNTIFS(C4:C190,"=gyn",D4:D190,"=a")</f>
        <v>0</v>
      </c>
      <c r="B196" s="286">
        <f>COUNTIFS(C4:C190,"=gyn",D4:D190,"=b")</f>
        <v>0</v>
      </c>
      <c r="C196" s="286">
        <f>COUNTIFS(C4:C190,"=gyn",D4:D190,"=c")</f>
        <v>0</v>
      </c>
      <c r="D196" s="286">
        <f>COUNTIFS(C4:C190,"=IM",D4:D190,"=a")</f>
        <v>0</v>
      </c>
      <c r="E196" s="286">
        <f>COUNTIFS(C4:C190,"=IM",D4:D190,"=b")</f>
        <v>0</v>
      </c>
      <c r="F196" s="286">
        <f>COUNTIFS(C4:C190,"=IM",D4:D190,"=c")</f>
        <v>0</v>
      </c>
      <c r="G196" s="286">
        <f>COUNTIFS(C4:C190,"=physo",D4:D190,"=a")</f>
        <v>0</v>
      </c>
      <c r="H196" s="286">
        <f>COUNTIFS(C4:C190,"=physo",D4:D190,"=b")</f>
        <v>0</v>
      </c>
      <c r="I196" s="286">
        <f>COUNTIFS(C4:C190,"=physo",D4:D190,"=c")</f>
        <v>0</v>
      </c>
      <c r="J196" s="286">
        <f>COUNTIFS(C4:C190,"=PED",D4:D190,"=a")</f>
        <v>0</v>
      </c>
      <c r="K196" s="286">
        <f>COUNTIFS(C4:C190,"=PED",D4:D190,"=b")</f>
        <v>0</v>
      </c>
      <c r="L196" s="286">
        <f>COUNTIFS(C4:C190,"=PED",D4:D190,"=c")</f>
        <v>0</v>
      </c>
      <c r="M196" s="286">
        <f>COUNTIFS(C4:C190,"=gp",D4:D190,"=a")</f>
        <v>0</v>
      </c>
      <c r="N196" s="286">
        <f>COUNTIFS(C4:C190,"=gp",D4:D190,"=b")</f>
        <v>0</v>
      </c>
      <c r="O196" s="286">
        <f>COUNTIFS(C4:C190,"=gp",D4:D190,"=c")</f>
        <v>0</v>
      </c>
      <c r="P196" s="286">
        <f>COUNTIFS(C4:C190,"=CHEST",D4:D190,"=a")</f>
        <v>0</v>
      </c>
      <c r="Q196" s="286">
        <f>COUNTIFS(C4:C190,"=CHEST",D4:D190,"=b")</f>
        <v>0</v>
      </c>
      <c r="R196" s="286">
        <f>COUNTIFS(C4:C190,"=CHEST",D4:D190,"=c")</f>
        <v>0</v>
      </c>
    </row>
    <row r="197" spans="1:19" s="319" customFormat="1">
      <c r="A197" s="565">
        <f>A196+B196+C196</f>
        <v>0</v>
      </c>
      <c r="B197" s="566"/>
      <c r="C197" s="567"/>
      <c r="D197" s="565">
        <f>D196+E196+F196</f>
        <v>0</v>
      </c>
      <c r="E197" s="566"/>
      <c r="F197" s="567"/>
      <c r="G197" s="565">
        <f>G196+H196+I196</f>
        <v>0</v>
      </c>
      <c r="H197" s="566"/>
      <c r="I197" s="567"/>
      <c r="J197" s="565">
        <f>J196+K196+L196</f>
        <v>0</v>
      </c>
      <c r="K197" s="566"/>
      <c r="L197" s="567"/>
      <c r="M197" s="565">
        <f>M196+N196+O196</f>
        <v>0</v>
      </c>
      <c r="N197" s="566"/>
      <c r="O197" s="567"/>
      <c r="P197" s="565">
        <f>P196+Q196+R196</f>
        <v>0</v>
      </c>
      <c r="Q197" s="566"/>
      <c r="R197" s="567"/>
      <c r="S197" s="106">
        <f>SUM(A197:R197)</f>
        <v>0</v>
      </c>
    </row>
    <row r="198" spans="1:19" s="319" customFormat="1"/>
    <row r="199" spans="1:19" s="319" customFormat="1"/>
    <row r="200" spans="1:19" s="319" customFormat="1">
      <c r="A200" s="576" t="s">
        <v>86</v>
      </c>
      <c r="B200" s="576"/>
      <c r="C200" s="576"/>
      <c r="D200" s="576"/>
    </row>
    <row r="201" spans="1:19" s="319" customFormat="1">
      <c r="A201" s="562" t="s">
        <v>101</v>
      </c>
      <c r="B201" s="563"/>
      <c r="C201" s="564"/>
      <c r="D201" s="562" t="s">
        <v>102</v>
      </c>
      <c r="E201" s="563"/>
      <c r="F201" s="564"/>
      <c r="G201" s="562" t="s">
        <v>130</v>
      </c>
      <c r="H201" s="563"/>
      <c r="I201" s="564"/>
      <c r="J201" s="562" t="s">
        <v>105</v>
      </c>
      <c r="K201" s="563"/>
      <c r="L201" s="564"/>
      <c r="M201" s="562" t="s">
        <v>129</v>
      </c>
      <c r="N201" s="563"/>
      <c r="O201" s="564"/>
      <c r="P201" s="562" t="s">
        <v>103</v>
      </c>
      <c r="Q201" s="563"/>
      <c r="R201" s="564"/>
    </row>
    <row r="202" spans="1:19" s="319" customFormat="1">
      <c r="A202" s="320" t="s">
        <v>35</v>
      </c>
      <c r="B202" s="320" t="s">
        <v>36</v>
      </c>
      <c r="C202" s="320" t="s">
        <v>37</v>
      </c>
      <c r="D202" s="320" t="s">
        <v>35</v>
      </c>
      <c r="E202" s="320" t="s">
        <v>36</v>
      </c>
      <c r="F202" s="320" t="s">
        <v>37</v>
      </c>
      <c r="G202" s="320" t="s">
        <v>35</v>
      </c>
      <c r="H202" s="320" t="s">
        <v>36</v>
      </c>
      <c r="I202" s="320" t="s">
        <v>37</v>
      </c>
      <c r="J202" s="320" t="s">
        <v>35</v>
      </c>
      <c r="K202" s="320" t="s">
        <v>36</v>
      </c>
      <c r="L202" s="320" t="s">
        <v>37</v>
      </c>
      <c r="M202" s="320" t="s">
        <v>35</v>
      </c>
      <c r="N202" s="320" t="s">
        <v>36</v>
      </c>
      <c r="O202" s="320" t="s">
        <v>37</v>
      </c>
      <c r="P202" s="320" t="s">
        <v>35</v>
      </c>
      <c r="Q202" s="320" t="s">
        <v>36</v>
      </c>
      <c r="R202" s="320" t="s">
        <v>37</v>
      </c>
    </row>
    <row r="203" spans="1:19" s="319" customFormat="1" ht="23.25" customHeight="1">
      <c r="A203" s="321">
        <f>A209+A216+A223+A230+A237+A244</f>
        <v>0</v>
      </c>
      <c r="B203" s="321">
        <f t="shared" ref="B203:R203" si="0">B209+B216+B223+B230+B237+B244</f>
        <v>0</v>
      </c>
      <c r="C203" s="321">
        <f t="shared" si="0"/>
        <v>0</v>
      </c>
      <c r="D203" s="321">
        <f t="shared" si="0"/>
        <v>0</v>
      </c>
      <c r="E203" s="321">
        <f t="shared" si="0"/>
        <v>0</v>
      </c>
      <c r="F203" s="321">
        <f t="shared" si="0"/>
        <v>0</v>
      </c>
      <c r="G203" s="321">
        <f t="shared" si="0"/>
        <v>0</v>
      </c>
      <c r="H203" s="321">
        <f t="shared" si="0"/>
        <v>0</v>
      </c>
      <c r="I203" s="321">
        <f t="shared" si="0"/>
        <v>0</v>
      </c>
      <c r="J203" s="321">
        <f t="shared" si="0"/>
        <v>0</v>
      </c>
      <c r="K203" s="321">
        <f t="shared" si="0"/>
        <v>0</v>
      </c>
      <c r="L203" s="321">
        <f t="shared" si="0"/>
        <v>0</v>
      </c>
      <c r="M203" s="321">
        <f t="shared" si="0"/>
        <v>0</v>
      </c>
      <c r="N203" s="321">
        <f t="shared" si="0"/>
        <v>0</v>
      </c>
      <c r="O203" s="321">
        <f t="shared" si="0"/>
        <v>0</v>
      </c>
      <c r="P203" s="321">
        <f t="shared" si="0"/>
        <v>0</v>
      </c>
      <c r="Q203" s="321">
        <f t="shared" si="0"/>
        <v>0</v>
      </c>
      <c r="R203" s="321">
        <f t="shared" si="0"/>
        <v>0</v>
      </c>
    </row>
    <row r="204" spans="1:19" s="319" customFormat="1">
      <c r="A204" s="565">
        <f>A203+B203+C203</f>
        <v>0</v>
      </c>
      <c r="B204" s="566"/>
      <c r="C204" s="567"/>
      <c r="D204" s="565">
        <f>D203+E203+F203</f>
        <v>0</v>
      </c>
      <c r="E204" s="566"/>
      <c r="F204" s="567"/>
      <c r="G204" s="565">
        <f>G203+H203+I203</f>
        <v>0</v>
      </c>
      <c r="H204" s="566"/>
      <c r="I204" s="567"/>
      <c r="J204" s="565">
        <f>J203+K203+L203</f>
        <v>0</v>
      </c>
      <c r="K204" s="566"/>
      <c r="L204" s="567"/>
      <c r="M204" s="565">
        <f>M203+N203+O203</f>
        <v>0</v>
      </c>
      <c r="N204" s="566"/>
      <c r="O204" s="567"/>
      <c r="P204" s="565">
        <f>P203+Q203+R203</f>
        <v>0</v>
      </c>
      <c r="Q204" s="566"/>
      <c r="R204" s="567"/>
      <c r="S204" s="106">
        <f>SUM(A204:R204)</f>
        <v>0</v>
      </c>
    </row>
    <row r="205" spans="1:19" s="319" customFormat="1"/>
    <row r="206" spans="1:19" s="319" customFormat="1">
      <c r="A206" s="576" t="s">
        <v>86</v>
      </c>
      <c r="B206" s="576"/>
      <c r="C206" s="576"/>
      <c r="D206" s="576"/>
      <c r="E206" s="319">
        <v>1</v>
      </c>
    </row>
    <row r="207" spans="1:19" s="319" customFormat="1">
      <c r="A207" s="562" t="s">
        <v>101</v>
      </c>
      <c r="B207" s="563"/>
      <c r="C207" s="564"/>
      <c r="D207" s="562" t="s">
        <v>102</v>
      </c>
      <c r="E207" s="563"/>
      <c r="F207" s="564"/>
      <c r="G207" s="562" t="s">
        <v>130</v>
      </c>
      <c r="H207" s="563"/>
      <c r="I207" s="564"/>
      <c r="J207" s="562" t="s">
        <v>105</v>
      </c>
      <c r="K207" s="563"/>
      <c r="L207" s="564"/>
      <c r="M207" s="562" t="s">
        <v>129</v>
      </c>
      <c r="N207" s="563"/>
      <c r="O207" s="564"/>
      <c r="P207" s="562" t="s">
        <v>103</v>
      </c>
      <c r="Q207" s="563"/>
      <c r="R207" s="564"/>
    </row>
    <row r="208" spans="1:19" s="319" customFormat="1">
      <c r="A208" s="320" t="s">
        <v>35</v>
      </c>
      <c r="B208" s="320" t="s">
        <v>36</v>
      </c>
      <c r="C208" s="320" t="s">
        <v>37</v>
      </c>
      <c r="D208" s="320" t="s">
        <v>35</v>
      </c>
      <c r="E208" s="320" t="s">
        <v>36</v>
      </c>
      <c r="F208" s="320" t="s">
        <v>37</v>
      </c>
      <c r="G208" s="320" t="s">
        <v>35</v>
      </c>
      <c r="H208" s="320" t="s">
        <v>36</v>
      </c>
      <c r="I208" s="320" t="s">
        <v>37</v>
      </c>
      <c r="J208" s="320" t="s">
        <v>35</v>
      </c>
      <c r="K208" s="320" t="s">
        <v>36</v>
      </c>
      <c r="L208" s="320" t="s">
        <v>37</v>
      </c>
      <c r="M208" s="320" t="s">
        <v>35</v>
      </c>
      <c r="N208" s="320" t="s">
        <v>36</v>
      </c>
      <c r="O208" s="320" t="s">
        <v>37</v>
      </c>
      <c r="P208" s="320" t="s">
        <v>35</v>
      </c>
      <c r="Q208" s="320" t="s">
        <v>36</v>
      </c>
      <c r="R208" s="320" t="s">
        <v>37</v>
      </c>
    </row>
    <row r="209" spans="1:19" s="319" customFormat="1" ht="25.5" customHeight="1">
      <c r="A209" s="286">
        <f>COUNTIFS($C$4:$C$190,"=gyn",$D$4:$D$190,"=a",$E$4:$E$190,"=1")</f>
        <v>0</v>
      </c>
      <c r="B209" s="286">
        <f>COUNTIFS($C$4:$C$190,"=gyn",$D$4:$D$190,"=b",$E$4:$E$190,"=1")</f>
        <v>0</v>
      </c>
      <c r="C209" s="286">
        <f>COUNTIFS($C$4:$C$190,"=gyn",$D$4:$D$190,"=c",$E$4:$E$190,"=1")</f>
        <v>0</v>
      </c>
      <c r="D209" s="286">
        <f>COUNTIFS($C$4:$C$190,"=IM",$D$4:$D$190,"=a",$E$4:$E$190,"=1")</f>
        <v>0</v>
      </c>
      <c r="E209" s="286">
        <f>COUNTIFS($C$4:$C$190,"=IM",$D$4:$D$190,"=b",$E$4:$E$190,"=1")</f>
        <v>0</v>
      </c>
      <c r="F209" s="286">
        <f>COUNTIFS($C$4:$C$190,"=IM",$D$4:$D$190,"=c",$E$4:$E$190,"=1")</f>
        <v>0</v>
      </c>
      <c r="G209" s="286">
        <f>COUNTIFS($C$4:$C$190,"=physo",$D$4:$D$190,"=a",$E$4:$E$190,"=1")</f>
        <v>0</v>
      </c>
      <c r="H209" s="286">
        <f>COUNTIFS($C$4:$C$190,"=physo",$D$4:$D$190,"=b",$E$4:$E$190,"=1")</f>
        <v>0</v>
      </c>
      <c r="I209" s="286">
        <f>COUNTIFS($C$4:$C$190,"=physo",$D$4:$D$190,"=c",$E$4:$E$190,"=1")</f>
        <v>0</v>
      </c>
      <c r="J209" s="286">
        <f>COUNTIFS($C$4:$C$190,"=PED",$D$4:$D$190,"=a",$E$4:$E$190,"=1")</f>
        <v>0</v>
      </c>
      <c r="K209" s="286">
        <f>COUNTIFS($C$4:$C$190,"=PED",$D$4:$D$190,"=b",$E$4:$E$190,"=1")</f>
        <v>0</v>
      </c>
      <c r="L209" s="286">
        <f>COUNTIFS($C$4:$C$190,"=PED",$D$4:$D$190,"=c",$E$4:$E$190,"=1")</f>
        <v>0</v>
      </c>
      <c r="M209" s="286">
        <f>COUNTIFS($C$4:$C$190,"=gp",$D$4:$D$190,"=a",$E$4:$E$190,"=1")</f>
        <v>0</v>
      </c>
      <c r="N209" s="286">
        <f>COUNTIFS($C$4:$C$190,"=gp",$D$4:$D$190,"=b",$E$4:$E$190,"=1")</f>
        <v>0</v>
      </c>
      <c r="O209" s="286">
        <f>COUNTIFS($C$4:$C$190,"=gp",$D$4:$D$190,"=c",$E$4:$E$190,"=1")</f>
        <v>0</v>
      </c>
      <c r="P209" s="286">
        <f>COUNTIFS($C$4:$C$190,"=CHEST",$D$4:$D$190,"=a",$E$4:$E$190,"=1")</f>
        <v>0</v>
      </c>
      <c r="Q209" s="286">
        <f>COUNTIFS($C$4:$C$190,"=CHEST",$D$4:$D$190,"=b",$E$4:$E$190,"=1")</f>
        <v>0</v>
      </c>
      <c r="R209" s="286">
        <f>COUNTIFS($C$4:$C$190,"=CHEST",$D$4:$D$190,"=c",$E$4:$E$190,"=1")</f>
        <v>0</v>
      </c>
    </row>
    <row r="210" spans="1:19" s="319" customFormat="1">
      <c r="A210" s="565">
        <f>A209+B209+C209</f>
        <v>0</v>
      </c>
      <c r="B210" s="566"/>
      <c r="C210" s="567"/>
      <c r="D210" s="565">
        <f>D209+E209+F209</f>
        <v>0</v>
      </c>
      <c r="E210" s="566"/>
      <c r="F210" s="567"/>
      <c r="G210" s="565">
        <f>G209+H209+I209</f>
        <v>0</v>
      </c>
      <c r="H210" s="566"/>
      <c r="I210" s="567"/>
      <c r="J210" s="565">
        <f>J209+K209+L209</f>
        <v>0</v>
      </c>
      <c r="K210" s="566"/>
      <c r="L210" s="567"/>
      <c r="M210" s="565">
        <f>M209+N209+O209</f>
        <v>0</v>
      </c>
      <c r="N210" s="566"/>
      <c r="O210" s="567"/>
      <c r="P210" s="565">
        <f>P209+Q209+R209</f>
        <v>0</v>
      </c>
      <c r="Q210" s="566"/>
      <c r="R210" s="567"/>
      <c r="S210" s="106">
        <f>SUM(A210:R210)</f>
        <v>0</v>
      </c>
    </row>
    <row r="211" spans="1:19" s="319" customFormat="1"/>
    <row r="212" spans="1:19" s="319" customFormat="1">
      <c r="A212" s="576" t="s">
        <v>86</v>
      </c>
      <c r="B212" s="576"/>
      <c r="C212" s="576"/>
      <c r="D212" s="576"/>
      <c r="E212" s="319">
        <v>2</v>
      </c>
    </row>
    <row r="213" spans="1:19" s="319" customFormat="1">
      <c r="A213" s="562" t="s">
        <v>101</v>
      </c>
      <c r="B213" s="563"/>
      <c r="C213" s="564"/>
      <c r="D213" s="562" t="s">
        <v>102</v>
      </c>
      <c r="E213" s="563"/>
      <c r="F213" s="564"/>
      <c r="G213" s="562" t="s">
        <v>130</v>
      </c>
      <c r="H213" s="563"/>
      <c r="I213" s="564"/>
      <c r="J213" s="562" t="s">
        <v>105</v>
      </c>
      <c r="K213" s="563"/>
      <c r="L213" s="564"/>
      <c r="M213" s="562" t="s">
        <v>129</v>
      </c>
      <c r="N213" s="563"/>
      <c r="O213" s="564"/>
      <c r="P213" s="562" t="s">
        <v>103</v>
      </c>
      <c r="Q213" s="563"/>
      <c r="R213" s="564"/>
    </row>
    <row r="214" spans="1:19" s="319" customFormat="1">
      <c r="A214" s="320" t="s">
        <v>35</v>
      </c>
      <c r="B214" s="320" t="s">
        <v>36</v>
      </c>
      <c r="C214" s="320" t="s">
        <v>37</v>
      </c>
      <c r="D214" s="320" t="s">
        <v>35</v>
      </c>
      <c r="E214" s="320" t="s">
        <v>36</v>
      </c>
      <c r="F214" s="320" t="s">
        <v>37</v>
      </c>
      <c r="G214" s="320" t="s">
        <v>35</v>
      </c>
      <c r="H214" s="320" t="s">
        <v>36</v>
      </c>
      <c r="I214" s="320" t="s">
        <v>37</v>
      </c>
      <c r="J214" s="320" t="s">
        <v>35</v>
      </c>
      <c r="K214" s="320" t="s">
        <v>36</v>
      </c>
      <c r="L214" s="320" t="s">
        <v>37</v>
      </c>
      <c r="M214" s="320" t="s">
        <v>35</v>
      </c>
      <c r="N214" s="320" t="s">
        <v>36</v>
      </c>
      <c r="O214" s="320" t="s">
        <v>37</v>
      </c>
      <c r="P214" s="320" t="s">
        <v>35</v>
      </c>
      <c r="Q214" s="320" t="s">
        <v>36</v>
      </c>
      <c r="R214" s="320" t="s">
        <v>37</v>
      </c>
    </row>
    <row r="215" spans="1:19" s="319" customFormat="1">
      <c r="A215" s="286">
        <f>COUNTIFS($C$4:$C$190,"=gyn",$D$4:$D$190,"=a",$E$4:$E$190,"=2")</f>
        <v>0</v>
      </c>
      <c r="B215" s="286">
        <f>COUNTIFS($C$4:$C$190,"=gyn",$D$4:$D$190,"=b",$E$4:$E$190,"=2")</f>
        <v>0</v>
      </c>
      <c r="C215" s="286">
        <f>COUNTIFS($C$4:$C$190,"=gyn",$D$4:$D$190,"=c",$E$4:$E$190,"=2")</f>
        <v>0</v>
      </c>
      <c r="D215" s="286">
        <f>COUNTIFS($C$4:$C$190,"=IM",$D$4:$D$190,"=a",$E$4:$E$190,"=2")</f>
        <v>0</v>
      </c>
      <c r="E215" s="286">
        <f>COUNTIFS($C$4:$C$190,"=IM",$D$4:$D$190,"=b",$E$4:$E$190,"=2")</f>
        <v>0</v>
      </c>
      <c r="F215" s="286">
        <f>COUNTIFS($C$4:$C$190,"=IM",$D$4:$D$190,"=c",$E$4:$E$190,"=2")</f>
        <v>0</v>
      </c>
      <c r="G215" s="286">
        <f>COUNTIFS($C$4:$C$190,"=physo",$D$4:$D$190,"=a",$E$4:$E$190,"=2")</f>
        <v>0</v>
      </c>
      <c r="H215" s="286">
        <f>COUNTIFS($C$4:$C$190,"=physo",$D$4:$D$190,"=b",$E$4:$E$190,"=2")</f>
        <v>0</v>
      </c>
      <c r="I215" s="286">
        <f>COUNTIFS($C$4:$C$190,"=physo",$D$4:$D$190,"=c",$E$4:$E$190,"=2")</f>
        <v>0</v>
      </c>
      <c r="J215" s="286">
        <f>COUNTIFS($C$4:$C$190,"=PED",$D$4:$D$190,"=a",$E$4:$E$190,"=2")</f>
        <v>0</v>
      </c>
      <c r="K215" s="286">
        <f>COUNTIFS($C$4:$C$190,"=PED",$D$4:$D$190,"=b",$E$4:$E$190,"=2")</f>
        <v>0</v>
      </c>
      <c r="L215" s="286">
        <f>COUNTIFS($C$4:$C$190,"=PED",$D$4:$D$190,"=c",$E$4:$E$190,"=2")</f>
        <v>0</v>
      </c>
      <c r="M215" s="286">
        <f>COUNTIFS($C$4:$C$190,"=gp",$D$4:$D$190,"=a",$E$4:$E$190,"=2")</f>
        <v>0</v>
      </c>
      <c r="N215" s="286">
        <f>COUNTIFS($C$4:$C$190,"=gp",$D$4:$D$190,"=b",$E$4:$E$190,"=2")</f>
        <v>0</v>
      </c>
      <c r="O215" s="286">
        <f>COUNTIFS($C$4:$C$190,"=gp",$D$4:$D$190,"=c",$E$4:$E$190,"=2")</f>
        <v>0</v>
      </c>
      <c r="P215" s="286">
        <f>COUNTIFS($C$4:$C$190,"=CHEST",$D$4:$D$190,"=a",$E$4:$E$190,"=2")</f>
        <v>0</v>
      </c>
      <c r="Q215" s="286">
        <f>COUNTIFS($C$4:$C$190,"=CHEST",$D$4:$D$190,"=b",$E$4:$E$190,"=2")</f>
        <v>0</v>
      </c>
      <c r="R215" s="286">
        <f>COUNTIFS($C$4:$C$190,"=CHEST",$D$4:$D$190,"=c",$E$4:$E$190,"=2")</f>
        <v>0</v>
      </c>
    </row>
    <row r="216" spans="1:19" s="319" customFormat="1">
      <c r="A216" s="322">
        <f>A215*2</f>
        <v>0</v>
      </c>
      <c r="B216" s="322">
        <f t="shared" ref="B216:R216" si="1">B215*2</f>
        <v>0</v>
      </c>
      <c r="C216" s="322">
        <f t="shared" si="1"/>
        <v>0</v>
      </c>
      <c r="D216" s="322">
        <f t="shared" si="1"/>
        <v>0</v>
      </c>
      <c r="E216" s="322">
        <f t="shared" si="1"/>
        <v>0</v>
      </c>
      <c r="F216" s="322">
        <f t="shared" si="1"/>
        <v>0</v>
      </c>
      <c r="G216" s="322">
        <f t="shared" si="1"/>
        <v>0</v>
      </c>
      <c r="H216" s="322">
        <f t="shared" si="1"/>
        <v>0</v>
      </c>
      <c r="I216" s="322">
        <f t="shared" si="1"/>
        <v>0</v>
      </c>
      <c r="J216" s="322">
        <f t="shared" si="1"/>
        <v>0</v>
      </c>
      <c r="K216" s="322">
        <f t="shared" si="1"/>
        <v>0</v>
      </c>
      <c r="L216" s="322">
        <f t="shared" si="1"/>
        <v>0</v>
      </c>
      <c r="M216" s="322">
        <f t="shared" si="1"/>
        <v>0</v>
      </c>
      <c r="N216" s="322">
        <f t="shared" si="1"/>
        <v>0</v>
      </c>
      <c r="O216" s="322">
        <f t="shared" si="1"/>
        <v>0</v>
      </c>
      <c r="P216" s="322">
        <f t="shared" si="1"/>
        <v>0</v>
      </c>
      <c r="Q216" s="322">
        <f t="shared" si="1"/>
        <v>0</v>
      </c>
      <c r="R216" s="322">
        <f t="shared" si="1"/>
        <v>0</v>
      </c>
    </row>
    <row r="217" spans="1:19" s="319" customFormat="1">
      <c r="A217" s="565">
        <f>A216+B216+C216</f>
        <v>0</v>
      </c>
      <c r="B217" s="566"/>
      <c r="C217" s="567"/>
      <c r="D217" s="565">
        <f>D216+E216+F216</f>
        <v>0</v>
      </c>
      <c r="E217" s="566"/>
      <c r="F217" s="567"/>
      <c r="G217" s="565">
        <f>G216+H216+I216</f>
        <v>0</v>
      </c>
      <c r="H217" s="566"/>
      <c r="I217" s="567"/>
      <c r="J217" s="565">
        <f>J216+K216+L216</f>
        <v>0</v>
      </c>
      <c r="K217" s="566"/>
      <c r="L217" s="567"/>
      <c r="M217" s="565">
        <f>M216+N216+O216</f>
        <v>0</v>
      </c>
      <c r="N217" s="566"/>
      <c r="O217" s="567"/>
      <c r="P217" s="565">
        <f>P216+Q216+R216</f>
        <v>0</v>
      </c>
      <c r="Q217" s="566"/>
      <c r="R217" s="567"/>
      <c r="S217" s="106">
        <f>SUM(A217:R217)</f>
        <v>0</v>
      </c>
    </row>
    <row r="218" spans="1:19" s="319" customFormat="1"/>
    <row r="219" spans="1:19" s="319" customFormat="1">
      <c r="A219" s="576" t="s">
        <v>86</v>
      </c>
      <c r="B219" s="576"/>
      <c r="C219" s="576"/>
      <c r="D219" s="576"/>
      <c r="E219" s="319">
        <v>3</v>
      </c>
    </row>
    <row r="220" spans="1:19" s="319" customFormat="1">
      <c r="A220" s="562" t="s">
        <v>101</v>
      </c>
      <c r="B220" s="563"/>
      <c r="C220" s="564"/>
      <c r="D220" s="562" t="s">
        <v>102</v>
      </c>
      <c r="E220" s="563"/>
      <c r="F220" s="564"/>
      <c r="G220" s="562" t="s">
        <v>130</v>
      </c>
      <c r="H220" s="563"/>
      <c r="I220" s="564"/>
      <c r="J220" s="562" t="s">
        <v>105</v>
      </c>
      <c r="K220" s="563"/>
      <c r="L220" s="564"/>
      <c r="M220" s="562" t="s">
        <v>129</v>
      </c>
      <c r="N220" s="563"/>
      <c r="O220" s="564"/>
      <c r="P220" s="562" t="s">
        <v>103</v>
      </c>
      <c r="Q220" s="563"/>
      <c r="R220" s="564"/>
    </row>
    <row r="221" spans="1:19" s="319" customFormat="1">
      <c r="A221" s="320" t="s">
        <v>35</v>
      </c>
      <c r="B221" s="320" t="s">
        <v>36</v>
      </c>
      <c r="C221" s="320" t="s">
        <v>37</v>
      </c>
      <c r="D221" s="320" t="s">
        <v>35</v>
      </c>
      <c r="E221" s="320" t="s">
        <v>36</v>
      </c>
      <c r="F221" s="320" t="s">
        <v>37</v>
      </c>
      <c r="G221" s="320" t="s">
        <v>35</v>
      </c>
      <c r="H221" s="320" t="s">
        <v>36</v>
      </c>
      <c r="I221" s="320" t="s">
        <v>37</v>
      </c>
      <c r="J221" s="320" t="s">
        <v>35</v>
      </c>
      <c r="K221" s="320" t="s">
        <v>36</v>
      </c>
      <c r="L221" s="320" t="s">
        <v>37</v>
      </c>
      <c r="M221" s="320" t="s">
        <v>35</v>
      </c>
      <c r="N221" s="320" t="s">
        <v>36</v>
      </c>
      <c r="O221" s="320" t="s">
        <v>37</v>
      </c>
      <c r="P221" s="320" t="s">
        <v>35</v>
      </c>
      <c r="Q221" s="320" t="s">
        <v>36</v>
      </c>
      <c r="R221" s="320" t="s">
        <v>37</v>
      </c>
    </row>
    <row r="222" spans="1:19" s="319" customFormat="1">
      <c r="A222" s="286">
        <f>COUNTIFS($C$4:$C$190,"=gyn",$D$4:$D$190,"=a",$E$4:$E$190,"=3")</f>
        <v>0</v>
      </c>
      <c r="B222" s="286">
        <f>COUNTIFS($C$4:$C$190,"=gyn",$D$4:$D$190,"=b",$E$4:$E$190,"=3")</f>
        <v>0</v>
      </c>
      <c r="C222" s="286">
        <f>COUNTIFS($C$4:$C$190,"=gyn",$D$4:$D$190,"=c",$E$4:$E$190,"=3")</f>
        <v>0</v>
      </c>
      <c r="D222" s="286">
        <f>COUNTIFS($C$4:$C$190,"=IM",$D$4:$D$190,"=a",$E$4:$E$190,"=3")</f>
        <v>0</v>
      </c>
      <c r="E222" s="286">
        <f>COUNTIFS($C$4:$C$190,"=IM",$D$4:$D$190,"=b",$E$4:$E$190,"=3")</f>
        <v>0</v>
      </c>
      <c r="F222" s="286">
        <f>COUNTIFS($C$4:$C$190,"=IM",$D$4:$D$190,"=c",$E$4:$E$190,"=3")</f>
        <v>0</v>
      </c>
      <c r="G222" s="286">
        <f>COUNTIFS($C$4:$C$190,"=physo",$D$4:$D$190,"=a",$E$4:$E$190,"=3")</f>
        <v>0</v>
      </c>
      <c r="H222" s="286">
        <f>COUNTIFS($C$4:$C$190,"=physo",$D$4:$D$190,"=b",$E$4:$E$190,"=3")</f>
        <v>0</v>
      </c>
      <c r="I222" s="286">
        <f>COUNTIFS($C$4:$C$190,"=physo",$D$4:$D$190,"=c",$E$4:$E$190,"=3")</f>
        <v>0</v>
      </c>
      <c r="J222" s="286">
        <f>COUNTIFS($C$4:$C$190,"=PED",$D$4:$D$190,"=a",$E$4:$E$190,"=3")</f>
        <v>0</v>
      </c>
      <c r="K222" s="286">
        <f>COUNTIFS($C$4:$C$190,"=PED",$D$4:$D$190,"=b",$E$4:$E$190,"=3")</f>
        <v>0</v>
      </c>
      <c r="L222" s="286">
        <f>COUNTIFS($C$4:$C$190,"=PED",$D$4:$D$190,"=c",$E$4:$E$190,"=3")</f>
        <v>0</v>
      </c>
      <c r="M222" s="286">
        <f>COUNTIFS($C$4:$C$190,"=gp",$D$4:$D$190,"=a",$E$4:$E$190,"=3")</f>
        <v>0</v>
      </c>
      <c r="N222" s="286">
        <f>COUNTIFS($C$4:$C$190,"=gp",$D$4:$D$190,"=b",$E$4:$E$190,"=3")</f>
        <v>0</v>
      </c>
      <c r="O222" s="286">
        <f>COUNTIFS($C$4:$C$190,"=gp",$D$4:$D$190,"=c",$E$4:$E$190,"=3")</f>
        <v>0</v>
      </c>
      <c r="P222" s="286">
        <f>COUNTIFS($C$4:$C$190,"=CHEST",$D$4:$D$190,"=a",$E$4:$E$190,"=3")</f>
        <v>0</v>
      </c>
      <c r="Q222" s="286">
        <f>COUNTIFS($C$4:$C$190,"=CHEST",$D$4:$D$190,"=b",$E$4:$E$190,"=3")</f>
        <v>0</v>
      </c>
      <c r="R222" s="286">
        <f>COUNTIFS($C$4:$C$190,"=CHEST",$D$4:$D$190,"=c",$E$4:$E$190,"=3")</f>
        <v>0</v>
      </c>
    </row>
    <row r="223" spans="1:19" s="319" customFormat="1">
      <c r="A223" s="322">
        <f>A222*3</f>
        <v>0</v>
      </c>
      <c r="B223" s="322">
        <f t="shared" ref="B223:R223" si="2">B222*3</f>
        <v>0</v>
      </c>
      <c r="C223" s="322">
        <f t="shared" si="2"/>
        <v>0</v>
      </c>
      <c r="D223" s="322">
        <f t="shared" si="2"/>
        <v>0</v>
      </c>
      <c r="E223" s="322">
        <f t="shared" si="2"/>
        <v>0</v>
      </c>
      <c r="F223" s="322">
        <f t="shared" si="2"/>
        <v>0</v>
      </c>
      <c r="G223" s="322">
        <f t="shared" si="2"/>
        <v>0</v>
      </c>
      <c r="H223" s="322">
        <f t="shared" si="2"/>
        <v>0</v>
      </c>
      <c r="I223" s="322">
        <f t="shared" si="2"/>
        <v>0</v>
      </c>
      <c r="J223" s="322">
        <f t="shared" si="2"/>
        <v>0</v>
      </c>
      <c r="K223" s="322">
        <f t="shared" si="2"/>
        <v>0</v>
      </c>
      <c r="L223" s="322">
        <f t="shared" si="2"/>
        <v>0</v>
      </c>
      <c r="M223" s="322">
        <f t="shared" si="2"/>
        <v>0</v>
      </c>
      <c r="N223" s="322">
        <f t="shared" si="2"/>
        <v>0</v>
      </c>
      <c r="O223" s="322">
        <f t="shared" si="2"/>
        <v>0</v>
      </c>
      <c r="P223" s="322">
        <f t="shared" si="2"/>
        <v>0</v>
      </c>
      <c r="Q223" s="322">
        <f t="shared" si="2"/>
        <v>0</v>
      </c>
      <c r="R223" s="322">
        <f t="shared" si="2"/>
        <v>0</v>
      </c>
    </row>
    <row r="224" spans="1:19" s="319" customFormat="1">
      <c r="A224" s="565">
        <f>A223+B223+C223</f>
        <v>0</v>
      </c>
      <c r="B224" s="566"/>
      <c r="C224" s="567"/>
      <c r="D224" s="565">
        <f>D223+E223+F223</f>
        <v>0</v>
      </c>
      <c r="E224" s="566"/>
      <c r="F224" s="567"/>
      <c r="G224" s="565">
        <f>G223+H223+I223</f>
        <v>0</v>
      </c>
      <c r="H224" s="566"/>
      <c r="I224" s="567"/>
      <c r="J224" s="565">
        <f>J223+K223+L223</f>
        <v>0</v>
      </c>
      <c r="K224" s="566"/>
      <c r="L224" s="567"/>
      <c r="M224" s="565">
        <f>M223+N223+O223</f>
        <v>0</v>
      </c>
      <c r="N224" s="566"/>
      <c r="O224" s="567"/>
      <c r="P224" s="565">
        <f>P223+Q223+R223</f>
        <v>0</v>
      </c>
      <c r="Q224" s="566"/>
      <c r="R224" s="567"/>
      <c r="S224" s="106">
        <f>SUM(A224:R224)</f>
        <v>0</v>
      </c>
    </row>
    <row r="225" spans="1:19" s="319" customFormat="1"/>
    <row r="226" spans="1:19" s="319" customFormat="1">
      <c r="A226" s="576" t="s">
        <v>86</v>
      </c>
      <c r="B226" s="576"/>
      <c r="C226" s="576"/>
      <c r="D226" s="576"/>
      <c r="E226" s="319">
        <v>4</v>
      </c>
    </row>
    <row r="227" spans="1:19" s="319" customFormat="1">
      <c r="A227" s="562" t="s">
        <v>101</v>
      </c>
      <c r="B227" s="563"/>
      <c r="C227" s="564"/>
      <c r="D227" s="562" t="s">
        <v>102</v>
      </c>
      <c r="E227" s="563"/>
      <c r="F227" s="564"/>
      <c r="G227" s="562" t="s">
        <v>130</v>
      </c>
      <c r="H227" s="563"/>
      <c r="I227" s="564"/>
      <c r="J227" s="562" t="s">
        <v>105</v>
      </c>
      <c r="K227" s="563"/>
      <c r="L227" s="564"/>
      <c r="M227" s="562" t="s">
        <v>129</v>
      </c>
      <c r="N227" s="563"/>
      <c r="O227" s="564"/>
      <c r="P227" s="562" t="s">
        <v>103</v>
      </c>
      <c r="Q227" s="563"/>
      <c r="R227" s="564"/>
    </row>
    <row r="228" spans="1:19" s="319" customFormat="1">
      <c r="A228" s="320" t="s">
        <v>35</v>
      </c>
      <c r="B228" s="320" t="s">
        <v>36</v>
      </c>
      <c r="C228" s="320" t="s">
        <v>37</v>
      </c>
      <c r="D228" s="320" t="s">
        <v>35</v>
      </c>
      <c r="E228" s="320" t="s">
        <v>36</v>
      </c>
      <c r="F228" s="320" t="s">
        <v>37</v>
      </c>
      <c r="G228" s="320" t="s">
        <v>35</v>
      </c>
      <c r="H228" s="320" t="s">
        <v>36</v>
      </c>
      <c r="I228" s="320" t="s">
        <v>37</v>
      </c>
      <c r="J228" s="320" t="s">
        <v>35</v>
      </c>
      <c r="K228" s="320" t="s">
        <v>36</v>
      </c>
      <c r="L228" s="320" t="s">
        <v>37</v>
      </c>
      <c r="M228" s="320" t="s">
        <v>35</v>
      </c>
      <c r="N228" s="320" t="s">
        <v>36</v>
      </c>
      <c r="O228" s="320" t="s">
        <v>37</v>
      </c>
      <c r="P228" s="320" t="s">
        <v>35</v>
      </c>
      <c r="Q228" s="320" t="s">
        <v>36</v>
      </c>
      <c r="R228" s="320" t="s">
        <v>37</v>
      </c>
    </row>
    <row r="229" spans="1:19" s="319" customFormat="1">
      <c r="A229" s="286">
        <f>COUNTIFS($C$4:$C$190,"=gyn",$D$4:$D$190,"=a",$E$4:$E$190,"=4")</f>
        <v>0</v>
      </c>
      <c r="B229" s="286">
        <f>COUNTIFS($C$4:$C$190,"=gyn",$D$4:$D$190,"=b",$E$4:$E$190,"=4")</f>
        <v>0</v>
      </c>
      <c r="C229" s="286">
        <f>COUNTIFS($C$4:$C$190,"=gyn",$D$4:$D$190,"=c",$E$4:$E$190,"=4")</f>
        <v>0</v>
      </c>
      <c r="D229" s="286">
        <f>COUNTIFS($C$4:$C$190,"=IM",$D$4:$D$190,"=a",$E$4:$E$190,"=4")</f>
        <v>0</v>
      </c>
      <c r="E229" s="286">
        <f>COUNTIFS($C$4:$C$190,"=IM",$D$4:$D$190,"=b",$E$4:$E$190,"=4")</f>
        <v>0</v>
      </c>
      <c r="F229" s="286">
        <f>COUNTIFS($C$4:$C$190,"=IM",$D$4:$D$190,"=c",$E$4:$E$190,"=4")</f>
        <v>0</v>
      </c>
      <c r="G229" s="286">
        <f>COUNTIFS($C$4:$C$190,"=physo",$D$4:$D$190,"=a",$E$4:$E$190,"=4")</f>
        <v>0</v>
      </c>
      <c r="H229" s="286">
        <f>COUNTIFS($C$4:$C$190,"=physo",$D$4:$D$190,"=b",$E$4:$E$190,"=4")</f>
        <v>0</v>
      </c>
      <c r="I229" s="286">
        <f>COUNTIFS($C$4:$C$190,"=physo",$D$4:$D$190,"=c",$E$4:$E$190,"=4")</f>
        <v>0</v>
      </c>
      <c r="J229" s="286">
        <f>COUNTIFS($C$4:$C$190,"=PED",$D$4:$D$190,"=a",$E$4:$E$190,"=4")</f>
        <v>0</v>
      </c>
      <c r="K229" s="286">
        <f>COUNTIFS($C$4:$C$190,"=PED",$D$4:$D$190,"=b",$E$4:$E$190,"=4")</f>
        <v>0</v>
      </c>
      <c r="L229" s="286">
        <f>COUNTIFS($C$4:$C$190,"=PED",$D$4:$D$190,"=c",$E$4:$E$190,"=4")</f>
        <v>0</v>
      </c>
      <c r="M229" s="286">
        <f>COUNTIFS($C$4:$C$190,"=gp",$D$4:$D$190,"=a",$E$4:$E$190,"=4")</f>
        <v>0</v>
      </c>
      <c r="N229" s="286">
        <f>COUNTIFS($C$4:$C$190,"=gp",$D$4:$D$190,"=b",$E$4:$E$190,"=4")</f>
        <v>0</v>
      </c>
      <c r="O229" s="286">
        <f>COUNTIFS($C$4:$C$190,"=gp",$D$4:$D$190,"=c",$E$4:$E$190,"=4")</f>
        <v>0</v>
      </c>
      <c r="P229" s="286">
        <f>COUNTIFS($C$4:$C$190,"=CHEST",$D$4:$D$190,"=a",$E$4:$E$190,"=4")</f>
        <v>0</v>
      </c>
      <c r="Q229" s="286">
        <f>COUNTIFS($C$4:$C$190,"=CHEST",$D$4:$D$190,"=b",$E$4:$E$190,"=4")</f>
        <v>0</v>
      </c>
      <c r="R229" s="286">
        <f>COUNTIFS($C$4:$C$190,"=CHEST",$D$4:$D$190,"=c",$E$4:$E$190,"=4")</f>
        <v>0</v>
      </c>
    </row>
    <row r="230" spans="1:19" s="319" customFormat="1">
      <c r="A230" s="322">
        <f>A229*4</f>
        <v>0</v>
      </c>
      <c r="B230" s="322">
        <f t="shared" ref="B230:R230" si="3">B229*4</f>
        <v>0</v>
      </c>
      <c r="C230" s="322">
        <f t="shared" si="3"/>
        <v>0</v>
      </c>
      <c r="D230" s="322">
        <f t="shared" si="3"/>
        <v>0</v>
      </c>
      <c r="E230" s="322">
        <f t="shared" si="3"/>
        <v>0</v>
      </c>
      <c r="F230" s="322">
        <f t="shared" si="3"/>
        <v>0</v>
      </c>
      <c r="G230" s="322">
        <f t="shared" si="3"/>
        <v>0</v>
      </c>
      <c r="H230" s="322">
        <f t="shared" si="3"/>
        <v>0</v>
      </c>
      <c r="I230" s="322">
        <f t="shared" si="3"/>
        <v>0</v>
      </c>
      <c r="J230" s="322">
        <f t="shared" si="3"/>
        <v>0</v>
      </c>
      <c r="K230" s="322">
        <f t="shared" si="3"/>
        <v>0</v>
      </c>
      <c r="L230" s="322">
        <f t="shared" si="3"/>
        <v>0</v>
      </c>
      <c r="M230" s="322">
        <f t="shared" si="3"/>
        <v>0</v>
      </c>
      <c r="N230" s="322">
        <f t="shared" si="3"/>
        <v>0</v>
      </c>
      <c r="O230" s="322">
        <f t="shared" si="3"/>
        <v>0</v>
      </c>
      <c r="P230" s="322">
        <f t="shared" si="3"/>
        <v>0</v>
      </c>
      <c r="Q230" s="322">
        <f t="shared" si="3"/>
        <v>0</v>
      </c>
      <c r="R230" s="322">
        <f t="shared" si="3"/>
        <v>0</v>
      </c>
    </row>
    <row r="231" spans="1:19" s="319" customFormat="1">
      <c r="A231" s="565">
        <f>A230+B230+C230</f>
        <v>0</v>
      </c>
      <c r="B231" s="566"/>
      <c r="C231" s="567"/>
      <c r="D231" s="565">
        <f>D230+E230+F230</f>
        <v>0</v>
      </c>
      <c r="E231" s="566"/>
      <c r="F231" s="567"/>
      <c r="G231" s="565">
        <f>G230+H230+I230</f>
        <v>0</v>
      </c>
      <c r="H231" s="566"/>
      <c r="I231" s="567"/>
      <c r="J231" s="565">
        <f>J230+K230+L230</f>
        <v>0</v>
      </c>
      <c r="K231" s="566"/>
      <c r="L231" s="567"/>
      <c r="M231" s="565">
        <f>M230+N230+O230</f>
        <v>0</v>
      </c>
      <c r="N231" s="566"/>
      <c r="O231" s="567"/>
      <c r="P231" s="565">
        <f>P230+Q230+R230</f>
        <v>0</v>
      </c>
      <c r="Q231" s="566"/>
      <c r="R231" s="567"/>
      <c r="S231" s="106">
        <f>SUM(A231:R231)</f>
        <v>0</v>
      </c>
    </row>
    <row r="232" spans="1:19" s="319" customFormat="1"/>
    <row r="233" spans="1:19" s="319" customFormat="1">
      <c r="A233" s="576" t="s">
        <v>86</v>
      </c>
      <c r="B233" s="576"/>
      <c r="C233" s="576"/>
      <c r="D233" s="576"/>
      <c r="E233" s="319">
        <v>5</v>
      </c>
    </row>
    <row r="234" spans="1:19" s="319" customFormat="1">
      <c r="A234" s="562" t="s">
        <v>101</v>
      </c>
      <c r="B234" s="563"/>
      <c r="C234" s="564"/>
      <c r="D234" s="562" t="s">
        <v>102</v>
      </c>
      <c r="E234" s="563"/>
      <c r="F234" s="564"/>
      <c r="G234" s="562" t="s">
        <v>130</v>
      </c>
      <c r="H234" s="563"/>
      <c r="I234" s="564"/>
      <c r="J234" s="562" t="s">
        <v>105</v>
      </c>
      <c r="K234" s="563"/>
      <c r="L234" s="564"/>
      <c r="M234" s="562" t="s">
        <v>129</v>
      </c>
      <c r="N234" s="563"/>
      <c r="O234" s="564"/>
      <c r="P234" s="562" t="s">
        <v>103</v>
      </c>
      <c r="Q234" s="563"/>
      <c r="R234" s="564"/>
    </row>
    <row r="235" spans="1:19" s="319" customFormat="1">
      <c r="A235" s="320" t="s">
        <v>35</v>
      </c>
      <c r="B235" s="320" t="s">
        <v>36</v>
      </c>
      <c r="C235" s="320" t="s">
        <v>37</v>
      </c>
      <c r="D235" s="320" t="s">
        <v>35</v>
      </c>
      <c r="E235" s="320" t="s">
        <v>36</v>
      </c>
      <c r="F235" s="320" t="s">
        <v>37</v>
      </c>
      <c r="G235" s="320" t="s">
        <v>35</v>
      </c>
      <c r="H235" s="320" t="s">
        <v>36</v>
      </c>
      <c r="I235" s="320" t="s">
        <v>37</v>
      </c>
      <c r="J235" s="320" t="s">
        <v>35</v>
      </c>
      <c r="K235" s="320" t="s">
        <v>36</v>
      </c>
      <c r="L235" s="320" t="s">
        <v>37</v>
      </c>
      <c r="M235" s="320" t="s">
        <v>35</v>
      </c>
      <c r="N235" s="320" t="s">
        <v>36</v>
      </c>
      <c r="O235" s="320" t="s">
        <v>37</v>
      </c>
      <c r="P235" s="320" t="s">
        <v>35</v>
      </c>
      <c r="Q235" s="320" t="s">
        <v>36</v>
      </c>
      <c r="R235" s="320" t="s">
        <v>37</v>
      </c>
    </row>
    <row r="236" spans="1:19" s="319" customFormat="1">
      <c r="A236" s="286">
        <f>COUNTIFS($C$4:$C$190,"=gyn",$D$4:$D$190,"=a",$E$4:$E$190,"=5")</f>
        <v>0</v>
      </c>
      <c r="B236" s="286">
        <f>COUNTIFS($C$4:$C$190,"=gyn",$D$4:$D$190,"=b",$E$4:$E$190,"=5")</f>
        <v>0</v>
      </c>
      <c r="C236" s="286">
        <f>COUNTIFS($C$4:$C$190,"=gyn",$D$4:$D$190,"=c",$E$4:$E$190,"=5")</f>
        <v>0</v>
      </c>
      <c r="D236" s="286">
        <f>COUNTIFS($C$4:$C$190,"=IM",$D$4:$D$190,"=a",$E$4:$E$190,"=5")</f>
        <v>0</v>
      </c>
      <c r="E236" s="286">
        <f>COUNTIFS($C$4:$C$190,"=IM",$D$4:$D$190,"=b",$E$4:$E$190,"=5")</f>
        <v>0</v>
      </c>
      <c r="F236" s="286">
        <f>COUNTIFS($C$4:$C$190,"=IM",$D$4:$D$190,"=c",$E$4:$E$190,"=5")</f>
        <v>0</v>
      </c>
      <c r="G236" s="286">
        <f>COUNTIFS($C$4:$C$190,"=physo",$D$4:$D$190,"=a",$E$4:$E$190,"=5")</f>
        <v>0</v>
      </c>
      <c r="H236" s="286">
        <f>COUNTIFS($C$4:$C$190,"=physo",$D$4:$D$190,"=b",$E$4:$E$190,"=5")</f>
        <v>0</v>
      </c>
      <c r="I236" s="286">
        <f>COUNTIFS($C$4:$C$190,"=physo",$D$4:$D$190,"=c",$E$4:$E$190,"=5")</f>
        <v>0</v>
      </c>
      <c r="J236" s="286">
        <f>COUNTIFS($C$4:$C$190,"=PED",$D$4:$D$190,"=a",$E$4:$E$190,"=5")</f>
        <v>0</v>
      </c>
      <c r="K236" s="286">
        <f>COUNTIFS($C$4:$C$190,"=PED",$D$4:$D$190,"=b",$E$4:$E$190,"=5")</f>
        <v>0</v>
      </c>
      <c r="L236" s="286">
        <f>COUNTIFS($C$4:$C$190,"=PED",$D$4:$D$190,"=c",$E$4:$E$190,"=5")</f>
        <v>0</v>
      </c>
      <c r="M236" s="286">
        <f>COUNTIFS($C$4:$C$190,"=gp",$D$4:$D$190,"=a",$E$4:$E$190,"=5")</f>
        <v>0</v>
      </c>
      <c r="N236" s="286">
        <f>COUNTIFS($C$4:$C$190,"=gp",$D$4:$D$190,"=b",$E$4:$E$190,"=5")</f>
        <v>0</v>
      </c>
      <c r="O236" s="286">
        <f>COUNTIFS($C$4:$C$190,"=gp",$D$4:$D$190,"=c",$E$4:$E$190,"=5")</f>
        <v>0</v>
      </c>
      <c r="P236" s="286">
        <f>COUNTIFS($C$4:$C$190,"=CHEST",$D$4:$D$190,"=a",$E$4:$E$190,"=5")</f>
        <v>0</v>
      </c>
      <c r="Q236" s="286">
        <f>COUNTIFS($C$4:$C$190,"=CHEST",$D$4:$D$190,"=b",$E$4:$E$190,"=5")</f>
        <v>0</v>
      </c>
      <c r="R236" s="286">
        <f>COUNTIFS($C$4:$C$190,"=CHEST",$D$4:$D$190,"=c",$E$4:$E$190,"=5")</f>
        <v>0</v>
      </c>
    </row>
    <row r="237" spans="1:19" s="319" customFormat="1">
      <c r="A237" s="322">
        <f>A236*5</f>
        <v>0</v>
      </c>
      <c r="B237" s="322">
        <f t="shared" ref="B237:R237" si="4">B236*5</f>
        <v>0</v>
      </c>
      <c r="C237" s="322">
        <f t="shared" si="4"/>
        <v>0</v>
      </c>
      <c r="D237" s="322">
        <f t="shared" si="4"/>
        <v>0</v>
      </c>
      <c r="E237" s="322">
        <f t="shared" si="4"/>
        <v>0</v>
      </c>
      <c r="F237" s="322">
        <f t="shared" si="4"/>
        <v>0</v>
      </c>
      <c r="G237" s="322">
        <f t="shared" si="4"/>
        <v>0</v>
      </c>
      <c r="H237" s="322">
        <f t="shared" si="4"/>
        <v>0</v>
      </c>
      <c r="I237" s="322">
        <f t="shared" si="4"/>
        <v>0</v>
      </c>
      <c r="J237" s="322">
        <f t="shared" si="4"/>
        <v>0</v>
      </c>
      <c r="K237" s="322">
        <f t="shared" si="4"/>
        <v>0</v>
      </c>
      <c r="L237" s="322">
        <f t="shared" si="4"/>
        <v>0</v>
      </c>
      <c r="M237" s="322">
        <f t="shared" si="4"/>
        <v>0</v>
      </c>
      <c r="N237" s="322">
        <f t="shared" si="4"/>
        <v>0</v>
      </c>
      <c r="O237" s="322">
        <f t="shared" si="4"/>
        <v>0</v>
      </c>
      <c r="P237" s="322">
        <f t="shared" si="4"/>
        <v>0</v>
      </c>
      <c r="Q237" s="322">
        <f t="shared" si="4"/>
        <v>0</v>
      </c>
      <c r="R237" s="322">
        <f t="shared" si="4"/>
        <v>0</v>
      </c>
    </row>
    <row r="238" spans="1:19" s="319" customFormat="1">
      <c r="A238" s="565">
        <f>A237+B237+C237</f>
        <v>0</v>
      </c>
      <c r="B238" s="566"/>
      <c r="C238" s="567"/>
      <c r="D238" s="565">
        <f>D237+E237+F237</f>
        <v>0</v>
      </c>
      <c r="E238" s="566"/>
      <c r="F238" s="567"/>
      <c r="G238" s="565">
        <f>G237+H237+I237</f>
        <v>0</v>
      </c>
      <c r="H238" s="566"/>
      <c r="I238" s="567"/>
      <c r="J238" s="565">
        <f>J237+K237+L237</f>
        <v>0</v>
      </c>
      <c r="K238" s="566"/>
      <c r="L238" s="567"/>
      <c r="M238" s="565">
        <f>M237+N237+O237</f>
        <v>0</v>
      </c>
      <c r="N238" s="566"/>
      <c r="O238" s="567"/>
      <c r="P238" s="565">
        <f>P237+Q237+R237</f>
        <v>0</v>
      </c>
      <c r="Q238" s="566"/>
      <c r="R238" s="567"/>
      <c r="S238" s="106">
        <f>SUM(A238:R238)</f>
        <v>0</v>
      </c>
    </row>
    <row r="239" spans="1:19" s="319" customFormat="1"/>
    <row r="240" spans="1:19" s="319" customFormat="1">
      <c r="A240" s="576" t="s">
        <v>86</v>
      </c>
      <c r="B240" s="576"/>
      <c r="C240" s="576"/>
      <c r="D240" s="576"/>
      <c r="E240" s="319">
        <v>6</v>
      </c>
    </row>
    <row r="241" spans="1:19" s="319" customFormat="1">
      <c r="A241" s="562" t="s">
        <v>101</v>
      </c>
      <c r="B241" s="563"/>
      <c r="C241" s="564"/>
      <c r="D241" s="562" t="s">
        <v>102</v>
      </c>
      <c r="E241" s="563"/>
      <c r="F241" s="564"/>
      <c r="G241" s="562" t="s">
        <v>130</v>
      </c>
      <c r="H241" s="563"/>
      <c r="I241" s="564"/>
      <c r="J241" s="562" t="s">
        <v>105</v>
      </c>
      <c r="K241" s="563"/>
      <c r="L241" s="564"/>
      <c r="M241" s="562" t="s">
        <v>129</v>
      </c>
      <c r="N241" s="563"/>
      <c r="O241" s="564"/>
      <c r="P241" s="562" t="s">
        <v>103</v>
      </c>
      <c r="Q241" s="563"/>
      <c r="R241" s="564"/>
    </row>
    <row r="242" spans="1:19" s="319" customFormat="1">
      <c r="A242" s="320" t="s">
        <v>35</v>
      </c>
      <c r="B242" s="320" t="s">
        <v>36</v>
      </c>
      <c r="C242" s="320" t="s">
        <v>37</v>
      </c>
      <c r="D242" s="320" t="s">
        <v>35</v>
      </c>
      <c r="E242" s="320" t="s">
        <v>36</v>
      </c>
      <c r="F242" s="320" t="s">
        <v>37</v>
      </c>
      <c r="G242" s="320" t="s">
        <v>35</v>
      </c>
      <c r="H242" s="320" t="s">
        <v>36</v>
      </c>
      <c r="I242" s="320" t="s">
        <v>37</v>
      </c>
      <c r="J242" s="320" t="s">
        <v>35</v>
      </c>
      <c r="K242" s="320" t="s">
        <v>36</v>
      </c>
      <c r="L242" s="320" t="s">
        <v>37</v>
      </c>
      <c r="M242" s="320" t="s">
        <v>35</v>
      </c>
      <c r="N242" s="320" t="s">
        <v>36</v>
      </c>
      <c r="O242" s="320" t="s">
        <v>37</v>
      </c>
      <c r="P242" s="320" t="s">
        <v>35</v>
      </c>
      <c r="Q242" s="320" t="s">
        <v>36</v>
      </c>
      <c r="R242" s="320" t="s">
        <v>37</v>
      </c>
    </row>
    <row r="243" spans="1:19" s="319" customFormat="1">
      <c r="A243" s="286">
        <f>COUNTIFS($C$4:$C$190,"=gyn",$D$4:$D$190,"=a",$E$4:$E$190,"=6")</f>
        <v>0</v>
      </c>
      <c r="B243" s="286">
        <f>COUNTIFS($C$4:$C$190,"=gyn",$D$4:$D$190,"=b",$E$4:$E$190,"=6")</f>
        <v>0</v>
      </c>
      <c r="C243" s="286">
        <f>COUNTIFS($C$4:$C$190,"=gyn",$D$4:$D$190,"=c",$E$4:$E$190,"=6")</f>
        <v>0</v>
      </c>
      <c r="D243" s="286">
        <f>COUNTIFS($C$4:$C$190,"=IM",$D$4:$D$190,"=a",$E$4:$E$190,"=6")</f>
        <v>0</v>
      </c>
      <c r="E243" s="286">
        <f>COUNTIFS($C$4:$C$190,"=IM",$D$4:$D$190,"=b",$E$4:$E$190,"=6")</f>
        <v>0</v>
      </c>
      <c r="F243" s="286">
        <f>COUNTIFS($C$4:$C$190,"=IM",$D$4:$D$190,"=c",$E$4:$E$190,"=6")</f>
        <v>0</v>
      </c>
      <c r="G243" s="286">
        <f>COUNTIFS($C$4:$C$190,"=physo",$D$4:$D$190,"=a",$E$4:$E$190,"=6")</f>
        <v>0</v>
      </c>
      <c r="H243" s="286">
        <f>COUNTIFS($C$4:$C$190,"=physo",$D$4:$D$190,"=b",$E$4:$E$190,"=6")</f>
        <v>0</v>
      </c>
      <c r="I243" s="286">
        <f>COUNTIFS($C$4:$C$190,"=physo",$D$4:$D$190,"=c",$E$4:$E$190,"=6")</f>
        <v>0</v>
      </c>
      <c r="J243" s="286">
        <f>COUNTIFS($C$4:$C$190,"=PED",$D$4:$D$190,"=a",$E$4:$E$190,"=6")</f>
        <v>0</v>
      </c>
      <c r="K243" s="286">
        <f>COUNTIFS($C$4:$C$190,"=PED",$D$4:$D$190,"=b",$E$4:$E$190,"=6")</f>
        <v>0</v>
      </c>
      <c r="L243" s="286">
        <f>COUNTIFS($C$4:$C$190,"=PED",$D$4:$D$190,"=c",$E$4:$E$190,"=6")</f>
        <v>0</v>
      </c>
      <c r="M243" s="286">
        <f>COUNTIFS($C$4:$C$190,"=gp",$D$4:$D$190,"=a",$E$4:$E$190,"=6")</f>
        <v>0</v>
      </c>
      <c r="N243" s="286">
        <f>COUNTIFS($C$4:$C$190,"=gp",$D$4:$D$190,"=b",$E$4:$E$190,"=6")</f>
        <v>0</v>
      </c>
      <c r="O243" s="286">
        <f>COUNTIFS($C$4:$C$190,"=gp",$D$4:$D$190,"=c",$E$4:$E$190,"=6")</f>
        <v>0</v>
      </c>
      <c r="P243" s="286">
        <f>COUNTIFS($C$4:$C$190,"=CHEST",$D$4:$D$190,"=a",$E$4:$E$190,"=6")</f>
        <v>0</v>
      </c>
      <c r="Q243" s="286">
        <f>COUNTIFS($C$4:$C$190,"=CHEST",$D$4:$D$190,"=b",$E$4:$E$190,"=6")</f>
        <v>0</v>
      </c>
      <c r="R243" s="286">
        <f>COUNTIFS($C$4:$C$190,"=CHEST",$D$4:$D$190,"=c",$E$4:$E$190,"=6")</f>
        <v>0</v>
      </c>
    </row>
    <row r="244" spans="1:19" s="319" customFormat="1">
      <c r="A244" s="322">
        <f>A243*6</f>
        <v>0</v>
      </c>
      <c r="B244" s="322">
        <f t="shared" ref="B244:R244" si="5">B243*6</f>
        <v>0</v>
      </c>
      <c r="C244" s="322">
        <f t="shared" si="5"/>
        <v>0</v>
      </c>
      <c r="D244" s="322">
        <f t="shared" si="5"/>
        <v>0</v>
      </c>
      <c r="E244" s="322">
        <f t="shared" si="5"/>
        <v>0</v>
      </c>
      <c r="F244" s="322">
        <f t="shared" si="5"/>
        <v>0</v>
      </c>
      <c r="G244" s="322">
        <f t="shared" si="5"/>
        <v>0</v>
      </c>
      <c r="H244" s="322">
        <f t="shared" si="5"/>
        <v>0</v>
      </c>
      <c r="I244" s="322">
        <f t="shared" si="5"/>
        <v>0</v>
      </c>
      <c r="J244" s="322">
        <f t="shared" si="5"/>
        <v>0</v>
      </c>
      <c r="K244" s="322">
        <f t="shared" si="5"/>
        <v>0</v>
      </c>
      <c r="L244" s="322">
        <f t="shared" si="5"/>
        <v>0</v>
      </c>
      <c r="M244" s="322">
        <f t="shared" si="5"/>
        <v>0</v>
      </c>
      <c r="N244" s="322">
        <f t="shared" si="5"/>
        <v>0</v>
      </c>
      <c r="O244" s="322">
        <f t="shared" si="5"/>
        <v>0</v>
      </c>
      <c r="P244" s="322">
        <f t="shared" si="5"/>
        <v>0</v>
      </c>
      <c r="Q244" s="322">
        <f t="shared" si="5"/>
        <v>0</v>
      </c>
      <c r="R244" s="322">
        <f t="shared" si="5"/>
        <v>0</v>
      </c>
    </row>
    <row r="245" spans="1:19" s="319" customFormat="1">
      <c r="A245" s="565">
        <f>A244+B244+C244</f>
        <v>0</v>
      </c>
      <c r="B245" s="566"/>
      <c r="C245" s="567"/>
      <c r="D245" s="565">
        <f>D244+E244+F244</f>
        <v>0</v>
      </c>
      <c r="E245" s="566"/>
      <c r="F245" s="567"/>
      <c r="G245" s="565">
        <f>G244+H244+I244</f>
        <v>0</v>
      </c>
      <c r="H245" s="566"/>
      <c r="I245" s="567"/>
      <c r="J245" s="565">
        <f>J244+K244+L244</f>
        <v>0</v>
      </c>
      <c r="K245" s="566"/>
      <c r="L245" s="567"/>
      <c r="M245" s="565">
        <f>M244+N244+O244</f>
        <v>0</v>
      </c>
      <c r="N245" s="566"/>
      <c r="O245" s="567"/>
      <c r="P245" s="565">
        <f>P244+Q244+R244</f>
        <v>0</v>
      </c>
      <c r="Q245" s="566"/>
      <c r="R245" s="567"/>
      <c r="S245" s="106">
        <f>SUM(A245:R245)</f>
        <v>0</v>
      </c>
    </row>
  </sheetData>
  <protectedRanges>
    <protectedRange password="CC6F" sqref="A196:R196 A209:R209 A215:R216 A222:R223 A229:R230 A236:R237 A243:R244" name="Range3_1"/>
    <protectedRange password="CC6F" sqref="A203:R203" name="Range3_1_3"/>
    <protectedRange password="CC6F" sqref="A195:R195 A202:R202 A208:R208 A214:R214 A221:R221 A228:R228 A235:R235 A242:R242" name="Range3_1_2"/>
    <protectedRange password="CC6F" sqref="A194:R194 A201:R201 A207:R207 A213:R213 A220:R220 A227:R227 A234:R234 A241:R241" name="Range3_1_4_1"/>
  </protectedRanges>
  <autoFilter ref="A3:BA132"/>
  <mergeCells count="124">
    <mergeCell ref="P245:R245"/>
    <mergeCell ref="J245:L245"/>
    <mergeCell ref="D2:D3"/>
    <mergeCell ref="A219:D219"/>
    <mergeCell ref="A2:A3"/>
    <mergeCell ref="J213:L213"/>
    <mergeCell ref="J201:L201"/>
    <mergeCell ref="M201:O201"/>
    <mergeCell ref="A240:D240"/>
    <mergeCell ref="G241:I241"/>
    <mergeCell ref="M245:O245"/>
    <mergeCell ref="A213:C213"/>
    <mergeCell ref="A233:D233"/>
    <mergeCell ref="A227:C227"/>
    <mergeCell ref="A241:C241"/>
    <mergeCell ref="D245:F245"/>
    <mergeCell ref="G245:I245"/>
    <mergeCell ref="M241:O241"/>
    <mergeCell ref="J241:L241"/>
    <mergeCell ref="A200:D200"/>
    <mergeCell ref="J220:L220"/>
    <mergeCell ref="M213:O213"/>
    <mergeCell ref="D231:F231"/>
    <mergeCell ref="A226:D226"/>
    <mergeCell ref="D238:F238"/>
    <mergeCell ref="G213:I213"/>
    <mergeCell ref="J227:L227"/>
    <mergeCell ref="D234:F234"/>
    <mergeCell ref="P210:R210"/>
    <mergeCell ref="A207:C207"/>
    <mergeCell ref="J238:L238"/>
    <mergeCell ref="P227:R227"/>
    <mergeCell ref="P234:R234"/>
    <mergeCell ref="P213:R213"/>
    <mergeCell ref="A193:D193"/>
    <mergeCell ref="J210:L210"/>
    <mergeCell ref="D224:F224"/>
    <mergeCell ref="M217:O217"/>
    <mergeCell ref="J231:L231"/>
    <mergeCell ref="G224:I224"/>
    <mergeCell ref="J224:L224"/>
    <mergeCell ref="G220:I220"/>
    <mergeCell ref="D210:F210"/>
    <mergeCell ref="M220:O220"/>
    <mergeCell ref="D201:F201"/>
    <mergeCell ref="G197:I197"/>
    <mergeCell ref="D227:F227"/>
    <mergeCell ref="J194:L194"/>
    <mergeCell ref="M231:O231"/>
    <mergeCell ref="A210:C210"/>
    <mergeCell ref="M204:O204"/>
    <mergeCell ref="G217:I217"/>
    <mergeCell ref="P201:R201"/>
    <mergeCell ref="A238:C238"/>
    <mergeCell ref="A245:C245"/>
    <mergeCell ref="G238:I238"/>
    <mergeCell ref="M210:O210"/>
    <mergeCell ref="P241:R241"/>
    <mergeCell ref="A212:D212"/>
    <mergeCell ref="J197:L197"/>
    <mergeCell ref="A204:C204"/>
    <mergeCell ref="P220:R220"/>
    <mergeCell ref="A234:C234"/>
    <mergeCell ref="M197:O197"/>
    <mergeCell ref="D207:F207"/>
    <mergeCell ref="G210:I210"/>
    <mergeCell ref="G207:I207"/>
    <mergeCell ref="P224:R224"/>
    <mergeCell ref="D217:F217"/>
    <mergeCell ref="M238:O238"/>
    <mergeCell ref="P238:R238"/>
    <mergeCell ref="A217:C217"/>
    <mergeCell ref="J207:L207"/>
    <mergeCell ref="P231:R231"/>
    <mergeCell ref="D241:F241"/>
    <mergeCell ref="A206:D206"/>
    <mergeCell ref="AP2:AS2"/>
    <mergeCell ref="AD2:AG2"/>
    <mergeCell ref="A197:C197"/>
    <mergeCell ref="Z2:AC2"/>
    <mergeCell ref="A231:C231"/>
    <mergeCell ref="C2:C3"/>
    <mergeCell ref="D220:F220"/>
    <mergeCell ref="P197:R197"/>
    <mergeCell ref="M194:O194"/>
    <mergeCell ref="M224:O224"/>
    <mergeCell ref="G227:I227"/>
    <mergeCell ref="B2:B3"/>
    <mergeCell ref="A224:C224"/>
    <mergeCell ref="J204:L204"/>
    <mergeCell ref="P217:R217"/>
    <mergeCell ref="P204:R204"/>
    <mergeCell ref="A194:C194"/>
    <mergeCell ref="G194:I194"/>
    <mergeCell ref="D194:F194"/>
    <mergeCell ref="J2:M2"/>
    <mergeCell ref="E2:E3"/>
    <mergeCell ref="V2:Y2"/>
    <mergeCell ref="N2:Q2"/>
    <mergeCell ref="F2:I2"/>
    <mergeCell ref="AX2:BA2"/>
    <mergeCell ref="AH2:AK2"/>
    <mergeCell ref="AL2:AO2"/>
    <mergeCell ref="R2:U2"/>
    <mergeCell ref="E1:K1"/>
    <mergeCell ref="A1:C1"/>
    <mergeCell ref="AT2:AW2"/>
    <mergeCell ref="M234:O234"/>
    <mergeCell ref="G204:I204"/>
    <mergeCell ref="D213:F213"/>
    <mergeCell ref="N1:U1"/>
    <mergeCell ref="A220:C220"/>
    <mergeCell ref="G231:I231"/>
    <mergeCell ref="D204:F204"/>
    <mergeCell ref="P194:R194"/>
    <mergeCell ref="J234:L234"/>
    <mergeCell ref="A201:C201"/>
    <mergeCell ref="P207:R207"/>
    <mergeCell ref="D197:F197"/>
    <mergeCell ref="J217:L217"/>
    <mergeCell ref="G234:I234"/>
    <mergeCell ref="M207:O207"/>
    <mergeCell ref="M227:O227"/>
    <mergeCell ref="G201:I20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Z134"/>
  <sheetViews>
    <sheetView workbookViewId="0"/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39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39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39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39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39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39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39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39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39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39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39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1'!R16</f>
        <v>0</v>
      </c>
      <c r="B67" s="74">
        <f>'plan 1'!S16</f>
        <v>0</v>
      </c>
      <c r="C67" s="74">
        <f>'plan 1'!T16</f>
        <v>0</v>
      </c>
      <c r="D67" s="74">
        <f>'plan 1'!U16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1'!R17</f>
        <v>0</v>
      </c>
      <c r="B68" s="74">
        <f>'plan 1'!S17</f>
        <v>0</v>
      </c>
      <c r="C68" s="74">
        <f>'plan 1'!T17</f>
        <v>0</v>
      </c>
      <c r="D68" s="74">
        <f>'plan 1'!U17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1'!R18</f>
        <v>0</v>
      </c>
      <c r="B69" s="74">
        <f>'plan 1'!S18</f>
        <v>0</v>
      </c>
      <c r="C69" s="74">
        <f>'plan 1'!T18</f>
        <v>0</v>
      </c>
      <c r="D69" s="74">
        <f>'plan 1'!U18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1'!R19</f>
        <v>0</v>
      </c>
      <c r="B70" s="74">
        <f>'plan 1'!S19</f>
        <v>0</v>
      </c>
      <c r="C70" s="74">
        <f>'plan 1'!T19</f>
        <v>0</v>
      </c>
      <c r="D70" s="74">
        <f>'plan 1'!U19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1'!R20</f>
        <v>0</v>
      </c>
      <c r="B71" s="74">
        <f>'plan 1'!S20</f>
        <v>0</v>
      </c>
      <c r="C71" s="74">
        <f>'plan 1'!T20</f>
        <v>0</v>
      </c>
      <c r="D71" s="74">
        <f>'plan 1'!U20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1'!R21</f>
        <v>0</v>
      </c>
      <c r="B72" s="74">
        <f>'plan 1'!S21</f>
        <v>0</v>
      </c>
      <c r="C72" s="74">
        <f>'plan 1'!T21</f>
        <v>0</v>
      </c>
      <c r="D72" s="74">
        <f>'plan 1'!U21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1'!R22</f>
        <v>0</v>
      </c>
      <c r="B73" s="74">
        <f>'plan 1'!S22</f>
        <v>0</v>
      </c>
      <c r="C73" s="74">
        <f>'plan 1'!T22</f>
        <v>0</v>
      </c>
      <c r="D73" s="74">
        <f>'plan 1'!U22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1'!R23</f>
        <v>0</v>
      </c>
      <c r="B74" s="74">
        <f>'plan 1'!S23</f>
        <v>0</v>
      </c>
      <c r="C74" s="74">
        <f>'plan 1'!T23</f>
        <v>0</v>
      </c>
      <c r="D74" s="74">
        <f>'plan 1'!U23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1'!R24</f>
        <v>0</v>
      </c>
      <c r="B75" s="74">
        <f>'plan 1'!S24</f>
        <v>0</v>
      </c>
      <c r="C75" s="74">
        <f>'plan 1'!T24</f>
        <v>0</v>
      </c>
      <c r="D75" s="74">
        <f>'plan 1'!U24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1'!R25</f>
        <v>0</v>
      </c>
      <c r="B76" s="74">
        <f>'plan 1'!S25</f>
        <v>0</v>
      </c>
      <c r="C76" s="74">
        <f>'plan 1'!T25</f>
        <v>0</v>
      </c>
      <c r="D76" s="74">
        <f>'plan 1'!U25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1'!R26</f>
        <v>0</v>
      </c>
      <c r="B77" s="74">
        <f>'plan 1'!S26</f>
        <v>0</v>
      </c>
      <c r="C77" s="74">
        <f>'plan 1'!T26</f>
        <v>0</v>
      </c>
      <c r="D77" s="74">
        <f>'plan 1'!U26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1'!R27</f>
        <v>0</v>
      </c>
      <c r="B78" s="74">
        <f>'plan 1'!S27</f>
        <v>0</v>
      </c>
      <c r="C78" s="74">
        <f>'plan 1'!T27</f>
        <v>0</v>
      </c>
      <c r="D78" s="74">
        <f>'plan 1'!U27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1'!R28</f>
        <v>0</v>
      </c>
      <c r="B79" s="74">
        <f>'plan 1'!S28</f>
        <v>0</v>
      </c>
      <c r="C79" s="74">
        <f>'plan 1'!T28</f>
        <v>0</v>
      </c>
      <c r="D79" s="74">
        <f>'plan 1'!U28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1'!R29</f>
        <v>0</v>
      </c>
      <c r="B80" s="74">
        <f>'plan 1'!S29</f>
        <v>0</v>
      </c>
      <c r="C80" s="74">
        <f>'plan 1'!T29</f>
        <v>0</v>
      </c>
      <c r="D80" s="74">
        <f>'plan 1'!U29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1'!R30</f>
        <v>0</v>
      </c>
      <c r="B81" s="74">
        <f>'plan 1'!S30</f>
        <v>0</v>
      </c>
      <c r="C81" s="74">
        <f>'plan 1'!T30</f>
        <v>0</v>
      </c>
      <c r="D81" s="74">
        <f>'plan 1'!U30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1'!R31</f>
        <v>0</v>
      </c>
      <c r="B82" s="74">
        <f>'plan 1'!S31</f>
        <v>0</v>
      </c>
      <c r="C82" s="74">
        <f>'plan 1'!T31</f>
        <v>0</v>
      </c>
      <c r="D82" s="74">
        <f>'plan 1'!U31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1'!R32</f>
        <v>0</v>
      </c>
      <c r="B83" s="74">
        <f>'plan 1'!S32</f>
        <v>0</v>
      </c>
      <c r="C83" s="74">
        <f>'plan 1'!T32</f>
        <v>0</v>
      </c>
      <c r="D83" s="74">
        <f>'plan 1'!U32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1'!R33</f>
        <v>0</v>
      </c>
      <c r="B84" s="74">
        <f>'plan 1'!S33</f>
        <v>0</v>
      </c>
      <c r="C84" s="74">
        <f>'plan 1'!T33</f>
        <v>0</v>
      </c>
      <c r="D84" s="74">
        <f>'plan 1'!U33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1'!R34</f>
        <v>0</v>
      </c>
      <c r="B85" s="74">
        <f>'plan 1'!S34</f>
        <v>0</v>
      </c>
      <c r="C85" s="74">
        <f>'plan 1'!T34</f>
        <v>0</v>
      </c>
      <c r="D85" s="74">
        <f>'plan 1'!U34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1'!R35</f>
        <v>0</v>
      </c>
      <c r="B86" s="74">
        <f>'plan 1'!S35</f>
        <v>0</v>
      </c>
      <c r="C86" s="74">
        <f>'plan 1'!T35</f>
        <v>0</v>
      </c>
      <c r="D86" s="74">
        <f>'plan 1'!U35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1'!R36</f>
        <v>0</v>
      </c>
      <c r="B87" s="74">
        <f>'plan 1'!S36</f>
        <v>0</v>
      </c>
      <c r="C87" s="74">
        <f>'plan 1'!T36</f>
        <v>0</v>
      </c>
      <c r="D87" s="74">
        <f>'plan 1'!U36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1'!R37</f>
        <v>0</v>
      </c>
      <c r="B88" s="74">
        <f>'plan 1'!S37</f>
        <v>0</v>
      </c>
      <c r="C88" s="74">
        <f>'plan 1'!T37</f>
        <v>0</v>
      </c>
      <c r="D88" s="74">
        <f>'plan 1'!U37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1'!R38</f>
        <v>0</v>
      </c>
      <c r="B89" s="74">
        <f>'plan 1'!S38</f>
        <v>0</v>
      </c>
      <c r="C89" s="74">
        <f>'plan 1'!T38</f>
        <v>0</v>
      </c>
      <c r="D89" s="74">
        <f>'plan 1'!U38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1'!R39</f>
        <v>0</v>
      </c>
      <c r="B90" s="74">
        <f>'plan 1'!S39</f>
        <v>0</v>
      </c>
      <c r="C90" s="74">
        <f>'plan 1'!T39</f>
        <v>0</v>
      </c>
      <c r="D90" s="74">
        <f>'plan 1'!U39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1'!R40</f>
        <v>0</v>
      </c>
      <c r="B91" s="74">
        <f>'plan 1'!S40</f>
        <v>0</v>
      </c>
      <c r="C91" s="74">
        <f>'plan 1'!T40</f>
        <v>0</v>
      </c>
      <c r="D91" s="74">
        <f>'plan 1'!U40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1'!R41</f>
        <v>0</v>
      </c>
      <c r="B92" s="74">
        <f>'plan 1'!S41</f>
        <v>0</v>
      </c>
      <c r="C92" s="74">
        <f>'plan 1'!T41</f>
        <v>0</v>
      </c>
      <c r="D92" s="74">
        <f>'plan 1'!U41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1'!R42</f>
        <v>0</v>
      </c>
      <c r="B93" s="74">
        <f>'plan 1'!S42</f>
        <v>0</v>
      </c>
      <c r="C93" s="74">
        <f>'plan 1'!T42</f>
        <v>0</v>
      </c>
      <c r="D93" s="74">
        <f>'plan 1'!U42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1'!R43</f>
        <v>0</v>
      </c>
      <c r="B94" s="74">
        <f>'plan 1'!S43</f>
        <v>0</v>
      </c>
      <c r="C94" s="74">
        <f>'plan 1'!T43</f>
        <v>0</v>
      </c>
      <c r="D94" s="74">
        <f>'plan 1'!U43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1'!R44</f>
        <v>0</v>
      </c>
      <c r="B95" s="74">
        <f>'plan 1'!S44</f>
        <v>0</v>
      </c>
      <c r="C95" s="74">
        <f>'plan 1'!T44</f>
        <v>0</v>
      </c>
      <c r="D95" s="74">
        <f>'plan 1'!U44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86"/>
      <c r="B96" s="87"/>
      <c r="C96" s="87"/>
      <c r="D96" s="88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39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39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39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39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39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39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39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39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39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39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39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"/>
    <protectedRange password="CC6F" sqref="A46 J46:S46 A45:B45 D45:F45 A42:D44 I42:T43 I44:S45 A47:S47 H42:H44 E44:G44 E42:F43" name="Range2_1_3_1"/>
    <protectedRange password="CC6F" sqref="A109:S110 A127:S134" name="Range4_1_2_1"/>
    <protectedRange password="CC6F" sqref="A114:S114" name="Range4_2_1_1"/>
    <protectedRange password="CC6F" sqref="U101:X102 T103:W103" name="Range3_1_1"/>
    <protectedRange password="CC7D" sqref="A1:F1 C2:G2 A3:F35 G1:X3 B40:F40 E66:I66 B99:F99 G4:H35 L4:X35" name="Range1_5_1"/>
    <protectedRange password="CC7D" sqref="A48:G62 A64:F64 C63:G63 G48:X64 A115:X126" name="Range2_1_1"/>
    <protectedRange password="CC6F" sqref="A66:D66 J66:XFD66 A65:I65 K65:XFD65 I5:K35 J4:K4 A67:XFD96" name="Range2_2_3_1"/>
    <protectedRange password="CC6F" sqref="B46:I46" name="Range2_1_1_2_1_1"/>
    <protectedRange password="CC6F" sqref="A63:B63" name="Range1_1_1_2_1"/>
    <protectedRange password="CC6F" sqref="A2:B2" name="Range1_1_1_3_1"/>
    <protectedRange password="CC6F" sqref="G41:G43" name="Range3_1_3_1"/>
    <protectedRange password="CC6F" sqref="A104:R105" name="Range3_1_4_1_1_1"/>
    <protectedRange password="CC6F" sqref="S104:V106" name="Range3_3_2_1"/>
    <protectedRange password="CC6F" sqref="A106:R106" name="Range3_1_1_1_1_1"/>
    <protectedRange password="CC6F" sqref="A111:R111" name="Range3_1_5_1_1"/>
    <protectedRange password="CC6F" sqref="A112:R112" name="Range4_1_1_1_1_1"/>
    <protectedRange password="CC6F" sqref="S111:V111" name="Range3_3_1_1_1_1"/>
    <protectedRange password="CC6F" sqref="A113:R113" name="Range3_1_2_1_1_1_1"/>
  </protectedRanges>
  <mergeCells count="130">
    <mergeCell ref="D121:K121"/>
    <mergeCell ref="D122:K122"/>
    <mergeCell ref="D123:K123"/>
    <mergeCell ref="D124:K124"/>
    <mergeCell ref="D125:K125"/>
    <mergeCell ref="D126:K126"/>
    <mergeCell ref="D116:K116"/>
    <mergeCell ref="D117:K117"/>
    <mergeCell ref="D118:K118"/>
    <mergeCell ref="D115:K115"/>
    <mergeCell ref="K74:L74"/>
    <mergeCell ref="K75:L75"/>
    <mergeCell ref="K76:L76"/>
    <mergeCell ref="K77:L77"/>
    <mergeCell ref="K78:L78"/>
    <mergeCell ref="K79:L79"/>
    <mergeCell ref="D119:K119"/>
    <mergeCell ref="D120:K120"/>
    <mergeCell ref="G104:I104"/>
    <mergeCell ref="D111:F111"/>
    <mergeCell ref="G111:I111"/>
    <mergeCell ref="J111:L111"/>
    <mergeCell ref="K80:L80"/>
    <mergeCell ref="K81:L81"/>
    <mergeCell ref="K82:L82"/>
    <mergeCell ref="K83:L83"/>
    <mergeCell ref="K84:L84"/>
    <mergeCell ref="K85:L85"/>
    <mergeCell ref="K86:L86"/>
    <mergeCell ref="K87:L87"/>
    <mergeCell ref="K88:L88"/>
    <mergeCell ref="J27:K27"/>
    <mergeCell ref="J28:K28"/>
    <mergeCell ref="J29:K29"/>
    <mergeCell ref="D48:K48"/>
    <mergeCell ref="D49:K49"/>
    <mergeCell ref="D50:K50"/>
    <mergeCell ref="J30:K30"/>
    <mergeCell ref="J31:K31"/>
    <mergeCell ref="J32:K32"/>
    <mergeCell ref="J33:K33"/>
    <mergeCell ref="J34:K34"/>
    <mergeCell ref="J35:K35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D53:K53"/>
    <mergeCell ref="D54:K54"/>
    <mergeCell ref="D55:K55"/>
    <mergeCell ref="D56:K56"/>
    <mergeCell ref="D57:K57"/>
    <mergeCell ref="D58:K58"/>
    <mergeCell ref="D59:K59"/>
    <mergeCell ref="D62:J62"/>
    <mergeCell ref="D1:J1"/>
    <mergeCell ref="D4:G4"/>
    <mergeCell ref="G3:J3"/>
    <mergeCell ref="J4:K4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A39:B39"/>
    <mergeCell ref="M104:O104"/>
    <mergeCell ref="B120:C120"/>
    <mergeCell ref="P104:R104"/>
    <mergeCell ref="B56:C56"/>
    <mergeCell ref="B48:C48"/>
    <mergeCell ref="B57:C57"/>
    <mergeCell ref="B123:C123"/>
    <mergeCell ref="B117:C117"/>
    <mergeCell ref="B51:C51"/>
    <mergeCell ref="B119:C119"/>
    <mergeCell ref="B59:C59"/>
    <mergeCell ref="B52:C52"/>
    <mergeCell ref="B49:C49"/>
    <mergeCell ref="A104:C104"/>
    <mergeCell ref="A98:B98"/>
    <mergeCell ref="B115:C115"/>
    <mergeCell ref="J104:L104"/>
    <mergeCell ref="B58:C58"/>
    <mergeCell ref="B50:C50"/>
    <mergeCell ref="D104:F104"/>
    <mergeCell ref="B54:C54"/>
    <mergeCell ref="D51:K51"/>
    <mergeCell ref="D52:K52"/>
    <mergeCell ref="B126:C126"/>
    <mergeCell ref="B124:C124"/>
    <mergeCell ref="B122:C122"/>
    <mergeCell ref="B116:C116"/>
    <mergeCell ref="B118:C118"/>
    <mergeCell ref="B125:C125"/>
    <mergeCell ref="B121:C121"/>
    <mergeCell ref="B55:C55"/>
    <mergeCell ref="B53:C53"/>
    <mergeCell ref="A111:C111"/>
    <mergeCell ref="A103:B103"/>
    <mergeCell ref="E65:I65"/>
    <mergeCell ref="K65:L65"/>
    <mergeCell ref="K67:L67"/>
    <mergeCell ref="K68:L68"/>
    <mergeCell ref="K69:L69"/>
    <mergeCell ref="K70:L70"/>
    <mergeCell ref="K71:L71"/>
    <mergeCell ref="K72:L72"/>
    <mergeCell ref="K73:L73"/>
    <mergeCell ref="P111:R111"/>
    <mergeCell ref="K89:L89"/>
    <mergeCell ref="K90:L90"/>
    <mergeCell ref="K91:L91"/>
    <mergeCell ref="K92:L92"/>
    <mergeCell ref="K93:L93"/>
    <mergeCell ref="K94:L94"/>
    <mergeCell ref="K95:L95"/>
    <mergeCell ref="K96:L96"/>
    <mergeCell ref="M111:O1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Z134"/>
  <sheetViews>
    <sheetView workbookViewId="0"/>
  </sheetViews>
  <sheetFormatPr defaultColWidth="0" defaultRowHeight="15"/>
  <cols>
    <col min="1" max="1" width="18.5703125" style="180" customWidth="1"/>
    <col min="2" max="2" width="22.28515625" style="180" customWidth="1"/>
    <col min="3" max="3" width="12.7109375" style="180" customWidth="1"/>
    <col min="4" max="4" width="13.85546875" style="180" customWidth="1"/>
    <col min="5" max="8" width="14.28515625" style="180" customWidth="1"/>
    <col min="9" max="9" width="16.5703125" style="180" customWidth="1"/>
    <col min="10" max="10" width="23" style="180" customWidth="1"/>
    <col min="11" max="11" width="22.28515625" style="180" customWidth="1"/>
    <col min="12" max="12" width="16.7109375" style="180" customWidth="1"/>
    <col min="13" max="13" width="18.85546875" style="180" customWidth="1"/>
    <col min="14" max="15" width="16.7109375" style="180" customWidth="1"/>
    <col min="16" max="18" width="16.42578125" style="180" customWidth="1"/>
    <col min="19" max="256" width="10.28515625" style="180" customWidth="1"/>
    <col min="257" max="260" width="0" style="180" hidden="1" customWidth="1"/>
    <col min="261" max="16384" width="10.28515625" style="180" hidden="1"/>
  </cols>
  <sheetData>
    <row r="1" spans="1:24" ht="17.25" thickBot="1">
      <c r="A1" s="174"/>
      <c r="B1" s="174"/>
      <c r="C1" s="174"/>
      <c r="D1" s="438" t="s">
        <v>0</v>
      </c>
      <c r="E1" s="438"/>
      <c r="F1" s="438"/>
      <c r="G1" s="438"/>
      <c r="H1" s="438"/>
      <c r="I1" s="438"/>
      <c r="J1" s="438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s="17" customFormat="1" ht="15.75" thickBot="1">
      <c r="A2" s="18" t="s">
        <v>1</v>
      </c>
      <c r="B2" s="1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s="17" customFormat="1" ht="15.75" thickBot="1">
      <c r="A3" s="20" t="s">
        <v>2</v>
      </c>
      <c r="B3" s="310">
        <f>'plan 1'!B2:C2</f>
        <v>0</v>
      </c>
      <c r="C3" s="20" t="s">
        <v>3</v>
      </c>
      <c r="D3" s="21"/>
      <c r="E3" s="174"/>
      <c r="F3" s="20" t="s">
        <v>4</v>
      </c>
      <c r="G3" s="448" t="e">
        <f>'plan 1'!B3:E3</f>
        <v>#VALUE!</v>
      </c>
      <c r="H3" s="448"/>
      <c r="I3" s="448"/>
      <c r="J3" s="448"/>
      <c r="K3" s="21"/>
      <c r="L3" s="21"/>
      <c r="M3" s="21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 ht="21" thickBot="1">
      <c r="A4" s="22" t="s">
        <v>5</v>
      </c>
      <c r="B4" s="23" t="s">
        <v>6</v>
      </c>
      <c r="C4" s="24" t="s">
        <v>7</v>
      </c>
      <c r="D4" s="443" t="s">
        <v>8</v>
      </c>
      <c r="E4" s="444"/>
      <c r="F4" s="444"/>
      <c r="G4" s="445"/>
      <c r="H4" s="241"/>
      <c r="I4" s="300" t="s">
        <v>110</v>
      </c>
      <c r="J4" s="434" t="s">
        <v>9</v>
      </c>
      <c r="K4" s="435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6.5" thickBot="1">
      <c r="A5" s="260"/>
      <c r="B5" s="261"/>
      <c r="C5" s="261"/>
      <c r="D5" s="259" t="s">
        <v>96</v>
      </c>
      <c r="E5" s="259" t="s">
        <v>97</v>
      </c>
      <c r="F5" s="259" t="s">
        <v>98</v>
      </c>
      <c r="G5" s="259" t="s">
        <v>99</v>
      </c>
      <c r="H5" s="259" t="s">
        <v>100</v>
      </c>
      <c r="I5" s="303"/>
      <c r="J5" s="301"/>
      <c r="K5" s="302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</row>
    <row r="6" spans="1:24">
      <c r="A6" s="25" t="e">
        <f>'plan 1'!B5:C5</f>
        <v>#VALUE!</v>
      </c>
      <c r="B6" s="26"/>
      <c r="C6" s="27"/>
      <c r="D6" s="28"/>
      <c r="E6" s="27"/>
      <c r="F6" s="29"/>
      <c r="G6" s="240"/>
      <c r="H6" s="240"/>
      <c r="I6" s="304"/>
      <c r="J6" s="436"/>
      <c r="K6" s="43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>
      <c r="A7" s="25"/>
      <c r="B7" s="26"/>
      <c r="C7" s="27"/>
      <c r="D7" s="28"/>
      <c r="E7" s="27"/>
      <c r="F7" s="29"/>
      <c r="G7" s="240"/>
      <c r="H7" s="240"/>
      <c r="I7" s="305"/>
      <c r="J7" s="431"/>
      <c r="K7" s="432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</row>
    <row r="8" spans="1:24">
      <c r="A8" s="25"/>
      <c r="B8" s="26"/>
      <c r="C8" s="27"/>
      <c r="D8" s="28"/>
      <c r="E8" s="27"/>
      <c r="F8" s="29"/>
      <c r="G8" s="240"/>
      <c r="H8" s="240"/>
      <c r="I8" s="305"/>
      <c r="J8" s="431"/>
      <c r="K8" s="432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>
      <c r="A9" s="25"/>
      <c r="B9" s="26"/>
      <c r="C9" s="27"/>
      <c r="D9" s="28"/>
      <c r="E9" s="27"/>
      <c r="F9" s="29"/>
      <c r="G9" s="240"/>
      <c r="H9" s="240"/>
      <c r="I9" s="305"/>
      <c r="J9" s="431"/>
      <c r="K9" s="432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</row>
    <row r="10" spans="1:24">
      <c r="A10" s="25"/>
      <c r="B10" s="26"/>
      <c r="C10" s="27"/>
      <c r="D10" s="28"/>
      <c r="E10" s="27"/>
      <c r="F10" s="29"/>
      <c r="G10" s="240"/>
      <c r="H10" s="240"/>
      <c r="I10" s="305"/>
      <c r="J10" s="431"/>
      <c r="K10" s="432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</row>
    <row r="11" spans="1:24">
      <c r="A11" s="25"/>
      <c r="B11" s="26"/>
      <c r="C11" s="27"/>
      <c r="D11" s="28"/>
      <c r="E11" s="27"/>
      <c r="F11" s="29"/>
      <c r="G11" s="240"/>
      <c r="H11" s="240"/>
      <c r="I11" s="305"/>
      <c r="J11" s="431"/>
      <c r="K11" s="432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</row>
    <row r="12" spans="1:24">
      <c r="A12" s="25"/>
      <c r="B12" s="26"/>
      <c r="C12" s="27"/>
      <c r="D12" s="28"/>
      <c r="E12" s="27"/>
      <c r="F12" s="29"/>
      <c r="G12" s="240"/>
      <c r="H12" s="240"/>
      <c r="I12" s="305"/>
      <c r="J12" s="431"/>
      <c r="K12" s="432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</row>
    <row r="13" spans="1:24">
      <c r="A13" s="25"/>
      <c r="B13" s="26"/>
      <c r="C13" s="27"/>
      <c r="D13" s="28"/>
      <c r="E13" s="27"/>
      <c r="F13" s="29"/>
      <c r="G13" s="240"/>
      <c r="H13" s="240"/>
      <c r="I13" s="305"/>
      <c r="J13" s="431"/>
      <c r="K13" s="432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</row>
    <row r="14" spans="1:24">
      <c r="A14" s="25"/>
      <c r="B14" s="26"/>
      <c r="C14" s="27"/>
      <c r="D14" s="28"/>
      <c r="E14" s="27"/>
      <c r="F14" s="29"/>
      <c r="G14" s="240"/>
      <c r="H14" s="240"/>
      <c r="I14" s="305"/>
      <c r="J14" s="431"/>
      <c r="K14" s="432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</row>
    <row r="15" spans="1:24">
      <c r="A15" s="25"/>
      <c r="B15" s="26"/>
      <c r="C15" s="27"/>
      <c r="D15" s="28"/>
      <c r="E15" s="27"/>
      <c r="F15" s="29"/>
      <c r="G15" s="240"/>
      <c r="H15" s="240"/>
      <c r="I15" s="305"/>
      <c r="J15" s="431"/>
      <c r="K15" s="432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</row>
    <row r="16" spans="1:24">
      <c r="A16" s="25" t="e">
        <f>'plan 1'!B6:C6</f>
        <v>#VALUE!</v>
      </c>
      <c r="B16" s="26"/>
      <c r="C16" s="27"/>
      <c r="D16" s="28"/>
      <c r="E16" s="27"/>
      <c r="F16" s="29"/>
      <c r="G16" s="240"/>
      <c r="H16" s="240"/>
      <c r="I16" s="305"/>
      <c r="J16" s="431"/>
      <c r="K16" s="432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</row>
    <row r="17" spans="1:24">
      <c r="A17" s="25"/>
      <c r="B17" s="26"/>
      <c r="C17" s="27"/>
      <c r="D17" s="28"/>
      <c r="E17" s="27"/>
      <c r="F17" s="29"/>
      <c r="G17" s="240"/>
      <c r="H17" s="240"/>
      <c r="I17" s="305"/>
      <c r="J17" s="431"/>
      <c r="K17" s="432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</row>
    <row r="18" spans="1:24">
      <c r="A18" s="25"/>
      <c r="B18" s="26"/>
      <c r="C18" s="27"/>
      <c r="D18" s="28"/>
      <c r="E18" s="27"/>
      <c r="F18" s="29"/>
      <c r="G18" s="240"/>
      <c r="H18" s="240"/>
      <c r="I18" s="305"/>
      <c r="J18" s="431"/>
      <c r="K18" s="432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</row>
    <row r="19" spans="1:24">
      <c r="A19" s="25"/>
      <c r="B19" s="26"/>
      <c r="C19" s="27"/>
      <c r="D19" s="28"/>
      <c r="E19" s="27"/>
      <c r="F19" s="29"/>
      <c r="G19" s="240"/>
      <c r="H19" s="240"/>
      <c r="I19" s="305"/>
      <c r="J19" s="431"/>
      <c r="K19" s="432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</row>
    <row r="20" spans="1:24">
      <c r="A20" s="25"/>
      <c r="B20" s="26"/>
      <c r="C20" s="27"/>
      <c r="D20" s="28"/>
      <c r="E20" s="27"/>
      <c r="F20" s="29"/>
      <c r="G20" s="240"/>
      <c r="H20" s="240"/>
      <c r="I20" s="305"/>
      <c r="J20" s="431"/>
      <c r="K20" s="432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</row>
    <row r="21" spans="1:24">
      <c r="A21" s="25"/>
      <c r="B21" s="26"/>
      <c r="C21" s="27"/>
      <c r="D21" s="28"/>
      <c r="E21" s="27"/>
      <c r="F21" s="29"/>
      <c r="G21" s="240"/>
      <c r="H21" s="240"/>
      <c r="I21" s="305"/>
      <c r="J21" s="431"/>
      <c r="K21" s="432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</row>
    <row r="22" spans="1:24">
      <c r="A22" s="25"/>
      <c r="B22" s="26"/>
      <c r="C22" s="27"/>
      <c r="D22" s="28"/>
      <c r="E22" s="27"/>
      <c r="F22" s="29"/>
      <c r="G22" s="240"/>
      <c r="H22" s="240"/>
      <c r="I22" s="305"/>
      <c r="J22" s="431"/>
      <c r="K22" s="432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</row>
    <row r="23" spans="1:24">
      <c r="A23" s="25"/>
      <c r="B23" s="26"/>
      <c r="C23" s="27"/>
      <c r="D23" s="28"/>
      <c r="E23" s="27"/>
      <c r="F23" s="29"/>
      <c r="G23" s="240"/>
      <c r="H23" s="240"/>
      <c r="I23" s="305"/>
      <c r="J23" s="431"/>
      <c r="K23" s="432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</row>
    <row r="24" spans="1:24">
      <c r="A24" s="25"/>
      <c r="B24" s="26"/>
      <c r="C24" s="27"/>
      <c r="D24" s="28"/>
      <c r="E24" s="27"/>
      <c r="F24" s="29"/>
      <c r="G24" s="240"/>
      <c r="H24" s="240"/>
      <c r="I24" s="305"/>
      <c r="J24" s="431"/>
      <c r="K24" s="432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</row>
    <row r="25" spans="1:24">
      <c r="A25" s="25" t="e">
        <f>'plan 1'!B7:C7</f>
        <v>#VALUE!</v>
      </c>
      <c r="B25" s="31"/>
      <c r="C25" s="27"/>
      <c r="D25" s="28"/>
      <c r="E25" s="27"/>
      <c r="F25" s="29"/>
      <c r="G25" s="240"/>
      <c r="H25" s="240"/>
      <c r="I25" s="305"/>
      <c r="J25" s="431"/>
      <c r="K25" s="432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</row>
    <row r="26" spans="1:24">
      <c r="A26" s="25"/>
      <c r="B26" s="26"/>
      <c r="C26" s="27"/>
      <c r="D26" s="28"/>
      <c r="E26" s="27"/>
      <c r="F26" s="29"/>
      <c r="G26" s="240"/>
      <c r="H26" s="240"/>
      <c r="I26" s="305"/>
      <c r="J26" s="431"/>
      <c r="K26" s="432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</row>
    <row r="27" spans="1:24">
      <c r="A27" s="25"/>
      <c r="B27" s="26"/>
      <c r="C27" s="27"/>
      <c r="D27" s="28"/>
      <c r="E27" s="27"/>
      <c r="F27" s="29"/>
      <c r="G27" s="240"/>
      <c r="H27" s="240"/>
      <c r="I27" s="305"/>
      <c r="J27" s="431"/>
      <c r="K27" s="432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</row>
    <row r="28" spans="1:24">
      <c r="A28" s="25"/>
      <c r="B28" s="26"/>
      <c r="C28" s="27"/>
      <c r="D28" s="28"/>
      <c r="E28" s="27"/>
      <c r="F28" s="29"/>
      <c r="G28" s="240"/>
      <c r="H28" s="240"/>
      <c r="I28" s="305"/>
      <c r="J28" s="431"/>
      <c r="K28" s="432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</row>
    <row r="29" spans="1:24">
      <c r="A29" s="25"/>
      <c r="B29" s="26"/>
      <c r="C29" s="27"/>
      <c r="D29" s="28"/>
      <c r="E29" s="27"/>
      <c r="F29" s="29"/>
      <c r="G29" s="240"/>
      <c r="H29" s="240"/>
      <c r="I29" s="305"/>
      <c r="J29" s="431"/>
      <c r="K29" s="432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</row>
    <row r="30" spans="1:24">
      <c r="A30" s="25"/>
      <c r="B30" s="26"/>
      <c r="C30" s="27"/>
      <c r="D30" s="27"/>
      <c r="E30" s="27"/>
      <c r="F30" s="29"/>
      <c r="G30" s="240"/>
      <c r="H30" s="240"/>
      <c r="I30" s="305"/>
      <c r="J30" s="431"/>
      <c r="K30" s="432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</row>
    <row r="31" spans="1:24">
      <c r="A31" s="25"/>
      <c r="B31" s="26"/>
      <c r="C31" s="27"/>
      <c r="D31" s="27"/>
      <c r="E31" s="27"/>
      <c r="F31" s="29"/>
      <c r="G31" s="240"/>
      <c r="H31" s="240"/>
      <c r="I31" s="305"/>
      <c r="J31" s="431"/>
      <c r="K31" s="432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</row>
    <row r="32" spans="1:24">
      <c r="A32" s="25"/>
      <c r="B32" s="26"/>
      <c r="C32" s="27"/>
      <c r="D32" s="27"/>
      <c r="E32" s="27"/>
      <c r="F32" s="29"/>
      <c r="G32" s="240"/>
      <c r="H32" s="240"/>
      <c r="I32" s="305"/>
      <c r="J32" s="431"/>
      <c r="K32" s="432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</row>
    <row r="33" spans="1:24">
      <c r="A33" s="25"/>
      <c r="B33" s="26"/>
      <c r="C33" s="27"/>
      <c r="D33" s="27"/>
      <c r="E33" s="27"/>
      <c r="F33" s="29"/>
      <c r="G33" s="240"/>
      <c r="H33" s="240"/>
      <c r="I33" s="305"/>
      <c r="J33" s="431"/>
      <c r="K33" s="432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</row>
    <row r="34" spans="1:24">
      <c r="A34" s="25"/>
      <c r="B34" s="26"/>
      <c r="C34" s="27"/>
      <c r="D34" s="27"/>
      <c r="E34" s="27"/>
      <c r="F34" s="29"/>
      <c r="G34" s="240"/>
      <c r="H34" s="240"/>
      <c r="I34" s="305"/>
      <c r="J34" s="431"/>
      <c r="K34" s="432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ht="15.75" thickBot="1">
      <c r="A35" s="32"/>
      <c r="B35" s="33"/>
      <c r="C35" s="34"/>
      <c r="D35" s="35"/>
      <c r="E35" s="35"/>
      <c r="F35" s="36"/>
      <c r="G35" s="37"/>
      <c r="H35" s="37"/>
      <c r="I35" s="306"/>
      <c r="J35" s="446"/>
      <c r="K35" s="447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ht="15.75" thickBot="1">
      <c r="A36" s="38"/>
      <c r="B36" s="38"/>
      <c r="C36" s="38"/>
      <c r="D36" s="39">
        <f t="shared" ref="D36:I36" si="0">SUM(D6:D35)</f>
        <v>0</v>
      </c>
      <c r="E36" s="40">
        <f t="shared" si="0"/>
        <v>0</v>
      </c>
      <c r="F36" s="40">
        <f t="shared" si="0"/>
        <v>0</v>
      </c>
      <c r="G36" s="41">
        <f t="shared" si="0"/>
        <v>0</v>
      </c>
      <c r="H36" s="41">
        <f t="shared" si="0"/>
        <v>0</v>
      </c>
      <c r="I36" s="41">
        <f t="shared" si="0"/>
        <v>0</v>
      </c>
      <c r="J36" s="38"/>
      <c r="K36" s="38"/>
      <c r="L36" s="38"/>
      <c r="M36" s="38"/>
    </row>
    <row r="37" spans="1:2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24" ht="15.75" thickBo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24" ht="18.75" thickBot="1">
      <c r="A39" s="422" t="s">
        <v>10</v>
      </c>
      <c r="B39" s="423"/>
      <c r="C39" s="42"/>
      <c r="D39" s="43"/>
      <c r="E39" s="43"/>
      <c r="F39" s="43"/>
      <c r="G39" s="43"/>
      <c r="H39" s="43"/>
      <c r="I39" s="43"/>
      <c r="J39" s="43"/>
      <c r="K39" s="43"/>
    </row>
    <row r="40" spans="1:24" ht="16.5" thickBot="1">
      <c r="A40" s="262" t="s">
        <v>11</v>
      </c>
      <c r="B40" s="263" t="str">
        <f>D5</f>
        <v>Femal Vit</v>
      </c>
      <c r="C40" s="264" t="str">
        <f t="shared" ref="C40:F40" si="1">E5</f>
        <v>Protaci</v>
      </c>
      <c r="D40" s="264" t="str">
        <f t="shared" si="1"/>
        <v>Cromcy</v>
      </c>
      <c r="E40" s="264" t="str">
        <f t="shared" si="1"/>
        <v>Essperofo</v>
      </c>
      <c r="F40" s="265" t="str">
        <f t="shared" si="1"/>
        <v>Roval</v>
      </c>
      <c r="G40" s="265" t="s">
        <v>39</v>
      </c>
    </row>
    <row r="41" spans="1:24">
      <c r="A41" s="45" t="s">
        <v>13</v>
      </c>
      <c r="B41" s="46">
        <f>D36</f>
        <v>0</v>
      </c>
      <c r="C41" s="46">
        <f>E36</f>
        <v>0</v>
      </c>
      <c r="D41" s="46">
        <f>F36</f>
        <v>0</v>
      </c>
      <c r="E41" s="46">
        <f>G36</f>
        <v>0</v>
      </c>
      <c r="F41" s="46">
        <f>H36</f>
        <v>0</v>
      </c>
      <c r="G41" s="47">
        <f>SUM(B41:F41)</f>
        <v>0</v>
      </c>
      <c r="H41" s="48"/>
    </row>
    <row r="42" spans="1:24">
      <c r="A42" s="49" t="s">
        <v>14</v>
      </c>
      <c r="B42" s="50"/>
      <c r="C42" s="50"/>
      <c r="D42" s="50"/>
      <c r="E42" s="50"/>
      <c r="F42" s="50"/>
      <c r="G42" s="51">
        <f>SUM(B42:F42)</f>
        <v>0</v>
      </c>
      <c r="H42" s="52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</row>
    <row r="43" spans="1:24" ht="15.75" thickBot="1">
      <c r="A43" s="53" t="s">
        <v>15</v>
      </c>
      <c r="B43" s="54"/>
      <c r="C43" s="54"/>
      <c r="D43" s="54"/>
      <c r="E43" s="54"/>
      <c r="F43" s="54"/>
      <c r="G43" s="55">
        <f>SUM(B43:F43)</f>
        <v>0</v>
      </c>
      <c r="H43" s="52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</row>
    <row r="44" spans="1:24" ht="15.75" thickBot="1">
      <c r="A44" s="56" t="s">
        <v>16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174"/>
      <c r="M44" s="174"/>
      <c r="N44" s="174"/>
      <c r="O44" s="174"/>
      <c r="P44" s="174"/>
      <c r="Q44" s="174"/>
      <c r="R44" s="174"/>
      <c r="S44" s="174"/>
    </row>
    <row r="45" spans="1:24" ht="15.75" thickBot="1">
      <c r="A45" s="58" t="s">
        <v>17</v>
      </c>
      <c r="B45" s="266" t="s">
        <v>101</v>
      </c>
      <c r="C45" s="267" t="s">
        <v>102</v>
      </c>
      <c r="D45" s="268" t="s">
        <v>104</v>
      </c>
      <c r="E45" s="268" t="s">
        <v>105</v>
      </c>
      <c r="F45" s="268" t="s">
        <v>38</v>
      </c>
      <c r="G45" s="269" t="s">
        <v>103</v>
      </c>
      <c r="H45" s="269" t="s">
        <v>106</v>
      </c>
      <c r="I45" s="59"/>
      <c r="J45" s="60" t="s">
        <v>12</v>
      </c>
      <c r="K45" s="174"/>
      <c r="L45" s="174"/>
      <c r="M45" s="174"/>
      <c r="N45" s="174"/>
      <c r="O45" s="174"/>
      <c r="P45" s="174"/>
      <c r="Q45" s="174"/>
      <c r="R45" s="174"/>
      <c r="S45" s="174"/>
    </row>
    <row r="46" spans="1:24" ht="15.75" thickBot="1">
      <c r="A46" s="61" t="s">
        <v>24</v>
      </c>
      <c r="B46" s="62">
        <f>COUNTIF($C$5:$C$35,"=gyn")</f>
        <v>0</v>
      </c>
      <c r="C46" s="62">
        <f>COUNTIF($C$5:$C$35,"=im")</f>
        <v>0</v>
      </c>
      <c r="D46" s="62">
        <f>COUNTIF($C$5:$C$35,"=physo")</f>
        <v>0</v>
      </c>
      <c r="E46" s="62">
        <f>COUNTIF($C$5:$C$35,"=ped")</f>
        <v>0</v>
      </c>
      <c r="F46" s="62">
        <f>COUNTIF($C$5:$C$35,"=gp")</f>
        <v>0</v>
      </c>
      <c r="G46" s="62">
        <f>COUNTIF($C$5:$C$35,"=chest")</f>
        <v>0</v>
      </c>
      <c r="H46" s="62">
        <f>COUNTIF($C$5:$C$35,"=Derma")</f>
        <v>0</v>
      </c>
      <c r="I46" s="62">
        <f>COUNTIF($C$5:$C$35,"=ee")</f>
        <v>0</v>
      </c>
      <c r="J46" s="63">
        <f>SUM(B46:I46)</f>
        <v>0</v>
      </c>
      <c r="K46" s="174"/>
      <c r="L46" s="174"/>
      <c r="M46" s="174"/>
      <c r="N46" s="174"/>
      <c r="O46" s="174"/>
      <c r="P46" s="174"/>
      <c r="Q46" s="174"/>
      <c r="R46" s="174"/>
      <c r="S46" s="174"/>
    </row>
    <row r="47" spans="1:24" ht="18">
      <c r="A47" s="64" t="s">
        <v>25</v>
      </c>
      <c r="B47" s="57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</row>
    <row r="48" spans="1:24">
      <c r="A48" s="65" t="s">
        <v>26</v>
      </c>
      <c r="B48" s="414" t="s">
        <v>27</v>
      </c>
      <c r="C48" s="415"/>
      <c r="D48" s="440" t="s">
        <v>28</v>
      </c>
      <c r="E48" s="441"/>
      <c r="F48" s="441"/>
      <c r="G48" s="441"/>
      <c r="H48" s="441"/>
      <c r="I48" s="441"/>
      <c r="J48" s="441"/>
      <c r="K48" s="442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>
      <c r="A49" s="339"/>
      <c r="B49" s="406"/>
      <c r="C49" s="407"/>
      <c r="D49" s="416"/>
      <c r="E49" s="417"/>
      <c r="F49" s="417"/>
      <c r="G49" s="417"/>
      <c r="H49" s="417"/>
      <c r="I49" s="417"/>
      <c r="J49" s="417"/>
      <c r="K49" s="418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>
      <c r="A50" s="339"/>
      <c r="B50" s="406"/>
      <c r="C50" s="407"/>
      <c r="D50" s="416"/>
      <c r="E50" s="417"/>
      <c r="F50" s="417"/>
      <c r="G50" s="417"/>
      <c r="H50" s="417"/>
      <c r="I50" s="417"/>
      <c r="J50" s="417"/>
      <c r="K50" s="418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>
      <c r="A51" s="339"/>
      <c r="B51" s="406"/>
      <c r="C51" s="407"/>
      <c r="D51" s="416"/>
      <c r="E51" s="417"/>
      <c r="F51" s="417"/>
      <c r="G51" s="417"/>
      <c r="H51" s="417"/>
      <c r="I51" s="417"/>
      <c r="J51" s="417"/>
      <c r="K51" s="418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>
      <c r="A52" s="339"/>
      <c r="B52" s="406"/>
      <c r="C52" s="407"/>
      <c r="D52" s="416"/>
      <c r="E52" s="417"/>
      <c r="F52" s="417"/>
      <c r="G52" s="417"/>
      <c r="H52" s="417"/>
      <c r="I52" s="417"/>
      <c r="J52" s="417"/>
      <c r="K52" s="418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>
      <c r="A53" s="339"/>
      <c r="B53" s="406"/>
      <c r="C53" s="407"/>
      <c r="D53" s="416"/>
      <c r="E53" s="417"/>
      <c r="F53" s="417"/>
      <c r="G53" s="417"/>
      <c r="H53" s="417"/>
      <c r="I53" s="417"/>
      <c r="J53" s="417"/>
      <c r="K53" s="418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>
      <c r="A54" s="339"/>
      <c r="B54" s="406"/>
      <c r="C54" s="407"/>
      <c r="D54" s="416"/>
      <c r="E54" s="417"/>
      <c r="F54" s="417"/>
      <c r="G54" s="417"/>
      <c r="H54" s="417"/>
      <c r="I54" s="417"/>
      <c r="J54" s="417"/>
      <c r="K54" s="418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>
      <c r="A55" s="339"/>
      <c r="B55" s="406"/>
      <c r="C55" s="407"/>
      <c r="D55" s="416"/>
      <c r="E55" s="417"/>
      <c r="F55" s="417"/>
      <c r="G55" s="417"/>
      <c r="H55" s="417"/>
      <c r="I55" s="417"/>
      <c r="J55" s="417"/>
      <c r="K55" s="418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>
      <c r="A56" s="339"/>
      <c r="B56" s="406"/>
      <c r="C56" s="407"/>
      <c r="D56" s="416"/>
      <c r="E56" s="417"/>
      <c r="F56" s="417"/>
      <c r="G56" s="417"/>
      <c r="H56" s="417"/>
      <c r="I56" s="417"/>
      <c r="J56" s="417"/>
      <c r="K56" s="418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>
      <c r="A57" s="339"/>
      <c r="B57" s="406"/>
      <c r="C57" s="407"/>
      <c r="D57" s="416"/>
      <c r="E57" s="417"/>
      <c r="F57" s="417"/>
      <c r="G57" s="417"/>
      <c r="H57" s="417"/>
      <c r="I57" s="417"/>
      <c r="J57" s="417"/>
      <c r="K57" s="418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>
      <c r="A58" s="339"/>
      <c r="B58" s="406"/>
      <c r="C58" s="407"/>
      <c r="D58" s="416"/>
      <c r="E58" s="417"/>
      <c r="F58" s="417"/>
      <c r="G58" s="417"/>
      <c r="H58" s="417"/>
      <c r="I58" s="417"/>
      <c r="J58" s="417"/>
      <c r="K58" s="418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>
      <c r="A59" s="339"/>
      <c r="B59" s="406"/>
      <c r="C59" s="407"/>
      <c r="D59" s="416"/>
      <c r="E59" s="417"/>
      <c r="F59" s="417"/>
      <c r="G59" s="417"/>
      <c r="H59" s="417"/>
      <c r="I59" s="417"/>
      <c r="J59" s="417"/>
      <c r="K59" s="418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  <row r="61" spans="1:24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</row>
    <row r="62" spans="1:24" ht="17.25" thickBot="1">
      <c r="A62" s="174"/>
      <c r="B62" s="174"/>
      <c r="C62" s="174"/>
      <c r="D62" s="438" t="s">
        <v>29</v>
      </c>
      <c r="E62" s="438"/>
      <c r="F62" s="438"/>
      <c r="G62" s="438"/>
      <c r="H62" s="438"/>
      <c r="I62" s="438"/>
      <c r="J62" s="438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</row>
    <row r="63" spans="1:24" ht="15.75" thickBot="1">
      <c r="A63" s="68" t="s">
        <v>1</v>
      </c>
      <c r="B63" s="6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</row>
    <row r="64" spans="1:24" ht="15.75" thickBot="1">
      <c r="A64" s="20" t="s">
        <v>2</v>
      </c>
      <c r="B64" s="21"/>
      <c r="C64" s="20" t="s">
        <v>3</v>
      </c>
      <c r="D64" s="21"/>
      <c r="E64" s="174"/>
      <c r="F64" s="20" t="s">
        <v>4</v>
      </c>
      <c r="G64" s="21"/>
      <c r="H64" s="21"/>
      <c r="I64" s="21"/>
      <c r="J64" s="21"/>
      <c r="K64" s="21"/>
      <c r="L64" s="21"/>
      <c r="M64" s="21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</row>
    <row r="65" spans="1:15" s="174" customFormat="1" ht="21" thickBot="1">
      <c r="A65" s="70" t="s">
        <v>5</v>
      </c>
      <c r="B65" s="71" t="s">
        <v>6</v>
      </c>
      <c r="C65" s="72" t="s">
        <v>30</v>
      </c>
      <c r="D65" s="299" t="s">
        <v>107</v>
      </c>
      <c r="E65" s="434" t="s">
        <v>8</v>
      </c>
      <c r="F65" s="439"/>
      <c r="G65" s="439"/>
      <c r="H65" s="439"/>
      <c r="I65" s="435"/>
      <c r="J65" s="300" t="s">
        <v>110</v>
      </c>
      <c r="K65" s="434" t="s">
        <v>9</v>
      </c>
      <c r="L65" s="435"/>
      <c r="M65" s="277" t="s">
        <v>108</v>
      </c>
      <c r="N65" s="278" t="s">
        <v>30</v>
      </c>
      <c r="O65" s="279" t="s">
        <v>107</v>
      </c>
    </row>
    <row r="66" spans="1:15" s="174" customFormat="1" ht="18.75" thickBot="1">
      <c r="A66" s="274"/>
      <c r="B66" s="275"/>
      <c r="C66" s="275"/>
      <c r="D66" s="276"/>
      <c r="E66" s="270" t="s">
        <v>96</v>
      </c>
      <c r="F66" s="270" t="s">
        <v>97</v>
      </c>
      <c r="G66" s="270" t="s">
        <v>98</v>
      </c>
      <c r="H66" s="270" t="s">
        <v>99</v>
      </c>
      <c r="I66" s="270" t="s">
        <v>100</v>
      </c>
      <c r="J66" s="303"/>
      <c r="K66" s="301"/>
      <c r="L66" s="302"/>
      <c r="M66" s="271"/>
      <c r="N66" s="272"/>
      <c r="O66" s="273"/>
    </row>
    <row r="67" spans="1:15" s="174" customFormat="1">
      <c r="A67" s="73">
        <f>'plan 1'!V16</f>
        <v>0</v>
      </c>
      <c r="B67" s="74">
        <f>'plan 1'!W16</f>
        <v>0</v>
      </c>
      <c r="C67" s="74">
        <f>'plan 1'!X16</f>
        <v>0</v>
      </c>
      <c r="D67" s="74">
        <f>'plan 1'!Y16</f>
        <v>0</v>
      </c>
      <c r="E67" s="76"/>
      <c r="F67" s="76"/>
      <c r="G67" s="340"/>
      <c r="H67" s="340"/>
      <c r="I67" s="340"/>
      <c r="J67" s="304"/>
      <c r="K67" s="436"/>
      <c r="L67" s="437"/>
      <c r="M67" s="77"/>
      <c r="N67" s="78">
        <f>C67</f>
        <v>0</v>
      </c>
      <c r="O67" s="79">
        <f>D67</f>
        <v>0</v>
      </c>
    </row>
    <row r="68" spans="1:15" s="174" customFormat="1">
      <c r="A68" s="73">
        <f>'plan 1'!V17</f>
        <v>0</v>
      </c>
      <c r="B68" s="74">
        <f>'plan 1'!W17</f>
        <v>0</v>
      </c>
      <c r="C68" s="74">
        <f>'plan 1'!X17</f>
        <v>0</v>
      </c>
      <c r="D68" s="74">
        <f>'plan 1'!Y17</f>
        <v>0</v>
      </c>
      <c r="E68" s="76"/>
      <c r="F68" s="76"/>
      <c r="G68" s="340"/>
      <c r="H68" s="340"/>
      <c r="I68" s="340"/>
      <c r="J68" s="305"/>
      <c r="K68" s="431"/>
      <c r="L68" s="432"/>
      <c r="M68" s="77"/>
      <c r="N68" s="78">
        <f t="shared" ref="N68:O83" si="2">C68</f>
        <v>0</v>
      </c>
      <c r="O68" s="79">
        <f t="shared" si="2"/>
        <v>0</v>
      </c>
    </row>
    <row r="69" spans="1:15" s="174" customFormat="1">
      <c r="A69" s="73">
        <f>'plan 1'!V18</f>
        <v>0</v>
      </c>
      <c r="B69" s="74">
        <f>'plan 1'!W18</f>
        <v>0</v>
      </c>
      <c r="C69" s="74">
        <f>'plan 1'!X18</f>
        <v>0</v>
      </c>
      <c r="D69" s="74">
        <f>'plan 1'!Y18</f>
        <v>0</v>
      </c>
      <c r="E69" s="76"/>
      <c r="F69" s="76"/>
      <c r="G69" s="340"/>
      <c r="H69" s="340"/>
      <c r="I69" s="340"/>
      <c r="J69" s="305"/>
      <c r="K69" s="431"/>
      <c r="L69" s="432"/>
      <c r="M69" s="77"/>
      <c r="N69" s="78">
        <f t="shared" si="2"/>
        <v>0</v>
      </c>
      <c r="O69" s="79">
        <f t="shared" si="2"/>
        <v>0</v>
      </c>
    </row>
    <row r="70" spans="1:15" s="174" customFormat="1">
      <c r="A70" s="73">
        <f>'plan 1'!V19</f>
        <v>0</v>
      </c>
      <c r="B70" s="74">
        <f>'plan 1'!W19</f>
        <v>0</v>
      </c>
      <c r="C70" s="74">
        <f>'plan 1'!X19</f>
        <v>0</v>
      </c>
      <c r="D70" s="74">
        <f>'plan 1'!Y19</f>
        <v>0</v>
      </c>
      <c r="E70" s="76"/>
      <c r="F70" s="76"/>
      <c r="G70" s="340"/>
      <c r="H70" s="340"/>
      <c r="I70" s="340"/>
      <c r="J70" s="305"/>
      <c r="K70" s="431"/>
      <c r="L70" s="432"/>
      <c r="M70" s="77"/>
      <c r="N70" s="78">
        <f t="shared" si="2"/>
        <v>0</v>
      </c>
      <c r="O70" s="79">
        <f t="shared" si="2"/>
        <v>0</v>
      </c>
    </row>
    <row r="71" spans="1:15" s="174" customFormat="1">
      <c r="A71" s="73">
        <f>'plan 1'!V20</f>
        <v>0</v>
      </c>
      <c r="B71" s="74">
        <f>'plan 1'!W20</f>
        <v>0</v>
      </c>
      <c r="C71" s="74">
        <f>'plan 1'!X20</f>
        <v>0</v>
      </c>
      <c r="D71" s="74">
        <f>'plan 1'!Y20</f>
        <v>0</v>
      </c>
      <c r="E71" s="76"/>
      <c r="F71" s="76"/>
      <c r="G71" s="340"/>
      <c r="H71" s="340"/>
      <c r="I71" s="340"/>
      <c r="J71" s="305"/>
      <c r="K71" s="431"/>
      <c r="L71" s="432"/>
      <c r="M71" s="77"/>
      <c r="N71" s="78">
        <f t="shared" si="2"/>
        <v>0</v>
      </c>
      <c r="O71" s="79">
        <f t="shared" si="2"/>
        <v>0</v>
      </c>
    </row>
    <row r="72" spans="1:15" s="174" customFormat="1">
      <c r="A72" s="73">
        <f>'plan 1'!V21</f>
        <v>0</v>
      </c>
      <c r="B72" s="74">
        <f>'plan 1'!W21</f>
        <v>0</v>
      </c>
      <c r="C72" s="74">
        <f>'plan 1'!X21</f>
        <v>0</v>
      </c>
      <c r="D72" s="74">
        <f>'plan 1'!Y21</f>
        <v>0</v>
      </c>
      <c r="E72" s="76"/>
      <c r="F72" s="76"/>
      <c r="G72" s="340"/>
      <c r="H72" s="340"/>
      <c r="I72" s="340"/>
      <c r="J72" s="305"/>
      <c r="K72" s="431"/>
      <c r="L72" s="432"/>
      <c r="M72" s="77"/>
      <c r="N72" s="78">
        <f t="shared" si="2"/>
        <v>0</v>
      </c>
      <c r="O72" s="79">
        <f t="shared" si="2"/>
        <v>0</v>
      </c>
    </row>
    <row r="73" spans="1:15" s="174" customFormat="1">
      <c r="A73" s="73">
        <f>'plan 1'!V22</f>
        <v>0</v>
      </c>
      <c r="B73" s="74">
        <f>'plan 1'!W22</f>
        <v>0</v>
      </c>
      <c r="C73" s="74">
        <f>'plan 1'!X22</f>
        <v>0</v>
      </c>
      <c r="D73" s="74">
        <f>'plan 1'!Y22</f>
        <v>0</v>
      </c>
      <c r="E73" s="76"/>
      <c r="F73" s="76"/>
      <c r="G73" s="340"/>
      <c r="H73" s="340"/>
      <c r="I73" s="340"/>
      <c r="J73" s="305"/>
      <c r="K73" s="431"/>
      <c r="L73" s="432"/>
      <c r="M73" s="77"/>
      <c r="N73" s="78">
        <f t="shared" si="2"/>
        <v>0</v>
      </c>
      <c r="O73" s="79">
        <f t="shared" si="2"/>
        <v>0</v>
      </c>
    </row>
    <row r="74" spans="1:15" s="174" customFormat="1">
      <c r="A74" s="73">
        <f>'plan 1'!V23</f>
        <v>0</v>
      </c>
      <c r="B74" s="74">
        <f>'plan 1'!W23</f>
        <v>0</v>
      </c>
      <c r="C74" s="74">
        <f>'plan 1'!X23</f>
        <v>0</v>
      </c>
      <c r="D74" s="74">
        <f>'plan 1'!Y23</f>
        <v>0</v>
      </c>
      <c r="E74" s="76"/>
      <c r="F74" s="76"/>
      <c r="G74" s="340"/>
      <c r="H74" s="340"/>
      <c r="I74" s="340"/>
      <c r="J74" s="305"/>
      <c r="K74" s="431"/>
      <c r="L74" s="432"/>
      <c r="M74" s="77"/>
      <c r="N74" s="78">
        <f t="shared" si="2"/>
        <v>0</v>
      </c>
      <c r="O74" s="79">
        <f t="shared" si="2"/>
        <v>0</v>
      </c>
    </row>
    <row r="75" spans="1:15" s="174" customFormat="1">
      <c r="A75" s="73">
        <f>'plan 1'!V24</f>
        <v>0</v>
      </c>
      <c r="B75" s="74">
        <f>'plan 1'!W24</f>
        <v>0</v>
      </c>
      <c r="C75" s="74">
        <f>'plan 1'!X24</f>
        <v>0</v>
      </c>
      <c r="D75" s="74">
        <f>'plan 1'!Y24</f>
        <v>0</v>
      </c>
      <c r="E75" s="75"/>
      <c r="F75" s="75"/>
      <c r="G75" s="80"/>
      <c r="H75" s="80"/>
      <c r="I75" s="340"/>
      <c r="J75" s="305"/>
      <c r="K75" s="431"/>
      <c r="L75" s="432"/>
      <c r="M75" s="77"/>
      <c r="N75" s="78">
        <f t="shared" si="2"/>
        <v>0</v>
      </c>
      <c r="O75" s="79">
        <f t="shared" si="2"/>
        <v>0</v>
      </c>
    </row>
    <row r="76" spans="1:15" s="174" customFormat="1">
      <c r="A76" s="73">
        <f>'plan 1'!V25</f>
        <v>0</v>
      </c>
      <c r="B76" s="74">
        <f>'plan 1'!W25</f>
        <v>0</v>
      </c>
      <c r="C76" s="74">
        <f>'plan 1'!X25</f>
        <v>0</v>
      </c>
      <c r="D76" s="74">
        <f>'plan 1'!Y25</f>
        <v>0</v>
      </c>
      <c r="E76" s="75"/>
      <c r="F76" s="75"/>
      <c r="G76" s="80"/>
      <c r="H76" s="80"/>
      <c r="I76" s="340"/>
      <c r="J76" s="305"/>
      <c r="K76" s="431"/>
      <c r="L76" s="432"/>
      <c r="M76" s="77"/>
      <c r="N76" s="78">
        <f t="shared" si="2"/>
        <v>0</v>
      </c>
      <c r="O76" s="79">
        <f t="shared" si="2"/>
        <v>0</v>
      </c>
    </row>
    <row r="77" spans="1:15" s="174" customFormat="1">
      <c r="A77" s="73">
        <f>'plan 1'!V26</f>
        <v>0</v>
      </c>
      <c r="B77" s="74">
        <f>'plan 1'!W26</f>
        <v>0</v>
      </c>
      <c r="C77" s="74">
        <f>'plan 1'!X26</f>
        <v>0</v>
      </c>
      <c r="D77" s="74">
        <f>'plan 1'!Y26</f>
        <v>0</v>
      </c>
      <c r="E77" s="75"/>
      <c r="F77" s="75"/>
      <c r="G77" s="80"/>
      <c r="H77" s="80"/>
      <c r="I77" s="340"/>
      <c r="J77" s="305"/>
      <c r="K77" s="431"/>
      <c r="L77" s="432"/>
      <c r="M77" s="77"/>
      <c r="N77" s="78">
        <f t="shared" si="2"/>
        <v>0</v>
      </c>
      <c r="O77" s="79">
        <f t="shared" si="2"/>
        <v>0</v>
      </c>
    </row>
    <row r="78" spans="1:15" s="174" customFormat="1">
      <c r="A78" s="73">
        <f>'plan 1'!V27</f>
        <v>0</v>
      </c>
      <c r="B78" s="74">
        <f>'plan 1'!W27</f>
        <v>0</v>
      </c>
      <c r="C78" s="74">
        <f>'plan 1'!X27</f>
        <v>0</v>
      </c>
      <c r="D78" s="74">
        <f>'plan 1'!Y27</f>
        <v>0</v>
      </c>
      <c r="E78" s="75"/>
      <c r="F78" s="75"/>
      <c r="G78" s="80"/>
      <c r="H78" s="80"/>
      <c r="I78" s="340"/>
      <c r="J78" s="305"/>
      <c r="K78" s="431"/>
      <c r="L78" s="432"/>
      <c r="M78" s="77"/>
      <c r="N78" s="78">
        <f t="shared" si="2"/>
        <v>0</v>
      </c>
      <c r="O78" s="79">
        <f t="shared" si="2"/>
        <v>0</v>
      </c>
    </row>
    <row r="79" spans="1:15" s="174" customFormat="1">
      <c r="A79" s="73">
        <f>'plan 1'!V28</f>
        <v>0</v>
      </c>
      <c r="B79" s="74">
        <f>'plan 1'!W28</f>
        <v>0</v>
      </c>
      <c r="C79" s="74">
        <f>'plan 1'!X28</f>
        <v>0</v>
      </c>
      <c r="D79" s="74">
        <f>'plan 1'!Y28</f>
        <v>0</v>
      </c>
      <c r="E79" s="75"/>
      <c r="F79" s="75"/>
      <c r="G79" s="80"/>
      <c r="H79" s="80"/>
      <c r="I79" s="340"/>
      <c r="J79" s="305"/>
      <c r="K79" s="431"/>
      <c r="L79" s="432"/>
      <c r="M79" s="77"/>
      <c r="N79" s="78">
        <f t="shared" si="2"/>
        <v>0</v>
      </c>
      <c r="O79" s="79">
        <f t="shared" si="2"/>
        <v>0</v>
      </c>
    </row>
    <row r="80" spans="1:15" s="174" customFormat="1">
      <c r="A80" s="73">
        <f>'plan 1'!V29</f>
        <v>0</v>
      </c>
      <c r="B80" s="74">
        <f>'plan 1'!W29</f>
        <v>0</v>
      </c>
      <c r="C80" s="74">
        <f>'plan 1'!X29</f>
        <v>0</v>
      </c>
      <c r="D80" s="74">
        <f>'plan 1'!Y29</f>
        <v>0</v>
      </c>
      <c r="E80" s="81"/>
      <c r="F80" s="81"/>
      <c r="G80" s="82"/>
      <c r="H80" s="82"/>
      <c r="I80" s="340"/>
      <c r="J80" s="305"/>
      <c r="K80" s="431"/>
      <c r="L80" s="432"/>
      <c r="M80" s="77"/>
      <c r="N80" s="78">
        <f t="shared" si="2"/>
        <v>0</v>
      </c>
      <c r="O80" s="79">
        <f t="shared" si="2"/>
        <v>0</v>
      </c>
    </row>
    <row r="81" spans="1:15" s="174" customFormat="1">
      <c r="A81" s="73">
        <f>'plan 1'!V30</f>
        <v>0</v>
      </c>
      <c r="B81" s="74">
        <f>'plan 1'!W30</f>
        <v>0</v>
      </c>
      <c r="C81" s="74">
        <f>'plan 1'!X30</f>
        <v>0</v>
      </c>
      <c r="D81" s="74">
        <f>'plan 1'!Y30</f>
        <v>0</v>
      </c>
      <c r="E81" s="76"/>
      <c r="F81" s="76"/>
      <c r="G81" s="340"/>
      <c r="H81" s="340"/>
      <c r="I81" s="340"/>
      <c r="J81" s="305"/>
      <c r="K81" s="431"/>
      <c r="L81" s="432"/>
      <c r="M81" s="77"/>
      <c r="N81" s="78">
        <f t="shared" si="2"/>
        <v>0</v>
      </c>
      <c r="O81" s="79">
        <f t="shared" si="2"/>
        <v>0</v>
      </c>
    </row>
    <row r="82" spans="1:15" s="174" customFormat="1">
      <c r="A82" s="73">
        <f>'plan 1'!V31</f>
        <v>0</v>
      </c>
      <c r="B82" s="74">
        <f>'plan 1'!W31</f>
        <v>0</v>
      </c>
      <c r="C82" s="74">
        <f>'plan 1'!X31</f>
        <v>0</v>
      </c>
      <c r="D82" s="74">
        <f>'plan 1'!Y31</f>
        <v>0</v>
      </c>
      <c r="E82" s="76"/>
      <c r="F82" s="76"/>
      <c r="G82" s="340"/>
      <c r="H82" s="340"/>
      <c r="I82" s="340"/>
      <c r="J82" s="305"/>
      <c r="K82" s="431"/>
      <c r="L82" s="432"/>
      <c r="M82" s="77"/>
      <c r="N82" s="78">
        <f t="shared" si="2"/>
        <v>0</v>
      </c>
      <c r="O82" s="79">
        <f t="shared" si="2"/>
        <v>0</v>
      </c>
    </row>
    <row r="83" spans="1:15" s="174" customFormat="1">
      <c r="A83" s="73">
        <f>'plan 1'!V32</f>
        <v>0</v>
      </c>
      <c r="B83" s="74">
        <f>'plan 1'!W32</f>
        <v>0</v>
      </c>
      <c r="C83" s="74">
        <f>'plan 1'!X32</f>
        <v>0</v>
      </c>
      <c r="D83" s="74">
        <f>'plan 1'!Y32</f>
        <v>0</v>
      </c>
      <c r="E83" s="76"/>
      <c r="F83" s="76"/>
      <c r="G83" s="340"/>
      <c r="H83" s="340"/>
      <c r="I83" s="340"/>
      <c r="J83" s="305"/>
      <c r="K83" s="431"/>
      <c r="L83" s="432"/>
      <c r="M83" s="77"/>
      <c r="N83" s="78">
        <f t="shared" si="2"/>
        <v>0</v>
      </c>
      <c r="O83" s="79">
        <f t="shared" si="2"/>
        <v>0</v>
      </c>
    </row>
    <row r="84" spans="1:15" s="174" customFormat="1">
      <c r="A84" s="73">
        <f>'plan 1'!V33</f>
        <v>0</v>
      </c>
      <c r="B84" s="74">
        <f>'plan 1'!W33</f>
        <v>0</v>
      </c>
      <c r="C84" s="74">
        <f>'plan 1'!X33</f>
        <v>0</v>
      </c>
      <c r="D84" s="74">
        <f>'plan 1'!Y33</f>
        <v>0</v>
      </c>
      <c r="E84" s="76"/>
      <c r="F84" s="76"/>
      <c r="G84" s="340"/>
      <c r="H84" s="340"/>
      <c r="I84" s="340"/>
      <c r="J84" s="305"/>
      <c r="K84" s="431"/>
      <c r="L84" s="432"/>
      <c r="M84" s="77"/>
      <c r="N84" s="78">
        <f t="shared" ref="N84:O96" si="3">C84</f>
        <v>0</v>
      </c>
      <c r="O84" s="79">
        <f t="shared" si="3"/>
        <v>0</v>
      </c>
    </row>
    <row r="85" spans="1:15" s="174" customFormat="1">
      <c r="A85" s="73">
        <f>'plan 1'!V34</f>
        <v>0</v>
      </c>
      <c r="B85" s="74">
        <f>'plan 1'!W34</f>
        <v>0</v>
      </c>
      <c r="C85" s="74">
        <f>'plan 1'!X34</f>
        <v>0</v>
      </c>
      <c r="D85" s="74">
        <f>'plan 1'!Y34</f>
        <v>0</v>
      </c>
      <c r="E85" s="83"/>
      <c r="F85" s="83"/>
      <c r="G85" s="84"/>
      <c r="H85" s="84"/>
      <c r="I85" s="84"/>
      <c r="J85" s="305"/>
      <c r="K85" s="431"/>
      <c r="L85" s="432"/>
      <c r="M85" s="85"/>
      <c r="N85" s="78">
        <f t="shared" si="3"/>
        <v>0</v>
      </c>
      <c r="O85" s="79">
        <f t="shared" si="3"/>
        <v>0</v>
      </c>
    </row>
    <row r="86" spans="1:15" s="174" customFormat="1">
      <c r="A86" s="73">
        <f>'plan 1'!V35</f>
        <v>0</v>
      </c>
      <c r="B86" s="74">
        <f>'plan 1'!W35</f>
        <v>0</v>
      </c>
      <c r="C86" s="74">
        <f>'plan 1'!X35</f>
        <v>0</v>
      </c>
      <c r="D86" s="74">
        <f>'plan 1'!Y35</f>
        <v>0</v>
      </c>
      <c r="E86" s="83"/>
      <c r="F86" s="83"/>
      <c r="G86" s="84"/>
      <c r="H86" s="84"/>
      <c r="I86" s="84"/>
      <c r="J86" s="305"/>
      <c r="K86" s="431"/>
      <c r="L86" s="432"/>
      <c r="M86" s="85"/>
      <c r="N86" s="78">
        <f t="shared" si="3"/>
        <v>0</v>
      </c>
      <c r="O86" s="79">
        <f t="shared" si="3"/>
        <v>0</v>
      </c>
    </row>
    <row r="87" spans="1:15" s="174" customFormat="1">
      <c r="A87" s="73">
        <f>'plan 1'!V36</f>
        <v>0</v>
      </c>
      <c r="B87" s="74">
        <f>'plan 1'!W36</f>
        <v>0</v>
      </c>
      <c r="C87" s="74">
        <f>'plan 1'!X36</f>
        <v>0</v>
      </c>
      <c r="D87" s="74">
        <f>'plan 1'!Y36</f>
        <v>0</v>
      </c>
      <c r="E87" s="83"/>
      <c r="F87" s="83"/>
      <c r="G87" s="84"/>
      <c r="H87" s="84"/>
      <c r="I87" s="84"/>
      <c r="J87" s="305"/>
      <c r="K87" s="431"/>
      <c r="L87" s="432"/>
      <c r="M87" s="85"/>
      <c r="N87" s="78">
        <f t="shared" si="3"/>
        <v>0</v>
      </c>
      <c r="O87" s="79">
        <f t="shared" si="3"/>
        <v>0</v>
      </c>
    </row>
    <row r="88" spans="1:15" s="174" customFormat="1">
      <c r="A88" s="73">
        <f>'plan 1'!V37</f>
        <v>0</v>
      </c>
      <c r="B88" s="74">
        <f>'plan 1'!W37</f>
        <v>0</v>
      </c>
      <c r="C88" s="74">
        <f>'plan 1'!X37</f>
        <v>0</v>
      </c>
      <c r="D88" s="74">
        <f>'plan 1'!Y37</f>
        <v>0</v>
      </c>
      <c r="E88" s="83"/>
      <c r="F88" s="83"/>
      <c r="G88" s="84"/>
      <c r="H88" s="84"/>
      <c r="I88" s="84"/>
      <c r="J88" s="305"/>
      <c r="K88" s="431"/>
      <c r="L88" s="432"/>
      <c r="M88" s="85"/>
      <c r="N88" s="78">
        <f t="shared" si="3"/>
        <v>0</v>
      </c>
      <c r="O88" s="79">
        <f t="shared" si="3"/>
        <v>0</v>
      </c>
    </row>
    <row r="89" spans="1:15" s="174" customFormat="1">
      <c r="A89" s="73">
        <f>'plan 1'!V38</f>
        <v>0</v>
      </c>
      <c r="B89" s="74">
        <f>'plan 1'!W38</f>
        <v>0</v>
      </c>
      <c r="C89" s="74">
        <f>'plan 1'!X38</f>
        <v>0</v>
      </c>
      <c r="D89" s="74">
        <f>'plan 1'!Y38</f>
        <v>0</v>
      </c>
      <c r="E89" s="83"/>
      <c r="F89" s="83"/>
      <c r="G89" s="84"/>
      <c r="H89" s="84"/>
      <c r="I89" s="84"/>
      <c r="J89" s="305"/>
      <c r="K89" s="431"/>
      <c r="L89" s="432"/>
      <c r="M89" s="85"/>
      <c r="N89" s="78">
        <f t="shared" si="3"/>
        <v>0</v>
      </c>
      <c r="O89" s="79">
        <f t="shared" si="3"/>
        <v>0</v>
      </c>
    </row>
    <row r="90" spans="1:15" s="174" customFormat="1">
      <c r="A90" s="73">
        <f>'plan 1'!V39</f>
        <v>0</v>
      </c>
      <c r="B90" s="74">
        <f>'plan 1'!W39</f>
        <v>0</v>
      </c>
      <c r="C90" s="74">
        <f>'plan 1'!X39</f>
        <v>0</v>
      </c>
      <c r="D90" s="74">
        <f>'plan 1'!Y39</f>
        <v>0</v>
      </c>
      <c r="E90" s="83"/>
      <c r="F90" s="83"/>
      <c r="G90" s="84"/>
      <c r="H90" s="84"/>
      <c r="I90" s="84"/>
      <c r="J90" s="305"/>
      <c r="K90" s="431"/>
      <c r="L90" s="432"/>
      <c r="M90" s="85"/>
      <c r="N90" s="78">
        <f t="shared" si="3"/>
        <v>0</v>
      </c>
      <c r="O90" s="79">
        <f t="shared" si="3"/>
        <v>0</v>
      </c>
    </row>
    <row r="91" spans="1:15" s="174" customFormat="1">
      <c r="A91" s="73">
        <f>'plan 1'!V40</f>
        <v>0</v>
      </c>
      <c r="B91" s="74">
        <f>'plan 1'!W40</f>
        <v>0</v>
      </c>
      <c r="C91" s="74">
        <f>'plan 1'!X40</f>
        <v>0</v>
      </c>
      <c r="D91" s="74">
        <f>'plan 1'!Y40</f>
        <v>0</v>
      </c>
      <c r="E91" s="83"/>
      <c r="F91" s="83"/>
      <c r="G91" s="84"/>
      <c r="H91" s="84"/>
      <c r="I91" s="84"/>
      <c r="J91" s="305"/>
      <c r="K91" s="431"/>
      <c r="L91" s="432"/>
      <c r="M91" s="85"/>
      <c r="N91" s="78">
        <f t="shared" si="3"/>
        <v>0</v>
      </c>
      <c r="O91" s="79">
        <f t="shared" si="3"/>
        <v>0</v>
      </c>
    </row>
    <row r="92" spans="1:15" s="174" customFormat="1">
      <c r="A92" s="73">
        <f>'plan 1'!V41</f>
        <v>0</v>
      </c>
      <c r="B92" s="74">
        <f>'plan 1'!W41</f>
        <v>0</v>
      </c>
      <c r="C92" s="74">
        <f>'plan 1'!X41</f>
        <v>0</v>
      </c>
      <c r="D92" s="74">
        <f>'plan 1'!Y41</f>
        <v>0</v>
      </c>
      <c r="E92" s="83"/>
      <c r="F92" s="83"/>
      <c r="G92" s="84"/>
      <c r="H92" s="84"/>
      <c r="I92" s="84"/>
      <c r="J92" s="305"/>
      <c r="K92" s="431"/>
      <c r="L92" s="432"/>
      <c r="M92" s="85"/>
      <c r="N92" s="78">
        <f t="shared" si="3"/>
        <v>0</v>
      </c>
      <c r="O92" s="79">
        <f t="shared" si="3"/>
        <v>0</v>
      </c>
    </row>
    <row r="93" spans="1:15" s="174" customFormat="1">
      <c r="A93" s="73">
        <f>'plan 1'!V42</f>
        <v>0</v>
      </c>
      <c r="B93" s="74">
        <f>'plan 1'!W42</f>
        <v>0</v>
      </c>
      <c r="C93" s="74">
        <f>'plan 1'!X42</f>
        <v>0</v>
      </c>
      <c r="D93" s="74">
        <f>'plan 1'!Y42</f>
        <v>0</v>
      </c>
      <c r="E93" s="83"/>
      <c r="F93" s="83"/>
      <c r="G93" s="84"/>
      <c r="H93" s="84"/>
      <c r="I93" s="84"/>
      <c r="J93" s="305"/>
      <c r="K93" s="431"/>
      <c r="L93" s="432"/>
      <c r="M93" s="85"/>
      <c r="N93" s="78">
        <f t="shared" si="3"/>
        <v>0</v>
      </c>
      <c r="O93" s="79">
        <f t="shared" si="3"/>
        <v>0</v>
      </c>
    </row>
    <row r="94" spans="1:15" s="174" customFormat="1">
      <c r="A94" s="73">
        <f>'plan 1'!V43</f>
        <v>0</v>
      </c>
      <c r="B94" s="74">
        <f>'plan 1'!W43</f>
        <v>0</v>
      </c>
      <c r="C94" s="74">
        <f>'plan 1'!X43</f>
        <v>0</v>
      </c>
      <c r="D94" s="74">
        <f>'plan 1'!Y43</f>
        <v>0</v>
      </c>
      <c r="E94" s="83"/>
      <c r="F94" s="83"/>
      <c r="G94" s="84"/>
      <c r="H94" s="84"/>
      <c r="I94" s="84"/>
      <c r="J94" s="305"/>
      <c r="K94" s="431"/>
      <c r="L94" s="432"/>
      <c r="M94" s="85"/>
      <c r="N94" s="78">
        <f t="shared" si="3"/>
        <v>0</v>
      </c>
      <c r="O94" s="79">
        <f t="shared" si="3"/>
        <v>0</v>
      </c>
    </row>
    <row r="95" spans="1:15" s="174" customFormat="1">
      <c r="A95" s="73">
        <f>'plan 1'!V44</f>
        <v>0</v>
      </c>
      <c r="B95" s="74">
        <f>'plan 1'!W44</f>
        <v>0</v>
      </c>
      <c r="C95" s="74">
        <f>'plan 1'!X44</f>
        <v>0</v>
      </c>
      <c r="D95" s="74">
        <f>'plan 1'!Y44</f>
        <v>0</v>
      </c>
      <c r="E95" s="83"/>
      <c r="F95" s="83"/>
      <c r="G95" s="84"/>
      <c r="H95" s="84"/>
      <c r="I95" s="84"/>
      <c r="J95" s="305"/>
      <c r="K95" s="431"/>
      <c r="L95" s="432"/>
      <c r="M95" s="85"/>
      <c r="N95" s="78">
        <f t="shared" si="3"/>
        <v>0</v>
      </c>
      <c r="O95" s="79">
        <f t="shared" si="3"/>
        <v>0</v>
      </c>
    </row>
    <row r="96" spans="1:15" s="174" customFormat="1" ht="15.75" thickBot="1">
      <c r="A96" s="86"/>
      <c r="B96" s="87"/>
      <c r="C96" s="87"/>
      <c r="D96" s="88"/>
      <c r="E96" s="83"/>
      <c r="F96" s="83"/>
      <c r="G96" s="84"/>
      <c r="H96" s="84"/>
      <c r="I96" s="84"/>
      <c r="J96" s="306"/>
      <c r="K96" s="446"/>
      <c r="L96" s="447"/>
      <c r="M96" s="89"/>
      <c r="N96" s="78">
        <f t="shared" si="3"/>
        <v>0</v>
      </c>
      <c r="O96" s="79">
        <f t="shared" si="3"/>
        <v>0</v>
      </c>
    </row>
    <row r="97" spans="1:24" ht="21" thickBot="1">
      <c r="A97" s="283"/>
      <c r="B97" s="90"/>
      <c r="C97" s="90"/>
      <c r="D97" s="91"/>
      <c r="E97" s="280">
        <f t="shared" ref="E97:J97" si="4">SUM(E67:E96)</f>
        <v>0</v>
      </c>
      <c r="F97" s="281">
        <f t="shared" si="4"/>
        <v>0</v>
      </c>
      <c r="G97" s="281">
        <f t="shared" si="4"/>
        <v>0</v>
      </c>
      <c r="H97" s="281">
        <f t="shared" si="4"/>
        <v>0</v>
      </c>
      <c r="I97" s="282">
        <f t="shared" si="4"/>
        <v>0</v>
      </c>
      <c r="J97" s="282">
        <f t="shared" si="4"/>
        <v>0</v>
      </c>
      <c r="K97" s="90"/>
      <c r="L97" s="90"/>
      <c r="M97" s="90"/>
      <c r="N97" s="90"/>
    </row>
    <row r="98" spans="1:24" ht="21" thickBot="1">
      <c r="A98" s="426" t="s">
        <v>10</v>
      </c>
      <c r="B98" s="427"/>
      <c r="C98" s="42"/>
      <c r="D98" s="43"/>
      <c r="E98" s="43"/>
      <c r="F98" s="43"/>
      <c r="G98" s="43"/>
      <c r="H98" s="43"/>
      <c r="I98" s="43"/>
      <c r="J98" s="43"/>
      <c r="K98" s="43"/>
      <c r="L98" s="43"/>
    </row>
    <row r="99" spans="1:24" ht="18.75" thickBot="1">
      <c r="A99" s="284" t="s">
        <v>11</v>
      </c>
      <c r="B99" s="270" t="s">
        <v>96</v>
      </c>
      <c r="C99" s="270" t="s">
        <v>97</v>
      </c>
      <c r="D99" s="270" t="s">
        <v>98</v>
      </c>
      <c r="E99" s="270" t="s">
        <v>99</v>
      </c>
      <c r="F99" s="270" t="s">
        <v>100</v>
      </c>
      <c r="G99" s="44" t="s">
        <v>39</v>
      </c>
    </row>
    <row r="100" spans="1:24">
      <c r="A100" s="45" t="s">
        <v>13</v>
      </c>
      <c r="B100" s="46">
        <f>E97</f>
        <v>0</v>
      </c>
      <c r="C100" s="46">
        <f>F97</f>
        <v>0</v>
      </c>
      <c r="D100" s="46">
        <f>G97</f>
        <v>0</v>
      </c>
      <c r="E100" s="46">
        <f>H97</f>
        <v>0</v>
      </c>
      <c r="F100" s="46">
        <f>I97</f>
        <v>0</v>
      </c>
      <c r="G100" s="47">
        <f>SUM(B100:E100)</f>
        <v>0</v>
      </c>
    </row>
    <row r="101" spans="1:24">
      <c r="A101" s="49" t="s">
        <v>14</v>
      </c>
      <c r="B101" s="50"/>
      <c r="C101" s="50"/>
      <c r="D101" s="50"/>
      <c r="E101" s="50"/>
      <c r="F101" s="50"/>
      <c r="G101" s="51">
        <f>SUM(B101:E101)</f>
        <v>0</v>
      </c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</row>
    <row r="102" spans="1:24" ht="15.75" thickBot="1">
      <c r="A102" s="53" t="s">
        <v>15</v>
      </c>
      <c r="B102" s="54"/>
      <c r="C102" s="54"/>
      <c r="D102" s="54"/>
      <c r="E102" s="54"/>
      <c r="F102" s="54"/>
      <c r="G102" s="55">
        <f>SUM(B102:E102)</f>
        <v>0</v>
      </c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</row>
    <row r="103" spans="1:24" ht="20.25">
      <c r="A103" s="433" t="s">
        <v>16</v>
      </c>
      <c r="B103" s="433"/>
      <c r="C103" s="57"/>
      <c r="D103" s="57"/>
      <c r="E103" s="57"/>
      <c r="F103" s="57"/>
      <c r="G103" s="57"/>
      <c r="H103" s="57"/>
      <c r="I103" s="57"/>
      <c r="J103" s="57"/>
      <c r="K103" s="57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</row>
    <row r="104" spans="1:24" ht="21.75" customHeight="1">
      <c r="A104" s="408" t="str">
        <f>B45</f>
        <v>Gyn</v>
      </c>
      <c r="B104" s="409"/>
      <c r="C104" s="410"/>
      <c r="D104" s="411" t="str">
        <f>C45</f>
        <v>IM</v>
      </c>
      <c r="E104" s="411"/>
      <c r="F104" s="411"/>
      <c r="G104" s="428" t="str">
        <f>D45</f>
        <v>Physo</v>
      </c>
      <c r="H104" s="429"/>
      <c r="I104" s="430"/>
      <c r="J104" s="425" t="str">
        <f>E45</f>
        <v>Ped</v>
      </c>
      <c r="K104" s="425"/>
      <c r="L104" s="425"/>
      <c r="M104" s="424" t="str">
        <f>F45</f>
        <v>Gp</v>
      </c>
      <c r="N104" s="424"/>
      <c r="O104" s="424"/>
      <c r="P104" s="412" t="str">
        <f>G45</f>
        <v>Chest</v>
      </c>
      <c r="Q104" s="412"/>
      <c r="R104" s="412"/>
      <c r="S104" s="174"/>
      <c r="T104" s="174"/>
      <c r="U104" s="174"/>
      <c r="V104" s="174"/>
    </row>
    <row r="105" spans="1:24" ht="21.75" customHeight="1">
      <c r="A105" s="287" t="s">
        <v>35</v>
      </c>
      <c r="B105" s="287" t="s">
        <v>36</v>
      </c>
      <c r="C105" s="287" t="s">
        <v>37</v>
      </c>
      <c r="D105" s="288" t="s">
        <v>35</v>
      </c>
      <c r="E105" s="288" t="s">
        <v>36</v>
      </c>
      <c r="F105" s="288" t="s">
        <v>37</v>
      </c>
      <c r="G105" s="289" t="s">
        <v>35</v>
      </c>
      <c r="H105" s="289" t="s">
        <v>36</v>
      </c>
      <c r="I105" s="289" t="s">
        <v>37</v>
      </c>
      <c r="J105" s="290" t="s">
        <v>35</v>
      </c>
      <c r="K105" s="290" t="s">
        <v>36</v>
      </c>
      <c r="L105" s="290" t="s">
        <v>37</v>
      </c>
      <c r="M105" s="287" t="s">
        <v>35</v>
      </c>
      <c r="N105" s="287" t="s">
        <v>36</v>
      </c>
      <c r="O105" s="287" t="s">
        <v>37</v>
      </c>
      <c r="P105" s="291" t="s">
        <v>35</v>
      </c>
      <c r="Q105" s="291" t="s">
        <v>36</v>
      </c>
      <c r="R105" s="291" t="s">
        <v>37</v>
      </c>
      <c r="S105" s="174"/>
      <c r="T105" s="174"/>
      <c r="U105" s="174"/>
      <c r="V105" s="174"/>
    </row>
    <row r="106" spans="1:24" s="93" customFormat="1" ht="21.75" customHeight="1" thickBot="1">
      <c r="A106" s="286">
        <f>COUNTIFS($C$66:$C$96,"=gyn",$D$66:$D$96,"=a")</f>
        <v>0</v>
      </c>
      <c r="B106" s="285">
        <f>COUNTIFS($C$66:$C$96,"=gyn",$D$66:$D$96,"=b")</f>
        <v>0</v>
      </c>
      <c r="C106" s="285">
        <f>COUNTIFS($C$66:$C$96,"=gyn",$D$66:$D$96,"=c")</f>
        <v>0</v>
      </c>
      <c r="D106" s="285">
        <f>COUNTIFS($C$66:$C$96,"=im",$D$66:$D$96,"=a")</f>
        <v>0</v>
      </c>
      <c r="E106" s="285">
        <f>COUNTIFS($C$66:$C$96,"=im",$D$66:$D$96,"=b")</f>
        <v>0</v>
      </c>
      <c r="F106" s="285">
        <f>COUNTIFS($C$66:$C$96,"=im",$D$66:$D$96,"=c")</f>
        <v>0</v>
      </c>
      <c r="G106" s="285">
        <f>COUNTIFS($C$66:$C$96,"=physo",$D$66:$D$96,"=a")</f>
        <v>0</v>
      </c>
      <c r="H106" s="285">
        <f>COUNTIFS($C$66:$C$96,"=physo",$D$66:$D$96,"=b")</f>
        <v>0</v>
      </c>
      <c r="I106" s="286">
        <f>COUNTIFS($C$66:$C$96,"=physo",$D$66:$D$96,"=c")</f>
        <v>0</v>
      </c>
      <c r="J106" s="286">
        <f>COUNTIFS($C$66:$C$96,"=ped",$D$66:$D$96,"=a")</f>
        <v>0</v>
      </c>
      <c r="K106" s="286">
        <f>COUNTIFS($C$66:$C$96,"=ped",$D$66:$D$96,"=b")</f>
        <v>0</v>
      </c>
      <c r="L106" s="286">
        <f>COUNTIFS($C$66:$C$96,"=ped",$D$66:$D$96,"=c")</f>
        <v>0</v>
      </c>
      <c r="M106" s="286">
        <f>COUNTIFS($C$66:$C$96,"=gp",$D$66:$D$96,"=a")</f>
        <v>0</v>
      </c>
      <c r="N106" s="286">
        <f>COUNTIFS($C$66:$C$96,"=gp",$D$66:$D$96,"=b")</f>
        <v>0</v>
      </c>
      <c r="O106" s="286">
        <f>COUNTIFS($C$66:$C$96,"=gp",$D$66:$D$96,"=c")</f>
        <v>0</v>
      </c>
      <c r="P106" s="286">
        <f>COUNTIFS($C$66:$C$96,"=chest",$D$66:$D$96,"=a")</f>
        <v>0</v>
      </c>
      <c r="Q106" s="286">
        <f>COUNTIFS($C$66:$C$96,"=chest",$D$66:$D$96,"=b")</f>
        <v>0</v>
      </c>
      <c r="R106" s="286">
        <f>COUNTIFS($C$66:$C$96,"=chest",$D$66:$D$96,"=c")</f>
        <v>0</v>
      </c>
      <c r="S106" s="94"/>
      <c r="T106" s="94"/>
      <c r="U106" s="94"/>
      <c r="V106" s="94"/>
    </row>
    <row r="107" spans="1:24">
      <c r="A107" s="95" t="s">
        <v>17</v>
      </c>
      <c r="B107" s="242" t="s">
        <v>18</v>
      </c>
      <c r="C107" s="96" t="str">
        <f>D104</f>
        <v>IM</v>
      </c>
      <c r="D107" s="96" t="s">
        <v>20</v>
      </c>
      <c r="E107" s="96" t="str">
        <f>J104</f>
        <v>Ped</v>
      </c>
      <c r="F107" s="96" t="s">
        <v>38</v>
      </c>
      <c r="G107" s="97" t="str">
        <f>P104</f>
        <v>Chest</v>
      </c>
      <c r="H107" s="292" t="s">
        <v>39</v>
      </c>
    </row>
    <row r="108" spans="1:24" ht="15.75" thickBot="1">
      <c r="A108" s="98" t="s">
        <v>24</v>
      </c>
      <c r="B108" s="99">
        <f>A106+B106+C106</f>
        <v>0</v>
      </c>
      <c r="C108" s="100">
        <f>D106+E106+F106</f>
        <v>0</v>
      </c>
      <c r="D108" s="100">
        <f>G106+H106+I106</f>
        <v>0</v>
      </c>
      <c r="E108" s="100">
        <f>J106+K106+L106</f>
        <v>0</v>
      </c>
      <c r="F108" s="100">
        <f>M106+N106+O106</f>
        <v>0</v>
      </c>
      <c r="G108" s="100">
        <f>P106+Q106+R106</f>
        <v>0</v>
      </c>
      <c r="H108" s="101">
        <f>SUM(B108:G108)</f>
        <v>0</v>
      </c>
    </row>
    <row r="109" spans="1:24">
      <c r="A109" s="102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74"/>
      <c r="N109" s="174"/>
      <c r="O109" s="174"/>
      <c r="P109" s="174"/>
      <c r="Q109" s="174"/>
      <c r="R109" s="174"/>
      <c r="S109" s="174"/>
    </row>
    <row r="110" spans="1:24" ht="15.75">
      <c r="A110" s="104" t="s">
        <v>31</v>
      </c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74"/>
      <c r="N110" s="174"/>
      <c r="O110" s="174"/>
      <c r="P110" s="174"/>
      <c r="Q110" s="174"/>
      <c r="R110" s="174"/>
      <c r="S110" s="174"/>
    </row>
    <row r="111" spans="1:24" ht="19.5" customHeight="1">
      <c r="A111" s="419" t="str">
        <f>A104</f>
        <v>Gyn</v>
      </c>
      <c r="B111" s="420"/>
      <c r="C111" s="421"/>
      <c r="D111" s="419" t="str">
        <f>D104</f>
        <v>IM</v>
      </c>
      <c r="E111" s="420"/>
      <c r="F111" s="421"/>
      <c r="G111" s="419" t="str">
        <f>G104</f>
        <v>Physo</v>
      </c>
      <c r="H111" s="420"/>
      <c r="I111" s="421"/>
      <c r="J111" s="413" t="str">
        <f>J104</f>
        <v>Ped</v>
      </c>
      <c r="K111" s="413"/>
      <c r="L111" s="413"/>
      <c r="M111" s="413" t="str">
        <f>M104</f>
        <v>Gp</v>
      </c>
      <c r="N111" s="413"/>
      <c r="O111" s="413"/>
      <c r="P111" s="413" t="str">
        <f>P104</f>
        <v>Chest</v>
      </c>
      <c r="Q111" s="413"/>
      <c r="R111" s="413"/>
      <c r="S111" s="174"/>
      <c r="T111" s="174"/>
      <c r="U111" s="174"/>
      <c r="V111" s="174"/>
    </row>
    <row r="112" spans="1:24" ht="19.5" customHeight="1">
      <c r="A112" s="92" t="s">
        <v>35</v>
      </c>
      <c r="B112" s="92" t="s">
        <v>36</v>
      </c>
      <c r="C112" s="92" t="s">
        <v>37</v>
      </c>
      <c r="D112" s="92" t="s">
        <v>35</v>
      </c>
      <c r="E112" s="92" t="s">
        <v>36</v>
      </c>
      <c r="F112" s="92" t="s">
        <v>37</v>
      </c>
      <c r="G112" s="92" t="s">
        <v>35</v>
      </c>
      <c r="H112" s="92" t="s">
        <v>36</v>
      </c>
      <c r="I112" s="92" t="s">
        <v>37</v>
      </c>
      <c r="J112" s="92" t="s">
        <v>35</v>
      </c>
      <c r="K112" s="92" t="s">
        <v>36</v>
      </c>
      <c r="L112" s="92" t="s">
        <v>37</v>
      </c>
      <c r="M112" s="92" t="s">
        <v>35</v>
      </c>
      <c r="N112" s="92" t="s">
        <v>36</v>
      </c>
      <c r="O112" s="92" t="s">
        <v>37</v>
      </c>
      <c r="P112" s="92" t="s">
        <v>35</v>
      </c>
      <c r="Q112" s="92" t="s">
        <v>36</v>
      </c>
      <c r="R112" s="92" t="s">
        <v>37</v>
      </c>
    </row>
    <row r="113" spans="1:24" s="93" customFormat="1" ht="19.5" customHeight="1">
      <c r="A113" s="105">
        <f>COUNTIFS($M$67:$M$96,"=1",$N$67:$N$96,"=gyn",$O$67:$O$96,"=a")</f>
        <v>0</v>
      </c>
      <c r="B113" s="105">
        <f>COUNTIFS($M$67:$M$96,"=1",$N$67:$N$96,"=gyn",$O$67:$O$96,"=b")</f>
        <v>0</v>
      </c>
      <c r="C113" s="105">
        <f>COUNTIFS($M$67:$M$96,"=1",$N$67:$N$96,"gyn",$O$67:$O$96,"=c")</f>
        <v>0</v>
      </c>
      <c r="D113" s="105">
        <f>COUNTIFS($M$67:$M$96,"=1",$N$67:$N$96,"im",$O$67:$O$96,"=a")</f>
        <v>0</v>
      </c>
      <c r="E113" s="105">
        <f>COUNTIFS($M$67:$M$96,"=1",$N$67:$N$96,"im",$O$67:$O$96,"=b")</f>
        <v>0</v>
      </c>
      <c r="F113" s="105">
        <f>COUNTIFS($M$67:$M$96,"=1",$N$67:$N$96,"im",$O$67:$O$96,"=c")</f>
        <v>0</v>
      </c>
      <c r="G113" s="105">
        <f>COUNTIFS($M$67:$M$96,"=1",$N$67:$N$96,"physo",$O$67:$O$96,"=a")</f>
        <v>0</v>
      </c>
      <c r="H113" s="105">
        <f>COUNTIFS($M$67:$M$96,"=1",$N$67:$N$96,"physo",$O$67:$O$96,"=b")</f>
        <v>0</v>
      </c>
      <c r="I113" s="105">
        <f>COUNTIFS($M$67:$M$96,"=1",$N$67:$N$96,"physo",$O$67:$O$96,"=c")</f>
        <v>0</v>
      </c>
      <c r="J113" s="105">
        <f>COUNTIFS($M$67:$M$96,"=1",$N$67:$N$96,"PED",$O$67:$O$96,"=a")</f>
        <v>0</v>
      </c>
      <c r="K113" s="105">
        <f>COUNTIFS($M$67:$M$96,"=1",$N$67:$N$96,"PED",$O$67:$O$96,"=B")</f>
        <v>0</v>
      </c>
      <c r="L113" s="105">
        <f>COUNTIFS($M$67:$M$96,"=1",$N$67:$N$96,"PED",$O$67:$O$96,"=C")</f>
        <v>0</v>
      </c>
      <c r="M113" s="105">
        <f>COUNTIFS($M$67:$M$96,"=1",$N$67:$N$96,"GP",$O$67:$O$96,"=a")</f>
        <v>0</v>
      </c>
      <c r="N113" s="105">
        <f>COUNTIFS($M$67:$M$96,"=1",$N$67:$N$96,"GP",$O$67:$O$96,"=B")</f>
        <v>0</v>
      </c>
      <c r="O113" s="105">
        <f>COUNTIFS($M$67:$M$96,"=1",$N$67:$N$96,"GP",$O$67:$O$96,"=C")</f>
        <v>0</v>
      </c>
      <c r="P113" s="105">
        <f>COUNTIFS($M$67:$M$96,"=1",$N$67:$N$96,"CHEST",$O$67:$O$96,"=a")</f>
        <v>0</v>
      </c>
      <c r="Q113" s="105">
        <f>COUNTIFS($M$67:$M$96,"=1",$N$67:$N$96,"CHEST",$O$67:$O$96,"=B")</f>
        <v>0</v>
      </c>
      <c r="R113" s="105">
        <f>COUNTIFS($M$67:$M$96,"=1",$N$67:$N$96,"CHEST",$O$67:$O$96,"=C")</f>
        <v>0</v>
      </c>
      <c r="S113" s="293">
        <f>SUM(A113:R113)</f>
        <v>0</v>
      </c>
    </row>
    <row r="114" spans="1:24" ht="15" customHeight="1">
      <c r="A114" s="56" t="s">
        <v>25</v>
      </c>
      <c r="B114" s="57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4" ht="15" customHeight="1">
      <c r="A115" s="65" t="s">
        <v>26</v>
      </c>
      <c r="B115" s="414" t="s">
        <v>27</v>
      </c>
      <c r="C115" s="415"/>
      <c r="D115" s="440" t="s">
        <v>28</v>
      </c>
      <c r="E115" s="441"/>
      <c r="F115" s="441"/>
      <c r="G115" s="441"/>
      <c r="H115" s="441"/>
      <c r="I115" s="441"/>
      <c r="J115" s="441"/>
      <c r="K115" s="442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</row>
    <row r="116" spans="1:24" ht="15" customHeight="1">
      <c r="A116" s="339"/>
      <c r="B116" s="406"/>
      <c r="C116" s="407"/>
      <c r="D116" s="416"/>
      <c r="E116" s="417"/>
      <c r="F116" s="417"/>
      <c r="G116" s="417"/>
      <c r="H116" s="417"/>
      <c r="I116" s="417"/>
      <c r="J116" s="417"/>
      <c r="K116" s="418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</row>
    <row r="117" spans="1:24" ht="15" customHeight="1">
      <c r="A117" s="339"/>
      <c r="B117" s="406"/>
      <c r="C117" s="407"/>
      <c r="D117" s="416"/>
      <c r="E117" s="417"/>
      <c r="F117" s="417"/>
      <c r="G117" s="417"/>
      <c r="H117" s="417"/>
      <c r="I117" s="417"/>
      <c r="J117" s="417"/>
      <c r="K117" s="418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</row>
    <row r="118" spans="1:24" ht="15" customHeight="1">
      <c r="A118" s="339"/>
      <c r="B118" s="406"/>
      <c r="C118" s="407"/>
      <c r="D118" s="416"/>
      <c r="E118" s="417"/>
      <c r="F118" s="417"/>
      <c r="G118" s="417"/>
      <c r="H118" s="417"/>
      <c r="I118" s="417"/>
      <c r="J118" s="417"/>
      <c r="K118" s="418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</row>
    <row r="119" spans="1:24" ht="15" customHeight="1">
      <c r="A119" s="339"/>
      <c r="B119" s="406"/>
      <c r="C119" s="407"/>
      <c r="D119" s="416"/>
      <c r="E119" s="417"/>
      <c r="F119" s="417"/>
      <c r="G119" s="417"/>
      <c r="H119" s="417"/>
      <c r="I119" s="417"/>
      <c r="J119" s="417"/>
      <c r="K119" s="418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</row>
    <row r="120" spans="1:24" ht="15" customHeight="1">
      <c r="A120" s="339"/>
      <c r="B120" s="406"/>
      <c r="C120" s="407"/>
      <c r="D120" s="416"/>
      <c r="E120" s="417"/>
      <c r="F120" s="417"/>
      <c r="G120" s="417"/>
      <c r="H120" s="417"/>
      <c r="I120" s="417"/>
      <c r="J120" s="417"/>
      <c r="K120" s="418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</row>
    <row r="121" spans="1:24" ht="15" customHeight="1">
      <c r="A121" s="339"/>
      <c r="B121" s="406"/>
      <c r="C121" s="407"/>
      <c r="D121" s="416"/>
      <c r="E121" s="417"/>
      <c r="F121" s="417"/>
      <c r="G121" s="417"/>
      <c r="H121" s="417"/>
      <c r="I121" s="417"/>
      <c r="J121" s="417"/>
      <c r="K121" s="418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</row>
    <row r="122" spans="1:24" ht="15" customHeight="1">
      <c r="A122" s="339"/>
      <c r="B122" s="406"/>
      <c r="C122" s="407"/>
      <c r="D122" s="416"/>
      <c r="E122" s="417"/>
      <c r="F122" s="417"/>
      <c r="G122" s="417"/>
      <c r="H122" s="417"/>
      <c r="I122" s="417"/>
      <c r="J122" s="417"/>
      <c r="K122" s="418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</row>
    <row r="123" spans="1:24" ht="15.75" customHeight="1">
      <c r="A123" s="339"/>
      <c r="B123" s="406"/>
      <c r="C123" s="407"/>
      <c r="D123" s="416"/>
      <c r="E123" s="417"/>
      <c r="F123" s="417"/>
      <c r="G123" s="417"/>
      <c r="H123" s="417"/>
      <c r="I123" s="417"/>
      <c r="J123" s="417"/>
      <c r="K123" s="418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</row>
    <row r="124" spans="1:24" ht="15" customHeight="1">
      <c r="A124" s="339"/>
      <c r="B124" s="406"/>
      <c r="C124" s="407"/>
      <c r="D124" s="416"/>
      <c r="E124" s="417"/>
      <c r="F124" s="417"/>
      <c r="G124" s="417"/>
      <c r="H124" s="417"/>
      <c r="I124" s="417"/>
      <c r="J124" s="417"/>
      <c r="K124" s="418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</row>
    <row r="125" spans="1:24" ht="15" customHeight="1">
      <c r="A125" s="339"/>
      <c r="B125" s="406"/>
      <c r="C125" s="407"/>
      <c r="D125" s="416"/>
      <c r="E125" s="417"/>
      <c r="F125" s="417"/>
      <c r="G125" s="417"/>
      <c r="H125" s="417"/>
      <c r="I125" s="417"/>
      <c r="J125" s="417"/>
      <c r="K125" s="418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</row>
    <row r="126" spans="1:24" ht="15" customHeight="1">
      <c r="A126" s="339"/>
      <c r="B126" s="406"/>
      <c r="C126" s="407"/>
      <c r="D126" s="416"/>
      <c r="E126" s="417"/>
      <c r="F126" s="417"/>
      <c r="G126" s="417"/>
      <c r="H126" s="417"/>
      <c r="I126" s="417"/>
      <c r="J126" s="417"/>
      <c r="K126" s="418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</row>
    <row r="127" spans="1:24" ht="15" customHeight="1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</row>
    <row r="128" spans="1:24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</row>
    <row r="129" spans="1:19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</row>
    <row r="130" spans="1:19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</row>
    <row r="131" spans="1:19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</row>
    <row r="132" spans="1:19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</row>
    <row r="133" spans="1:19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</row>
    <row r="134" spans="1:19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</row>
  </sheetData>
  <protectedRanges>
    <protectedRange password="CC6F" sqref="A101:D103 I101:T102 I103:S103 H101:H103 E103:G103 E101:F102" name="Range3_1_2_1_1"/>
    <protectedRange password="CC6F" sqref="A46 J46:S46 A45:B45 D45:F45 A42:D44 I42:T43 I44:S45 A47:S47 H42:H44 E44:G44 E42:F43" name="Range2_1_3_1"/>
    <protectedRange password="CC6F" sqref="A109:S110 A127:S134" name="Range4_1_2_1"/>
    <protectedRange password="CC6F" sqref="A114:S114" name="Range4_2_1_1"/>
    <protectedRange password="CC6F" sqref="U101:X102 T103:W103" name="Range3_1_1"/>
    <protectedRange password="CC7D" sqref="A1:F1 C2:G2 A3:F35 G1:X3 B40:F40 E66:I66 B99:F99 G4:H35 L4:X35" name="Range1_5_1"/>
    <protectedRange password="CC7D" sqref="A48:G62 A64:F64 C63:G63 G48:X64 A115:X126" name="Range2_1_1"/>
    <protectedRange password="CC6F" sqref="A66:D66 J66:XFD66 A65:I65 K65:XFD65 I5:K35 J4:K4 A67:XFD96" name="Range2_2_3_1"/>
    <protectedRange password="CC6F" sqref="B46:I46" name="Range2_1_1_2_1_1"/>
    <protectedRange password="CC6F" sqref="A63:B63" name="Range1_1_1_2_1"/>
    <protectedRange password="CC6F" sqref="A2:B2" name="Range1_1_1_3_1"/>
    <protectedRange password="CC6F" sqref="G41:G43" name="Range3_1_3_1"/>
    <protectedRange password="CC6F" sqref="A104:R105" name="Range3_1_4_1_1_1"/>
    <protectedRange password="CC6F" sqref="S104:V106" name="Range3_3_2_1"/>
    <protectedRange password="CC6F" sqref="A106:R106" name="Range3_1_1_1_1_1"/>
    <protectedRange password="CC6F" sqref="A111:R111" name="Range3_1_5_1_1"/>
    <protectedRange password="CC6F" sqref="A112:R112" name="Range4_1_1_1_1_1"/>
    <protectedRange password="CC6F" sqref="S111:V111" name="Range3_3_1_1_1_1"/>
    <protectedRange password="CC6F" sqref="A113:R113" name="Range3_1_2_1_1_1_1"/>
  </protectedRanges>
  <mergeCells count="130">
    <mergeCell ref="D122:K122"/>
    <mergeCell ref="D123:K123"/>
    <mergeCell ref="D124:K124"/>
    <mergeCell ref="D125:K125"/>
    <mergeCell ref="D126:K126"/>
    <mergeCell ref="J20:K20"/>
    <mergeCell ref="D115:K115"/>
    <mergeCell ref="D116:K116"/>
    <mergeCell ref="D117:K117"/>
    <mergeCell ref="D118:K118"/>
    <mergeCell ref="E65:I65"/>
    <mergeCell ref="D57:K57"/>
    <mergeCell ref="D58:K58"/>
    <mergeCell ref="D59:K59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J30:K30"/>
    <mergeCell ref="J31:K31"/>
    <mergeCell ref="J32:K32"/>
    <mergeCell ref="J33:K33"/>
    <mergeCell ref="J34:K34"/>
    <mergeCell ref="J35:K35"/>
    <mergeCell ref="K65:L65"/>
    <mergeCell ref="K67:L67"/>
    <mergeCell ref="D55:K55"/>
    <mergeCell ref="D56:K56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D1:J1"/>
    <mergeCell ref="D4:G4"/>
    <mergeCell ref="G3:J3"/>
    <mergeCell ref="J4:K4"/>
    <mergeCell ref="J6:K6"/>
    <mergeCell ref="J7:K7"/>
    <mergeCell ref="J8:K8"/>
    <mergeCell ref="J9:K9"/>
    <mergeCell ref="J10:K10"/>
    <mergeCell ref="B123:C123"/>
    <mergeCell ref="B120:C120"/>
    <mergeCell ref="B118:C118"/>
    <mergeCell ref="B126:C126"/>
    <mergeCell ref="B124:C124"/>
    <mergeCell ref="B125:C125"/>
    <mergeCell ref="B115:C115"/>
    <mergeCell ref="D121:K121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B56:C56"/>
    <mergeCell ref="B57:C57"/>
    <mergeCell ref="B55:C55"/>
    <mergeCell ref="B52:C52"/>
    <mergeCell ref="B59:C59"/>
    <mergeCell ref="A39:B39"/>
    <mergeCell ref="D48:K48"/>
    <mergeCell ref="B49:C49"/>
    <mergeCell ref="B119:C119"/>
    <mergeCell ref="B122:C122"/>
    <mergeCell ref="A104:C104"/>
    <mergeCell ref="D104:F104"/>
    <mergeCell ref="B48:C48"/>
    <mergeCell ref="B117:C117"/>
    <mergeCell ref="B116:C116"/>
    <mergeCell ref="B58:C58"/>
    <mergeCell ref="B121:C121"/>
    <mergeCell ref="A98:B98"/>
    <mergeCell ref="B54:C54"/>
    <mergeCell ref="B50:C50"/>
    <mergeCell ref="B53:C53"/>
    <mergeCell ref="B51:C51"/>
    <mergeCell ref="D62:J62"/>
    <mergeCell ref="D119:K119"/>
    <mergeCell ref="D120:K120"/>
    <mergeCell ref="D49:K49"/>
    <mergeCell ref="D50:K50"/>
    <mergeCell ref="D51:K51"/>
    <mergeCell ref="D52:K52"/>
    <mergeCell ref="D53:K53"/>
    <mergeCell ref="D54:K54"/>
    <mergeCell ref="K78:L78"/>
    <mergeCell ref="K79:L79"/>
    <mergeCell ref="K80:L80"/>
    <mergeCell ref="K81:L81"/>
    <mergeCell ref="K82:L82"/>
    <mergeCell ref="K83:L83"/>
    <mergeCell ref="K84:L84"/>
    <mergeCell ref="K85:L85"/>
    <mergeCell ref="A103:B103"/>
    <mergeCell ref="K95:L95"/>
    <mergeCell ref="K96:L96"/>
    <mergeCell ref="G104:I104"/>
    <mergeCell ref="A111:C111"/>
    <mergeCell ref="D111:F111"/>
    <mergeCell ref="G111:I111"/>
    <mergeCell ref="J111:L111"/>
    <mergeCell ref="M111:O111"/>
    <mergeCell ref="P111:R111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P104:R104"/>
    <mergeCell ref="M104:O104"/>
    <mergeCell ref="J104:L10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A1:AE13"/>
  <sheetViews>
    <sheetView zoomScale="85" zoomScaleNormal="85" workbookViewId="0"/>
  </sheetViews>
  <sheetFormatPr defaultColWidth="10" defaultRowHeight="15"/>
  <cols>
    <col min="1" max="1" width="18.85546875" customWidth="1"/>
    <col min="2" max="11" width="10" customWidth="1"/>
    <col min="12" max="12" width="12.42578125" customWidth="1"/>
    <col min="13" max="14" width="12.7109375" customWidth="1"/>
    <col min="15" max="27" width="10" customWidth="1"/>
    <col min="28" max="28" width="12.42578125" customWidth="1"/>
    <col min="29" max="30" width="12.7109375" customWidth="1"/>
    <col min="31" max="31" width="10" customWidth="1"/>
  </cols>
  <sheetData>
    <row r="1" spans="1:31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239"/>
      <c r="N1" s="107"/>
      <c r="O1" s="107"/>
      <c r="P1" s="108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</row>
    <row r="2" spans="1:31">
      <c r="A2" s="107"/>
      <c r="B2" s="107"/>
      <c r="C2" s="107"/>
      <c r="D2" s="107"/>
      <c r="E2" s="109"/>
      <c r="F2" s="107"/>
      <c r="G2" s="107"/>
      <c r="H2" s="107"/>
      <c r="I2" s="107"/>
      <c r="J2" s="107"/>
      <c r="K2" s="107"/>
      <c r="L2" s="107"/>
      <c r="M2" s="239"/>
      <c r="N2" s="107"/>
      <c r="O2" s="110"/>
      <c r="P2" s="111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</row>
    <row r="3" spans="1:31" ht="15.75" thickBot="1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239"/>
      <c r="N3" s="107"/>
      <c r="O3" s="107"/>
      <c r="P3" s="108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</row>
    <row r="4" spans="1:31" ht="29.25" customHeight="1" thickBot="1">
      <c r="A4" s="449" t="s">
        <v>136</v>
      </c>
      <c r="B4" s="460" t="s">
        <v>126</v>
      </c>
      <c r="C4" s="460" t="s">
        <v>24</v>
      </c>
      <c r="D4" s="468" t="s">
        <v>41</v>
      </c>
      <c r="E4" s="469"/>
      <c r="F4" s="469"/>
      <c r="G4" s="469"/>
      <c r="H4" s="469"/>
      <c r="I4" s="469"/>
      <c r="J4" s="469"/>
      <c r="K4" s="469"/>
      <c r="L4" s="469"/>
      <c r="M4" s="470"/>
      <c r="N4" s="471"/>
      <c r="O4" s="457" t="s">
        <v>135</v>
      </c>
      <c r="P4" s="475" t="s">
        <v>126</v>
      </c>
      <c r="Q4" s="455" t="s">
        <v>125</v>
      </c>
      <c r="R4" s="455" t="s">
        <v>24</v>
      </c>
      <c r="S4" s="452" t="s">
        <v>127</v>
      </c>
      <c r="T4" s="466" t="s">
        <v>43</v>
      </c>
      <c r="U4" s="466"/>
      <c r="V4" s="466"/>
      <c r="W4" s="466"/>
      <c r="X4" s="466"/>
      <c r="Y4" s="466"/>
      <c r="Z4" s="466"/>
      <c r="AA4" s="466"/>
      <c r="AB4" s="466"/>
      <c r="AC4" s="466"/>
      <c r="AD4" s="466"/>
      <c r="AE4" s="463" t="s">
        <v>128</v>
      </c>
    </row>
    <row r="5" spans="1:31" ht="29.25" customHeight="1" thickBot="1">
      <c r="A5" s="450"/>
      <c r="B5" s="461"/>
      <c r="C5" s="461"/>
      <c r="D5" s="472" t="s">
        <v>44</v>
      </c>
      <c r="E5" s="473"/>
      <c r="F5" s="473"/>
      <c r="G5" s="473"/>
      <c r="H5" s="473"/>
      <c r="I5" s="474"/>
      <c r="J5" s="468" t="s">
        <v>45</v>
      </c>
      <c r="K5" s="469"/>
      <c r="L5" s="469"/>
      <c r="M5" s="470"/>
      <c r="N5" s="471"/>
      <c r="O5" s="458"/>
      <c r="P5" s="476"/>
      <c r="Q5" s="456"/>
      <c r="R5" s="456"/>
      <c r="S5" s="453"/>
      <c r="T5" s="467" t="s">
        <v>44</v>
      </c>
      <c r="U5" s="467"/>
      <c r="V5" s="467"/>
      <c r="W5" s="467"/>
      <c r="X5" s="467"/>
      <c r="Y5" s="467"/>
      <c r="Z5" s="467" t="s">
        <v>45</v>
      </c>
      <c r="AA5" s="467"/>
      <c r="AB5" s="467"/>
      <c r="AC5" s="467"/>
      <c r="AD5" s="467"/>
      <c r="AE5" s="464"/>
    </row>
    <row r="6" spans="1:31" ht="29.25" customHeight="1" thickBot="1">
      <c r="A6" s="451"/>
      <c r="B6" s="462"/>
      <c r="C6" s="462"/>
      <c r="D6" s="112" t="s">
        <v>18</v>
      </c>
      <c r="E6" s="113" t="s">
        <v>102</v>
      </c>
      <c r="F6" s="113" t="s">
        <v>104</v>
      </c>
      <c r="G6" s="113" t="s">
        <v>105</v>
      </c>
      <c r="H6" s="113" t="s">
        <v>129</v>
      </c>
      <c r="I6" s="114" t="s">
        <v>103</v>
      </c>
      <c r="J6" s="114" t="s">
        <v>96</v>
      </c>
      <c r="K6" s="114" t="s">
        <v>97</v>
      </c>
      <c r="L6" s="114" t="s">
        <v>98</v>
      </c>
      <c r="M6" s="114" t="s">
        <v>99</v>
      </c>
      <c r="N6" s="114" t="s">
        <v>100</v>
      </c>
      <c r="O6" s="459"/>
      <c r="P6" s="477"/>
      <c r="Q6" s="454"/>
      <c r="R6" s="454"/>
      <c r="S6" s="454"/>
      <c r="T6" s="112" t="s">
        <v>18</v>
      </c>
      <c r="U6" s="113" t="s">
        <v>102</v>
      </c>
      <c r="V6" s="113" t="s">
        <v>104</v>
      </c>
      <c r="W6" s="113" t="s">
        <v>105</v>
      </c>
      <c r="X6" s="113" t="s">
        <v>129</v>
      </c>
      <c r="Y6" s="114" t="s">
        <v>103</v>
      </c>
      <c r="Z6" s="114" t="s">
        <v>96</v>
      </c>
      <c r="AA6" s="114" t="s">
        <v>97</v>
      </c>
      <c r="AB6" s="114" t="s">
        <v>98</v>
      </c>
      <c r="AC6" s="114" t="s">
        <v>99</v>
      </c>
      <c r="AD6" s="114" t="s">
        <v>100</v>
      </c>
      <c r="AE6" s="465"/>
    </row>
    <row r="7" spans="1:31">
      <c r="A7" s="118" t="s">
        <v>46</v>
      </c>
      <c r="B7" s="119">
        <f>'السبت 1'!B2</f>
        <v>0</v>
      </c>
      <c r="C7" s="119">
        <f t="shared" ref="C7:C12" si="0">D7+E7+F7+G7+H7+I7</f>
        <v>0</v>
      </c>
      <c r="D7" s="120">
        <f>'السبت 1'!B46</f>
        <v>0</v>
      </c>
      <c r="E7" s="120">
        <f>'السبت 1'!C46</f>
        <v>0</v>
      </c>
      <c r="F7" s="120">
        <f>'السبت 1'!D46</f>
        <v>0</v>
      </c>
      <c r="G7" s="120">
        <f>'السبت 1'!E46</f>
        <v>0</v>
      </c>
      <c r="H7" s="120">
        <f>'السبت 1'!F46</f>
        <v>0</v>
      </c>
      <c r="I7" s="120">
        <f>'السبت 1'!G46</f>
        <v>0</v>
      </c>
      <c r="J7" s="121">
        <f>'السبت 1'!B41</f>
        <v>0</v>
      </c>
      <c r="K7" s="121">
        <f>'السبت 1'!C41</f>
        <v>0</v>
      </c>
      <c r="L7" s="121">
        <f>'السبت 1'!D41</f>
        <v>0</v>
      </c>
      <c r="M7" s="121">
        <f>'السبت 1'!D41</f>
        <v>0</v>
      </c>
      <c r="N7" s="121">
        <f>'السبت 1'!F41</f>
        <v>0</v>
      </c>
      <c r="O7" s="122" t="e">
        <f>C7/B7</f>
        <v>#DIV/0!</v>
      </c>
      <c r="P7" s="123">
        <f>'السبت 1'!B63</f>
        <v>0</v>
      </c>
      <c r="Q7" s="124">
        <f>'plan 1'!B53</f>
        <v>0</v>
      </c>
      <c r="R7" s="123">
        <f t="shared" ref="R7:R12" si="1">T7+U7+V7+W7+X7+Y7</f>
        <v>3</v>
      </c>
      <c r="S7" s="125">
        <f>'السبت 1'!S113</f>
        <v>0</v>
      </c>
      <c r="T7" s="126">
        <f>'السبت 1'!B108</f>
        <v>3</v>
      </c>
      <c r="U7" s="126">
        <f>'السبت 1'!C108</f>
        <v>0</v>
      </c>
      <c r="V7" s="126">
        <f>'السبت 1'!D108</f>
        <v>0</v>
      </c>
      <c r="W7" s="126">
        <f>'السبت 1'!E108</f>
        <v>0</v>
      </c>
      <c r="X7" s="126">
        <f>'السبت 1'!F108</f>
        <v>0</v>
      </c>
      <c r="Y7" s="126">
        <f>'السبت 1'!G108</f>
        <v>0</v>
      </c>
      <c r="Z7" s="127">
        <f>'السبت 1'!B100</f>
        <v>3</v>
      </c>
      <c r="AA7" s="127">
        <f>'السبت 1'!C100</f>
        <v>2</v>
      </c>
      <c r="AB7" s="127">
        <f>'السبت 1'!D100</f>
        <v>2</v>
      </c>
      <c r="AC7" s="127">
        <f>'السبت 1'!D100</f>
        <v>2</v>
      </c>
      <c r="AD7" s="127">
        <f>'السبت 1'!F100</f>
        <v>1</v>
      </c>
      <c r="AE7" s="122" t="e">
        <f>R7/P7</f>
        <v>#DIV/0!</v>
      </c>
    </row>
    <row r="8" spans="1:31">
      <c r="A8" s="128" t="s">
        <v>47</v>
      </c>
      <c r="B8" s="129">
        <f>'الاحد 1'!B2</f>
        <v>0</v>
      </c>
      <c r="C8" s="119">
        <f t="shared" si="0"/>
        <v>0</v>
      </c>
      <c r="D8" s="120">
        <f>'الاحد 1'!B46</f>
        <v>0</v>
      </c>
      <c r="E8" s="120">
        <f>'الاحد 1'!C46</f>
        <v>0</v>
      </c>
      <c r="F8" s="120">
        <f>'الاحد 1'!D46</f>
        <v>0</v>
      </c>
      <c r="G8" s="120">
        <f>'الاحد 1'!E46</f>
        <v>0</v>
      </c>
      <c r="H8" s="120">
        <f>'الاحد 1'!F46</f>
        <v>0</v>
      </c>
      <c r="I8" s="120">
        <f>'الاحد 1'!G46</f>
        <v>0</v>
      </c>
      <c r="J8" s="121">
        <f>'الاحد 1'!B41</f>
        <v>0</v>
      </c>
      <c r="K8" s="121">
        <f>'الاحد 1'!C41</f>
        <v>0</v>
      </c>
      <c r="L8" s="121">
        <f>'الاحد 1'!D41</f>
        <v>0</v>
      </c>
      <c r="M8" s="121">
        <f>'الاحد 1'!D41</f>
        <v>0</v>
      </c>
      <c r="N8" s="121">
        <f>'الاحد 1'!F41</f>
        <v>0</v>
      </c>
      <c r="O8" s="122" t="e">
        <f t="shared" ref="O8:O13" si="2">C8/B8</f>
        <v>#DIV/0!</v>
      </c>
      <c r="P8" s="130">
        <f>'الاحد 1'!B63</f>
        <v>0</v>
      </c>
      <c r="Q8" s="131">
        <f>'plan 1'!F53</f>
        <v>0</v>
      </c>
      <c r="R8" s="130">
        <f t="shared" si="1"/>
        <v>0</v>
      </c>
      <c r="S8" s="132">
        <f>'الاحد 1'!S113</f>
        <v>0</v>
      </c>
      <c r="T8" s="133">
        <f>'الاحد 1'!B108</f>
        <v>0</v>
      </c>
      <c r="U8" s="133">
        <f>'الاحد 1'!C108</f>
        <v>0</v>
      </c>
      <c r="V8" s="133">
        <f>'الاحد 1'!D108</f>
        <v>0</v>
      </c>
      <c r="W8" s="133">
        <f>'الاحد 1'!E108</f>
        <v>0</v>
      </c>
      <c r="X8" s="133">
        <f>'الاحد 1'!F108</f>
        <v>0</v>
      </c>
      <c r="Y8" s="133">
        <f>'الاحد 1'!G108</f>
        <v>0</v>
      </c>
      <c r="Z8" s="121">
        <f>'الاحد 1'!B100</f>
        <v>0</v>
      </c>
      <c r="AA8" s="121">
        <f>'الاحد 1'!C100</f>
        <v>0</v>
      </c>
      <c r="AB8" s="121">
        <f>'الاحد 1'!D100</f>
        <v>0</v>
      </c>
      <c r="AC8" s="121">
        <f>'الاحد 1'!D100</f>
        <v>0</v>
      </c>
      <c r="AD8" s="127">
        <f>'السبت 1'!F101</f>
        <v>0</v>
      </c>
      <c r="AE8" s="122" t="e">
        <f t="shared" ref="AE8:AE13" si="3">R8/P8</f>
        <v>#DIV/0!</v>
      </c>
    </row>
    <row r="9" spans="1:31">
      <c r="A9" s="128" t="s">
        <v>48</v>
      </c>
      <c r="B9" s="129">
        <f>'الاثنين 1'!B2</f>
        <v>0</v>
      </c>
      <c r="C9" s="119">
        <f t="shared" si="0"/>
        <v>0</v>
      </c>
      <c r="D9" s="120">
        <f>'الاثنين 1'!B46</f>
        <v>0</v>
      </c>
      <c r="E9" s="120">
        <f>'الاثنين 1'!C46</f>
        <v>0</v>
      </c>
      <c r="F9" s="120">
        <f>'الاثنين 1'!D46</f>
        <v>0</v>
      </c>
      <c r="G9" s="120">
        <f>'الاثنين 1'!E46</f>
        <v>0</v>
      </c>
      <c r="H9" s="120">
        <f>'الاثنين 1'!F46</f>
        <v>0</v>
      </c>
      <c r="I9" s="120">
        <f>'الاثنين 1'!G46</f>
        <v>0</v>
      </c>
      <c r="J9" s="121">
        <f>'الاثنين 1'!B41</f>
        <v>0</v>
      </c>
      <c r="K9" s="121">
        <f>'الاثنين 1'!C41</f>
        <v>0</v>
      </c>
      <c r="L9" s="121">
        <f>'الاثنين 1'!D41</f>
        <v>0</v>
      </c>
      <c r="M9" s="121">
        <f>'الاثنين 1'!D41</f>
        <v>0</v>
      </c>
      <c r="N9" s="121">
        <f>'الاثنين 1'!F41</f>
        <v>0</v>
      </c>
      <c r="O9" s="122" t="e">
        <f t="shared" si="2"/>
        <v>#DIV/0!</v>
      </c>
      <c r="P9" s="130">
        <f>'الاثنين 1'!B63</f>
        <v>0</v>
      </c>
      <c r="Q9" s="131">
        <f>'plan 1'!J53</f>
        <v>0</v>
      </c>
      <c r="R9" s="130">
        <f t="shared" si="1"/>
        <v>0</v>
      </c>
      <c r="S9" s="132">
        <f>'الاثنين 1'!S113</f>
        <v>0</v>
      </c>
      <c r="T9" s="133">
        <f>'الاثنين 1'!B108</f>
        <v>0</v>
      </c>
      <c r="U9" s="133">
        <f>'الاثنين 1'!C108</f>
        <v>0</v>
      </c>
      <c r="V9" s="133">
        <f>'الاثنين 1'!D108</f>
        <v>0</v>
      </c>
      <c r="W9" s="133">
        <f>'الاثنين 1'!E108</f>
        <v>0</v>
      </c>
      <c r="X9" s="133">
        <f>'الاثنين 1'!F108</f>
        <v>0</v>
      </c>
      <c r="Y9" s="133">
        <f>'الاثنين 1'!G108</f>
        <v>0</v>
      </c>
      <c r="Z9" s="121">
        <f>'الاثنين 1'!B100</f>
        <v>0</v>
      </c>
      <c r="AA9" s="121">
        <f>'الاثنين 1'!C100</f>
        <v>0</v>
      </c>
      <c r="AB9" s="121">
        <f>'الاثنين 1'!D100</f>
        <v>0</v>
      </c>
      <c r="AC9" s="121">
        <f>'الاثنين 1'!D100</f>
        <v>0</v>
      </c>
      <c r="AD9" s="127">
        <f>'السبت 1'!F102</f>
        <v>0</v>
      </c>
      <c r="AE9" s="122" t="e">
        <f t="shared" si="3"/>
        <v>#DIV/0!</v>
      </c>
    </row>
    <row r="10" spans="1:31">
      <c r="A10" s="128" t="s">
        <v>62</v>
      </c>
      <c r="B10" s="129">
        <f>'الثلاثاء 1'!B2</f>
        <v>0</v>
      </c>
      <c r="C10" s="119">
        <f t="shared" si="0"/>
        <v>0</v>
      </c>
      <c r="D10" s="120">
        <f>'الثلاثاء 1'!B46</f>
        <v>0</v>
      </c>
      <c r="E10" s="120">
        <f>'الثلاثاء 1'!C46</f>
        <v>0</v>
      </c>
      <c r="F10" s="120">
        <f>'الثلاثاء 1'!D46</f>
        <v>0</v>
      </c>
      <c r="G10" s="120">
        <f>'الثلاثاء 1'!E46</f>
        <v>0</v>
      </c>
      <c r="H10" s="120">
        <f>'الثلاثاء 1'!F46</f>
        <v>0</v>
      </c>
      <c r="I10" s="120">
        <f>'الثلاثاء 1'!G46</f>
        <v>0</v>
      </c>
      <c r="J10" s="121">
        <f>'الثلاثاء 1'!B41</f>
        <v>0</v>
      </c>
      <c r="K10" s="121">
        <f>'الثلاثاء 1'!C41</f>
        <v>0</v>
      </c>
      <c r="L10" s="121">
        <f>'الثلاثاء 1'!D41</f>
        <v>0</v>
      </c>
      <c r="M10" s="121">
        <f>'الثلاثاء 1'!D41</f>
        <v>0</v>
      </c>
      <c r="N10" s="121">
        <f>'الثلاثاء 1'!F41</f>
        <v>0</v>
      </c>
      <c r="O10" s="122" t="e">
        <f t="shared" si="2"/>
        <v>#DIV/0!</v>
      </c>
      <c r="P10" s="130">
        <f>'الثلاثاء 1'!B63</f>
        <v>0</v>
      </c>
      <c r="Q10" s="131">
        <f>'plan 1'!N53</f>
        <v>0</v>
      </c>
      <c r="R10" s="130">
        <f t="shared" si="1"/>
        <v>0</v>
      </c>
      <c r="S10" s="132">
        <f>'الثلاثاء 1'!S113</f>
        <v>0</v>
      </c>
      <c r="T10" s="133">
        <f>'الثلاثاء 1'!B108</f>
        <v>0</v>
      </c>
      <c r="U10" s="133">
        <f>'الثلاثاء 1'!C108</f>
        <v>0</v>
      </c>
      <c r="V10" s="133">
        <f>'الثلاثاء 1'!D108</f>
        <v>0</v>
      </c>
      <c r="W10" s="133">
        <f>'الثلاثاء 1'!E108</f>
        <v>0</v>
      </c>
      <c r="X10" s="133">
        <f>'الثلاثاء 1'!F108</f>
        <v>0</v>
      </c>
      <c r="Y10" s="133">
        <f>'الثلاثاء 1'!G108</f>
        <v>0</v>
      </c>
      <c r="Z10" s="121">
        <f>'الثلاثاء 1'!B100</f>
        <v>0</v>
      </c>
      <c r="AA10" s="121">
        <f>'الثلاثاء 1'!C100</f>
        <v>0</v>
      </c>
      <c r="AB10" s="121">
        <f>'الثلاثاء 1'!D100</f>
        <v>0</v>
      </c>
      <c r="AC10" s="121">
        <f>'الثلاثاء 1'!D100</f>
        <v>0</v>
      </c>
      <c r="AD10" s="127">
        <f>'السبت 1'!F103</f>
        <v>0</v>
      </c>
      <c r="AE10" s="122" t="e">
        <f t="shared" si="3"/>
        <v>#DIV/0!</v>
      </c>
    </row>
    <row r="11" spans="1:31">
      <c r="A11" s="128" t="s">
        <v>49</v>
      </c>
      <c r="B11" s="129">
        <f>'الاربعاء 1'!B2</f>
        <v>0</v>
      </c>
      <c r="C11" s="119">
        <f t="shared" si="0"/>
        <v>0</v>
      </c>
      <c r="D11" s="120">
        <f>'الاربعاء 1'!B46</f>
        <v>0</v>
      </c>
      <c r="E11" s="120">
        <f>'الاربعاء 1'!C46</f>
        <v>0</v>
      </c>
      <c r="F11" s="120">
        <f>'الاربعاء 1'!D46</f>
        <v>0</v>
      </c>
      <c r="G11" s="120">
        <f>'الاربعاء 1'!E46</f>
        <v>0</v>
      </c>
      <c r="H11" s="120">
        <f>'الاربعاء 1'!F46</f>
        <v>0</v>
      </c>
      <c r="I11" s="120">
        <f>'الاربعاء 1'!G46</f>
        <v>0</v>
      </c>
      <c r="J11" s="121">
        <f>'الاربعاء 1'!B41</f>
        <v>0</v>
      </c>
      <c r="K11" s="121">
        <f>'الاربعاء 1'!C41</f>
        <v>0</v>
      </c>
      <c r="L11" s="121">
        <f>'الاربعاء 1'!D41</f>
        <v>0</v>
      </c>
      <c r="M11" s="121">
        <f>'الاربعاء 1'!D41</f>
        <v>0</v>
      </c>
      <c r="N11" s="121">
        <f>'الاربعاء 1'!F41</f>
        <v>0</v>
      </c>
      <c r="O11" s="122" t="e">
        <f t="shared" si="2"/>
        <v>#DIV/0!</v>
      </c>
      <c r="P11" s="130">
        <f>'الاربعاء 1'!B63</f>
        <v>0</v>
      </c>
      <c r="Q11" s="131">
        <f>'plan 1'!R53</f>
        <v>0</v>
      </c>
      <c r="R11" s="130">
        <f t="shared" si="1"/>
        <v>0</v>
      </c>
      <c r="S11" s="132">
        <f>'الاربعاء 1'!S113</f>
        <v>0</v>
      </c>
      <c r="T11" s="133">
        <f>'الاربعاء 1'!B108</f>
        <v>0</v>
      </c>
      <c r="U11" s="133">
        <f>'الاربعاء 1'!C108</f>
        <v>0</v>
      </c>
      <c r="V11" s="133">
        <f>'الاربعاء 1'!D108</f>
        <v>0</v>
      </c>
      <c r="W11" s="133">
        <f>'الاربعاء 1'!E108</f>
        <v>0</v>
      </c>
      <c r="X11" s="133">
        <f>'الاربعاء 1'!F108</f>
        <v>0</v>
      </c>
      <c r="Y11" s="133">
        <f>'الاربعاء 1'!G108</f>
        <v>0</v>
      </c>
      <c r="Z11" s="121">
        <f>'الاربعاء 1'!B100</f>
        <v>0</v>
      </c>
      <c r="AA11" s="121">
        <f>'الاربعاء 1'!C100</f>
        <v>0</v>
      </c>
      <c r="AB11" s="121">
        <f>'الاربعاء 1'!D100</f>
        <v>0</v>
      </c>
      <c r="AC11" s="121">
        <f>'الاربعاء 1'!D100</f>
        <v>0</v>
      </c>
      <c r="AD11" s="127">
        <f>'السبت 1'!F104</f>
        <v>0</v>
      </c>
      <c r="AE11" s="122" t="e">
        <f t="shared" si="3"/>
        <v>#DIV/0!</v>
      </c>
    </row>
    <row r="12" spans="1:31">
      <c r="A12" s="134" t="s">
        <v>50</v>
      </c>
      <c r="B12" s="135">
        <f>'الخميس 1'!B2</f>
        <v>0</v>
      </c>
      <c r="C12" s="119">
        <f t="shared" si="0"/>
        <v>0</v>
      </c>
      <c r="D12" s="136">
        <f>'الخميس 1'!B46</f>
        <v>0</v>
      </c>
      <c r="E12" s="136">
        <f>'الخميس 1'!C46</f>
        <v>0</v>
      </c>
      <c r="F12" s="136">
        <f>'الخميس 1'!D46</f>
        <v>0</v>
      </c>
      <c r="G12" s="136">
        <f>'الخميس 1'!E46</f>
        <v>0</v>
      </c>
      <c r="H12" s="136">
        <f>'الخميس 1'!F46</f>
        <v>0</v>
      </c>
      <c r="I12" s="136">
        <f>'الخميس 1'!G46</f>
        <v>0</v>
      </c>
      <c r="J12" s="137">
        <f>'الخميس 1'!B41</f>
        <v>0</v>
      </c>
      <c r="K12" s="137">
        <f>'الخميس 1'!C41</f>
        <v>0</v>
      </c>
      <c r="L12" s="137">
        <f>'الخميس 1'!D41</f>
        <v>0</v>
      </c>
      <c r="M12" s="137">
        <f>'الخميس 1'!D41</f>
        <v>0</v>
      </c>
      <c r="N12" s="121">
        <f>'الخميس 1'!F41</f>
        <v>0</v>
      </c>
      <c r="O12" s="122" t="e">
        <f t="shared" si="2"/>
        <v>#DIV/0!</v>
      </c>
      <c r="P12" s="138">
        <f>'الخميس 1'!B63</f>
        <v>0</v>
      </c>
      <c r="Q12" s="139">
        <f>'plan 1'!V53</f>
        <v>0</v>
      </c>
      <c r="R12" s="138">
        <f t="shared" si="1"/>
        <v>0</v>
      </c>
      <c r="S12" s="140">
        <f>'الخميس 1'!S113</f>
        <v>0</v>
      </c>
      <c r="T12" s="141">
        <f>'الخميس 1'!B108</f>
        <v>0</v>
      </c>
      <c r="U12" s="141">
        <f>'الخميس 1'!C108</f>
        <v>0</v>
      </c>
      <c r="V12" s="141">
        <f>'الخميس 1'!D108</f>
        <v>0</v>
      </c>
      <c r="W12" s="141">
        <f>'الخميس 1'!E108</f>
        <v>0</v>
      </c>
      <c r="X12" s="141">
        <f>'الخميس 1'!F108</f>
        <v>0</v>
      </c>
      <c r="Y12" s="141">
        <f>'الخميس 1'!G108</f>
        <v>0</v>
      </c>
      <c r="Z12" s="137">
        <f>'الخميس 1'!B100</f>
        <v>0</v>
      </c>
      <c r="AA12" s="137">
        <f>'الخميس 1'!C100</f>
        <v>0</v>
      </c>
      <c r="AB12" s="137">
        <f>'الخميس 1'!D100</f>
        <v>0</v>
      </c>
      <c r="AC12" s="137">
        <f>'الخميس 1'!D100</f>
        <v>0</v>
      </c>
      <c r="AD12" s="127" t="str">
        <f>'السبت 1'!F105</f>
        <v>C</v>
      </c>
      <c r="AE12" s="122" t="e">
        <f t="shared" si="3"/>
        <v>#DIV/0!</v>
      </c>
    </row>
    <row r="13" spans="1:31" ht="22.5" customHeight="1">
      <c r="A13" s="142" t="s">
        <v>12</v>
      </c>
      <c r="B13" s="143">
        <f>SUM(B7:B12)</f>
        <v>0</v>
      </c>
      <c r="C13" s="143">
        <f t="shared" ref="C13:N13" si="4">SUM(C7:C12)</f>
        <v>0</v>
      </c>
      <c r="D13" s="144">
        <f t="shared" si="4"/>
        <v>0</v>
      </c>
      <c r="E13" s="145">
        <f t="shared" si="4"/>
        <v>0</v>
      </c>
      <c r="F13" s="145">
        <f t="shared" si="4"/>
        <v>0</v>
      </c>
      <c r="G13" s="145">
        <f t="shared" si="4"/>
        <v>0</v>
      </c>
      <c r="H13" s="145">
        <f t="shared" si="4"/>
        <v>0</v>
      </c>
      <c r="I13" s="146">
        <f t="shared" si="4"/>
        <v>0</v>
      </c>
      <c r="J13" s="147">
        <f t="shared" si="4"/>
        <v>0</v>
      </c>
      <c r="K13" s="147">
        <f t="shared" si="4"/>
        <v>0</v>
      </c>
      <c r="L13" s="147">
        <f t="shared" si="4"/>
        <v>0</v>
      </c>
      <c r="M13" s="147">
        <f t="shared" ref="M13" si="5">SUM(M7:M12)</f>
        <v>0</v>
      </c>
      <c r="N13" s="147">
        <f t="shared" si="4"/>
        <v>0</v>
      </c>
      <c r="O13" s="122" t="e">
        <f t="shared" si="2"/>
        <v>#DIV/0!</v>
      </c>
      <c r="P13" s="148">
        <f>SUM(P7:P12)</f>
        <v>0</v>
      </c>
      <c r="Q13" s="149">
        <f t="shared" ref="Q13:AD13" si="6">SUM(Q7:Q12)</f>
        <v>0</v>
      </c>
      <c r="R13" s="149">
        <f t="shared" si="6"/>
        <v>3</v>
      </c>
      <c r="S13" s="150">
        <f t="shared" si="6"/>
        <v>0</v>
      </c>
      <c r="T13" s="151">
        <f t="shared" si="6"/>
        <v>3</v>
      </c>
      <c r="U13" s="151">
        <f t="shared" si="6"/>
        <v>0</v>
      </c>
      <c r="V13" s="151">
        <f t="shared" si="6"/>
        <v>0</v>
      </c>
      <c r="W13" s="151">
        <f t="shared" si="6"/>
        <v>0</v>
      </c>
      <c r="X13" s="151">
        <f t="shared" si="6"/>
        <v>0</v>
      </c>
      <c r="Y13" s="151">
        <f>SUM(Y7:Y12)</f>
        <v>0</v>
      </c>
      <c r="Z13" s="152">
        <f t="shared" si="6"/>
        <v>3</v>
      </c>
      <c r="AA13" s="152">
        <f t="shared" si="6"/>
        <v>2</v>
      </c>
      <c r="AB13" s="152">
        <f t="shared" si="6"/>
        <v>2</v>
      </c>
      <c r="AC13" s="152">
        <f t="shared" ref="AC13" si="7">SUM(AC7:AC12)</f>
        <v>2</v>
      </c>
      <c r="AD13" s="152">
        <f t="shared" si="6"/>
        <v>1</v>
      </c>
      <c r="AE13" s="122" t="e">
        <f t="shared" si="3"/>
        <v>#DIV/0!</v>
      </c>
    </row>
  </sheetData>
  <protectedRanges>
    <protectedRange password="CC6F" sqref="P1:P3 S4:S13 T13:AD13" name="Range1_1"/>
    <protectedRange password="CC6F" sqref="D6 F6:I6 T6 V6:Y6" name="Range2_1_2"/>
    <protectedRange password="CC6F" sqref="E6 U6" name="Range2_1_1_2"/>
    <protectedRange password="CC7D" sqref="J6:N6 Z6:AD6" name="Range1_5"/>
  </protectedRanges>
  <mergeCells count="15">
    <mergeCell ref="AE4:AE6"/>
    <mergeCell ref="T4:AD4"/>
    <mergeCell ref="Z5:AD5"/>
    <mergeCell ref="C4:C6"/>
    <mergeCell ref="T5:Y5"/>
    <mergeCell ref="J5:N5"/>
    <mergeCell ref="D5:I5"/>
    <mergeCell ref="P4:P6"/>
    <mergeCell ref="D4:N4"/>
    <mergeCell ref="A4:A6"/>
    <mergeCell ref="S4:S6"/>
    <mergeCell ref="R4:R6"/>
    <mergeCell ref="Q4:Q6"/>
    <mergeCell ref="O4:O6"/>
    <mergeCell ref="B4:B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6699"/>
  </sheetPr>
  <dimension ref="A1:Y74"/>
  <sheetViews>
    <sheetView workbookViewId="0"/>
  </sheetViews>
  <sheetFormatPr defaultColWidth="9.140625" defaultRowHeight="15"/>
  <cols>
    <col min="1" max="1" width="12.140625" style="1" customWidth="1"/>
    <col min="2" max="2" width="14.5703125" style="1" customWidth="1"/>
    <col min="3" max="3" width="21.28515625" style="1" customWidth="1"/>
    <col min="4" max="5" width="9.140625" style="1"/>
    <col min="6" max="6" width="16.42578125" style="1" customWidth="1"/>
    <col min="7" max="7" width="22.28515625" style="1" customWidth="1"/>
    <col min="8" max="9" width="9.140625" style="1"/>
    <col min="10" max="10" width="15.28515625" style="1" customWidth="1"/>
    <col min="11" max="11" width="20.5703125" style="1" customWidth="1"/>
    <col min="12" max="13" width="9.140625" style="1"/>
    <col min="14" max="14" width="17.140625" style="1" customWidth="1"/>
    <col min="15" max="15" width="21.85546875" style="1" customWidth="1"/>
    <col min="16" max="17" width="9.140625" style="1"/>
    <col min="18" max="18" width="19.5703125" style="1" customWidth="1"/>
    <col min="19" max="19" width="18.42578125" style="1" customWidth="1"/>
    <col min="20" max="21" width="9.140625" style="1"/>
    <col min="22" max="22" width="17.85546875" style="1" customWidth="1"/>
    <col min="23" max="23" width="20.42578125" style="1" customWidth="1"/>
    <col min="24" max="16384" width="9.140625" style="1"/>
  </cols>
  <sheetData>
    <row r="1" spans="1:25" s="16" customFormat="1" ht="18">
      <c r="A1" s="501"/>
      <c r="B1" s="501"/>
      <c r="C1" s="501"/>
      <c r="D1" s="501"/>
      <c r="E1" s="501"/>
      <c r="F1" s="501"/>
      <c r="G1" s="501"/>
      <c r="H1" s="501"/>
      <c r="I1" s="501"/>
      <c r="J1" s="501"/>
      <c r="K1" s="153"/>
      <c r="L1" s="153"/>
      <c r="M1" s="153"/>
      <c r="N1" s="153"/>
      <c r="O1" s="153"/>
      <c r="P1" s="153"/>
      <c r="Q1" s="153"/>
      <c r="R1" s="153"/>
      <c r="S1" s="153"/>
    </row>
    <row r="2" spans="1:25" s="154" customFormat="1" ht="16.5" thickBot="1">
      <c r="A2" s="354" t="s">
        <v>120</v>
      </c>
      <c r="B2" s="486"/>
      <c r="C2" s="486"/>
      <c r="D2" s="486" t="s">
        <v>52</v>
      </c>
      <c r="E2" s="486"/>
      <c r="F2" s="486"/>
      <c r="G2" s="486"/>
      <c r="H2" s="355" t="s">
        <v>121</v>
      </c>
      <c r="I2" s="508" t="s">
        <v>122</v>
      </c>
      <c r="J2" s="508"/>
      <c r="K2" s="508"/>
      <c r="L2" s="508"/>
      <c r="M2" s="508"/>
      <c r="N2" s="508"/>
      <c r="O2" s="508"/>
      <c r="P2" s="508"/>
      <c r="Q2" s="508"/>
      <c r="R2" s="355"/>
      <c r="S2" s="355"/>
      <c r="T2" s="344"/>
      <c r="U2" s="344"/>
      <c r="V2" s="344"/>
      <c r="W2" s="344"/>
      <c r="X2" s="344"/>
      <c r="Y2" s="344"/>
    </row>
    <row r="3" spans="1:25" s="154" customFormat="1" ht="16.5" thickBot="1">
      <c r="A3" s="354"/>
      <c r="B3" s="481" t="s">
        <v>111</v>
      </c>
      <c r="C3" s="482"/>
      <c r="D3" s="482"/>
      <c r="E3" s="483"/>
      <c r="F3" s="481" t="s">
        <v>112</v>
      </c>
      <c r="G3" s="482"/>
      <c r="H3" s="482"/>
      <c r="I3" s="483"/>
      <c r="J3" s="481" t="s">
        <v>113</v>
      </c>
      <c r="K3" s="482"/>
      <c r="L3" s="482"/>
      <c r="M3" s="483"/>
      <c r="N3" s="481" t="s">
        <v>114</v>
      </c>
      <c r="O3" s="482"/>
      <c r="P3" s="482"/>
      <c r="Q3" s="483"/>
      <c r="R3" s="481" t="s">
        <v>115</v>
      </c>
      <c r="S3" s="482"/>
      <c r="T3" s="482"/>
      <c r="U3" s="483"/>
      <c r="V3" s="481" t="s">
        <v>116</v>
      </c>
      <c r="W3" s="482"/>
      <c r="X3" s="482"/>
      <c r="Y3" s="483"/>
    </row>
    <row r="4" spans="1:25" s="16" customFormat="1" ht="24" thickBot="1">
      <c r="A4" s="356" t="s">
        <v>124</v>
      </c>
      <c r="B4" s="484" t="s">
        <v>117</v>
      </c>
      <c r="C4" s="485"/>
      <c r="D4" s="357" t="s">
        <v>118</v>
      </c>
      <c r="E4" s="358" t="s">
        <v>119</v>
      </c>
      <c r="F4" s="484" t="s">
        <v>117</v>
      </c>
      <c r="G4" s="485"/>
      <c r="H4" s="357" t="s">
        <v>118</v>
      </c>
      <c r="I4" s="358" t="s">
        <v>119</v>
      </c>
      <c r="J4" s="484" t="s">
        <v>117</v>
      </c>
      <c r="K4" s="485"/>
      <c r="L4" s="357" t="s">
        <v>118</v>
      </c>
      <c r="M4" s="358" t="s">
        <v>119</v>
      </c>
      <c r="N4" s="484" t="s">
        <v>117</v>
      </c>
      <c r="O4" s="485"/>
      <c r="P4" s="357" t="s">
        <v>118</v>
      </c>
      <c r="Q4" s="358" t="s">
        <v>119</v>
      </c>
      <c r="R4" s="484" t="s">
        <v>117</v>
      </c>
      <c r="S4" s="485"/>
      <c r="T4" s="357" t="s">
        <v>118</v>
      </c>
      <c r="U4" s="358" t="s">
        <v>119</v>
      </c>
      <c r="V4" s="484" t="s">
        <v>117</v>
      </c>
      <c r="W4" s="485"/>
      <c r="X4" s="357" t="s">
        <v>118</v>
      </c>
      <c r="Y4" s="358" t="s">
        <v>119</v>
      </c>
    </row>
    <row r="5" spans="1:25" s="16" customFormat="1" ht="24.75" customHeight="1" thickTop="1" thickBot="1">
      <c r="A5" s="359" t="s">
        <v>54</v>
      </c>
      <c r="B5" s="479"/>
      <c r="C5" s="480"/>
      <c r="D5" s="360"/>
      <c r="E5" s="361"/>
      <c r="F5" s="478"/>
      <c r="G5" s="478"/>
      <c r="H5" s="362"/>
      <c r="I5" s="363"/>
      <c r="J5" s="478"/>
      <c r="K5" s="478"/>
      <c r="L5" s="362"/>
      <c r="M5" s="363"/>
      <c r="N5" s="478"/>
      <c r="O5" s="478"/>
      <c r="P5" s="362"/>
      <c r="Q5" s="363"/>
      <c r="R5" s="478"/>
      <c r="S5" s="478"/>
      <c r="T5" s="362"/>
      <c r="U5" s="363"/>
      <c r="V5" s="478"/>
      <c r="W5" s="478"/>
      <c r="X5" s="362"/>
      <c r="Y5" s="363"/>
    </row>
    <row r="6" spans="1:25" s="16" customFormat="1" ht="15.75" thickTop="1">
      <c r="A6" s="505" t="s">
        <v>55</v>
      </c>
      <c r="B6" s="479"/>
      <c r="C6" s="480"/>
      <c r="D6" s="364"/>
      <c r="E6" s="365"/>
      <c r="F6" s="478"/>
      <c r="G6" s="478"/>
      <c r="H6" s="364"/>
      <c r="I6" s="362"/>
      <c r="J6" s="478"/>
      <c r="K6" s="478"/>
      <c r="L6" s="364"/>
      <c r="M6" s="362"/>
      <c r="N6" s="478"/>
      <c r="O6" s="478"/>
      <c r="P6" s="364"/>
      <c r="Q6" s="362"/>
      <c r="R6" s="478"/>
      <c r="S6" s="478"/>
      <c r="T6" s="364"/>
      <c r="U6" s="362"/>
      <c r="V6" s="478"/>
      <c r="W6" s="478"/>
      <c r="X6" s="364"/>
      <c r="Y6" s="362"/>
    </row>
    <row r="7" spans="1:25" s="16" customFormat="1">
      <c r="A7" s="506"/>
      <c r="B7" s="479"/>
      <c r="C7" s="480"/>
      <c r="D7" s="362"/>
      <c r="E7" s="365"/>
      <c r="F7" s="478"/>
      <c r="G7" s="478"/>
      <c r="H7" s="362"/>
      <c r="I7" s="362"/>
      <c r="J7" s="478"/>
      <c r="K7" s="478"/>
      <c r="L7" s="362"/>
      <c r="M7" s="362"/>
      <c r="N7" s="478"/>
      <c r="O7" s="478"/>
      <c r="P7" s="362"/>
      <c r="Q7" s="362"/>
      <c r="R7" s="478"/>
      <c r="S7" s="478"/>
      <c r="T7" s="362"/>
      <c r="U7" s="362"/>
      <c r="V7" s="478"/>
      <c r="W7" s="478"/>
      <c r="X7" s="362"/>
      <c r="Y7" s="362"/>
    </row>
    <row r="8" spans="1:25" s="16" customFormat="1">
      <c r="A8" s="506"/>
      <c r="B8" s="479"/>
      <c r="C8" s="480"/>
      <c r="D8" s="362"/>
      <c r="E8" s="365"/>
      <c r="F8" s="478"/>
      <c r="G8" s="478"/>
      <c r="H8" s="362"/>
      <c r="I8" s="362"/>
      <c r="J8" s="478"/>
      <c r="K8" s="478"/>
      <c r="L8" s="362"/>
      <c r="M8" s="362"/>
      <c r="N8" s="478"/>
      <c r="O8" s="478"/>
      <c r="P8" s="362"/>
      <c r="Q8" s="362"/>
      <c r="R8" s="478"/>
      <c r="S8" s="478"/>
      <c r="T8" s="362"/>
      <c r="U8" s="362"/>
      <c r="V8" s="478"/>
      <c r="W8" s="478"/>
      <c r="X8" s="362"/>
      <c r="Y8" s="362"/>
    </row>
    <row r="9" spans="1:25" s="16" customFormat="1">
      <c r="A9" s="506"/>
      <c r="B9" s="479"/>
      <c r="C9" s="480"/>
      <c r="D9" s="362"/>
      <c r="E9" s="365"/>
      <c r="F9" s="478"/>
      <c r="G9" s="478"/>
      <c r="H9" s="362"/>
      <c r="I9" s="362"/>
      <c r="J9" s="478"/>
      <c r="K9" s="478"/>
      <c r="L9" s="362"/>
      <c r="M9" s="362"/>
      <c r="N9" s="478"/>
      <c r="O9" s="478"/>
      <c r="P9" s="362"/>
      <c r="Q9" s="362"/>
      <c r="R9" s="478"/>
      <c r="S9" s="478"/>
      <c r="T9" s="362"/>
      <c r="U9" s="362"/>
      <c r="V9" s="478"/>
      <c r="W9" s="478"/>
      <c r="X9" s="362"/>
      <c r="Y9" s="362"/>
    </row>
    <row r="10" spans="1:25" s="16" customFormat="1">
      <c r="A10" s="506"/>
      <c r="B10" s="479"/>
      <c r="C10" s="480"/>
      <c r="D10" s="362"/>
      <c r="E10" s="365"/>
      <c r="F10" s="478"/>
      <c r="G10" s="478"/>
      <c r="H10" s="362"/>
      <c r="I10" s="362"/>
      <c r="J10" s="478"/>
      <c r="K10" s="478"/>
      <c r="L10" s="362"/>
      <c r="M10" s="362"/>
      <c r="N10" s="478"/>
      <c r="O10" s="478"/>
      <c r="P10" s="362"/>
      <c r="Q10" s="362"/>
      <c r="R10" s="478"/>
      <c r="S10" s="478"/>
      <c r="T10" s="362"/>
      <c r="U10" s="362"/>
      <c r="V10" s="478"/>
      <c r="W10" s="478"/>
      <c r="X10" s="362"/>
      <c r="Y10" s="362"/>
    </row>
    <row r="11" spans="1:25" s="16" customFormat="1">
      <c r="A11" s="506"/>
      <c r="B11" s="479"/>
      <c r="C11" s="480"/>
      <c r="D11" s="362"/>
      <c r="E11" s="365"/>
      <c r="F11" s="478"/>
      <c r="G11" s="478"/>
      <c r="H11" s="362"/>
      <c r="I11" s="362"/>
      <c r="J11" s="478"/>
      <c r="K11" s="478"/>
      <c r="L11" s="362"/>
      <c r="M11" s="362"/>
      <c r="N11" s="478"/>
      <c r="O11" s="478"/>
      <c r="P11" s="362"/>
      <c r="Q11" s="362"/>
      <c r="R11" s="478"/>
      <c r="S11" s="478"/>
      <c r="T11" s="362"/>
      <c r="U11" s="362"/>
      <c r="V11" s="478"/>
      <c r="W11" s="478"/>
      <c r="X11" s="362"/>
      <c r="Y11" s="362"/>
    </row>
    <row r="12" spans="1:25" s="16" customFormat="1">
      <c r="A12" s="506"/>
      <c r="B12" s="479"/>
      <c r="C12" s="480"/>
      <c r="D12" s="362"/>
      <c r="E12" s="365"/>
      <c r="F12" s="478"/>
      <c r="G12" s="478"/>
      <c r="H12" s="362"/>
      <c r="I12" s="362"/>
      <c r="J12" s="478"/>
      <c r="K12" s="478"/>
      <c r="L12" s="362"/>
      <c r="M12" s="362"/>
      <c r="N12" s="478"/>
      <c r="O12" s="478"/>
      <c r="P12" s="362"/>
      <c r="Q12" s="362"/>
      <c r="R12" s="478"/>
      <c r="S12" s="478"/>
      <c r="T12" s="362"/>
      <c r="U12" s="362"/>
      <c r="V12" s="478"/>
      <c r="W12" s="478"/>
      <c r="X12" s="362"/>
      <c r="Y12" s="362"/>
    </row>
    <row r="13" spans="1:25" s="16" customFormat="1" ht="15.75" thickBot="1">
      <c r="A13" s="507"/>
      <c r="B13" s="479"/>
      <c r="C13" s="480"/>
      <c r="D13" s="366"/>
      <c r="E13" s="367"/>
      <c r="F13" s="500"/>
      <c r="G13" s="478"/>
      <c r="H13" s="362"/>
      <c r="I13" s="362"/>
      <c r="J13" s="500"/>
      <c r="K13" s="478"/>
      <c r="L13" s="362"/>
      <c r="M13" s="362"/>
      <c r="N13" s="500"/>
      <c r="O13" s="478"/>
      <c r="P13" s="362"/>
      <c r="Q13" s="362"/>
      <c r="R13" s="500"/>
      <c r="S13" s="478"/>
      <c r="T13" s="362"/>
      <c r="U13" s="362"/>
      <c r="V13" s="500"/>
      <c r="W13" s="478"/>
      <c r="X13" s="362"/>
      <c r="Y13" s="362"/>
    </row>
    <row r="14" spans="1:25" s="160" customFormat="1" ht="24.75" customHeight="1" thickBot="1">
      <c r="A14" s="356" t="s">
        <v>123</v>
      </c>
      <c r="B14" s="368" t="s">
        <v>53</v>
      </c>
      <c r="C14" s="369" t="s">
        <v>51</v>
      </c>
      <c r="D14" s="370" t="s">
        <v>32</v>
      </c>
      <c r="E14" s="371" t="s">
        <v>33</v>
      </c>
      <c r="F14" s="372" t="s">
        <v>53</v>
      </c>
      <c r="G14" s="373" t="s">
        <v>51</v>
      </c>
      <c r="H14" s="374" t="s">
        <v>32</v>
      </c>
      <c r="I14" s="375" t="s">
        <v>33</v>
      </c>
      <c r="J14" s="372" t="s">
        <v>53</v>
      </c>
      <c r="K14" s="373" t="s">
        <v>51</v>
      </c>
      <c r="L14" s="374" t="s">
        <v>32</v>
      </c>
      <c r="M14" s="375" t="s">
        <v>33</v>
      </c>
      <c r="N14" s="372" t="s">
        <v>53</v>
      </c>
      <c r="O14" s="373" t="s">
        <v>51</v>
      </c>
      <c r="P14" s="374" t="s">
        <v>32</v>
      </c>
      <c r="Q14" s="375" t="s">
        <v>33</v>
      </c>
      <c r="R14" s="372" t="s">
        <v>53</v>
      </c>
      <c r="S14" s="373" t="s">
        <v>51</v>
      </c>
      <c r="T14" s="374" t="s">
        <v>32</v>
      </c>
      <c r="U14" s="375" t="s">
        <v>33</v>
      </c>
      <c r="V14" s="372" t="s">
        <v>53</v>
      </c>
      <c r="W14" s="373" t="s">
        <v>51</v>
      </c>
      <c r="X14" s="374" t="s">
        <v>32</v>
      </c>
      <c r="Y14" s="376" t="s">
        <v>33</v>
      </c>
    </row>
    <row r="15" spans="1:25" s="16" customFormat="1" ht="21.75" customHeight="1" thickBot="1">
      <c r="A15" s="377" t="s">
        <v>54</v>
      </c>
      <c r="B15" s="345"/>
      <c r="C15" s="345"/>
      <c r="D15" s="345"/>
      <c r="E15" s="346"/>
      <c r="F15" s="378"/>
      <c r="G15" s="379"/>
      <c r="H15" s="380"/>
      <c r="I15" s="381"/>
      <c r="J15" s="382"/>
      <c r="K15" s="380"/>
      <c r="L15" s="380"/>
      <c r="M15" s="383"/>
      <c r="N15" s="378"/>
      <c r="O15" s="379"/>
      <c r="P15" s="379"/>
      <c r="Q15" s="381"/>
      <c r="R15" s="378"/>
      <c r="S15" s="380"/>
      <c r="T15" s="380"/>
      <c r="U15" s="383"/>
      <c r="V15" s="378"/>
      <c r="W15" s="379"/>
      <c r="X15" s="380"/>
      <c r="Y15" s="383"/>
    </row>
    <row r="16" spans="1:25" s="16" customFormat="1" ht="15.75">
      <c r="A16" s="512" t="s">
        <v>55</v>
      </c>
      <c r="B16" s="384"/>
      <c r="C16" s="352"/>
      <c r="D16" s="385"/>
      <c r="E16" s="386"/>
      <c r="F16" s="387"/>
      <c r="G16" s="364"/>
      <c r="H16" s="364"/>
      <c r="I16" s="388"/>
      <c r="J16" s="387"/>
      <c r="K16" s="364"/>
      <c r="L16" s="364"/>
      <c r="M16" s="388"/>
      <c r="N16" s="387"/>
      <c r="O16" s="364"/>
      <c r="P16" s="348"/>
      <c r="Q16" s="388"/>
      <c r="R16" s="387"/>
      <c r="S16" s="389"/>
      <c r="T16" s="348"/>
      <c r="U16" s="390"/>
      <c r="V16" s="387"/>
      <c r="W16" s="364"/>
      <c r="X16" s="348"/>
      <c r="Y16" s="390"/>
    </row>
    <row r="17" spans="1:25" s="16" customFormat="1" ht="15.75">
      <c r="A17" s="513"/>
      <c r="B17" s="391"/>
      <c r="C17" s="352"/>
      <c r="D17" s="385"/>
      <c r="E17" s="353"/>
      <c r="F17" s="387"/>
      <c r="G17" s="364"/>
      <c r="H17" s="364"/>
      <c r="I17" s="388"/>
      <c r="J17" s="347"/>
      <c r="K17" s="348"/>
      <c r="L17" s="349"/>
      <c r="M17" s="350"/>
      <c r="N17" s="387"/>
      <c r="O17" s="364"/>
      <c r="P17" s="364"/>
      <c r="Q17" s="388"/>
      <c r="R17" s="387"/>
      <c r="S17" s="348"/>
      <c r="T17" s="348"/>
      <c r="U17" s="390"/>
      <c r="V17" s="387"/>
      <c r="W17" s="364"/>
      <c r="X17" s="348"/>
      <c r="Y17" s="390"/>
    </row>
    <row r="18" spans="1:25" s="16" customFormat="1" ht="15" customHeight="1">
      <c r="A18" s="513"/>
      <c r="B18" s="391"/>
      <c r="C18" s="352"/>
      <c r="D18" s="385"/>
      <c r="E18" s="353"/>
      <c r="F18" s="387"/>
      <c r="G18" s="364"/>
      <c r="H18" s="348"/>
      <c r="I18" s="388"/>
      <c r="J18" s="387"/>
      <c r="K18" s="364"/>
      <c r="L18" s="364"/>
      <c r="M18" s="388"/>
      <c r="N18" s="387"/>
      <c r="O18" s="364"/>
      <c r="P18" s="364"/>
      <c r="Q18" s="388"/>
      <c r="R18" s="387"/>
      <c r="S18" s="348"/>
      <c r="T18" s="348"/>
      <c r="U18" s="390"/>
      <c r="V18" s="387"/>
      <c r="W18" s="364"/>
      <c r="X18" s="348"/>
      <c r="Y18" s="390"/>
    </row>
    <row r="19" spans="1:25" s="16" customFormat="1" ht="15.75">
      <c r="A19" s="513"/>
      <c r="B19" s="391"/>
      <c r="C19" s="352"/>
      <c r="D19" s="385"/>
      <c r="E19" s="353"/>
      <c r="F19" s="387"/>
      <c r="G19" s="364"/>
      <c r="H19" s="348"/>
      <c r="I19" s="388"/>
      <c r="J19" s="387"/>
      <c r="K19" s="364"/>
      <c r="L19" s="364"/>
      <c r="M19" s="388"/>
      <c r="N19" s="387"/>
      <c r="O19" s="364"/>
      <c r="P19" s="348"/>
      <c r="Q19" s="388"/>
      <c r="R19" s="387"/>
      <c r="S19" s="348"/>
      <c r="T19" s="348"/>
      <c r="U19" s="390"/>
      <c r="V19" s="387"/>
      <c r="W19" s="364"/>
      <c r="X19" s="348"/>
      <c r="Y19" s="390"/>
    </row>
    <row r="20" spans="1:25" s="16" customFormat="1" ht="15.75">
      <c r="A20" s="513"/>
      <c r="B20" s="391"/>
      <c r="C20" s="352"/>
      <c r="D20" s="385"/>
      <c r="E20" s="353"/>
      <c r="F20" s="387"/>
      <c r="G20" s="364"/>
      <c r="H20" s="348"/>
      <c r="I20" s="388"/>
      <c r="J20" s="387"/>
      <c r="K20" s="364"/>
      <c r="L20" s="348"/>
      <c r="M20" s="388"/>
      <c r="N20" s="387"/>
      <c r="O20" s="364"/>
      <c r="P20" s="348"/>
      <c r="Q20" s="388"/>
      <c r="R20" s="387"/>
      <c r="S20" s="348"/>
      <c r="T20" s="348"/>
      <c r="U20" s="390"/>
      <c r="V20" s="387"/>
      <c r="W20" s="364"/>
      <c r="X20" s="348"/>
      <c r="Y20" s="390"/>
    </row>
    <row r="21" spans="1:25" s="16" customFormat="1" ht="15.75">
      <c r="A21" s="513"/>
      <c r="B21" s="391"/>
      <c r="C21" s="352"/>
      <c r="D21" s="385"/>
      <c r="E21" s="353"/>
      <c r="F21" s="387"/>
      <c r="G21" s="364"/>
      <c r="H21" s="348"/>
      <c r="I21" s="388"/>
      <c r="J21" s="387"/>
      <c r="K21" s="364"/>
      <c r="L21" s="348"/>
      <c r="M21" s="388"/>
      <c r="N21" s="387"/>
      <c r="O21" s="364"/>
      <c r="P21" s="364"/>
      <c r="Q21" s="388"/>
      <c r="R21" s="387"/>
      <c r="S21" s="348"/>
      <c r="T21" s="348"/>
      <c r="U21" s="390"/>
      <c r="V21" s="387"/>
      <c r="W21" s="364"/>
      <c r="X21" s="348"/>
      <c r="Y21" s="390"/>
    </row>
    <row r="22" spans="1:25" s="16" customFormat="1" ht="15.75">
      <c r="A22" s="513"/>
      <c r="B22" s="391"/>
      <c r="C22" s="352"/>
      <c r="D22" s="385"/>
      <c r="E22" s="353"/>
      <c r="F22" s="387"/>
      <c r="G22" s="364"/>
      <c r="H22" s="348"/>
      <c r="I22" s="388"/>
      <c r="J22" s="387"/>
      <c r="K22" s="364"/>
      <c r="L22" s="348"/>
      <c r="M22" s="388"/>
      <c r="N22" s="387"/>
      <c r="O22" s="364"/>
      <c r="P22" s="364"/>
      <c r="Q22" s="392"/>
      <c r="R22" s="387"/>
      <c r="S22" s="348"/>
      <c r="T22" s="348"/>
      <c r="U22" s="390"/>
      <c r="V22" s="387"/>
      <c r="W22" s="364"/>
      <c r="X22" s="348"/>
      <c r="Y22" s="390"/>
    </row>
    <row r="23" spans="1:25" s="16" customFormat="1" ht="15.75">
      <c r="A23" s="513"/>
      <c r="B23" s="391"/>
      <c r="C23" s="352"/>
      <c r="D23" s="385"/>
      <c r="E23" s="353"/>
      <c r="F23" s="387"/>
      <c r="G23" s="364"/>
      <c r="H23" s="364"/>
      <c r="I23" s="388"/>
      <c r="J23" s="387"/>
      <c r="K23" s="364"/>
      <c r="L23" s="348"/>
      <c r="M23" s="388"/>
      <c r="N23" s="387"/>
      <c r="O23" s="364"/>
      <c r="P23" s="348"/>
      <c r="Q23" s="388"/>
      <c r="R23" s="387"/>
      <c r="S23" s="348"/>
      <c r="T23" s="348"/>
      <c r="U23" s="390"/>
      <c r="V23" s="351"/>
      <c r="W23" s="352"/>
      <c r="X23" s="352"/>
      <c r="Y23" s="353"/>
    </row>
    <row r="24" spans="1:25" s="16" customFormat="1" ht="15.75">
      <c r="A24" s="513"/>
      <c r="B24" s="391"/>
      <c r="C24" s="352"/>
      <c r="D24" s="385"/>
      <c r="E24" s="353"/>
      <c r="F24" s="387"/>
      <c r="G24" s="364"/>
      <c r="H24" s="364"/>
      <c r="I24" s="388"/>
      <c r="J24" s="387"/>
      <c r="K24" s="364"/>
      <c r="L24" s="348"/>
      <c r="M24" s="388"/>
      <c r="N24" s="387"/>
      <c r="O24" s="364"/>
      <c r="P24" s="348"/>
      <c r="Q24" s="388"/>
      <c r="R24" s="387"/>
      <c r="S24" s="348"/>
      <c r="T24" s="348"/>
      <c r="U24" s="390"/>
      <c r="V24" s="351"/>
      <c r="W24" s="352"/>
      <c r="X24" s="352"/>
      <c r="Y24" s="353"/>
    </row>
    <row r="25" spans="1:25" s="16" customFormat="1" ht="15.75">
      <c r="A25" s="513"/>
      <c r="B25" s="391"/>
      <c r="C25" s="352"/>
      <c r="D25" s="385"/>
      <c r="E25" s="353"/>
      <c r="F25" s="387"/>
      <c r="G25" s="364"/>
      <c r="H25" s="348"/>
      <c r="I25" s="388"/>
      <c r="J25" s="387"/>
      <c r="K25" s="364"/>
      <c r="L25" s="348"/>
      <c r="M25" s="388"/>
      <c r="N25" s="387"/>
      <c r="O25" s="364"/>
      <c r="P25" s="393"/>
      <c r="Q25" s="392"/>
      <c r="R25" s="387"/>
      <c r="S25" s="348"/>
      <c r="T25" s="348"/>
      <c r="U25" s="390"/>
      <c r="V25" s="351"/>
      <c r="W25" s="352"/>
      <c r="X25" s="352"/>
      <c r="Y25" s="353"/>
    </row>
    <row r="26" spans="1:25" s="16" customFormat="1" ht="15.75">
      <c r="A26" s="513"/>
      <c r="B26" s="391"/>
      <c r="C26" s="352"/>
      <c r="D26" s="385"/>
      <c r="E26" s="353"/>
      <c r="F26" s="387"/>
      <c r="G26" s="364"/>
      <c r="H26" s="364"/>
      <c r="I26" s="388"/>
      <c r="J26" s="387"/>
      <c r="K26" s="364"/>
      <c r="L26" s="348"/>
      <c r="M26" s="388"/>
      <c r="N26" s="387"/>
      <c r="O26" s="393"/>
      <c r="P26" s="393"/>
      <c r="Q26" s="392"/>
      <c r="R26" s="387"/>
      <c r="S26" s="393"/>
      <c r="T26" s="393"/>
      <c r="U26" s="390"/>
      <c r="V26" s="351"/>
      <c r="W26" s="352"/>
      <c r="X26" s="352"/>
      <c r="Y26" s="353"/>
    </row>
    <row r="27" spans="1:25" s="16" customFormat="1" ht="15.75">
      <c r="A27" s="513"/>
      <c r="B27" s="391"/>
      <c r="C27" s="352"/>
      <c r="D27" s="385"/>
      <c r="E27" s="353"/>
      <c r="F27" s="387"/>
      <c r="G27" s="364"/>
      <c r="H27" s="348"/>
      <c r="I27" s="388"/>
      <c r="J27" s="387"/>
      <c r="K27" s="364"/>
      <c r="L27" s="348"/>
      <c r="M27" s="388"/>
      <c r="N27" s="387"/>
      <c r="O27" s="393"/>
      <c r="P27" s="393"/>
      <c r="Q27" s="392"/>
      <c r="R27" s="387"/>
      <c r="S27" s="364"/>
      <c r="T27" s="348"/>
      <c r="U27" s="388"/>
      <c r="V27" s="351"/>
      <c r="W27" s="352"/>
      <c r="X27" s="352"/>
      <c r="Y27" s="353"/>
    </row>
    <row r="28" spans="1:25" s="16" customFormat="1" ht="15.75">
      <c r="A28" s="513"/>
      <c r="B28" s="394"/>
      <c r="C28" s="395"/>
      <c r="D28" s="385"/>
      <c r="E28" s="396"/>
      <c r="F28" s="387"/>
      <c r="G28" s="364"/>
      <c r="H28" s="348"/>
      <c r="I28" s="388"/>
      <c r="J28" s="347"/>
      <c r="K28" s="364"/>
      <c r="L28" s="364"/>
      <c r="M28" s="353"/>
      <c r="N28" s="387"/>
      <c r="O28" s="393"/>
      <c r="P28" s="393"/>
      <c r="Q28" s="392"/>
      <c r="R28" s="347"/>
      <c r="S28" s="364"/>
      <c r="T28" s="364"/>
      <c r="U28" s="353"/>
      <c r="V28" s="351"/>
      <c r="W28" s="352"/>
      <c r="X28" s="352"/>
      <c r="Y28" s="353"/>
    </row>
    <row r="29" spans="1:25" s="16" customFormat="1" ht="15.75">
      <c r="A29" s="513"/>
      <c r="B29" s="394"/>
      <c r="C29" s="395"/>
      <c r="D29" s="385"/>
      <c r="E29" s="396"/>
      <c r="F29" s="347"/>
      <c r="G29" s="348"/>
      <c r="H29" s="348"/>
      <c r="I29" s="350"/>
      <c r="J29" s="347"/>
      <c r="K29" s="364"/>
      <c r="L29" s="352"/>
      <c r="M29" s="390"/>
      <c r="N29" s="397"/>
      <c r="O29" s="393"/>
      <c r="P29" s="393"/>
      <c r="Q29" s="392"/>
      <c r="R29" s="351"/>
      <c r="S29" s="352"/>
      <c r="T29" s="352"/>
      <c r="U29" s="353"/>
      <c r="V29" s="351"/>
      <c r="W29" s="352"/>
      <c r="X29" s="352"/>
      <c r="Y29" s="353"/>
    </row>
    <row r="30" spans="1:25" s="16" customFormat="1" ht="15.75">
      <c r="A30" s="513"/>
      <c r="B30" s="394"/>
      <c r="C30" s="395"/>
      <c r="D30" s="385"/>
      <c r="E30" s="396"/>
      <c r="F30" s="351"/>
      <c r="G30" s="352"/>
      <c r="H30" s="352"/>
      <c r="I30" s="353"/>
      <c r="J30" s="347"/>
      <c r="K30" s="352"/>
      <c r="L30" s="348"/>
      <c r="M30" s="388"/>
      <c r="N30" s="347"/>
      <c r="O30" s="364"/>
      <c r="P30" s="364"/>
      <c r="Q30" s="353"/>
      <c r="R30" s="351"/>
      <c r="S30" s="352"/>
      <c r="T30" s="352"/>
      <c r="U30" s="353"/>
      <c r="V30" s="351"/>
      <c r="W30" s="352"/>
      <c r="X30" s="352"/>
      <c r="Y30" s="353"/>
    </row>
    <row r="31" spans="1:25" s="16" customFormat="1" ht="15.75">
      <c r="A31" s="513"/>
      <c r="B31" s="394"/>
      <c r="C31" s="395"/>
      <c r="D31" s="385"/>
      <c r="E31" s="396"/>
      <c r="F31" s="351"/>
      <c r="G31" s="352"/>
      <c r="H31" s="352"/>
      <c r="I31" s="353"/>
      <c r="J31" s="351"/>
      <c r="K31" s="352"/>
      <c r="L31" s="348"/>
      <c r="M31" s="390"/>
      <c r="N31" s="347"/>
      <c r="O31" s="364"/>
      <c r="P31" s="348"/>
      <c r="Q31" s="353"/>
      <c r="R31" s="351"/>
      <c r="S31" s="352"/>
      <c r="T31" s="352"/>
      <c r="U31" s="353"/>
      <c r="V31" s="351"/>
      <c r="W31" s="352"/>
      <c r="X31" s="352"/>
      <c r="Y31" s="353"/>
    </row>
    <row r="32" spans="1:25" s="16" customFormat="1" ht="15.75">
      <c r="A32" s="513"/>
      <c r="B32" s="394"/>
      <c r="C32" s="395"/>
      <c r="D32" s="385"/>
      <c r="E32" s="396"/>
      <c r="F32" s="351"/>
      <c r="G32" s="352"/>
      <c r="H32" s="352"/>
      <c r="I32" s="353"/>
      <c r="J32" s="351"/>
      <c r="K32" s="352"/>
      <c r="L32" s="352"/>
      <c r="M32" s="353"/>
      <c r="N32" s="347"/>
      <c r="O32" s="364"/>
      <c r="P32" s="348"/>
      <c r="Q32" s="353"/>
      <c r="R32" s="351"/>
      <c r="S32" s="352"/>
      <c r="T32" s="352"/>
      <c r="U32" s="353"/>
      <c r="V32" s="351"/>
      <c r="W32" s="352"/>
      <c r="X32" s="352"/>
      <c r="Y32" s="353"/>
    </row>
    <row r="33" spans="1:25" s="16" customFormat="1" ht="15.75">
      <c r="A33" s="513"/>
      <c r="B33" s="394"/>
      <c r="C33" s="395"/>
      <c r="D33" s="385"/>
      <c r="E33" s="396"/>
      <c r="F33" s="351"/>
      <c r="G33" s="352"/>
      <c r="H33" s="352"/>
      <c r="I33" s="353"/>
      <c r="J33" s="351"/>
      <c r="K33" s="352"/>
      <c r="L33" s="352"/>
      <c r="M33" s="353"/>
      <c r="N33" s="347"/>
      <c r="O33" s="364"/>
      <c r="P33" s="348"/>
      <c r="Q33" s="353"/>
      <c r="R33" s="351"/>
      <c r="S33" s="352"/>
      <c r="T33" s="352"/>
      <c r="U33" s="353"/>
      <c r="V33" s="351"/>
      <c r="W33" s="352"/>
      <c r="X33" s="352"/>
      <c r="Y33" s="353"/>
    </row>
    <row r="34" spans="1:25" s="16" customFormat="1" ht="15.75">
      <c r="A34" s="513"/>
      <c r="B34" s="394"/>
      <c r="C34" s="395"/>
      <c r="D34" s="385"/>
      <c r="E34" s="396"/>
      <c r="F34" s="351"/>
      <c r="G34" s="352"/>
      <c r="H34" s="352"/>
      <c r="I34" s="353"/>
      <c r="J34" s="351"/>
      <c r="K34" s="352"/>
      <c r="L34" s="352"/>
      <c r="M34" s="353"/>
      <c r="N34" s="347"/>
      <c r="O34" s="364"/>
      <c r="P34" s="364"/>
      <c r="Q34" s="353"/>
      <c r="R34" s="351"/>
      <c r="S34" s="352"/>
      <c r="T34" s="352"/>
      <c r="U34" s="353"/>
      <c r="V34" s="351"/>
      <c r="W34" s="352"/>
      <c r="X34" s="352"/>
      <c r="Y34" s="353"/>
    </row>
    <row r="35" spans="1:25" s="16" customFormat="1">
      <c r="A35" s="513"/>
      <c r="B35" s="394"/>
      <c r="C35" s="395"/>
      <c r="D35" s="385"/>
      <c r="E35" s="396"/>
      <c r="F35" s="351"/>
      <c r="G35" s="352"/>
      <c r="H35" s="352"/>
      <c r="I35" s="353"/>
      <c r="J35" s="351"/>
      <c r="K35" s="352"/>
      <c r="L35" s="352"/>
      <c r="M35" s="353"/>
      <c r="N35" s="351"/>
      <c r="O35" s="352"/>
      <c r="P35" s="352"/>
      <c r="Q35" s="353"/>
      <c r="R35" s="351"/>
      <c r="S35" s="352"/>
      <c r="T35" s="352"/>
      <c r="U35" s="353"/>
      <c r="V35" s="351"/>
      <c r="W35" s="352"/>
      <c r="X35" s="352"/>
      <c r="Y35" s="353"/>
    </row>
    <row r="36" spans="1:25" s="16" customFormat="1">
      <c r="A36" s="513"/>
      <c r="B36" s="394"/>
      <c r="C36" s="395"/>
      <c r="D36" s="385"/>
      <c r="E36" s="396"/>
      <c r="F36" s="351"/>
      <c r="G36" s="352"/>
      <c r="H36" s="352"/>
      <c r="I36" s="353"/>
      <c r="J36" s="351"/>
      <c r="K36" s="352"/>
      <c r="L36" s="352"/>
      <c r="M36" s="353"/>
      <c r="N36" s="351"/>
      <c r="O36" s="352"/>
      <c r="P36" s="352"/>
      <c r="Q36" s="353"/>
      <c r="R36" s="351"/>
      <c r="S36" s="352"/>
      <c r="T36" s="352"/>
      <c r="U36" s="353"/>
      <c r="V36" s="351"/>
      <c r="W36" s="352"/>
      <c r="X36" s="352"/>
      <c r="Y36" s="353"/>
    </row>
    <row r="37" spans="1:25" s="16" customFormat="1">
      <c r="A37" s="513"/>
      <c r="B37" s="394"/>
      <c r="C37" s="395"/>
      <c r="D37" s="385"/>
      <c r="E37" s="396"/>
      <c r="F37" s="351"/>
      <c r="G37" s="352"/>
      <c r="H37" s="352"/>
      <c r="I37" s="353"/>
      <c r="J37" s="351"/>
      <c r="K37" s="352"/>
      <c r="L37" s="352"/>
      <c r="M37" s="353"/>
      <c r="N37" s="351"/>
      <c r="O37" s="352"/>
      <c r="P37" s="352"/>
      <c r="Q37" s="353"/>
      <c r="R37" s="351"/>
      <c r="S37" s="352"/>
      <c r="T37" s="352"/>
      <c r="U37" s="353"/>
      <c r="V37" s="351"/>
      <c r="W37" s="352"/>
      <c r="X37" s="352"/>
      <c r="Y37" s="353"/>
    </row>
    <row r="38" spans="1:25" s="16" customFormat="1">
      <c r="A38" s="513"/>
      <c r="B38" s="394"/>
      <c r="C38" s="395"/>
      <c r="D38" s="385"/>
      <c r="E38" s="396"/>
      <c r="F38" s="351"/>
      <c r="G38" s="352"/>
      <c r="H38" s="352"/>
      <c r="I38" s="353"/>
      <c r="J38" s="351"/>
      <c r="K38" s="352"/>
      <c r="L38" s="352"/>
      <c r="M38" s="353"/>
      <c r="N38" s="351"/>
      <c r="O38" s="352"/>
      <c r="P38" s="352"/>
      <c r="Q38" s="353"/>
      <c r="R38" s="351"/>
      <c r="S38" s="352"/>
      <c r="T38" s="352"/>
      <c r="U38" s="353"/>
      <c r="V38" s="351"/>
      <c r="W38" s="352"/>
      <c r="X38" s="352"/>
      <c r="Y38" s="353"/>
    </row>
    <row r="39" spans="1:25" s="16" customFormat="1">
      <c r="A39" s="513"/>
      <c r="B39" s="394"/>
      <c r="C39" s="395"/>
      <c r="D39" s="385"/>
      <c r="E39" s="396"/>
      <c r="F39" s="351"/>
      <c r="G39" s="352"/>
      <c r="H39" s="352"/>
      <c r="I39" s="353"/>
      <c r="J39" s="351"/>
      <c r="K39" s="352"/>
      <c r="L39" s="352"/>
      <c r="M39" s="353"/>
      <c r="N39" s="351"/>
      <c r="O39" s="352"/>
      <c r="P39" s="352"/>
      <c r="Q39" s="353"/>
      <c r="R39" s="351"/>
      <c r="S39" s="352"/>
      <c r="T39" s="352"/>
      <c r="U39" s="353"/>
      <c r="V39" s="351"/>
      <c r="W39" s="352"/>
      <c r="X39" s="352"/>
      <c r="Y39" s="353"/>
    </row>
    <row r="40" spans="1:25" s="16" customFormat="1">
      <c r="A40" s="513"/>
      <c r="B40" s="394"/>
      <c r="C40" s="395"/>
      <c r="D40" s="385"/>
      <c r="E40" s="396"/>
      <c r="F40" s="351"/>
      <c r="G40" s="352"/>
      <c r="H40" s="352"/>
      <c r="I40" s="353"/>
      <c r="J40" s="351"/>
      <c r="K40" s="352"/>
      <c r="L40" s="352"/>
      <c r="M40" s="353"/>
      <c r="N40" s="351"/>
      <c r="O40" s="352"/>
      <c r="P40" s="352"/>
      <c r="Q40" s="353"/>
      <c r="R40" s="351"/>
      <c r="S40" s="352"/>
      <c r="T40" s="352"/>
      <c r="U40" s="353"/>
      <c r="V40" s="351"/>
      <c r="W40" s="352"/>
      <c r="X40" s="352"/>
      <c r="Y40" s="353"/>
    </row>
    <row r="41" spans="1:25" s="16" customFormat="1">
      <c r="A41" s="513"/>
      <c r="B41" s="394"/>
      <c r="C41" s="395"/>
      <c r="D41" s="385"/>
      <c r="E41" s="396"/>
      <c r="F41" s="351"/>
      <c r="G41" s="352"/>
      <c r="H41" s="352"/>
      <c r="I41" s="353"/>
      <c r="J41" s="351"/>
      <c r="K41" s="352"/>
      <c r="L41" s="352"/>
      <c r="M41" s="353"/>
      <c r="N41" s="351"/>
      <c r="O41" s="352"/>
      <c r="P41" s="352"/>
      <c r="Q41" s="353"/>
      <c r="R41" s="351"/>
      <c r="S41" s="352"/>
      <c r="T41" s="352"/>
      <c r="U41" s="353"/>
      <c r="V41" s="351"/>
      <c r="W41" s="352"/>
      <c r="X41" s="352"/>
      <c r="Y41" s="353"/>
    </row>
    <row r="42" spans="1:25" s="16" customFormat="1">
      <c r="A42" s="513"/>
      <c r="B42" s="394"/>
      <c r="C42" s="395"/>
      <c r="D42" s="385"/>
      <c r="E42" s="396"/>
      <c r="F42" s="351"/>
      <c r="G42" s="352"/>
      <c r="H42" s="352"/>
      <c r="I42" s="353"/>
      <c r="J42" s="351"/>
      <c r="K42" s="352"/>
      <c r="L42" s="352"/>
      <c r="M42" s="353"/>
      <c r="N42" s="351"/>
      <c r="O42" s="352"/>
      <c r="P42" s="352"/>
      <c r="Q42" s="353"/>
      <c r="R42" s="351"/>
      <c r="S42" s="352"/>
      <c r="T42" s="352"/>
      <c r="U42" s="353"/>
      <c r="V42" s="351"/>
      <c r="W42" s="352"/>
      <c r="X42" s="352"/>
      <c r="Y42" s="353"/>
    </row>
    <row r="43" spans="1:25" s="16" customFormat="1">
      <c r="A43" s="513"/>
      <c r="B43" s="394"/>
      <c r="C43" s="395"/>
      <c r="D43" s="385"/>
      <c r="E43" s="396"/>
      <c r="F43" s="351"/>
      <c r="G43" s="352"/>
      <c r="H43" s="352"/>
      <c r="I43" s="353"/>
      <c r="J43" s="351"/>
      <c r="K43" s="352"/>
      <c r="L43" s="352"/>
      <c r="M43" s="353"/>
      <c r="N43" s="351"/>
      <c r="O43" s="352"/>
      <c r="P43" s="352"/>
      <c r="Q43" s="353"/>
      <c r="R43" s="351"/>
      <c r="S43" s="352"/>
      <c r="T43" s="352"/>
      <c r="U43" s="353"/>
      <c r="V43" s="351"/>
      <c r="W43" s="352"/>
      <c r="X43" s="352"/>
      <c r="Y43" s="353"/>
    </row>
    <row r="44" spans="1:25" s="16" customFormat="1" ht="15.75" thickBot="1">
      <c r="A44" s="514"/>
      <c r="B44" s="394"/>
      <c r="C44" s="395"/>
      <c r="D44" s="385"/>
      <c r="E44" s="398"/>
      <c r="F44" s="351"/>
      <c r="G44" s="352"/>
      <c r="H44" s="352"/>
      <c r="I44" s="353"/>
      <c r="J44" s="351"/>
      <c r="K44" s="352"/>
      <c r="L44" s="352"/>
      <c r="M44" s="353"/>
      <c r="N44" s="351"/>
      <c r="O44" s="352"/>
      <c r="P44" s="352"/>
      <c r="Q44" s="353"/>
      <c r="R44" s="351"/>
      <c r="S44" s="352"/>
      <c r="T44" s="352"/>
      <c r="U44" s="353"/>
      <c r="V44" s="351"/>
      <c r="W44" s="352"/>
      <c r="X44" s="352"/>
      <c r="Y44" s="353"/>
    </row>
    <row r="45" spans="1:25" s="94" customFormat="1" ht="15.75" thickBot="1">
      <c r="B45" s="509" t="s">
        <v>56</v>
      </c>
      <c r="C45" s="510"/>
      <c r="D45" s="510"/>
      <c r="E45" s="511"/>
      <c r="F45" s="502" t="s">
        <v>57</v>
      </c>
      <c r="G45" s="503"/>
      <c r="H45" s="503"/>
      <c r="I45" s="504"/>
      <c r="J45" s="515" t="s">
        <v>58</v>
      </c>
      <c r="K45" s="516"/>
      <c r="L45" s="516"/>
      <c r="M45" s="517"/>
      <c r="N45" s="491" t="s">
        <v>59</v>
      </c>
      <c r="O45" s="492"/>
      <c r="P45" s="492"/>
      <c r="Q45" s="493"/>
      <c r="R45" s="515" t="s">
        <v>60</v>
      </c>
      <c r="S45" s="516"/>
      <c r="T45" s="516"/>
      <c r="U45" s="517"/>
      <c r="V45" s="502" t="s">
        <v>61</v>
      </c>
      <c r="W45" s="503"/>
      <c r="X45" s="503"/>
      <c r="Y45" s="504"/>
    </row>
    <row r="46" spans="1:25" s="94" customFormat="1">
      <c r="B46" s="326"/>
      <c r="C46" s="324" t="s">
        <v>35</v>
      </c>
      <c r="D46" s="324" t="s">
        <v>36</v>
      </c>
      <c r="E46" s="325" t="s">
        <v>37</v>
      </c>
      <c r="F46" s="326"/>
      <c r="G46" s="324" t="s">
        <v>35</v>
      </c>
      <c r="H46" s="324" t="s">
        <v>36</v>
      </c>
      <c r="I46" s="325" t="s">
        <v>37</v>
      </c>
      <c r="J46" s="326"/>
      <c r="K46" s="324" t="s">
        <v>35</v>
      </c>
      <c r="L46" s="324" t="s">
        <v>36</v>
      </c>
      <c r="M46" s="325" t="s">
        <v>37</v>
      </c>
      <c r="N46" s="326"/>
      <c r="O46" s="324" t="s">
        <v>35</v>
      </c>
      <c r="P46" s="324" t="s">
        <v>36</v>
      </c>
      <c r="Q46" s="325" t="s">
        <v>37</v>
      </c>
      <c r="R46" s="326"/>
      <c r="S46" s="324" t="s">
        <v>35</v>
      </c>
      <c r="T46" s="324" t="s">
        <v>36</v>
      </c>
      <c r="U46" s="325" t="s">
        <v>37</v>
      </c>
      <c r="V46" s="326"/>
      <c r="W46" s="324" t="s">
        <v>35</v>
      </c>
      <c r="X46" s="324" t="s">
        <v>36</v>
      </c>
      <c r="Y46" s="325" t="s">
        <v>37</v>
      </c>
    </row>
    <row r="47" spans="1:25" s="94" customFormat="1">
      <c r="B47" s="327" t="s">
        <v>101</v>
      </c>
      <c r="C47" s="399">
        <f>COUNTIFS(D16:D44,"=gyn",E16:E44,"=a")</f>
        <v>0</v>
      </c>
      <c r="D47" s="399">
        <f>COUNTIFS(D16:D44,"=gyn",E16:E44,"=b")</f>
        <v>0</v>
      </c>
      <c r="E47" s="399">
        <f>COUNTIFS(D16:D44,"=gyn",E16:E44,"=c")</f>
        <v>0</v>
      </c>
      <c r="F47" s="327" t="s">
        <v>101</v>
      </c>
      <c r="G47" s="399">
        <f>COUNTIFS(H15:H44,"=gyn",I15:I44,"=a")</f>
        <v>0</v>
      </c>
      <c r="H47" s="399">
        <f>COUNTIFS(H15:H44,"=gyn",I15:I44,"=b")</f>
        <v>0</v>
      </c>
      <c r="I47" s="399">
        <f>COUNTIFS(H15:H44,"=gyn",I15:I44,"=c")</f>
        <v>0</v>
      </c>
      <c r="J47" s="327" t="s">
        <v>101</v>
      </c>
      <c r="K47" s="399">
        <f>COUNTIFS(L15:L44,"=gyn",M15:M44,"=a")</f>
        <v>0</v>
      </c>
      <c r="L47" s="399">
        <f>COUNTIFS(L15:L44,"=gyn",M15:M44,"=b")</f>
        <v>0</v>
      </c>
      <c r="M47" s="399">
        <f>COUNTIFS(L15:L44,"=gyn",M15:M44,"=c")</f>
        <v>0</v>
      </c>
      <c r="N47" s="327" t="s">
        <v>101</v>
      </c>
      <c r="O47" s="399">
        <f>COUNTIFS(P15:P44,"=gyn",Q15:Q44,"=a")</f>
        <v>0</v>
      </c>
      <c r="P47" s="399">
        <f>COUNTIFS(P15:P44,"=gyn",Q15:Q44,"=b")</f>
        <v>0</v>
      </c>
      <c r="Q47" s="399">
        <f>COUNTIFS(P15:P44,"=gyn",Q15:Q44,"=c")</f>
        <v>0</v>
      </c>
      <c r="R47" s="327" t="s">
        <v>101</v>
      </c>
      <c r="S47" s="399">
        <f>COUNTIFS(T15:T44,"=gyn",U15:U44,"=a")</f>
        <v>0</v>
      </c>
      <c r="T47" s="399">
        <f>COUNTIFS(T15:T44,"=gyn",U15:U44,"=b")</f>
        <v>0</v>
      </c>
      <c r="U47" s="399">
        <f>COUNTIFS(T15:T44,"=gyn",U15:U44,"=c")</f>
        <v>0</v>
      </c>
      <c r="V47" s="327" t="s">
        <v>101</v>
      </c>
      <c r="W47" s="399">
        <f>COUNTIFS(X15:X44,"=gyn",Y15:Y44,"=a")</f>
        <v>0</v>
      </c>
      <c r="X47" s="399">
        <f>COUNTIFS(X15:X44,"=gyn",Y15:Y44,"=b")</f>
        <v>0</v>
      </c>
      <c r="Y47" s="399">
        <f>COUNTIFS(X15:X44,"=gyn",Y15:Y44,"=c")</f>
        <v>0</v>
      </c>
    </row>
    <row r="48" spans="1:25" s="94" customFormat="1">
      <c r="B48" s="327" t="s">
        <v>102</v>
      </c>
      <c r="C48" s="399">
        <f>COUNTIFS(D16:D44,"=ortho",E16:E44,"=a")</f>
        <v>0</v>
      </c>
      <c r="D48" s="399">
        <f>COUNTIFS(D16:D44,"=ortho",E16:E44,"=b")</f>
        <v>0</v>
      </c>
      <c r="E48" s="399">
        <f>COUNTIFS(D16:D44,"=ortho",E16:E44,"=c")</f>
        <v>0</v>
      </c>
      <c r="F48" s="327" t="s">
        <v>102</v>
      </c>
      <c r="G48" s="399">
        <f>COUNTIFS(H15:H44,"=ortho",I15:I44,"=a")</f>
        <v>0</v>
      </c>
      <c r="H48" s="399">
        <f>COUNTIFS(H15:H44,"=ortho",I15:I44,"=b")</f>
        <v>0</v>
      </c>
      <c r="I48" s="399">
        <f>COUNTIFS(H15:H44,"=ortho",I15:I44,"=c")</f>
        <v>0</v>
      </c>
      <c r="J48" s="327" t="s">
        <v>102</v>
      </c>
      <c r="K48" s="399">
        <f>COUNTIFS(L15:L44,"=ortho",M15:M44,"=a")</f>
        <v>0</v>
      </c>
      <c r="L48" s="399">
        <f>COUNTIFS(L15:L44,"=ortho",M15:M44,"=b")</f>
        <v>0</v>
      </c>
      <c r="M48" s="399">
        <f>COUNTIFS(L15:L44,"=ortho",M15:M44,"=c")</f>
        <v>0</v>
      </c>
      <c r="N48" s="327" t="s">
        <v>102</v>
      </c>
      <c r="O48" s="399">
        <f>COUNTIFS(P15:P44,"=ortho",Q15:Q44,"=a")</f>
        <v>0</v>
      </c>
      <c r="P48" s="399">
        <f>COUNTIFS(P15:P44,"=ortho",Q15:Q44,"=b")</f>
        <v>0</v>
      </c>
      <c r="Q48" s="399">
        <f>COUNTIFS(P15:P44,"=ortho",Q15:Q44,"=c")</f>
        <v>0</v>
      </c>
      <c r="R48" s="327" t="s">
        <v>102</v>
      </c>
      <c r="S48" s="399">
        <f>COUNTIFS(T15:T44,"=ortho",U15:U44,"=a")</f>
        <v>0</v>
      </c>
      <c r="T48" s="399">
        <f>COUNTIFS(T15:T44,"=ortho",U15:U44,"=b")</f>
        <v>0</v>
      </c>
      <c r="U48" s="399">
        <f>COUNTIFS(T15:T44,"=ortho",U15:U44,"=c")</f>
        <v>0</v>
      </c>
      <c r="V48" s="327" t="s">
        <v>102</v>
      </c>
      <c r="W48" s="399">
        <f>COUNTIFS(X15:X44,"=ortho",Y15:Y44,"=a")</f>
        <v>0</v>
      </c>
      <c r="X48" s="399">
        <f>COUNTIFS(X15:X44,"=ortho",Y15:Y44,"=b")</f>
        <v>0</v>
      </c>
      <c r="Y48" s="399">
        <f>COUNTIFS(X15:X44,"=ortho",Y15:Y44,"=c")</f>
        <v>0</v>
      </c>
    </row>
    <row r="49" spans="2:25" s="94" customFormat="1">
      <c r="B49" s="327" t="s">
        <v>104</v>
      </c>
      <c r="C49" s="399">
        <f>COUNTIFS(D16:D44,"=physo",E16:E44,"=a")</f>
        <v>0</v>
      </c>
      <c r="D49" s="399">
        <f>COUNTIFS(D16:D44,"=physo",E16:E44,"=b")</f>
        <v>0</v>
      </c>
      <c r="E49" s="399">
        <f>COUNTIFS(D16:D44,"=physo",E16:E44,"=c")</f>
        <v>0</v>
      </c>
      <c r="F49" s="327" t="s">
        <v>104</v>
      </c>
      <c r="G49" s="399">
        <f>COUNTIFS(H15:H44,"=physo",I15:I44,"=a")</f>
        <v>0</v>
      </c>
      <c r="H49" s="399">
        <f>COUNTIFS(H15:H44,"=physo",I15:I44,"=b")</f>
        <v>0</v>
      </c>
      <c r="I49" s="399">
        <f>COUNTIFS(H15:H44,"=physo",I15:I44,"=c")</f>
        <v>0</v>
      </c>
      <c r="J49" s="327" t="s">
        <v>104</v>
      </c>
      <c r="K49" s="399">
        <f>COUNTIFS(L15:L44,"=physo",M15:M44,"=a")</f>
        <v>0</v>
      </c>
      <c r="L49" s="399">
        <f>COUNTIFS(L15:L44,"=physo",M15:M44,"=b")</f>
        <v>0</v>
      </c>
      <c r="M49" s="399">
        <f>COUNTIFS(L15:L44,"=physo",M15:M44,"=c")</f>
        <v>0</v>
      </c>
      <c r="N49" s="327" t="s">
        <v>104</v>
      </c>
      <c r="O49" s="399">
        <f>COUNTIFS(P15:P44,"=physo",Q15:Q44,"=a")</f>
        <v>0</v>
      </c>
      <c r="P49" s="399">
        <f>COUNTIFS(P15:P44,"=physo",Q15:Q44,"=b")</f>
        <v>0</v>
      </c>
      <c r="Q49" s="399">
        <f>COUNTIFS(P15:P44,"=physo",Q15:Q44,"=c")</f>
        <v>0</v>
      </c>
      <c r="R49" s="327" t="s">
        <v>104</v>
      </c>
      <c r="S49" s="399">
        <f>COUNTIFS(T15:T44,"=physo",U15:U44,"=a")</f>
        <v>0</v>
      </c>
      <c r="T49" s="399">
        <f>COUNTIFS(T15:T44,"=physo",U15:U44,"=b")</f>
        <v>0</v>
      </c>
      <c r="U49" s="399">
        <f>COUNTIFS(T15:T44,"=physo",U15:U44,"=c")</f>
        <v>0</v>
      </c>
      <c r="V49" s="327" t="s">
        <v>104</v>
      </c>
      <c r="W49" s="399">
        <f>COUNTIFS(X15:X44,"=physo",Y15:Y44,"=a")</f>
        <v>0</v>
      </c>
      <c r="X49" s="399">
        <f>COUNTIFS(X15:X44,"=physo",Y15:Y44,"=b")</f>
        <v>0</v>
      </c>
      <c r="Y49" s="399">
        <f>COUNTIFS(X15:X44,"=physo",Y15:Y44,"=c")</f>
        <v>0</v>
      </c>
    </row>
    <row r="50" spans="2:25" s="94" customFormat="1">
      <c r="B50" s="328" t="s">
        <v>105</v>
      </c>
      <c r="C50" s="399">
        <f>COUNTIFS(D16:D44,"=git",E16:E44,"=a")</f>
        <v>0</v>
      </c>
      <c r="D50" s="399">
        <f>COUNTIFS(D16:D44,"=git",E16:E44,"=b")</f>
        <v>0</v>
      </c>
      <c r="E50" s="399">
        <f>COUNTIFS(D16:D44,"=git",E16:E44,"=c")</f>
        <v>0</v>
      </c>
      <c r="F50" s="328" t="s">
        <v>105</v>
      </c>
      <c r="G50" s="399">
        <f>COUNTIFS(H15:H44,"=git",I15:I44,"=a")</f>
        <v>0</v>
      </c>
      <c r="H50" s="399">
        <f>COUNTIFS(H15:H44,"=git",I15:I44,"=b")</f>
        <v>0</v>
      </c>
      <c r="I50" s="399">
        <f>COUNTIFS(H15:H44,"=git",I15:I44,"=c")</f>
        <v>0</v>
      </c>
      <c r="J50" s="328" t="s">
        <v>105</v>
      </c>
      <c r="K50" s="399">
        <f>COUNTIFS(L15:L44,"=git",M15:M44,"=a")</f>
        <v>0</v>
      </c>
      <c r="L50" s="399">
        <f>COUNTIFS(L15:L44,"=git",M15:M44,"=b")</f>
        <v>0</v>
      </c>
      <c r="M50" s="399">
        <f>COUNTIFS(L15:L44,"=git",M15:M44,"=c")</f>
        <v>0</v>
      </c>
      <c r="N50" s="328" t="s">
        <v>105</v>
      </c>
      <c r="O50" s="399">
        <f>COUNTIFS(P15:P44,"=git",Q15:Q44,"=a")</f>
        <v>0</v>
      </c>
      <c r="P50" s="399">
        <f>COUNTIFS(P15:P44,"=git",Q15:Q44,"=b")</f>
        <v>0</v>
      </c>
      <c r="Q50" s="399">
        <f>COUNTIFS(P15:P44,"=git",Q15:Q44,"=c")</f>
        <v>0</v>
      </c>
      <c r="R50" s="328" t="s">
        <v>105</v>
      </c>
      <c r="S50" s="399">
        <f>COUNTIFS(T15:T44,"=git",U15:U44,"=a")</f>
        <v>0</v>
      </c>
      <c r="T50" s="399">
        <f>COUNTIFS(T15:T44,"=git",U15:U44,"=b")</f>
        <v>0</v>
      </c>
      <c r="U50" s="399">
        <f>COUNTIFS(T15:T44,"=git",U15:U44,"=c")</f>
        <v>0</v>
      </c>
      <c r="V50" s="328" t="s">
        <v>105</v>
      </c>
      <c r="W50" s="399">
        <f>COUNTIFS(X15:X44,"=git",Y15:Y44,"=a")</f>
        <v>0</v>
      </c>
      <c r="X50" s="399">
        <f>COUNTIFS(X15:X44,"=git",Y15:Y44,"=b")</f>
        <v>0</v>
      </c>
      <c r="Y50" s="399">
        <f>COUNTIFS(X15:X44,"=git",Y15:Y44,"=c")</f>
        <v>0</v>
      </c>
    </row>
    <row r="51" spans="2:25" s="94" customFormat="1">
      <c r="B51" s="328" t="s">
        <v>22</v>
      </c>
      <c r="C51" s="399">
        <f>COUNTIFS(D16:D44,"=gp",E16:E44,"=a")</f>
        <v>0</v>
      </c>
      <c r="D51" s="399">
        <f>COUNTIFS(D16:D44,"=gp",E16:E44,"=b")</f>
        <v>0</v>
      </c>
      <c r="E51" s="399">
        <f>COUNTIFS(D16:D44,"=gp",E16:E44,"=c")</f>
        <v>0</v>
      </c>
      <c r="F51" s="328" t="s">
        <v>22</v>
      </c>
      <c r="G51" s="399">
        <f>COUNTIFS(H15:H44,"=gp",I15:I44,"=a")</f>
        <v>0</v>
      </c>
      <c r="H51" s="399">
        <f>COUNTIFS(H15:H44,"=gp",I15:I44,"=b")</f>
        <v>0</v>
      </c>
      <c r="I51" s="399">
        <f>COUNTIFS(H15:H44,"=gp",I15:I44,"=c")</f>
        <v>0</v>
      </c>
      <c r="J51" s="328" t="s">
        <v>22</v>
      </c>
      <c r="K51" s="399">
        <f>COUNTIFS(L15:L44,"=gp",M15:M44,"=a")</f>
        <v>0</v>
      </c>
      <c r="L51" s="399">
        <f>COUNTIFS(L15:L44,"=gp",M15:M44,"=b")</f>
        <v>0</v>
      </c>
      <c r="M51" s="399">
        <f>COUNTIFS(L15:L44,"=gp",M15:M44,"=c")</f>
        <v>0</v>
      </c>
      <c r="N51" s="328" t="s">
        <v>22</v>
      </c>
      <c r="O51" s="399">
        <f>COUNTIFS(P15:P44,"=gp",Q15:Q44,"=a")</f>
        <v>0</v>
      </c>
      <c r="P51" s="399">
        <f>COUNTIFS(P15:P44,"=gp",Q15:Q44,"=b")</f>
        <v>0</v>
      </c>
      <c r="Q51" s="399">
        <f>COUNTIFS(P15:P44,"=gp",Q15:Q44,"=c")</f>
        <v>0</v>
      </c>
      <c r="R51" s="328" t="s">
        <v>22</v>
      </c>
      <c r="S51" s="399">
        <f>COUNTIFS(T15:T44,"=gp",U15:U44,"=a")</f>
        <v>0</v>
      </c>
      <c r="T51" s="399">
        <f>COUNTIFS(T15:T44,"=gp",U15:U44,"=b")</f>
        <v>0</v>
      </c>
      <c r="U51" s="399">
        <f>COUNTIFS(T15:T44,"=gp",U15:U44,"=c")</f>
        <v>0</v>
      </c>
      <c r="V51" s="328" t="s">
        <v>22</v>
      </c>
      <c r="W51" s="399">
        <f>COUNTIFS(X15:X44,"=gp",Y15:Y44,"=a")</f>
        <v>0</v>
      </c>
      <c r="X51" s="399">
        <f>COUNTIFS(X15:X44,"=gp",Y15:Y44,"=b")</f>
        <v>0</v>
      </c>
      <c r="Y51" s="399">
        <f>COUNTIFS(X15:X44,"=gp",Y15:Y44,"=c")</f>
        <v>0</v>
      </c>
    </row>
    <row r="52" spans="2:25" s="94" customFormat="1" ht="15.75" thickBot="1">
      <c r="B52" s="328" t="s">
        <v>103</v>
      </c>
      <c r="C52" s="399">
        <f>COUNTIFS(D16:D44,"=endo",E16:E44,"=a")</f>
        <v>0</v>
      </c>
      <c r="D52" s="399">
        <f>COUNTIFS(D16:D44,"=endo",E16:E44,"=b")</f>
        <v>0</v>
      </c>
      <c r="E52" s="399">
        <f>COUNTIFS(D16:D44,"=endo",E16:E$44,"=c")</f>
        <v>0</v>
      </c>
      <c r="F52" s="328" t="s">
        <v>103</v>
      </c>
      <c r="G52" s="399">
        <f>COUNTIFS(H15:H44,"=endo",I15:I44,"=a")</f>
        <v>0</v>
      </c>
      <c r="H52" s="399">
        <f>COUNTIFS(H15:H44,"=endo",I15:I44,"=b")</f>
        <v>0</v>
      </c>
      <c r="I52" s="399">
        <f>COUNTIFS(H15:H44,"=endo",I15:I$44,"=c")</f>
        <v>0</v>
      </c>
      <c r="J52" s="328" t="s">
        <v>103</v>
      </c>
      <c r="K52" s="399">
        <f>COUNTIFS(L15:L44,"=endo",M15:M44,"=a")</f>
        <v>0</v>
      </c>
      <c r="L52" s="399">
        <f>COUNTIFS(L15:L44,"=endo",M15:M44,"=b")</f>
        <v>0</v>
      </c>
      <c r="M52" s="399">
        <f>COUNTIFS(L15:L44,"=endo",M15:M$44,"=c")</f>
        <v>0</v>
      </c>
      <c r="N52" s="328" t="s">
        <v>103</v>
      </c>
      <c r="O52" s="399">
        <f>COUNTIFS(P15:P44,"=endo",Q15:Q44,"=a")</f>
        <v>0</v>
      </c>
      <c r="P52" s="399">
        <f>COUNTIFS(P15:P44,"=endo",Q15:Q44,"=b")</f>
        <v>0</v>
      </c>
      <c r="Q52" s="399">
        <f>COUNTIFS(P15:P44,"=endo",Q15:Q$44,"=c")</f>
        <v>0</v>
      </c>
      <c r="R52" s="328" t="s">
        <v>103</v>
      </c>
      <c r="S52" s="399">
        <f>COUNTIFS(T15:T44,"=endo",U15:U44,"=a")</f>
        <v>0</v>
      </c>
      <c r="T52" s="399">
        <f>COUNTIFS(T15:T44,"=endo",U15:U44,"=b")</f>
        <v>0</v>
      </c>
      <c r="U52" s="399">
        <f>COUNTIFS(T15:T44,"=endo",U15:U$44,"=c")</f>
        <v>0</v>
      </c>
      <c r="V52" s="328" t="s">
        <v>103</v>
      </c>
      <c r="W52" s="399">
        <f>COUNTIFS(X15:X44,"=endo",Y15:Y44,"=a")</f>
        <v>0</v>
      </c>
      <c r="X52" s="399">
        <f>COUNTIFS(X15:X44,"=endo",Y15:Y44,"=b")</f>
        <v>0</v>
      </c>
      <c r="Y52" s="399">
        <f>COUNTIFS(X15:X44,"=endo",Y15:Y$44,"=c")</f>
        <v>0</v>
      </c>
    </row>
    <row r="53" spans="2:25" s="93" customFormat="1" ht="15.75" thickBot="1">
      <c r="B53" s="329">
        <f>SUM(C47:E52)</f>
        <v>0</v>
      </c>
      <c r="C53" s="330"/>
      <c r="D53" s="330"/>
      <c r="E53" s="331"/>
      <c r="F53" s="329">
        <f>SUM(G47:I52)</f>
        <v>0</v>
      </c>
      <c r="G53" s="330"/>
      <c r="H53" s="330"/>
      <c r="I53" s="331"/>
      <c r="J53" s="329">
        <f>SUM(K47:M52)</f>
        <v>0</v>
      </c>
      <c r="K53" s="330"/>
      <c r="L53" s="330"/>
      <c r="M53" s="331"/>
      <c r="N53" s="329">
        <f>SUM(O47:Q52)</f>
        <v>0</v>
      </c>
      <c r="O53" s="330"/>
      <c r="P53" s="330"/>
      <c r="Q53" s="331"/>
      <c r="R53" s="329">
        <f>SUM(S47:U52)</f>
        <v>0</v>
      </c>
      <c r="S53" s="330"/>
      <c r="T53" s="330"/>
      <c r="U53" s="331"/>
      <c r="V53" s="329">
        <f>SUM(W47:Y52)</f>
        <v>0</v>
      </c>
      <c r="W53" s="330"/>
      <c r="X53" s="330"/>
      <c r="Y53" s="331"/>
    </row>
    <row r="54" spans="2:25" s="93" customFormat="1"/>
    <row r="55" spans="2:25" s="93" customFormat="1">
      <c r="B55" s="490" t="s">
        <v>101</v>
      </c>
      <c r="C55" s="490"/>
      <c r="D55" s="490"/>
      <c r="E55" s="411" t="s">
        <v>102</v>
      </c>
      <c r="F55" s="411"/>
      <c r="G55" s="411"/>
      <c r="H55" s="497" t="s">
        <v>104</v>
      </c>
      <c r="I55" s="498"/>
      <c r="J55" s="498"/>
      <c r="K55" s="425" t="s">
        <v>95</v>
      </c>
      <c r="L55" s="425"/>
      <c r="M55" s="425"/>
      <c r="N55" s="424" t="s">
        <v>22</v>
      </c>
      <c r="O55" s="424"/>
      <c r="P55" s="424"/>
      <c r="Q55" s="499" t="s">
        <v>134</v>
      </c>
      <c r="R55" s="412"/>
      <c r="S55" s="412"/>
    </row>
    <row r="56" spans="2:25" s="93" customFormat="1">
      <c r="B56" s="332" t="s">
        <v>35</v>
      </c>
      <c r="C56" s="332" t="s">
        <v>36</v>
      </c>
      <c r="D56" s="332" t="s">
        <v>37</v>
      </c>
      <c r="E56" s="333" t="s">
        <v>35</v>
      </c>
      <c r="F56" s="333" t="s">
        <v>36</v>
      </c>
      <c r="G56" s="333" t="s">
        <v>37</v>
      </c>
      <c r="H56" s="334" t="s">
        <v>35</v>
      </c>
      <c r="I56" s="334" t="s">
        <v>36</v>
      </c>
      <c r="J56" s="334" t="s">
        <v>37</v>
      </c>
      <c r="K56" s="335" t="s">
        <v>35</v>
      </c>
      <c r="L56" s="335" t="s">
        <v>36</v>
      </c>
      <c r="M56" s="335" t="s">
        <v>37</v>
      </c>
      <c r="N56" s="332" t="s">
        <v>35</v>
      </c>
      <c r="O56" s="332" t="s">
        <v>36</v>
      </c>
      <c r="P56" s="332" t="s">
        <v>37</v>
      </c>
      <c r="Q56" s="336" t="s">
        <v>35</v>
      </c>
      <c r="R56" s="336" t="s">
        <v>36</v>
      </c>
      <c r="S56" s="336" t="s">
        <v>37</v>
      </c>
    </row>
    <row r="57" spans="2:25" s="93" customFormat="1">
      <c r="B57" s="337">
        <f>C47+G47+K47+O47+S47+W47</f>
        <v>0</v>
      </c>
      <c r="C57" s="337">
        <f>D47+H47+L47+P47+T47+X47</f>
        <v>0</v>
      </c>
      <c r="D57" s="337">
        <f>E47+I47+M47+Q47+U47+Y47</f>
        <v>0</v>
      </c>
      <c r="E57" s="337">
        <f>C48+G48+K48+O48+S48+W48</f>
        <v>0</v>
      </c>
      <c r="F57" s="337">
        <f>D48+H48+L48+P48+T48+X48</f>
        <v>0</v>
      </c>
      <c r="G57" s="337">
        <f>E48+I48+M48+Q48+U48+Y48</f>
        <v>0</v>
      </c>
      <c r="H57" s="337">
        <f>C49+G49+K49+O49+S49+W49</f>
        <v>0</v>
      </c>
      <c r="I57" s="337">
        <f>D49+H49+L49+P49+T49+X49</f>
        <v>0</v>
      </c>
      <c r="J57" s="337">
        <f>E49+I49+M49+Q49+U49+Y49</f>
        <v>0</v>
      </c>
      <c r="K57" s="337">
        <f>G50+K50+O50+S50+W50+C50</f>
        <v>0</v>
      </c>
      <c r="L57" s="337">
        <f>H50+L50+P50+T50+X50+D50</f>
        <v>0</v>
      </c>
      <c r="M57" s="337">
        <f>I50+M50+Q50+U50+Y50+E50</f>
        <v>0</v>
      </c>
      <c r="N57" s="337">
        <f>C51+G51+K51+O51+S51+W51</f>
        <v>0</v>
      </c>
      <c r="O57" s="337">
        <f>D51+H51+L51+P51+T51+X51</f>
        <v>0</v>
      </c>
      <c r="P57" s="337">
        <f>E51+I51+M51+Q51+U51+Y51</f>
        <v>0</v>
      </c>
      <c r="Q57" s="338">
        <f>C52+G52+K52+O52+S52+W52</f>
        <v>0</v>
      </c>
      <c r="R57" s="338">
        <f>D52+H52+L52+P52+T52+X52</f>
        <v>0</v>
      </c>
      <c r="S57" s="338">
        <f>E52+I52+M52+Q52+U52+Y52</f>
        <v>0</v>
      </c>
    </row>
    <row r="58" spans="2:25" s="93" customFormat="1">
      <c r="B58" s="487">
        <f>B57+C57+D57</f>
        <v>0</v>
      </c>
      <c r="C58" s="488"/>
      <c r="D58" s="489"/>
      <c r="E58" s="487">
        <f>E57+F57+G57</f>
        <v>0</v>
      </c>
      <c r="F58" s="488"/>
      <c r="G58" s="489"/>
      <c r="H58" s="487">
        <f>H57+I57+J57</f>
        <v>0</v>
      </c>
      <c r="I58" s="488"/>
      <c r="J58" s="489"/>
      <c r="K58" s="487">
        <f>K57+L57+M57</f>
        <v>0</v>
      </c>
      <c r="L58" s="488"/>
      <c r="M58" s="489"/>
      <c r="N58" s="487">
        <f>N57+O57+P57</f>
        <v>0</v>
      </c>
      <c r="O58" s="488"/>
      <c r="P58" s="489"/>
      <c r="Q58" s="494">
        <f>Q57+R57+S57</f>
        <v>0</v>
      </c>
      <c r="R58" s="495"/>
      <c r="S58" s="496"/>
      <c r="T58" s="106">
        <f>SUM(B58:S58)</f>
        <v>0</v>
      </c>
    </row>
    <row r="59" spans="2:25" s="16" customFormat="1"/>
    <row r="60" spans="2:25" s="16" customFormat="1"/>
    <row r="61" spans="2:25" s="16" customFormat="1"/>
    <row r="62" spans="2:25" s="16" customFormat="1"/>
    <row r="63" spans="2:25" s="16" customFormat="1"/>
    <row r="64" spans="2:25" s="16" customFormat="1"/>
    <row r="65" s="16" customFormat="1"/>
    <row r="66" s="16" customFormat="1"/>
    <row r="67" s="16" customFormat="1"/>
    <row r="68" s="16" customFormat="1"/>
    <row r="69" s="16" customFormat="1"/>
    <row r="70" s="16" customFormat="1"/>
    <row r="71" s="16" customFormat="1"/>
    <row r="72" s="16" customFormat="1"/>
    <row r="73" s="16" customFormat="1"/>
    <row r="74" s="16" customFormat="1"/>
  </sheetData>
  <protectedRanges>
    <protectedRange password="CC6F" sqref="A73:XFD74" name="Range2"/>
    <protectedRange password="CC6F" sqref="A59:XFD72" name="Range2_1"/>
    <protectedRange password="CC6F" sqref="A47:A52 Z47:XFD52 A45:XFD46" name="Range1"/>
    <protectedRange password="CC6F" sqref="A1:XFD1 L29 V23:XFD27 Z15:XFD22 Z28:XFD44 B16 B4:XFD14 A4:A13 A28:A44 A15:A26 D16:E16" name="Range1_1_3"/>
    <protectedRange password="CC6F" sqref="B47:B52 F47:F52 J47:J52 N47:N52 R47:R52 V47:V52" name="Range1_2_1_1"/>
    <protectedRange password="CC6F" sqref="B55:S55" name="Range3_1_4_1_1"/>
    <protectedRange password="CC6F" sqref="C47:E52 G47:I52 K47:M52 O47:Q52 S47:U52 W47:Y52" name="Range3_1_6_1"/>
    <protectedRange password="CC6F" sqref="A2:D2 F2:XFD2" name="Range1_1_3_1"/>
    <protectedRange password="CC6F" sqref="A3:XFD3" name="Range1_1_3_1_1"/>
  </protectedRanges>
  <mergeCells count="90">
    <mergeCell ref="V13:W13"/>
    <mergeCell ref="V5:W5"/>
    <mergeCell ref="J10:K10"/>
    <mergeCell ref="R8:S8"/>
    <mergeCell ref="V12:W12"/>
    <mergeCell ref="N11:O11"/>
    <mergeCell ref="R5:S5"/>
    <mergeCell ref="J7:K7"/>
    <mergeCell ref="J13:K13"/>
    <mergeCell ref="V8:W8"/>
    <mergeCell ref="N6:O6"/>
    <mergeCell ref="V10:W10"/>
    <mergeCell ref="N13:O13"/>
    <mergeCell ref="J12:K12"/>
    <mergeCell ref="J11:K11"/>
    <mergeCell ref="V11:W11"/>
    <mergeCell ref="E58:G58"/>
    <mergeCell ref="A16:A44"/>
    <mergeCell ref="K55:M55"/>
    <mergeCell ref="B12:C12"/>
    <mergeCell ref="V3:Y3"/>
    <mergeCell ref="R45:U45"/>
    <mergeCell ref="J45:M45"/>
    <mergeCell ref="R3:U3"/>
    <mergeCell ref="F8:G8"/>
    <mergeCell ref="R10:S10"/>
    <mergeCell ref="F10:G10"/>
    <mergeCell ref="V9:W9"/>
    <mergeCell ref="N8:O8"/>
    <mergeCell ref="N10:O10"/>
    <mergeCell ref="V45:Y45"/>
    <mergeCell ref="J3:M3"/>
    <mergeCell ref="A1:J1"/>
    <mergeCell ref="F45:I45"/>
    <mergeCell ref="R6:S6"/>
    <mergeCell ref="A6:A13"/>
    <mergeCell ref="D2:G2"/>
    <mergeCell ref="I2:Q2"/>
    <mergeCell ref="N5:O5"/>
    <mergeCell ref="J6:K6"/>
    <mergeCell ref="N7:O7"/>
    <mergeCell ref="N4:O4"/>
    <mergeCell ref="R7:S7"/>
    <mergeCell ref="B10:C10"/>
    <mergeCell ref="F9:G9"/>
    <mergeCell ref="J8:K8"/>
    <mergeCell ref="B45:E45"/>
    <mergeCell ref="F13:G13"/>
    <mergeCell ref="B58:D58"/>
    <mergeCell ref="N58:P58"/>
    <mergeCell ref="N55:P55"/>
    <mergeCell ref="B13:C13"/>
    <mergeCell ref="F12:G12"/>
    <mergeCell ref="E55:G55"/>
    <mergeCell ref="B55:D55"/>
    <mergeCell ref="N45:Q45"/>
    <mergeCell ref="Q58:S58"/>
    <mergeCell ref="H55:J55"/>
    <mergeCell ref="N12:O12"/>
    <mergeCell ref="R12:S12"/>
    <mergeCell ref="Q55:S55"/>
    <mergeCell ref="R13:S13"/>
    <mergeCell ref="H58:J58"/>
    <mergeCell ref="K58:M58"/>
    <mergeCell ref="B8:C8"/>
    <mergeCell ref="B7:C7"/>
    <mergeCell ref="B9:C9"/>
    <mergeCell ref="F7:G7"/>
    <mergeCell ref="B2:C2"/>
    <mergeCell ref="F3:I3"/>
    <mergeCell ref="B3:E3"/>
    <mergeCell ref="B5:C5"/>
    <mergeCell ref="B4:C4"/>
    <mergeCell ref="F4:G4"/>
    <mergeCell ref="B6:C6"/>
    <mergeCell ref="F5:G5"/>
    <mergeCell ref="F6:G6"/>
    <mergeCell ref="V7:W7"/>
    <mergeCell ref="N3:Q3"/>
    <mergeCell ref="V6:W6"/>
    <mergeCell ref="V4:W4"/>
    <mergeCell ref="J5:K5"/>
    <mergeCell ref="R4:S4"/>
    <mergeCell ref="J4:K4"/>
    <mergeCell ref="R11:S11"/>
    <mergeCell ref="F11:G11"/>
    <mergeCell ref="B11:C11"/>
    <mergeCell ref="J9:K9"/>
    <mergeCell ref="R9:S9"/>
    <mergeCell ref="N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59</vt:i4>
      </vt:variant>
    </vt:vector>
  </HeadingPairs>
  <TitlesOfParts>
    <vt:vector size="59" baseType="lpstr">
      <vt:lpstr>ATTENTTION</vt:lpstr>
      <vt:lpstr>السبت 1</vt:lpstr>
      <vt:lpstr>الاحد 1</vt:lpstr>
      <vt:lpstr>الاثنين 1</vt:lpstr>
      <vt:lpstr>الثلاثاء 1</vt:lpstr>
      <vt:lpstr>الاربعاء 1</vt:lpstr>
      <vt:lpstr>الخميس 1</vt:lpstr>
      <vt:lpstr>performance 1</vt:lpstr>
      <vt:lpstr>plan 1</vt:lpstr>
      <vt:lpstr>السبت 2</vt:lpstr>
      <vt:lpstr>الاحد 2</vt:lpstr>
      <vt:lpstr>الاثنين 2</vt:lpstr>
      <vt:lpstr>الثلاثاء 2</vt:lpstr>
      <vt:lpstr>الاربعاء 2</vt:lpstr>
      <vt:lpstr>الخميس 2</vt:lpstr>
      <vt:lpstr>performance 2</vt:lpstr>
      <vt:lpstr>plan 2</vt:lpstr>
      <vt:lpstr>السبت 3</vt:lpstr>
      <vt:lpstr>الاحد 3</vt:lpstr>
      <vt:lpstr>الاثنين 3</vt:lpstr>
      <vt:lpstr>الثلاثاء 3</vt:lpstr>
      <vt:lpstr>الاربعاء 3</vt:lpstr>
      <vt:lpstr>الخميس 3</vt:lpstr>
      <vt:lpstr>performance 3</vt:lpstr>
      <vt:lpstr>plan 3</vt:lpstr>
      <vt:lpstr>السبت 4</vt:lpstr>
      <vt:lpstr>الاحد 4</vt:lpstr>
      <vt:lpstr>الاثنين 4</vt:lpstr>
      <vt:lpstr>الثلاثاء 4</vt:lpstr>
      <vt:lpstr>الاربعاء 4</vt:lpstr>
      <vt:lpstr>الخميس 4</vt:lpstr>
      <vt:lpstr>performance 4</vt:lpstr>
      <vt:lpstr>plan 4</vt:lpstr>
      <vt:lpstr>السبت 5</vt:lpstr>
      <vt:lpstr>الاحد 5</vt:lpstr>
      <vt:lpstr>الاثنين 5</vt:lpstr>
      <vt:lpstr>الثلاثاء 5</vt:lpstr>
      <vt:lpstr>الاربعاء 5</vt:lpstr>
      <vt:lpstr>الخميس 5</vt:lpstr>
      <vt:lpstr>performance 5</vt:lpstr>
      <vt:lpstr>plan 5</vt:lpstr>
      <vt:lpstr>السبت 6</vt:lpstr>
      <vt:lpstr>الاحد 6</vt:lpstr>
      <vt:lpstr>الاثنين 6</vt:lpstr>
      <vt:lpstr>الثلاثاء 6</vt:lpstr>
      <vt:lpstr>الاربعاء 6</vt:lpstr>
      <vt:lpstr>الخميس 6</vt:lpstr>
      <vt:lpstr>performance 6</vt:lpstr>
      <vt:lpstr>plan 6</vt:lpstr>
      <vt:lpstr>السبت 7</vt:lpstr>
      <vt:lpstr>الاحد 7</vt:lpstr>
      <vt:lpstr>الاثنين 7</vt:lpstr>
      <vt:lpstr>الثلاثاء 7</vt:lpstr>
      <vt:lpstr>الاربعاء 7</vt:lpstr>
      <vt:lpstr>الخميس 7</vt:lpstr>
      <vt:lpstr>performance 7</vt:lpstr>
      <vt:lpstr>plan 7</vt:lpstr>
      <vt:lpstr>Total Cycle</vt:lpstr>
      <vt:lpstr>Coverage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STK-L21</dc:creator>
  <cp:lastModifiedBy>El Nagy</cp:lastModifiedBy>
  <dcterms:created xsi:type="dcterms:W3CDTF">2015-06-05T12:17:20Z</dcterms:created>
  <dcterms:modified xsi:type="dcterms:W3CDTF">2021-10-23T11:53:55Z</dcterms:modified>
</cp:coreProperties>
</file>