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20" windowWidth="15135" windowHeight="9300" tabRatio="203"/>
  </bookViews>
  <sheets>
    <sheet name="CBC" sheetId="1" r:id="rId1"/>
    <sheet name="Editor" sheetId="2" r:id="rId2"/>
    <sheet name="Sheet1" sheetId="3" r:id="rId3"/>
  </sheets>
  <externalReferences>
    <externalReference r:id="rId4"/>
  </externalReferences>
  <definedNames>
    <definedName name="btnEditRanges" localSheetId="2">Sheet1!#REF!</definedName>
    <definedName name="Dropdown1" localSheetId="0">CBC!$C$11</definedName>
    <definedName name="Dropdown1" localSheetId="1">Editor!$C$36</definedName>
    <definedName name="Dropdown2" localSheetId="0">CBC!$C$12</definedName>
    <definedName name="Dropdown2" localSheetId="1">Editor!$C$37</definedName>
    <definedName name="Dropdown3" localSheetId="0">CBC!$C$13</definedName>
    <definedName name="Dropdown3" localSheetId="1">Editor!$C$38</definedName>
    <definedName name="Dropdown4" localSheetId="0">CBC!$C$15</definedName>
    <definedName name="Dropdown4" localSheetId="1">Editor!$C$40</definedName>
    <definedName name="Dropdown5" localSheetId="0">CBC!$C$16</definedName>
    <definedName name="Dropdown5" localSheetId="1">Editor!$C$41</definedName>
    <definedName name="Dropdown6" localSheetId="0">CBC!$C$17</definedName>
    <definedName name="Dropdown6" localSheetId="1">Editor!$C$42</definedName>
    <definedName name="Dropdown8" localSheetId="0">CBC!#REF!</definedName>
    <definedName name="Dropdown8" localSheetId="1">Editor!$A$33</definedName>
    <definedName name="_xlnm.Print_Area" localSheetId="0">CBC!$B$1:$AH$39</definedName>
    <definedName name="_xlnm.Print_Area" localSheetId="1">Editor!$A$1:$AP$21</definedName>
    <definedName name="Text41" localSheetId="0">CBC!#REF!</definedName>
    <definedName name="Text41" localSheetId="1">Editor!#REF!</definedName>
    <definedName name="Z_32260517_BF40_43E7_9552_7212EE8624F3_.wvu.Cols" localSheetId="0" hidden="1">CBC!#REF!</definedName>
    <definedName name="Z_32260517_BF40_43E7_9552_7212EE8624F3_.wvu.PrintArea" localSheetId="0" hidden="1">CBC!$B$1:$AI$59</definedName>
    <definedName name="Z_32260517_BF40_43E7_9552_7212EE8624F3_.wvu.PrintArea" localSheetId="1" hidden="1">Editor!$A$1:$DG$71</definedName>
    <definedName name="Z_EFB40A7A_7E19_40F7_ACFF_E4984C954791_.wvu.Cols" localSheetId="0" hidden="1">CBC!#REF!</definedName>
    <definedName name="Z_EFB40A7A_7E19_40F7_ACFF_E4984C954791_.wvu.PrintArea" localSheetId="0" hidden="1">CBC!$B$1:$AI$59</definedName>
    <definedName name="Z_EFB40A7A_7E19_40F7_ACFF_E4984C954791_.wvu.PrintArea" localSheetId="1" hidden="1">Editor!$A$1:$DG$62</definedName>
  </definedNames>
  <calcPr calcId="144525"/>
  <customWorkbookViews>
    <customWorkbookView name="A - Personal View" guid="{EFB40A7A-7E19-40F7-ACFF-E4984C954791}" mergeInterval="0" personalView="1" maximized="1" xWindow="1" yWindow="1" windowWidth="1280" windowHeight="580" activeSheetId="2"/>
    <customWorkbookView name="labdoctor - Personal View" guid="{32260517-BF40-43E7-9552-7212EE8624F3}" mergeInterval="0" personalView="1" maximized="1" windowWidth="1276" windowHeight="773" activeSheetId="1"/>
  </customWorkbookViews>
</workbook>
</file>

<file path=xl/calcChain.xml><?xml version="1.0" encoding="utf-8"?>
<calcChain xmlns="http://schemas.openxmlformats.org/spreadsheetml/2006/main">
  <c r="I15" i="1" l="1"/>
  <c r="AC4" i="1" l="1"/>
  <c r="I31" i="1" l="1"/>
  <c r="I16" i="1"/>
  <c r="AE45" i="2"/>
  <c r="I17" i="1" l="1"/>
  <c r="B43" i="1"/>
  <c r="B44" i="1"/>
  <c r="S44" i="1" s="1"/>
  <c r="M44" i="1"/>
  <c r="V44" i="1"/>
  <c r="AC44" i="1"/>
  <c r="B45" i="1"/>
  <c r="S45" i="1" s="1"/>
  <c r="M45" i="1"/>
  <c r="V45" i="1"/>
  <c r="AC45" i="1"/>
  <c r="B46" i="1"/>
  <c r="S46" i="1" s="1"/>
  <c r="B47" i="1"/>
  <c r="S47" i="1" s="1"/>
  <c r="I47" i="1"/>
  <c r="B48" i="1"/>
  <c r="V48" i="1" s="1"/>
  <c r="V49" i="2"/>
  <c r="I30" i="1"/>
  <c r="I29" i="1"/>
  <c r="I28" i="1"/>
  <c r="I27" i="1"/>
  <c r="P19" i="1"/>
  <c r="S19" i="1"/>
  <c r="V45" i="2" l="1"/>
  <c r="V46" i="2"/>
  <c r="V47" i="2"/>
  <c r="V48" i="2"/>
  <c r="M46" i="1"/>
  <c r="AC48" i="1"/>
  <c r="AA45" i="1"/>
  <c r="AA47" i="1"/>
  <c r="AA46" i="1"/>
  <c r="AA48" i="1"/>
  <c r="AC47" i="1"/>
  <c r="AC46" i="1"/>
  <c r="S48" i="1"/>
  <c r="P48" i="1"/>
  <c r="P46" i="1"/>
  <c r="V47" i="1"/>
  <c r="V46" i="1"/>
  <c r="P44" i="1"/>
  <c r="P47" i="1"/>
  <c r="P45" i="1"/>
  <c r="AA44" i="1"/>
  <c r="AA21" i="1"/>
  <c r="AA23" i="1" s="1"/>
  <c r="AA25" i="1" s="1"/>
  <c r="AA19" i="1"/>
  <c r="AA28" i="1" s="1"/>
  <c r="AA30" i="1" s="1"/>
  <c r="AA31" i="1" s="1"/>
  <c r="AA27" i="1"/>
  <c r="AA98" i="1"/>
  <c r="AE73" i="1"/>
  <c r="AE72" i="1"/>
  <c r="AA73" i="1"/>
  <c r="AA72" i="1"/>
  <c r="T69" i="1"/>
  <c r="AC71" i="1"/>
  <c r="AA71" i="1"/>
  <c r="AC70" i="1"/>
  <c r="AA70" i="1"/>
  <c r="AA108" i="1"/>
  <c r="AA109" i="1"/>
  <c r="I36" i="2"/>
  <c r="AG26" i="2"/>
  <c r="BW52" i="2" s="1"/>
  <c r="AC26" i="2"/>
  <c r="I38" i="2"/>
  <c r="I37" i="2"/>
  <c r="I43" i="2"/>
  <c r="C53" i="2" s="1"/>
  <c r="CK23" i="2"/>
  <c r="CH23" i="2"/>
  <c r="CI23" i="2"/>
  <c r="CJ23" i="2"/>
  <c r="CH24" i="2"/>
  <c r="CI24" i="2"/>
  <c r="CJ24" i="2"/>
  <c r="AC25" i="2"/>
  <c r="CG23" i="2" s="1"/>
  <c r="I40" i="2"/>
  <c r="I47" i="2"/>
  <c r="I49" i="2"/>
  <c r="I45" i="2"/>
  <c r="I46" i="2"/>
  <c r="I48" i="2"/>
  <c r="AD68" i="2"/>
  <c r="Z63" i="2" s="1"/>
  <c r="I39" i="2"/>
  <c r="Z65" i="2"/>
  <c r="Z66" i="2"/>
  <c r="AF62" i="2"/>
  <c r="BN29" i="2"/>
  <c r="BP29" i="2"/>
  <c r="BQ29" i="2"/>
  <c r="BS29" i="2"/>
  <c r="BT29" i="2"/>
  <c r="BV29" i="2"/>
  <c r="BW29" i="2"/>
  <c r="BY29" i="2"/>
  <c r="BZ29" i="2"/>
  <c r="CB29" i="2"/>
  <c r="CC29" i="2"/>
  <c r="CE29" i="2"/>
  <c r="CF29" i="2"/>
  <c r="CH29" i="2"/>
  <c r="CI29" i="2"/>
  <c r="CJ29" i="2"/>
  <c r="CK29" i="2"/>
  <c r="CL29" i="2"/>
  <c r="CM29" i="2"/>
  <c r="CO29" i="2"/>
  <c r="CP29" i="2"/>
  <c r="CQ29" i="2"/>
  <c r="CR29" i="2"/>
  <c r="CS29" i="2"/>
  <c r="CT29" i="2"/>
  <c r="CU29" i="2"/>
  <c r="CV29" i="2"/>
  <c r="CW29" i="2"/>
  <c r="CX29" i="2"/>
  <c r="CY29" i="2"/>
  <c r="CZ29" i="2"/>
  <c r="DA29" i="2"/>
  <c r="DB29" i="2"/>
  <c r="DC29" i="2"/>
  <c r="DD29" i="2"/>
  <c r="DE29" i="2"/>
  <c r="BN30" i="2"/>
  <c r="BP30" i="2"/>
  <c r="BQ30" i="2"/>
  <c r="BS30" i="2"/>
  <c r="BT30" i="2"/>
  <c r="BV30" i="2"/>
  <c r="BW30" i="2"/>
  <c r="BY30" i="2"/>
  <c r="BZ30" i="2"/>
  <c r="CB30" i="2"/>
  <c r="CC30" i="2"/>
  <c r="CE30" i="2"/>
  <c r="CF30" i="2"/>
  <c r="CH30" i="2"/>
  <c r="CI30" i="2"/>
  <c r="CJ30" i="2"/>
  <c r="CK30" i="2"/>
  <c r="CL30" i="2"/>
  <c r="CM30" i="2"/>
  <c r="CO30" i="2"/>
  <c r="CP30" i="2"/>
  <c r="CQ30" i="2"/>
  <c r="CR30" i="2"/>
  <c r="CS30" i="2"/>
  <c r="CT30" i="2"/>
  <c r="CU30" i="2"/>
  <c r="CV30" i="2"/>
  <c r="CW30" i="2"/>
  <c r="CX30" i="2"/>
  <c r="CY30" i="2"/>
  <c r="CZ30" i="2"/>
  <c r="DA30" i="2"/>
  <c r="DB30" i="2"/>
  <c r="DC30" i="2"/>
  <c r="DD30" i="2"/>
  <c r="DE30" i="2"/>
  <c r="BN31" i="2"/>
  <c r="BP31" i="2"/>
  <c r="BQ31" i="2"/>
  <c r="BS31" i="2"/>
  <c r="BT31" i="2"/>
  <c r="BV31" i="2"/>
  <c r="BW31" i="2"/>
  <c r="BY31" i="2"/>
  <c r="BZ31" i="2"/>
  <c r="CB31" i="2"/>
  <c r="CC31" i="2"/>
  <c r="CE31" i="2"/>
  <c r="CF31" i="2"/>
  <c r="CH31" i="2"/>
  <c r="CI31" i="2"/>
  <c r="CJ31" i="2"/>
  <c r="CK31" i="2"/>
  <c r="CL31" i="2"/>
  <c r="CM31" i="2"/>
  <c r="CO31" i="2"/>
  <c r="CP31" i="2"/>
  <c r="CQ31" i="2"/>
  <c r="CR31" i="2"/>
  <c r="CS31" i="2"/>
  <c r="CT31" i="2"/>
  <c r="CU31" i="2"/>
  <c r="CV31" i="2"/>
  <c r="CW31" i="2"/>
  <c r="CX31" i="2"/>
  <c r="CY31" i="2"/>
  <c r="CZ31" i="2"/>
  <c r="DA31" i="2"/>
  <c r="DB31" i="2"/>
  <c r="DC31" i="2"/>
  <c r="DD31" i="2"/>
  <c r="DE31" i="2"/>
  <c r="BN32" i="2"/>
  <c r="BP32" i="2"/>
  <c r="BQ32" i="2"/>
  <c r="BS32" i="2"/>
  <c r="BT32" i="2"/>
  <c r="BV32" i="2"/>
  <c r="BW32" i="2"/>
  <c r="BY32" i="2"/>
  <c r="BZ32" i="2"/>
  <c r="CB32" i="2"/>
  <c r="CC32" i="2"/>
  <c r="CE32" i="2"/>
  <c r="CF32" i="2"/>
  <c r="CH32" i="2"/>
  <c r="CI32" i="2"/>
  <c r="CJ32" i="2"/>
  <c r="CK32" i="2"/>
  <c r="CL32" i="2"/>
  <c r="CM32" i="2"/>
  <c r="CO32" i="2"/>
  <c r="CP32" i="2"/>
  <c r="CQ32" i="2"/>
  <c r="CR32" i="2"/>
  <c r="CS32" i="2"/>
  <c r="CT32" i="2"/>
  <c r="CU32" i="2"/>
  <c r="CV32" i="2"/>
  <c r="CW32" i="2"/>
  <c r="CX32" i="2"/>
  <c r="CY32" i="2"/>
  <c r="CZ32" i="2"/>
  <c r="DA32" i="2"/>
  <c r="DB32" i="2"/>
  <c r="DC32" i="2"/>
  <c r="DD32" i="2"/>
  <c r="DE32" i="2"/>
  <c r="BN33" i="2"/>
  <c r="BP33" i="2"/>
  <c r="BQ33" i="2"/>
  <c r="BS33" i="2"/>
  <c r="BT33" i="2"/>
  <c r="BV33" i="2"/>
  <c r="BW33" i="2"/>
  <c r="BY33" i="2"/>
  <c r="BZ33" i="2"/>
  <c r="CB33" i="2"/>
  <c r="CC33" i="2"/>
  <c r="CE33" i="2"/>
  <c r="CF33" i="2"/>
  <c r="CH33" i="2"/>
  <c r="CD45" i="2" s="1"/>
  <c r="CI33" i="2"/>
  <c r="CJ33" i="2"/>
  <c r="CK33" i="2"/>
  <c r="CL33" i="2"/>
  <c r="CM33" i="2"/>
  <c r="CO33" i="2"/>
  <c r="CP33" i="2"/>
  <c r="CQ33" i="2"/>
  <c r="CR33" i="2"/>
  <c r="CS33" i="2"/>
  <c r="CT33" i="2"/>
  <c r="CC52" i="2" s="1"/>
  <c r="CU33" i="2"/>
  <c r="CD52" i="2" s="1"/>
  <c r="CV33" i="2"/>
  <c r="CW33" i="2"/>
  <c r="CX33" i="2"/>
  <c r="CY33" i="2"/>
  <c r="CZ33" i="2"/>
  <c r="DA33" i="2"/>
  <c r="DB33" i="2"/>
  <c r="DC33" i="2"/>
  <c r="DD33" i="2"/>
  <c r="DE33" i="2"/>
  <c r="BN34" i="2"/>
  <c r="BP34" i="2"/>
  <c r="BQ34" i="2"/>
  <c r="BS34" i="2"/>
  <c r="BT34" i="2"/>
  <c r="BV34" i="2"/>
  <c r="BW34" i="2"/>
  <c r="BY34" i="2"/>
  <c r="BZ34" i="2"/>
  <c r="CB34" i="2"/>
  <c r="CC34" i="2"/>
  <c r="CE34" i="2"/>
  <c r="CF34" i="2"/>
  <c r="CH34" i="2"/>
  <c r="CI34" i="2"/>
  <c r="CJ34" i="2"/>
  <c r="CK34" i="2"/>
  <c r="CL34" i="2"/>
  <c r="CM34" i="2"/>
  <c r="CO34" i="2"/>
  <c r="CP34" i="2"/>
  <c r="CQ34" i="2"/>
  <c r="CR34" i="2"/>
  <c r="CS34" i="2"/>
  <c r="CT34" i="2"/>
  <c r="CU34" i="2"/>
  <c r="CV34" i="2"/>
  <c r="CW34" i="2"/>
  <c r="CX34" i="2"/>
  <c r="CY34" i="2"/>
  <c r="CZ34" i="2"/>
  <c r="DA34" i="2"/>
  <c r="DB34" i="2"/>
  <c r="DC34" i="2"/>
  <c r="DD34" i="2"/>
  <c r="DE34" i="2"/>
  <c r="BN35" i="2"/>
  <c r="BP35" i="2"/>
  <c r="BQ35" i="2"/>
  <c r="BS35" i="2"/>
  <c r="BT35" i="2"/>
  <c r="BV35" i="2"/>
  <c r="BW35" i="2"/>
  <c r="BY35" i="2"/>
  <c r="BZ35" i="2"/>
  <c r="CB35" i="2"/>
  <c r="CC35" i="2"/>
  <c r="CE35" i="2"/>
  <c r="CF35" i="2"/>
  <c r="CH35" i="2"/>
  <c r="CI35" i="2"/>
  <c r="CJ35" i="2"/>
  <c r="CK35" i="2"/>
  <c r="CR46" i="2" s="1"/>
  <c r="CL35" i="2"/>
  <c r="CM35" i="2"/>
  <c r="CO35" i="2"/>
  <c r="CP35" i="2"/>
  <c r="CQ35" i="2"/>
  <c r="CR35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BN36" i="2"/>
  <c r="BP36" i="2"/>
  <c r="BQ36" i="2"/>
  <c r="BS36" i="2"/>
  <c r="BT36" i="2"/>
  <c r="BV36" i="2"/>
  <c r="BW36" i="2"/>
  <c r="BY36" i="2"/>
  <c r="BZ36" i="2"/>
  <c r="CB36" i="2"/>
  <c r="CC36" i="2"/>
  <c r="CE36" i="2"/>
  <c r="CF36" i="2"/>
  <c r="CH36" i="2"/>
  <c r="CI36" i="2"/>
  <c r="CJ36" i="2"/>
  <c r="CK36" i="2"/>
  <c r="CL36" i="2"/>
  <c r="CM36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DB36" i="2"/>
  <c r="DC36" i="2"/>
  <c r="DD36" i="2"/>
  <c r="DE36" i="2"/>
  <c r="BN37" i="2"/>
  <c r="BP37" i="2"/>
  <c r="BQ37" i="2"/>
  <c r="BQ41" i="2"/>
  <c r="BS37" i="2"/>
  <c r="BT37" i="2"/>
  <c r="BV37" i="2"/>
  <c r="BW37" i="2"/>
  <c r="BY37" i="2"/>
  <c r="BZ37" i="2"/>
  <c r="CB37" i="2"/>
  <c r="CC37" i="2"/>
  <c r="CE37" i="2"/>
  <c r="CF37" i="2"/>
  <c r="CH37" i="2"/>
  <c r="CI37" i="2"/>
  <c r="CJ37" i="2"/>
  <c r="CK37" i="2"/>
  <c r="CL37" i="2"/>
  <c r="CM37" i="2"/>
  <c r="CO37" i="2"/>
  <c r="CP37" i="2"/>
  <c r="CQ37" i="2"/>
  <c r="CR37" i="2"/>
  <c r="CS37" i="2"/>
  <c r="CT37" i="2"/>
  <c r="CU37" i="2"/>
  <c r="CV37" i="2"/>
  <c r="CW37" i="2"/>
  <c r="CX37" i="2"/>
  <c r="CY37" i="2"/>
  <c r="CZ37" i="2"/>
  <c r="DA37" i="2"/>
  <c r="DB37" i="2"/>
  <c r="DC37" i="2"/>
  <c r="DD37" i="2"/>
  <c r="DE37" i="2"/>
  <c r="BN38" i="2"/>
  <c r="BP38" i="2"/>
  <c r="BQ38" i="2"/>
  <c r="BS38" i="2"/>
  <c r="BT38" i="2"/>
  <c r="BV38" i="2"/>
  <c r="BW38" i="2"/>
  <c r="BY38" i="2"/>
  <c r="BZ38" i="2"/>
  <c r="CB38" i="2"/>
  <c r="CC38" i="2"/>
  <c r="CE38" i="2"/>
  <c r="CF38" i="2"/>
  <c r="CH38" i="2"/>
  <c r="CI38" i="2"/>
  <c r="CJ38" i="2"/>
  <c r="CK38" i="2"/>
  <c r="CL38" i="2"/>
  <c r="CM38" i="2"/>
  <c r="CO38" i="2"/>
  <c r="CP38" i="2"/>
  <c r="CQ38" i="2"/>
  <c r="CR38" i="2"/>
  <c r="CS38" i="2"/>
  <c r="CT38" i="2"/>
  <c r="CH52" i="2" s="1"/>
  <c r="CU38" i="2"/>
  <c r="CI52" i="2"/>
  <c r="CV38" i="2"/>
  <c r="CW38" i="2"/>
  <c r="CX38" i="2"/>
  <c r="CY38" i="2"/>
  <c r="CZ38" i="2"/>
  <c r="DA38" i="2"/>
  <c r="DB38" i="2"/>
  <c r="DC38" i="2"/>
  <c r="DD38" i="2"/>
  <c r="DE38" i="2"/>
  <c r="BN39" i="2"/>
  <c r="BP39" i="2"/>
  <c r="BQ39" i="2"/>
  <c r="BS39" i="2"/>
  <c r="BT39" i="2"/>
  <c r="BV39" i="2"/>
  <c r="BW39" i="2"/>
  <c r="BY39" i="2"/>
  <c r="BZ39" i="2"/>
  <c r="CB39" i="2"/>
  <c r="CC39" i="2"/>
  <c r="CE39" i="2"/>
  <c r="CF39" i="2"/>
  <c r="CH39" i="2"/>
  <c r="CI39" i="2"/>
  <c r="CJ39" i="2"/>
  <c r="CK39" i="2"/>
  <c r="CL39" i="2"/>
  <c r="CM39" i="2"/>
  <c r="CO39" i="2"/>
  <c r="CP39" i="2"/>
  <c r="CQ39" i="2"/>
  <c r="CR39" i="2"/>
  <c r="CS39" i="2"/>
  <c r="CT39" i="2"/>
  <c r="CU39" i="2"/>
  <c r="CV39" i="2"/>
  <c r="CW39" i="2"/>
  <c r="CX39" i="2"/>
  <c r="CY39" i="2"/>
  <c r="CZ39" i="2"/>
  <c r="DA39" i="2"/>
  <c r="DB39" i="2"/>
  <c r="DC39" i="2"/>
  <c r="DD39" i="2"/>
  <c r="DE39" i="2"/>
  <c r="BN40" i="2"/>
  <c r="BP40" i="2"/>
  <c r="BQ40" i="2"/>
  <c r="BS40" i="2"/>
  <c r="BT40" i="2"/>
  <c r="BV40" i="2"/>
  <c r="BW40" i="2"/>
  <c r="BY40" i="2"/>
  <c r="BZ40" i="2"/>
  <c r="CB40" i="2"/>
  <c r="CC40" i="2"/>
  <c r="CE40" i="2"/>
  <c r="CF40" i="2"/>
  <c r="CH40" i="2"/>
  <c r="CI40" i="2"/>
  <c r="CJ40" i="2"/>
  <c r="CK40" i="2"/>
  <c r="CL40" i="2"/>
  <c r="CM40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DB40" i="2"/>
  <c r="DC40" i="2"/>
  <c r="DD40" i="2"/>
  <c r="DE40" i="2"/>
  <c r="BN41" i="2"/>
  <c r="BP41" i="2"/>
  <c r="BS41" i="2"/>
  <c r="BT41" i="2"/>
  <c r="BV41" i="2"/>
  <c r="BW41" i="2"/>
  <c r="BY41" i="2"/>
  <c r="BZ41" i="2"/>
  <c r="CB41" i="2"/>
  <c r="CC41" i="2"/>
  <c r="CE41" i="2"/>
  <c r="CF41" i="2"/>
  <c r="CH41" i="2"/>
  <c r="CI41" i="2"/>
  <c r="CJ41" i="2"/>
  <c r="CK41" i="2"/>
  <c r="CL41" i="2"/>
  <c r="CM41" i="2"/>
  <c r="CO41" i="2"/>
  <c r="CP41" i="2"/>
  <c r="CQ41" i="2"/>
  <c r="CR41" i="2"/>
  <c r="CS41" i="2"/>
  <c r="CT41" i="2"/>
  <c r="CU41" i="2"/>
  <c r="CV41" i="2"/>
  <c r="CW41" i="2"/>
  <c r="CX41" i="2"/>
  <c r="CY41" i="2"/>
  <c r="CZ41" i="2"/>
  <c r="DA41" i="2"/>
  <c r="DB41" i="2"/>
  <c r="DC41" i="2"/>
  <c r="DD41" i="2"/>
  <c r="DE41" i="2"/>
  <c r="BN42" i="2"/>
  <c r="BP42" i="2"/>
  <c r="BQ42" i="2"/>
  <c r="BS42" i="2"/>
  <c r="BT42" i="2"/>
  <c r="BV42" i="2"/>
  <c r="BW42" i="2"/>
  <c r="BY42" i="2"/>
  <c r="BZ42" i="2"/>
  <c r="CB42" i="2"/>
  <c r="CC42" i="2"/>
  <c r="CE42" i="2"/>
  <c r="CF42" i="2"/>
  <c r="CH42" i="2"/>
  <c r="CI42" i="2"/>
  <c r="CJ42" i="2"/>
  <c r="CK42" i="2"/>
  <c r="CL42" i="2"/>
  <c r="CM42" i="2"/>
  <c r="CO42" i="2"/>
  <c r="CP42" i="2"/>
  <c r="CQ42" i="2"/>
  <c r="CR42" i="2"/>
  <c r="CS42" i="2"/>
  <c r="CT42" i="2"/>
  <c r="CU42" i="2"/>
  <c r="CV42" i="2"/>
  <c r="CW42" i="2"/>
  <c r="CX42" i="2"/>
  <c r="CY42" i="2"/>
  <c r="CZ42" i="2"/>
  <c r="DA42" i="2"/>
  <c r="DB42" i="2"/>
  <c r="DC42" i="2"/>
  <c r="DD42" i="2"/>
  <c r="DE42" i="2"/>
  <c r="DE28" i="2"/>
  <c r="DD28" i="2"/>
  <c r="DC28" i="2"/>
  <c r="DB28" i="2"/>
  <c r="DA28" i="2"/>
  <c r="CZ28" i="2"/>
  <c r="CY28" i="2"/>
  <c r="CX28" i="2"/>
  <c r="CW28" i="2"/>
  <c r="CV28" i="2"/>
  <c r="CU28" i="2"/>
  <c r="CA52" i="2" s="1"/>
  <c r="CT28" i="2"/>
  <c r="BZ52" i="2" s="1"/>
  <c r="CR28" i="2"/>
  <c r="CS28" i="2"/>
  <c r="CQ28" i="2"/>
  <c r="CP28" i="2"/>
  <c r="CO28" i="2"/>
  <c r="CM28" i="2"/>
  <c r="CL28" i="2"/>
  <c r="CK28" i="2"/>
  <c r="CJ28" i="2"/>
  <c r="CI28" i="2"/>
  <c r="CH28" i="2"/>
  <c r="CA46" i="2" s="1"/>
  <c r="CF28" i="2"/>
  <c r="CE28" i="2"/>
  <c r="CC28" i="2"/>
  <c r="CB28" i="2"/>
  <c r="BZ28" i="2"/>
  <c r="BY28" i="2"/>
  <c r="BW28" i="2"/>
  <c r="BV28" i="2"/>
  <c r="BT28" i="2"/>
  <c r="BS28" i="2"/>
  <c r="BQ28" i="2"/>
  <c r="BP28" i="2"/>
  <c r="BN28" i="2"/>
  <c r="CC45" i="2"/>
  <c r="CR45" i="2"/>
  <c r="AA11" i="1"/>
  <c r="AA12" i="1"/>
  <c r="AA13" i="1"/>
  <c r="AA14" i="1"/>
  <c r="AA15" i="1"/>
  <c r="AE47" i="2" s="1"/>
  <c r="S47" i="2" s="1"/>
  <c r="AA16" i="1"/>
  <c r="AA17" i="1"/>
  <c r="CR48" i="2" l="1"/>
  <c r="AA22" i="1"/>
  <c r="AA24" i="1" s="1"/>
  <c r="CA48" i="2"/>
  <c r="CA62" i="2"/>
  <c r="CI61" i="2"/>
  <c r="AP61" i="2" s="1"/>
  <c r="CA47" i="2"/>
  <c r="AA29" i="1"/>
  <c r="CI54" i="2"/>
  <c r="AP54" i="2" s="1"/>
  <c r="CI62" i="2"/>
  <c r="AP62" i="2" s="1"/>
  <c r="BZ62" i="2"/>
  <c r="BZ46" i="2"/>
  <c r="CA57" i="2"/>
  <c r="CI58" i="2"/>
  <c r="AP58" i="2" s="1"/>
  <c r="AF45" i="2" s="1"/>
  <c r="AC27" i="1" s="1"/>
  <c r="BZ48" i="2"/>
  <c r="CA49" i="2"/>
  <c r="CA50" i="2"/>
  <c r="BZ45" i="2"/>
  <c r="BZ59" i="2"/>
  <c r="BZ60" i="2"/>
  <c r="CI45" i="2"/>
  <c r="AP45" i="2" s="1"/>
  <c r="AC36" i="2" s="1"/>
  <c r="AC11" i="1" s="1"/>
  <c r="BZ56" i="2"/>
  <c r="CA45" i="2"/>
  <c r="BZ53" i="2"/>
  <c r="CH55" i="2"/>
  <c r="AO55" i="2" s="1"/>
  <c r="CI47" i="2"/>
  <c r="AP47" i="2" s="1"/>
  <c r="AC38" i="2" s="1"/>
  <c r="AC13" i="1" s="1"/>
  <c r="CH46" i="2"/>
  <c r="AO46" i="2" s="1"/>
  <c r="V37" i="2" s="1"/>
  <c r="V12" i="1" s="1"/>
  <c r="CI48" i="2"/>
  <c r="AP48" i="2" s="1"/>
  <c r="AC39" i="2" s="1"/>
  <c r="AC14" i="1" s="1"/>
  <c r="CH53" i="2"/>
  <c r="AO53" i="2" s="1"/>
  <c r="V21" i="1" s="1"/>
  <c r="CA58" i="2"/>
  <c r="CH50" i="2"/>
  <c r="AO50" i="2" s="1"/>
  <c r="V41" i="2" s="1"/>
  <c r="V16" i="1" s="1"/>
  <c r="CI46" i="2"/>
  <c r="AP46" i="2" s="1"/>
  <c r="AC37" i="2" s="1"/>
  <c r="AC12" i="1" s="1"/>
  <c r="AE49" i="2"/>
  <c r="S49" i="2" s="1"/>
  <c r="S45" i="2"/>
  <c r="AE48" i="2"/>
  <c r="S48" i="2" s="1"/>
  <c r="AE46" i="2"/>
  <c r="S46" i="2" s="1"/>
  <c r="I41" i="2"/>
  <c r="AH44" i="2"/>
  <c r="I44" i="2" s="1"/>
  <c r="CG24" i="2"/>
  <c r="BW51" i="2"/>
  <c r="CH59" i="2"/>
  <c r="AO59" i="2" s="1"/>
  <c r="AC46" i="2" s="1"/>
  <c r="CH60" i="2"/>
  <c r="AO60" i="2" s="1"/>
  <c r="CI60" i="2"/>
  <c r="AP60" i="2" s="1"/>
  <c r="CI55" i="2"/>
  <c r="AP55" i="2" s="1"/>
  <c r="AC23" i="1" s="1"/>
  <c r="CA56" i="2"/>
  <c r="CA60" i="2"/>
  <c r="CH61" i="2"/>
  <c r="AO61" i="2" s="1"/>
  <c r="CA54" i="2"/>
  <c r="CA59" i="2"/>
  <c r="CA53" i="2"/>
  <c r="CI57" i="2"/>
  <c r="AP57" i="2" s="1"/>
  <c r="AC25" i="1" s="1"/>
  <c r="CH48" i="2"/>
  <c r="AO48" i="2" s="1"/>
  <c r="V39" i="2" s="1"/>
  <c r="BZ55" i="2"/>
  <c r="CA51" i="2"/>
  <c r="CH58" i="2"/>
  <c r="AO58" i="2" s="1"/>
  <c r="AC45" i="2" s="1"/>
  <c r="CH51" i="2"/>
  <c r="AO51" i="2" s="1"/>
  <c r="V42" i="2" s="1"/>
  <c r="V17" i="1" s="1"/>
  <c r="CH62" i="2"/>
  <c r="AO62" i="2" s="1"/>
  <c r="AC49" i="2" s="1"/>
  <c r="CA61" i="2"/>
  <c r="CI53" i="2"/>
  <c r="AP53" i="2" s="1"/>
  <c r="AC21" i="1" s="1"/>
  <c r="CH57" i="2"/>
  <c r="AO57" i="2" s="1"/>
  <c r="V25" i="1" s="1"/>
  <c r="BZ54" i="2"/>
  <c r="BZ61" i="2"/>
  <c r="BZ47" i="2"/>
  <c r="BZ50" i="2"/>
  <c r="BZ58" i="2"/>
  <c r="CI56" i="2"/>
  <c r="AP56" i="2" s="1"/>
  <c r="AC24" i="1" s="1"/>
  <c r="CI59" i="2"/>
  <c r="AP59" i="2" s="1"/>
  <c r="CI50" i="2"/>
  <c r="AP50" i="2" s="1"/>
  <c r="AC41" i="2" s="1"/>
  <c r="AC16" i="1" s="1"/>
  <c r="CH49" i="2"/>
  <c r="AO49" i="2" s="1"/>
  <c r="V40" i="2" s="1"/>
  <c r="CK24" i="2"/>
  <c r="AO52" i="2"/>
  <c r="V43" i="2" s="1"/>
  <c r="AP52" i="2"/>
  <c r="AC43" i="2" s="1"/>
  <c r="AC18" i="1" s="1"/>
  <c r="CH47" i="2"/>
  <c r="AO47" i="2" s="1"/>
  <c r="V38" i="2" s="1"/>
  <c r="BZ51" i="2"/>
  <c r="CH54" i="2"/>
  <c r="AO54" i="2" s="1"/>
  <c r="V22" i="1" s="1"/>
  <c r="CH56" i="2"/>
  <c r="AO56" i="2" s="1"/>
  <c r="V24" i="1" s="1"/>
  <c r="CI49" i="2"/>
  <c r="AP49" i="2" s="1"/>
  <c r="AC40" i="2" s="1"/>
  <c r="AC15" i="1" s="1"/>
  <c r="BZ57" i="2"/>
  <c r="BZ49" i="2"/>
  <c r="CA55" i="2"/>
  <c r="CH45" i="2"/>
  <c r="AO45" i="2" s="1"/>
  <c r="V36" i="2" s="1"/>
  <c r="CI51" i="2"/>
  <c r="AP51" i="2" s="1"/>
  <c r="AC42" i="2" s="1"/>
  <c r="AC17" i="1" s="1"/>
  <c r="CR44" i="2"/>
  <c r="CR47" i="2"/>
  <c r="S40" i="2" l="1"/>
  <c r="P24" i="1"/>
  <c r="S24" i="1"/>
  <c r="P16" i="1"/>
  <c r="S16" i="1"/>
  <c r="P12" i="1"/>
  <c r="S12" i="1"/>
  <c r="S21" i="1"/>
  <c r="P21" i="1"/>
  <c r="P25" i="1"/>
  <c r="S25" i="1"/>
  <c r="P17" i="1"/>
  <c r="S17" i="1"/>
  <c r="CD54" i="2"/>
  <c r="CC47" i="2"/>
  <c r="CC53" i="2"/>
  <c r="CC60" i="2"/>
  <c r="CC55" i="2"/>
  <c r="CD50" i="2"/>
  <c r="CC54" i="2"/>
  <c r="CD58" i="2"/>
  <c r="CD60" i="2"/>
  <c r="CD57" i="2"/>
  <c r="CD59" i="2"/>
  <c r="CC59" i="2"/>
  <c r="CC46" i="2"/>
  <c r="CD61" i="2"/>
  <c r="CD46" i="2"/>
  <c r="CC50" i="2"/>
  <c r="CC62" i="2"/>
  <c r="CC61" i="2"/>
  <c r="CD47" i="2"/>
  <c r="CD55" i="2"/>
  <c r="CC57" i="2"/>
  <c r="CD51" i="2"/>
  <c r="CC56" i="2"/>
  <c r="CD49" i="2"/>
  <c r="CC58" i="2"/>
  <c r="CD48" i="2"/>
  <c r="CD62" i="2"/>
  <c r="CC49" i="2"/>
  <c r="CD56" i="2"/>
  <c r="CD53" i="2"/>
  <c r="CC48" i="2"/>
  <c r="CC51" i="2"/>
  <c r="Q47" i="2"/>
  <c r="V23" i="1"/>
  <c r="T46" i="2"/>
  <c r="AC22" i="1"/>
  <c r="S22" i="1" s="1"/>
  <c r="P39" i="2"/>
  <c r="AC48" i="2"/>
  <c r="V30" i="1" s="1"/>
  <c r="AF46" i="2"/>
  <c r="AF47" i="2"/>
  <c r="AC29" i="1" s="1"/>
  <c r="AF49" i="2"/>
  <c r="AF48" i="2"/>
  <c r="AC30" i="1" s="1"/>
  <c r="AC47" i="2"/>
  <c r="V29" i="1" s="1"/>
  <c r="V31" i="1"/>
  <c r="V28" i="1"/>
  <c r="P37" i="2"/>
  <c r="S37" i="2"/>
  <c r="Q46" i="2"/>
  <c r="V13" i="1"/>
  <c r="AI38" i="2"/>
  <c r="I42" i="2"/>
  <c r="V15" i="1"/>
  <c r="P40" i="2"/>
  <c r="T49" i="2"/>
  <c r="P38" i="2"/>
  <c r="P41" i="2"/>
  <c r="S41" i="2"/>
  <c r="P36" i="2"/>
  <c r="Z64" i="2"/>
  <c r="C58" i="2" s="1"/>
  <c r="AU44" i="1" s="1"/>
  <c r="S36" i="2"/>
  <c r="V11" i="1"/>
  <c r="Q48" i="2"/>
  <c r="Q45" i="2"/>
  <c r="V18" i="1"/>
  <c r="S43" i="2"/>
  <c r="P43" i="2"/>
  <c r="Q49" i="2"/>
  <c r="V14" i="1"/>
  <c r="S39" i="2"/>
  <c r="T47" i="2"/>
  <c r="S38" i="2"/>
  <c r="T48" i="2"/>
  <c r="T45" i="2"/>
  <c r="AJ52" i="2" l="1"/>
  <c r="Z53" i="2"/>
  <c r="EU44" i="1"/>
  <c r="B39" i="1" s="1"/>
  <c r="O46" i="2"/>
  <c r="AC63" i="2" s="1"/>
  <c r="O48" i="2"/>
  <c r="S14" i="1"/>
  <c r="P14" i="1"/>
  <c r="S18" i="1"/>
  <c r="P18" i="1"/>
  <c r="P15" i="1"/>
  <c r="S15" i="1"/>
  <c r="P23" i="1"/>
  <c r="S23" i="1"/>
  <c r="O45" i="2"/>
  <c r="AC61" i="2" s="1"/>
  <c r="P22" i="1"/>
  <c r="P11" i="1"/>
  <c r="S11" i="1"/>
  <c r="P13" i="1"/>
  <c r="S13" i="1"/>
  <c r="P31" i="1"/>
  <c r="S31" i="1"/>
  <c r="P29" i="1"/>
  <c r="S29" i="1"/>
  <c r="S30" i="1"/>
  <c r="P30" i="1"/>
  <c r="S28" i="1"/>
  <c r="P28" i="1"/>
  <c r="O47" i="2"/>
  <c r="AC67" i="2" s="1"/>
  <c r="AA48" i="2"/>
  <c r="AC68" i="2" s="1"/>
  <c r="AA47" i="2"/>
  <c r="AA46" i="2"/>
  <c r="AC64" i="2" s="1"/>
  <c r="AA45" i="2"/>
  <c r="AC62" i="2" s="1"/>
  <c r="O49" i="2"/>
  <c r="AC70" i="2" s="1"/>
  <c r="AA49" i="2"/>
  <c r="Z55" i="2"/>
  <c r="AJ54" i="2"/>
  <c r="AJ55" i="2"/>
  <c r="Z54" i="2"/>
  <c r="Z56" i="2"/>
  <c r="AJ56" i="2"/>
  <c r="S42" i="2"/>
  <c r="P42" i="2"/>
  <c r="AC66" i="2" l="1"/>
  <c r="AB65" i="2"/>
  <c r="P27" i="1"/>
  <c r="S27" i="1"/>
  <c r="AC65" i="2"/>
  <c r="AB63" i="2"/>
  <c r="AD63" i="2" s="1"/>
  <c r="AB67" i="2"/>
  <c r="AD67" i="2" s="1"/>
  <c r="Z61" i="2" s="1"/>
  <c r="C56" i="2" s="1"/>
  <c r="AC69" i="2"/>
  <c r="AB69" i="2"/>
  <c r="AB61" i="2"/>
  <c r="AD61" i="2" s="1"/>
  <c r="Z52" i="2"/>
  <c r="C52" i="2" s="1"/>
  <c r="AD69" i="2" l="1"/>
  <c r="Z62" i="2" s="1"/>
  <c r="D57" i="2" s="1"/>
  <c r="AD65" i="2"/>
  <c r="Z60" i="2" s="1"/>
  <c r="C55" i="2" s="1"/>
  <c r="EU47" i="1"/>
  <c r="B37" i="1" s="1"/>
  <c r="EU43" i="1"/>
  <c r="B34" i="1" s="1"/>
  <c r="D56" i="2"/>
  <c r="AF61" i="2"/>
  <c r="AE61" i="2" s="1"/>
  <c r="AA59" i="2" s="1"/>
  <c r="Z59" i="2" s="1"/>
  <c r="C57" i="2" l="1"/>
  <c r="EU48" i="1" s="1"/>
  <c r="B38" i="1" s="1"/>
  <c r="D55" i="2"/>
  <c r="M55" i="2" s="1"/>
  <c r="Z71" i="2"/>
  <c r="EU46" i="1"/>
  <c r="B36" i="1" s="1"/>
  <c r="AA57" i="2"/>
  <c r="Z57" i="2" s="1"/>
  <c r="AA58" i="2"/>
  <c r="Z58" i="2" s="1"/>
  <c r="M57" i="2"/>
  <c r="M56" i="2"/>
  <c r="C54" i="2" l="1"/>
  <c r="EU45" i="1" s="1"/>
  <c r="B35" i="1" s="1"/>
</calcChain>
</file>

<file path=xl/comments1.xml><?xml version="1.0" encoding="utf-8"?>
<comments xmlns="http://schemas.openxmlformats.org/spreadsheetml/2006/main">
  <authors>
    <author>labdoctor</author>
  </authors>
  <commentList>
    <comment ref="B55" authorId="0">
      <text>
        <r>
          <rPr>
            <b/>
            <u/>
            <sz val="11"/>
            <color indexed="81"/>
            <rFont val="Tahoma"/>
            <family val="2"/>
          </rPr>
          <t>Dear: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10"/>
            <rFont val="Tahoma"/>
            <family val="2"/>
          </rPr>
          <t>Here you can add:
Blood Group
ESR
PT
ABTT
BT
CT
Sickle Cells
G6PD
Rh Antibody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14"/>
            <color indexed="48"/>
            <rFont val="Tahoma"/>
            <family val="2"/>
          </rPr>
          <t>:)</t>
        </r>
      </text>
    </comment>
  </commentList>
</comments>
</file>

<file path=xl/sharedStrings.xml><?xml version="1.0" encoding="utf-8"?>
<sst xmlns="http://schemas.openxmlformats.org/spreadsheetml/2006/main" count="948" uniqueCount="252">
  <si>
    <r>
      <t>NAME</t>
    </r>
    <r>
      <rPr>
        <b/>
        <sz val="12"/>
        <color indexed="18"/>
        <rFont val="Times New Roman"/>
        <family val="1"/>
      </rPr>
      <t>:</t>
    </r>
  </si>
  <si>
    <r>
      <t>FILE NO</t>
    </r>
    <r>
      <rPr>
        <b/>
        <sz val="12"/>
        <color indexed="18"/>
        <rFont val="Times New Roman"/>
        <family val="1"/>
      </rPr>
      <t>:</t>
    </r>
  </si>
  <si>
    <t xml:space="preserve">            </t>
  </si>
  <si>
    <r>
      <t>DOCTOR</t>
    </r>
    <r>
      <rPr>
        <b/>
        <sz val="12"/>
        <color indexed="18"/>
        <rFont val="Times New Roman"/>
        <family val="1"/>
      </rPr>
      <t>:</t>
    </r>
  </si>
  <si>
    <r>
      <t>LAB</t>
    </r>
    <r>
      <rPr>
        <b/>
        <sz val="12"/>
        <color indexed="18"/>
        <rFont val="Times New Roman"/>
        <family val="1"/>
      </rPr>
      <t xml:space="preserve"> </t>
    </r>
    <r>
      <rPr>
        <b/>
        <sz val="12"/>
        <rFont val="Times New Roman"/>
        <family val="1"/>
      </rPr>
      <t>NO:</t>
    </r>
  </si>
  <si>
    <t>GENDER:</t>
  </si>
  <si>
    <t>SAMPLING:</t>
  </si>
  <si>
    <t>Female</t>
  </si>
  <si>
    <t>Male</t>
  </si>
  <si>
    <t>Prof. Dr. Majda Al Yatama</t>
  </si>
  <si>
    <t>Prof. Dr. Emad Khalaf</t>
  </si>
  <si>
    <t>Prof. Dr. Mohmed Kandeel</t>
  </si>
  <si>
    <t>Prof. Dr. Mona Hamadah</t>
  </si>
  <si>
    <t>Prof. Dr. Mahmoud Nagey</t>
  </si>
  <si>
    <t>Prof. Dr. Basam Bu Albanat</t>
  </si>
  <si>
    <t>Years</t>
  </si>
  <si>
    <t>Months</t>
  </si>
  <si>
    <t>Days</t>
  </si>
  <si>
    <t>REPORTING:</t>
  </si>
  <si>
    <t>AGE:</t>
  </si>
  <si>
    <t>PARAMETERS</t>
  </si>
  <si>
    <t>Flag</t>
  </si>
  <si>
    <t>Normal Range</t>
  </si>
  <si>
    <t>Total Leucocytes</t>
  </si>
  <si>
    <t>–</t>
  </si>
  <si>
    <t xml:space="preserve">RBC.s Count </t>
  </si>
  <si>
    <t>Hemoglobin</t>
  </si>
  <si>
    <t>g / dl</t>
  </si>
  <si>
    <t>Hematochrite</t>
  </si>
  <si>
    <t>%</t>
  </si>
  <si>
    <t>MCV</t>
  </si>
  <si>
    <t>fl</t>
  </si>
  <si>
    <t>MCH</t>
  </si>
  <si>
    <t>pg</t>
  </si>
  <si>
    <t>MCHC</t>
  </si>
  <si>
    <t>Platelets Count</t>
  </si>
  <si>
    <t xml:space="preserve">Differential Count </t>
  </si>
  <si>
    <t xml:space="preserve">     Absolute Count</t>
  </si>
  <si>
    <t>Neutrophils</t>
  </si>
  <si>
    <t>Lymphocytes</t>
  </si>
  <si>
    <t>Monocytes</t>
  </si>
  <si>
    <t>Eosinophils</t>
  </si>
  <si>
    <t>Basophils</t>
  </si>
  <si>
    <t>Complete Blood Picture</t>
  </si>
  <si>
    <t>Result</t>
  </si>
  <si>
    <t>Unit</t>
  </si>
  <si>
    <r>
      <t>10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 xml:space="preserve"> /µl</t>
    </r>
  </si>
  <si>
    <r>
      <t>10</t>
    </r>
    <r>
      <rPr>
        <vertAlign val="superscript"/>
        <sz val="12"/>
        <rFont val="Arial"/>
        <family val="2"/>
      </rPr>
      <t>6</t>
    </r>
    <r>
      <rPr>
        <sz val="12"/>
        <rFont val="Arial"/>
        <family val="2"/>
      </rPr>
      <t xml:space="preserve"> /µl</t>
    </r>
  </si>
  <si>
    <t>Hematology Unit</t>
  </si>
  <si>
    <t>/µl</t>
  </si>
  <si>
    <t>-</t>
  </si>
  <si>
    <t>Age</t>
  </si>
  <si>
    <t>Hb</t>
  </si>
  <si>
    <t>Ht</t>
  </si>
  <si>
    <t>RBCs</t>
  </si>
  <si>
    <t>Day</t>
  </si>
  <si>
    <t>Month</t>
  </si>
  <si>
    <t>Year</t>
  </si>
  <si>
    <t>Adult</t>
  </si>
  <si>
    <t>♀</t>
  </si>
  <si>
    <t>♂</t>
  </si>
  <si>
    <t>TLC</t>
  </si>
  <si>
    <t>Baso</t>
  </si>
  <si>
    <t>Eosin</t>
  </si>
  <si>
    <t>Neutro</t>
  </si>
  <si>
    <t>Lymph.</t>
  </si>
  <si>
    <t>Mono</t>
  </si>
  <si>
    <t>Plt</t>
  </si>
  <si>
    <t>tlc</t>
  </si>
  <si>
    <t>rbc</t>
  </si>
  <si>
    <t>hb</t>
  </si>
  <si>
    <t>ht</t>
  </si>
  <si>
    <t>mcv</t>
  </si>
  <si>
    <t>mch</t>
  </si>
  <si>
    <t>mchc</t>
  </si>
  <si>
    <t>plt</t>
  </si>
  <si>
    <t>WBCs</t>
  </si>
  <si>
    <t>neu</t>
  </si>
  <si>
    <t>lym</t>
  </si>
  <si>
    <t>mono</t>
  </si>
  <si>
    <t>eos</t>
  </si>
  <si>
    <t>baso</t>
  </si>
  <si>
    <t>Lym</t>
  </si>
  <si>
    <t>M ono</t>
  </si>
  <si>
    <t>Eosi</t>
  </si>
  <si>
    <t>%%%%%%%%%%%%%%%%%%%%%%%%%%%%%%%%%%%%%%%%%%%%%%%</t>
  </si>
  <si>
    <t>neu%</t>
  </si>
  <si>
    <t>lym%</t>
  </si>
  <si>
    <t>mono%</t>
  </si>
  <si>
    <t>eos%</t>
  </si>
  <si>
    <t>baso%</t>
  </si>
  <si>
    <t>/μl</t>
  </si>
  <si>
    <t>E</t>
  </si>
  <si>
    <t>L</t>
  </si>
  <si>
    <t>M</t>
  </si>
  <si>
    <t>B</t>
  </si>
  <si>
    <t>32.0 - 62.0</t>
  </si>
  <si>
    <t>15.0 - 35.0</t>
  </si>
  <si>
    <t>20.0 - 45.0</t>
  </si>
  <si>
    <t>31.0 - 61.0</t>
  </si>
  <si>
    <t>37.0 - 80.0</t>
  </si>
  <si>
    <t>p to 2w</t>
  </si>
  <si>
    <t>2w to 2</t>
  </si>
  <si>
    <t>2 to 6</t>
  </si>
  <si>
    <t>6 to 16</t>
  </si>
  <si>
    <t>16 to 127</t>
  </si>
  <si>
    <t>NAME:</t>
  </si>
  <si>
    <t>LAB NO:</t>
  </si>
  <si>
    <t>FILE NO:</t>
  </si>
  <si>
    <t>DOCTOR:</t>
  </si>
  <si>
    <t>Normal Ranges</t>
  </si>
  <si>
    <t>Neu</t>
  </si>
  <si>
    <t>Neu%</t>
  </si>
  <si>
    <t>Lym%</t>
  </si>
  <si>
    <t>Mono%</t>
  </si>
  <si>
    <t>Eosi%</t>
  </si>
  <si>
    <t>Baso%</t>
  </si>
  <si>
    <t>Comment:</t>
  </si>
  <si>
    <t>Doctors</t>
  </si>
  <si>
    <t xml:space="preserve"> </t>
  </si>
  <si>
    <t>103 /µl</t>
  </si>
  <si>
    <t>106 /µl</t>
  </si>
  <si>
    <t>Prothrombin Time (PT):</t>
  </si>
  <si>
    <t>sec</t>
  </si>
  <si>
    <t>Concentration</t>
  </si>
  <si>
    <t>Ratio</t>
  </si>
  <si>
    <t>INR</t>
  </si>
  <si>
    <t>Patient's Time</t>
  </si>
  <si>
    <t>Control's Time</t>
  </si>
  <si>
    <t>Activated Partial Thromboplastin Time (APTT):</t>
  </si>
  <si>
    <t>1st Hour</t>
  </si>
  <si>
    <t>2nd Hour</t>
  </si>
  <si>
    <t>mm</t>
  </si>
  <si>
    <t>Bleeding Time</t>
  </si>
  <si>
    <t>Clotting Time</t>
  </si>
  <si>
    <t>min</t>
  </si>
  <si>
    <t>Positive</t>
  </si>
  <si>
    <t>Negative</t>
  </si>
  <si>
    <t>A</t>
  </si>
  <si>
    <t>O</t>
  </si>
  <si>
    <t>Blood Group Rh Typing:</t>
  </si>
  <si>
    <t>Bleeding Time and Clotting Time:</t>
  </si>
  <si>
    <t>Sickle Cells:</t>
  </si>
  <si>
    <t>G-6-P-D RBC's Assay:</t>
  </si>
  <si>
    <t>G-6-P-D Activity:</t>
  </si>
  <si>
    <t>IU/RBC's</t>
  </si>
  <si>
    <t>Rh Antibody Screening:</t>
  </si>
  <si>
    <t>Rh Antibody:</t>
  </si>
  <si>
    <t>Activated Partial Thromboplastin Time (APTT)::</t>
  </si>
  <si>
    <t/>
  </si>
  <si>
    <t>Erythrocytes Sedemintation Rate (E.S.R.):</t>
  </si>
  <si>
    <t>Clotting Time:</t>
  </si>
  <si>
    <t>Bleeding Time:</t>
  </si>
  <si>
    <t>2nd Hour:</t>
  </si>
  <si>
    <t>1st Hour:</t>
  </si>
  <si>
    <t>Patient's Time:</t>
  </si>
  <si>
    <t>INR:</t>
  </si>
  <si>
    <t>Ratio:</t>
  </si>
  <si>
    <t>Concentration:</t>
  </si>
  <si>
    <t>Control's Time:</t>
  </si>
  <si>
    <t>Group Type:</t>
  </si>
  <si>
    <t>Copy Rights to Dr.walid salah</t>
  </si>
  <si>
    <t>PRINT</t>
  </si>
  <si>
    <t xml:space="preserve">SAMPLE DATE </t>
  </si>
  <si>
    <t>RDW</t>
  </si>
  <si>
    <t>Neutrophils COUNT</t>
  </si>
  <si>
    <t>Lymphocytes COUNT</t>
  </si>
  <si>
    <t>Monocytes COUNT</t>
  </si>
  <si>
    <t>Eosinophils COUNT</t>
  </si>
  <si>
    <t>Basophils COUNT</t>
  </si>
  <si>
    <t>COMPLETE BLOOD COUNT  ( CBC )</t>
  </si>
  <si>
    <t>K/µl</t>
  </si>
  <si>
    <t>MOHAMED AHMAD ABUZAID</t>
  </si>
  <si>
    <t>1439</t>
  </si>
  <si>
    <t>MR001055</t>
  </si>
  <si>
    <t>06.10.2015</t>
  </si>
  <si>
    <t>WBC</t>
  </si>
  <si>
    <t>1D</t>
  </si>
  <si>
    <t>2Days</t>
  </si>
  <si>
    <t>1Y</t>
  </si>
  <si>
    <t>16Yrs</t>
  </si>
  <si>
    <t>17Y</t>
  </si>
  <si>
    <t>99Yrs</t>
  </si>
  <si>
    <t>4.6 - 10.2</t>
  </si>
  <si>
    <t>RBC</t>
  </si>
  <si>
    <t>3.9 - 4.7</t>
  </si>
  <si>
    <t>4 - 5.2</t>
  </si>
  <si>
    <t>4.7 - 6.1</t>
  </si>
  <si>
    <t>4.04 - 5.48</t>
  </si>
  <si>
    <t>HAEMOGLOBIN</t>
  </si>
  <si>
    <t>13.5 - 18.5</t>
  </si>
  <si>
    <t>10.2 - 15.2</t>
  </si>
  <si>
    <t>14 - 17</t>
  </si>
  <si>
    <t>HCT</t>
  </si>
  <si>
    <t>42 - 51</t>
  </si>
  <si>
    <t>42 - 52</t>
  </si>
  <si>
    <t>34 - 48</t>
  </si>
  <si>
    <t>37.7 - 47.9</t>
  </si>
  <si>
    <t>98 - 108</t>
  </si>
  <si>
    <t>78 - 94</t>
  </si>
  <si>
    <t>80 - 97</t>
  </si>
  <si>
    <t>80 - 94</t>
  </si>
  <si>
    <t>31 - 34</t>
  </si>
  <si>
    <t>23 - 31</t>
  </si>
  <si>
    <t>27 - 31.2</t>
  </si>
  <si>
    <t>28 - 33</t>
  </si>
  <si>
    <t>32 - 36</t>
  </si>
  <si>
    <t>31.8 - 35.4</t>
  </si>
  <si>
    <t>PLATELET COUNT</t>
  </si>
  <si>
    <t>0Y</t>
  </si>
  <si>
    <t>999Yrs</t>
  </si>
  <si>
    <t>150 - 400</t>
  </si>
  <si>
    <t>RDW-CV</t>
  </si>
  <si>
    <t>11.6 - 14.4</t>
  </si>
  <si>
    <t>NEUTROPHILS COUNT</t>
  </si>
  <si>
    <t>1.0 - 9.5</t>
  </si>
  <si>
    <t>1.5 - 8.5</t>
  </si>
  <si>
    <t>2.0 - 6.9</t>
  </si>
  <si>
    <t>LYMPHOCYTES COUNT</t>
  </si>
  <si>
    <t>2.0 - 17.0</t>
  </si>
  <si>
    <t>1.0 - 17</t>
  </si>
  <si>
    <t>3.7 - 8.5</t>
  </si>
  <si>
    <t>0.6 - 3.4</t>
  </si>
  <si>
    <t>MONOCYTES COUNT</t>
  </si>
  <si>
    <t>0.3 - 0.82</t>
  </si>
  <si>
    <t>0.0 - 0.8</t>
  </si>
  <si>
    <t>EOSINOPHILS COUNT</t>
  </si>
  <si>
    <t>0.04 - 0.54</t>
  </si>
  <si>
    <t>0.0 - 0.45</t>
  </si>
  <si>
    <t>BASOPHILS COUNT</t>
  </si>
  <si>
    <t>0.0 - 0.08</t>
  </si>
  <si>
    <t>0.0 - 0.2</t>
  </si>
  <si>
    <t>NEUTROPHILS%</t>
  </si>
  <si>
    <t>51 - 71</t>
  </si>
  <si>
    <t>20 - 45</t>
  </si>
  <si>
    <t>37 - 75</t>
  </si>
  <si>
    <t>LYMPHOCYTES %</t>
  </si>
  <si>
    <t>21 - 41</t>
  </si>
  <si>
    <t>45 - 70</t>
  </si>
  <si>
    <t>18 - 50</t>
  </si>
  <si>
    <t>MONOCYTES %</t>
  </si>
  <si>
    <t>4.7 - 12.5</t>
  </si>
  <si>
    <t>2.0 - 10.0</t>
  </si>
  <si>
    <t>2.0 - 10</t>
  </si>
  <si>
    <t>EOSINOPHILS %</t>
  </si>
  <si>
    <t>0.8 - 7.0</t>
  </si>
  <si>
    <t>1.0 - 6.0</t>
  </si>
  <si>
    <t>BASOPHILS %</t>
  </si>
  <si>
    <t>0.0 - 1.2</t>
  </si>
  <si>
    <t>0.0 - 1.0</t>
  </si>
  <si>
    <t>Differential Count</t>
  </si>
  <si>
    <t>Relative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</si>
</sst>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[$-409]d/mmm/yyyy;@"/>
  </numFmts>
  <fonts count="7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indexed="18"/>
      <name val="Times New Roman"/>
      <family val="1"/>
    </font>
    <font>
      <sz val="8"/>
      <name val="Arial"/>
      <family val="2"/>
    </font>
    <font>
      <sz val="12"/>
      <name val="Arial"/>
      <family val="2"/>
    </font>
    <font>
      <sz val="14"/>
      <name val="Times New Roman"/>
      <family val="1"/>
    </font>
    <font>
      <b/>
      <sz val="1"/>
      <name val="Times New Roman"/>
      <family val="1"/>
    </font>
    <font>
      <b/>
      <sz val="13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</font>
    <font>
      <b/>
      <u/>
      <sz val="14"/>
      <name val="Times New Roman"/>
      <family val="1"/>
    </font>
    <font>
      <vertAlign val="superscript"/>
      <sz val="12"/>
      <name val="Arial"/>
      <family val="2"/>
    </font>
    <font>
      <b/>
      <sz val="16"/>
      <name val="Times New Roman"/>
      <family val="1"/>
    </font>
    <font>
      <b/>
      <sz val="14"/>
      <name val="Times New Roman"/>
      <family val="1"/>
    </font>
    <font>
      <b/>
      <u/>
      <sz val="16"/>
      <name val="Copperplate Gothic Bold"/>
      <family val="2"/>
    </font>
    <font>
      <sz val="1"/>
      <color indexed="22"/>
      <name val="Arial"/>
      <family val="2"/>
    </font>
    <font>
      <sz val="1"/>
      <name val="Arial"/>
      <family val="2"/>
    </font>
    <font>
      <sz val="10"/>
      <color indexed="23"/>
      <name val="Arial"/>
      <family val="2"/>
    </font>
    <font>
      <sz val="1"/>
      <color indexed="23"/>
      <name val="Arial"/>
      <family val="2"/>
    </font>
    <font>
      <sz val="10"/>
      <color indexed="55"/>
      <name val="Arial"/>
      <family val="2"/>
    </font>
    <font>
      <sz val="1"/>
      <color indexed="55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20"/>
      <color indexed="28"/>
      <name val="Bauhaus 93"/>
      <family val="5"/>
    </font>
    <font>
      <b/>
      <sz val="10"/>
      <name val="Arial"/>
      <family val="2"/>
    </font>
    <font>
      <b/>
      <sz val="10"/>
      <color indexed="62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12"/>
      <name val="Times New Roman"/>
      <family val="1"/>
    </font>
    <font>
      <sz val="10"/>
      <color indexed="9"/>
      <name val="Arial"/>
      <family val="2"/>
    </font>
    <font>
      <b/>
      <shadow/>
      <sz val="16"/>
      <color indexed="10"/>
      <name val="Times New Roman"/>
      <family val="1"/>
    </font>
    <font>
      <b/>
      <sz val="16"/>
      <color indexed="10"/>
      <name val="Arial"/>
      <family val="2"/>
    </font>
    <font>
      <sz val="16"/>
      <name val="Arial"/>
      <family val="2"/>
    </font>
    <font>
      <sz val="16"/>
      <color indexed="10"/>
      <name val="Arial"/>
      <family val="2"/>
    </font>
    <font>
      <b/>
      <sz val="14"/>
      <color indexed="10"/>
      <name val="Times New Roman"/>
      <family val="1"/>
    </font>
    <font>
      <b/>
      <shadow/>
      <sz val="14"/>
      <color indexed="10"/>
      <name val="Times New Roman"/>
      <family val="1"/>
    </font>
    <font>
      <sz val="11"/>
      <color indexed="28"/>
      <name val="Times New Roman"/>
      <family val="1"/>
    </font>
    <font>
      <sz val="11"/>
      <name val="Times New Roman"/>
      <family val="1"/>
    </font>
    <font>
      <sz val="11"/>
      <color indexed="28"/>
      <name val="Arial"/>
      <family val="2"/>
    </font>
    <font>
      <b/>
      <sz val="12"/>
      <color indexed="10"/>
      <name val="Arial"/>
      <family val="2"/>
    </font>
    <font>
      <sz val="14"/>
      <color indexed="10"/>
      <name val="Arial"/>
      <family val="2"/>
    </font>
    <font>
      <sz val="12"/>
      <name val="Arial"/>
      <family val="2"/>
    </font>
    <font>
      <sz val="1"/>
      <color indexed="55"/>
      <name val="Arial"/>
      <family val="2"/>
    </font>
    <font>
      <sz val="18"/>
      <color indexed="10"/>
      <name val="Arial"/>
      <family val="2"/>
    </font>
    <font>
      <sz val="1"/>
      <color indexed="10"/>
      <name val="Arial"/>
      <family val="2"/>
    </font>
    <font>
      <b/>
      <sz val="1"/>
      <color indexed="55"/>
      <name val="Arial"/>
      <family val="2"/>
    </font>
    <font>
      <b/>
      <sz val="12.5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u/>
      <sz val="11"/>
      <color indexed="81"/>
      <name val="Tahoma"/>
      <family val="2"/>
    </font>
    <font>
      <b/>
      <sz val="8"/>
      <color indexed="10"/>
      <name val="Tahoma"/>
      <family val="2"/>
    </font>
    <font>
      <b/>
      <sz val="14"/>
      <color indexed="48"/>
      <name val="Tahoma"/>
      <family val="2"/>
    </font>
    <font>
      <sz val="14"/>
      <name val="Arial"/>
      <family val="2"/>
    </font>
    <font>
      <b/>
      <sz val="10"/>
      <name val="Times New Roman"/>
      <family val="1"/>
    </font>
    <font>
      <sz val="1"/>
      <color rgb="FFFF0000"/>
      <name val="Arial"/>
      <family val="2"/>
    </font>
    <font>
      <sz val="10"/>
      <color rgb="FFFF0000"/>
      <name val="Arial"/>
      <family val="2"/>
    </font>
    <font>
      <sz val="1"/>
      <color theme="0" tint="-0.34998626667073579"/>
      <name val="Arial"/>
      <family val="2"/>
    </font>
    <font>
      <b/>
      <i/>
      <u/>
      <sz val="14"/>
      <name val="Arial"/>
      <family val="2"/>
    </font>
    <font>
      <b/>
      <sz val="14"/>
      <name val="Cambria"/>
      <family val="1"/>
      <scheme val="major"/>
    </font>
    <font>
      <b/>
      <sz val="15"/>
      <name val="Calibri"/>
      <family val="2"/>
      <scheme val="minor"/>
    </font>
    <font>
      <sz val="13"/>
      <name val="Times New Roman"/>
      <family val="1"/>
    </font>
    <font>
      <sz val="12"/>
      <color indexed="55"/>
      <name val="Arial"/>
      <family val="2"/>
    </font>
    <font>
      <sz val="12"/>
      <color indexed="10"/>
      <name val="Arial"/>
      <family val="2"/>
    </font>
    <font>
      <sz val="12"/>
      <color rgb="FFFF0000"/>
      <name val="Arial"/>
      <family val="2"/>
    </font>
    <font>
      <sz val="12"/>
      <color indexed="9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8"/>
      <name val="Arial"/>
      <family val="2"/>
    </font>
    <font>
      <b/>
      <i/>
      <sz val="13"/>
      <name val="Times New Roman"/>
      <family val="1"/>
    </font>
    <font>
      <b/>
      <sz val="15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E0E0E0"/>
      </bottom>
      <diagonal/>
    </border>
    <border>
      <left style="medium">
        <color rgb="FFCCCCCC"/>
      </left>
      <right/>
      <top style="medium">
        <color rgb="FFCCCCCC"/>
      </top>
      <bottom style="medium">
        <color rgb="FFE0E0E0"/>
      </bottom>
      <diagonal/>
    </border>
    <border>
      <left/>
      <right/>
      <top style="medium">
        <color rgb="FFCCCCCC"/>
      </top>
      <bottom style="medium">
        <color rgb="FFE0E0E0"/>
      </bottom>
      <diagonal/>
    </border>
    <border>
      <left style="medium">
        <color rgb="FFCCCCCC"/>
      </left>
      <right/>
      <top/>
      <bottom style="medium">
        <color rgb="FFE0E0E0"/>
      </bottom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7" fillId="0" borderId="0"/>
  </cellStyleXfs>
  <cellXfs count="241">
    <xf numFmtId="0" fontId="0" fillId="0" borderId="0" xfId="0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0" fillId="0" borderId="0" xfId="0" applyProtection="1"/>
    <xf numFmtId="0" fontId="16" fillId="0" borderId="0" xfId="0" applyFont="1" applyProtection="1"/>
    <xf numFmtId="0" fontId="17" fillId="0" borderId="0" xfId="0" applyFont="1" applyProtection="1"/>
    <xf numFmtId="0" fontId="19" fillId="0" borderId="0" xfId="0" applyFont="1" applyProtection="1"/>
    <xf numFmtId="0" fontId="20" fillId="0" borderId="0" xfId="0" applyFont="1" applyProtection="1"/>
    <xf numFmtId="0" fontId="21" fillId="0" borderId="0" xfId="0" applyFont="1" applyProtection="1"/>
    <xf numFmtId="0" fontId="0" fillId="0" borderId="0" xfId="0" applyBorder="1" applyProtection="1"/>
    <xf numFmtId="0" fontId="0" fillId="0" borderId="0" xfId="0" applyBorder="1" applyAlignment="1" applyProtection="1"/>
    <xf numFmtId="0" fontId="3" fillId="0" borderId="0" xfId="0" applyFont="1" applyAlignment="1" applyProtection="1">
      <alignment horizontal="justify" readingOrder="1"/>
    </xf>
    <xf numFmtId="0" fontId="4" fillId="0" borderId="0" xfId="0" applyFont="1" applyProtection="1"/>
    <xf numFmtId="0" fontId="9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0" fontId="5" fillId="0" borderId="0" xfId="0" applyFont="1" applyProtection="1"/>
    <xf numFmtId="0" fontId="2" fillId="0" borderId="0" xfId="0" applyFont="1" applyProtection="1"/>
    <xf numFmtId="0" fontId="7" fillId="0" borderId="0" xfId="0" applyFont="1" applyAlignment="1" applyProtection="1">
      <alignment horizontal="right"/>
    </xf>
    <xf numFmtId="0" fontId="0" fillId="0" borderId="3" xfId="0" applyBorder="1" applyProtection="1"/>
    <xf numFmtId="0" fontId="23" fillId="2" borderId="4" xfId="0" applyFont="1" applyFill="1" applyBorder="1" applyProtection="1"/>
    <xf numFmtId="0" fontId="22" fillId="2" borderId="5" xfId="0" applyFont="1" applyFill="1" applyBorder="1" applyAlignment="1" applyProtection="1">
      <alignment vertical="center"/>
    </xf>
    <xf numFmtId="0" fontId="22" fillId="2" borderId="6" xfId="0" applyFont="1" applyFill="1" applyBorder="1" applyAlignment="1" applyProtection="1">
      <alignment vertical="center"/>
    </xf>
    <xf numFmtId="0" fontId="24" fillId="2" borderId="7" xfId="0" applyFont="1" applyFill="1" applyBorder="1" applyAlignment="1" applyProtection="1">
      <alignment vertical="center"/>
    </xf>
    <xf numFmtId="0" fontId="22" fillId="2" borderId="8" xfId="0" applyFont="1" applyFill="1" applyBorder="1" applyAlignment="1" applyProtection="1">
      <alignment vertical="center"/>
    </xf>
    <xf numFmtId="0" fontId="22" fillId="2" borderId="9" xfId="0" applyFont="1" applyFill="1" applyBorder="1" applyAlignment="1" applyProtection="1">
      <alignment vertical="center"/>
    </xf>
    <xf numFmtId="0" fontId="25" fillId="2" borderId="5" xfId="0" applyFont="1" applyFill="1" applyBorder="1" applyAlignment="1" applyProtection="1">
      <alignment vertical="center"/>
    </xf>
    <xf numFmtId="0" fontId="25" fillId="2" borderId="6" xfId="0" applyFont="1" applyFill="1" applyBorder="1" applyAlignment="1" applyProtection="1">
      <alignment vertical="center"/>
    </xf>
    <xf numFmtId="0" fontId="26" fillId="2" borderId="7" xfId="0" applyFont="1" applyFill="1" applyBorder="1" applyAlignment="1" applyProtection="1">
      <alignment vertical="center"/>
    </xf>
    <xf numFmtId="0" fontId="27" fillId="2" borderId="4" xfId="0" applyFont="1" applyFill="1" applyBorder="1" applyProtection="1"/>
    <xf numFmtId="0" fontId="27" fillId="2" borderId="10" xfId="0" applyFont="1" applyFill="1" applyBorder="1" applyProtection="1"/>
    <xf numFmtId="0" fontId="23" fillId="2" borderId="10" xfId="0" applyFont="1" applyFill="1" applyBorder="1" applyProtection="1"/>
    <xf numFmtId="0" fontId="30" fillId="0" borderId="4" xfId="0" applyFont="1" applyFill="1" applyBorder="1" applyProtection="1"/>
    <xf numFmtId="0" fontId="33" fillId="2" borderId="4" xfId="0" applyFont="1" applyFill="1" applyBorder="1" applyProtection="1"/>
    <xf numFmtId="0" fontId="34" fillId="2" borderId="4" xfId="0" applyFont="1" applyFill="1" applyBorder="1" applyProtection="1"/>
    <xf numFmtId="0" fontId="35" fillId="2" borderId="11" xfId="0" applyFont="1" applyFill="1" applyBorder="1" applyAlignment="1" applyProtection="1">
      <alignment horizontal="center" wrapText="1" readingOrder="1"/>
    </xf>
    <xf numFmtId="0" fontId="35" fillId="2" borderId="12" xfId="0" applyFont="1" applyFill="1" applyBorder="1" applyAlignment="1" applyProtection="1">
      <alignment horizontal="center" wrapText="1" readingOrder="1"/>
    </xf>
    <xf numFmtId="0" fontId="30" fillId="2" borderId="4" xfId="0" applyFont="1" applyFill="1" applyBorder="1" applyProtection="1"/>
    <xf numFmtId="0" fontId="29" fillId="0" borderId="0" xfId="0" applyFont="1" applyProtection="1">
      <protection locked="0"/>
    </xf>
    <xf numFmtId="164" fontId="37" fillId="2" borderId="13" xfId="0" applyNumberFormat="1" applyFont="1" applyFill="1" applyBorder="1" applyAlignment="1" applyProtection="1">
      <alignment horizontal="right" wrapText="1" readingOrder="1"/>
      <protection locked="0"/>
    </xf>
    <xf numFmtId="164" fontId="37" fillId="2" borderId="14" xfId="0" applyNumberFormat="1" applyFont="1" applyFill="1" applyBorder="1" applyAlignment="1" applyProtection="1">
      <alignment horizontal="left" wrapText="1" readingOrder="1"/>
      <protection locked="0"/>
    </xf>
    <xf numFmtId="2" fontId="37" fillId="2" borderId="13" xfId="0" applyNumberFormat="1" applyFont="1" applyFill="1" applyBorder="1" applyAlignment="1" applyProtection="1">
      <alignment horizontal="right" wrapText="1" readingOrder="1"/>
      <protection locked="0"/>
    </xf>
    <xf numFmtId="2" fontId="37" fillId="2" borderId="14" xfId="0" applyNumberFormat="1" applyFont="1" applyFill="1" applyBorder="1" applyAlignment="1" applyProtection="1">
      <alignment horizontal="left" wrapText="1" readingOrder="1"/>
      <protection locked="0"/>
    </xf>
    <xf numFmtId="1" fontId="37" fillId="2" borderId="13" xfId="0" applyNumberFormat="1" applyFont="1" applyFill="1" applyBorder="1" applyAlignment="1" applyProtection="1">
      <alignment horizontal="right" wrapText="1" readingOrder="1"/>
      <protection locked="0"/>
    </xf>
    <xf numFmtId="1" fontId="37" fillId="2" borderId="14" xfId="0" applyNumberFormat="1" applyFont="1" applyFill="1" applyBorder="1" applyAlignment="1" applyProtection="1">
      <alignment horizontal="left" wrapText="1" readingOrder="1"/>
      <protection locked="0"/>
    </xf>
    <xf numFmtId="0" fontId="28" fillId="0" borderId="0" xfId="0" applyFont="1" applyProtection="1">
      <protection locked="0"/>
    </xf>
    <xf numFmtId="0" fontId="41" fillId="0" borderId="15" xfId="0" applyFont="1" applyFill="1" applyBorder="1" applyProtection="1"/>
    <xf numFmtId="0" fontId="42" fillId="0" borderId="0" xfId="0" applyFont="1" applyProtection="1"/>
    <xf numFmtId="0" fontId="42" fillId="0" borderId="0" xfId="0" applyFont="1"/>
    <xf numFmtId="0" fontId="43" fillId="0" borderId="4" xfId="0" applyFont="1" applyFill="1" applyBorder="1" applyProtection="1"/>
    <xf numFmtId="0" fontId="43" fillId="0" borderId="4" xfId="0" applyFont="1" applyFill="1" applyBorder="1" applyAlignment="1" applyProtection="1">
      <alignment horizontal="left"/>
    </xf>
    <xf numFmtId="0" fontId="43" fillId="0" borderId="0" xfId="0" applyFont="1" applyProtection="1"/>
    <xf numFmtId="0" fontId="43" fillId="0" borderId="0" xfId="0" applyFont="1"/>
    <xf numFmtId="0" fontId="44" fillId="2" borderId="4" xfId="0" applyFont="1" applyFill="1" applyBorder="1" applyProtection="1"/>
    <xf numFmtId="0" fontId="43" fillId="2" borderId="4" xfId="0" applyFont="1" applyFill="1" applyBorder="1" applyProtection="1"/>
    <xf numFmtId="0" fontId="43" fillId="2" borderId="10" xfId="0" applyFont="1" applyFill="1" applyBorder="1" applyProtection="1"/>
    <xf numFmtId="0" fontId="34" fillId="0" borderId="4" xfId="0" applyFont="1" applyFill="1" applyBorder="1" applyProtection="1"/>
    <xf numFmtId="0" fontId="45" fillId="2" borderId="10" xfId="0" applyFont="1" applyFill="1" applyBorder="1" applyProtection="1"/>
    <xf numFmtId="0" fontId="45" fillId="0" borderId="4" xfId="0" applyFont="1" applyFill="1" applyBorder="1" applyProtection="1"/>
    <xf numFmtId="0" fontId="43" fillId="0" borderId="4" xfId="0" applyFont="1" applyFill="1" applyBorder="1" applyAlignment="1" applyProtection="1">
      <alignment horizontal="right"/>
    </xf>
    <xf numFmtId="0" fontId="46" fillId="0" borderId="4" xfId="0" applyFont="1" applyFill="1" applyBorder="1" applyAlignment="1" applyProtection="1">
      <alignment horizontal="right"/>
    </xf>
    <xf numFmtId="45" fontId="21" fillId="0" borderId="0" xfId="0" applyNumberFormat="1" applyFont="1" applyProtection="1"/>
    <xf numFmtId="0" fontId="55" fillId="0" borderId="0" xfId="0" applyFont="1"/>
    <xf numFmtId="0" fontId="55" fillId="0" borderId="0" xfId="0" applyFont="1" applyProtection="1"/>
    <xf numFmtId="0" fontId="56" fillId="0" borderId="0" xfId="0" applyFont="1" applyProtection="1"/>
    <xf numFmtId="0" fontId="57" fillId="0" borderId="0" xfId="0" applyFont="1" applyProtection="1"/>
    <xf numFmtId="0" fontId="55" fillId="4" borderId="4" xfId="0" applyFont="1" applyFill="1" applyBorder="1" applyProtection="1"/>
    <xf numFmtId="0" fontId="64" fillId="5" borderId="4" xfId="0" applyFont="1" applyFill="1" applyBorder="1" applyProtection="1"/>
    <xf numFmtId="0" fontId="62" fillId="5" borderId="4" xfId="0" applyFont="1" applyFill="1" applyBorder="1" applyProtection="1"/>
    <xf numFmtId="0" fontId="63" fillId="5" borderId="4" xfId="0" applyFont="1" applyFill="1" applyBorder="1" applyProtection="1"/>
    <xf numFmtId="0" fontId="65" fillId="5" borderId="4" xfId="0" applyFont="1" applyFill="1" applyBorder="1" applyProtection="1"/>
    <xf numFmtId="0" fontId="5" fillId="5" borderId="4" xfId="0" applyFont="1" applyFill="1" applyBorder="1" applyProtection="1"/>
    <xf numFmtId="0" fontId="66" fillId="5" borderId="4" xfId="0" applyFont="1" applyFill="1" applyBorder="1" applyProtection="1"/>
    <xf numFmtId="0" fontId="66" fillId="5" borderId="0" xfId="0" applyFont="1" applyFill="1" applyProtection="1">
      <protection locked="0"/>
    </xf>
    <xf numFmtId="0" fontId="67" fillId="2" borderId="4" xfId="0" applyFont="1" applyFill="1" applyBorder="1" applyProtection="1"/>
    <xf numFmtId="2" fontId="66" fillId="5" borderId="4" xfId="0" applyNumberFormat="1" applyFont="1" applyFill="1" applyBorder="1" applyProtection="1"/>
    <xf numFmtId="165" fontId="66" fillId="5" borderId="4" xfId="0" applyNumberFormat="1" applyFont="1" applyFill="1" applyBorder="1" applyProtection="1"/>
    <xf numFmtId="0" fontId="6" fillId="0" borderId="0" xfId="0" applyFont="1" applyAlignment="1">
      <alignment horizontal="center" readingOrder="2"/>
    </xf>
    <xf numFmtId="0" fontId="6" fillId="0" borderId="0" xfId="0" applyFont="1" applyAlignment="1" applyProtection="1">
      <alignment horizontal="center"/>
    </xf>
    <xf numFmtId="166" fontId="14" fillId="0" borderId="0" xfId="0" applyNumberFormat="1" applyFont="1" applyBorder="1" applyAlignment="1" applyProtection="1">
      <alignment vertical="center"/>
      <protection locked="0"/>
    </xf>
    <xf numFmtId="0" fontId="0" fillId="0" borderId="24" xfId="0" applyBorder="1" applyProtection="1"/>
    <xf numFmtId="0" fontId="0" fillId="0" borderId="24" xfId="0" applyBorder="1"/>
    <xf numFmtId="0" fontId="21" fillId="0" borderId="24" xfId="0" applyFont="1" applyBorder="1"/>
    <xf numFmtId="0" fontId="0" fillId="0" borderId="0" xfId="0" applyBorder="1"/>
    <xf numFmtId="0" fontId="5" fillId="0" borderId="34" xfId="0" applyFont="1" applyBorder="1" applyAlignment="1" applyProtection="1">
      <alignment vertical="center"/>
      <protection locked="0"/>
    </xf>
    <xf numFmtId="0" fontId="5" fillId="0" borderId="34" xfId="0" applyFont="1" applyBorder="1" applyAlignment="1" applyProtection="1">
      <protection locked="0"/>
    </xf>
    <xf numFmtId="166" fontId="14" fillId="0" borderId="39" xfId="0" applyNumberFormat="1" applyFont="1" applyBorder="1" applyAlignment="1" applyProtection="1">
      <alignment vertical="center"/>
      <protection locked="0"/>
    </xf>
    <xf numFmtId="166" fontId="14" fillId="0" borderId="40" xfId="0" applyNumberFormat="1" applyFont="1" applyBorder="1" applyAlignment="1" applyProtection="1">
      <alignment vertical="center"/>
      <protection locked="0"/>
    </xf>
    <xf numFmtId="0" fontId="5" fillId="0" borderId="48" xfId="0" applyFont="1" applyBorder="1" applyAlignment="1" applyProtection="1">
      <protection locked="0"/>
    </xf>
    <xf numFmtId="166" fontId="14" fillId="0" borderId="31" xfId="0" applyNumberFormat="1" applyFont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38" fillId="0" borderId="2" xfId="0" applyFont="1" applyBorder="1" applyAlignment="1" applyProtection="1">
      <alignment horizontal="left" vertical="center"/>
    </xf>
    <xf numFmtId="2" fontId="60" fillId="0" borderId="2" xfId="0" applyNumberFormat="1" applyFont="1" applyBorder="1" applyAlignment="1" applyProtection="1">
      <alignment horizontal="center" vertical="center" wrapText="1"/>
    </xf>
    <xf numFmtId="2" fontId="60" fillId="0" borderId="0" xfId="0" applyNumberFormat="1" applyFont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/>
    </xf>
    <xf numFmtId="1" fontId="59" fillId="0" borderId="0" xfId="0" applyNumberFormat="1" applyFont="1" applyBorder="1" applyAlignment="1" applyProtection="1">
      <alignment horizontal="center" vertical="center"/>
    </xf>
    <xf numFmtId="0" fontId="59" fillId="0" borderId="0" xfId="0" applyNumberFormat="1" applyFont="1" applyBorder="1" applyAlignment="1" applyProtection="1">
      <alignment horizontal="center" vertical="center" wrapText="1"/>
    </xf>
    <xf numFmtId="0" fontId="27" fillId="6" borderId="59" xfId="0" applyFont="1" applyFill="1" applyBorder="1" applyAlignment="1">
      <alignment horizontal="left" vertical="center"/>
    </xf>
    <xf numFmtId="17" fontId="27" fillId="6" borderId="59" xfId="0" applyNumberFormat="1" applyFont="1" applyFill="1" applyBorder="1" applyAlignment="1">
      <alignment horizontal="left" vertical="center"/>
    </xf>
    <xf numFmtId="0" fontId="27" fillId="6" borderId="60" xfId="0" applyFont="1" applyFill="1" applyBorder="1" applyAlignment="1">
      <alignment horizontal="left" vertical="center"/>
    </xf>
    <xf numFmtId="0" fontId="27" fillId="6" borderId="61" xfId="0" applyFont="1" applyFill="1" applyBorder="1" applyAlignment="1">
      <alignment horizontal="left" vertical="center"/>
    </xf>
    <xf numFmtId="17" fontId="27" fillId="6" borderId="61" xfId="0" applyNumberFormat="1" applyFont="1" applyFill="1" applyBorder="1" applyAlignment="1">
      <alignment horizontal="left" vertical="center"/>
    </xf>
    <xf numFmtId="0" fontId="27" fillId="6" borderId="62" xfId="0" applyFont="1" applyFill="1" applyBorder="1" applyAlignment="1">
      <alignment horizontal="left" vertical="center"/>
    </xf>
    <xf numFmtId="0" fontId="27" fillId="6" borderId="63" xfId="0" applyFont="1" applyFill="1" applyBorder="1" applyAlignment="1">
      <alignment horizontal="left" vertical="center"/>
    </xf>
    <xf numFmtId="0" fontId="27" fillId="6" borderId="0" xfId="0" applyFont="1" applyFill="1" applyBorder="1" applyAlignment="1">
      <alignment horizontal="left" vertical="center"/>
    </xf>
    <xf numFmtId="0" fontId="0" fillId="0" borderId="64" xfId="0" applyBorder="1"/>
    <xf numFmtId="164" fontId="37" fillId="7" borderId="13" xfId="0" applyNumberFormat="1" applyFont="1" applyFill="1" applyBorder="1" applyAlignment="1" applyProtection="1">
      <alignment horizontal="right" wrapText="1" readingOrder="1"/>
      <protection locked="0"/>
    </xf>
    <xf numFmtId="164" fontId="37" fillId="7" borderId="14" xfId="0" applyNumberFormat="1" applyFont="1" applyFill="1" applyBorder="1" applyAlignment="1" applyProtection="1">
      <alignment horizontal="left" wrapText="1" readingOrder="1"/>
      <protection locked="0"/>
    </xf>
    <xf numFmtId="2" fontId="37" fillId="7" borderId="13" xfId="0" applyNumberFormat="1" applyFont="1" applyFill="1" applyBorder="1" applyAlignment="1" applyProtection="1">
      <alignment horizontal="right" wrapText="1" readingOrder="1"/>
      <protection locked="0"/>
    </xf>
    <xf numFmtId="2" fontId="37" fillId="7" borderId="14" xfId="0" applyNumberFormat="1" applyFont="1" applyFill="1" applyBorder="1" applyAlignment="1" applyProtection="1">
      <alignment horizontal="left" wrapText="1" readingOrder="1"/>
      <protection locked="0"/>
    </xf>
    <xf numFmtId="2" fontId="37" fillId="7" borderId="13" xfId="0" applyNumberFormat="1" applyFont="1" applyFill="1" applyBorder="1" applyAlignment="1" applyProtection="1">
      <alignment horizontal="left" wrapText="1" readingOrder="1"/>
      <protection locked="0"/>
    </xf>
    <xf numFmtId="2" fontId="39" fillId="7" borderId="14" xfId="0" applyNumberFormat="1" applyFont="1" applyFill="1" applyBorder="1" applyProtection="1">
      <protection locked="0"/>
    </xf>
    <xf numFmtId="1" fontId="37" fillId="7" borderId="13" xfId="0" applyNumberFormat="1" applyFont="1" applyFill="1" applyBorder="1" applyAlignment="1" applyProtection="1">
      <alignment horizontal="right" wrapText="1" readingOrder="1"/>
      <protection locked="0"/>
    </xf>
    <xf numFmtId="1" fontId="37" fillId="7" borderId="14" xfId="0" applyNumberFormat="1" applyFont="1" applyFill="1" applyBorder="1" applyAlignment="1" applyProtection="1">
      <alignment horizontal="left" wrapText="1" readingOrder="1"/>
      <protection locked="0"/>
    </xf>
    <xf numFmtId="0" fontId="69" fillId="3" borderId="65" xfId="0" applyFont="1" applyFill="1" applyBorder="1" applyAlignment="1" applyProtection="1">
      <alignment horizontal="left" vertical="center"/>
    </xf>
    <xf numFmtId="0" fontId="69" fillId="3" borderId="66" xfId="0" applyFont="1" applyFill="1" applyBorder="1" applyAlignment="1" applyProtection="1">
      <alignment horizontal="left" vertical="center"/>
    </xf>
    <xf numFmtId="0" fontId="69" fillId="3" borderId="67" xfId="0" applyFont="1" applyFill="1" applyBorder="1" applyAlignment="1" applyProtection="1">
      <alignment horizontal="left" vertical="center"/>
    </xf>
    <xf numFmtId="0" fontId="2" fillId="0" borderId="21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2" fillId="0" borderId="22" xfId="0" applyFont="1" applyFill="1" applyBorder="1" applyAlignment="1" applyProtection="1">
      <alignment horizontal="center" vertical="center"/>
    </xf>
    <xf numFmtId="0" fontId="13" fillId="0" borderId="21" xfId="0" applyFont="1" applyFill="1" applyBorder="1" applyAlignment="1" applyProtection="1">
      <alignment horizontal="center" vertical="center"/>
    </xf>
    <xf numFmtId="0" fontId="13" fillId="0" borderId="20" xfId="0" applyFont="1" applyFill="1" applyBorder="1" applyAlignment="1" applyProtection="1">
      <alignment horizontal="center" vertical="center"/>
    </xf>
    <xf numFmtId="0" fontId="13" fillId="0" borderId="22" xfId="0" applyFont="1" applyFill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center" vertical="center"/>
    </xf>
    <xf numFmtId="0" fontId="59" fillId="0" borderId="21" xfId="0" applyNumberFormat="1" applyFont="1" applyBorder="1" applyAlignment="1" applyProtection="1">
      <alignment horizontal="center" vertical="center" wrapText="1"/>
    </xf>
    <xf numFmtId="0" fontId="59" fillId="0" borderId="20" xfId="0" applyNumberFormat="1" applyFont="1" applyBorder="1" applyAlignment="1" applyProtection="1">
      <alignment horizontal="center" vertical="center" wrapText="1"/>
    </xf>
    <xf numFmtId="0" fontId="59" fillId="0" borderId="27" xfId="0" applyNumberFormat="1" applyFont="1" applyBorder="1" applyAlignment="1" applyProtection="1">
      <alignment horizontal="center" vertical="center" wrapText="1"/>
    </xf>
    <xf numFmtId="164" fontId="59" fillId="0" borderId="21" xfId="0" applyNumberFormat="1" applyFont="1" applyBorder="1" applyAlignment="1" applyProtection="1">
      <alignment horizontal="center" vertical="center" wrapText="1"/>
    </xf>
    <xf numFmtId="164" fontId="59" fillId="0" borderId="20" xfId="0" applyNumberFormat="1" applyFont="1" applyBorder="1" applyAlignment="1" applyProtection="1">
      <alignment horizontal="center" vertical="center" wrapText="1"/>
    </xf>
    <xf numFmtId="164" fontId="59" fillId="0" borderId="22" xfId="0" applyNumberFormat="1" applyFont="1" applyBorder="1" applyAlignment="1" applyProtection="1">
      <alignment horizontal="center" vertical="center" wrapText="1"/>
    </xf>
    <xf numFmtId="1" fontId="59" fillId="0" borderId="21" xfId="0" applyNumberFormat="1" applyFont="1" applyBorder="1" applyAlignment="1" applyProtection="1">
      <alignment horizontal="center" vertical="center"/>
    </xf>
    <xf numFmtId="1" fontId="59" fillId="0" borderId="22" xfId="0" applyNumberFormat="1" applyFont="1" applyBorder="1" applyAlignment="1" applyProtection="1">
      <alignment horizontal="center" vertical="center"/>
    </xf>
    <xf numFmtId="0" fontId="59" fillId="0" borderId="21" xfId="0" applyFont="1" applyBorder="1" applyAlignment="1" applyProtection="1">
      <alignment horizontal="center"/>
    </xf>
    <xf numFmtId="0" fontId="59" fillId="0" borderId="20" xfId="0" applyFont="1" applyBorder="1" applyAlignment="1" applyProtection="1">
      <alignment horizontal="center"/>
    </xf>
    <xf numFmtId="0" fontId="59" fillId="0" borderId="22" xfId="0" applyFont="1" applyBorder="1" applyAlignment="1" applyProtection="1">
      <alignment horizontal="center"/>
    </xf>
    <xf numFmtId="164" fontId="59" fillId="0" borderId="19" xfId="0" applyNumberFormat="1" applyFont="1" applyBorder="1" applyAlignment="1" applyProtection="1">
      <alignment horizontal="center" vertical="center" wrapText="1"/>
    </xf>
    <xf numFmtId="164" fontId="59" fillId="0" borderId="26" xfId="0" applyNumberFormat="1" applyFont="1" applyBorder="1" applyAlignment="1" applyProtection="1">
      <alignment horizontal="center" vertical="center" wrapText="1"/>
    </xf>
    <xf numFmtId="0" fontId="38" fillId="0" borderId="19" xfId="0" applyFont="1" applyBorder="1" applyAlignment="1" applyProtection="1">
      <alignment horizontal="left" vertical="center"/>
    </xf>
    <xf numFmtId="2" fontId="70" fillId="5" borderId="21" xfId="0" applyNumberFormat="1" applyFont="1" applyFill="1" applyBorder="1" applyAlignment="1" applyProtection="1">
      <alignment horizontal="center" vertical="center" wrapText="1"/>
    </xf>
    <xf numFmtId="2" fontId="70" fillId="5" borderId="20" xfId="0" applyNumberFormat="1" applyFont="1" applyFill="1" applyBorder="1" applyAlignment="1" applyProtection="1">
      <alignment horizontal="center" vertical="center" wrapText="1"/>
    </xf>
    <xf numFmtId="2" fontId="70" fillId="5" borderId="22" xfId="0" applyNumberFormat="1" applyFont="1" applyFill="1" applyBorder="1" applyAlignment="1" applyProtection="1">
      <alignment horizontal="center" vertical="center" wrapText="1"/>
    </xf>
    <xf numFmtId="164" fontId="59" fillId="0" borderId="21" xfId="0" applyNumberFormat="1" applyFont="1" applyBorder="1" applyAlignment="1" applyProtection="1">
      <alignment horizontal="center" vertical="center"/>
    </xf>
    <xf numFmtId="164" fontId="59" fillId="0" borderId="20" xfId="0" applyNumberFormat="1" applyFont="1" applyBorder="1" applyAlignment="1" applyProtection="1">
      <alignment horizontal="center" vertical="center"/>
    </xf>
    <xf numFmtId="164" fontId="59" fillId="0" borderId="22" xfId="0" applyNumberFormat="1" applyFont="1" applyBorder="1" applyAlignment="1" applyProtection="1">
      <alignment horizontal="center" vertical="center"/>
    </xf>
    <xf numFmtId="164" fontId="59" fillId="0" borderId="19" xfId="0" applyNumberFormat="1" applyFont="1" applyBorder="1" applyAlignment="1" applyProtection="1">
      <alignment horizontal="center" vertical="center"/>
    </xf>
    <xf numFmtId="0" fontId="61" fillId="0" borderId="19" xfId="0" applyFont="1" applyBorder="1" applyAlignment="1" applyProtection="1">
      <alignment horizontal="left" vertical="center"/>
    </xf>
    <xf numFmtId="164" fontId="60" fillId="0" borderId="19" xfId="0" applyNumberFormat="1" applyFont="1" applyBorder="1" applyAlignment="1" applyProtection="1">
      <alignment horizontal="center" vertical="center" wrapText="1"/>
      <protection locked="0"/>
    </xf>
    <xf numFmtId="0" fontId="58" fillId="0" borderId="58" xfId="0" applyFont="1" applyBorder="1" applyAlignment="1" applyProtection="1">
      <alignment horizontal="left" vertical="center"/>
      <protection locked="0"/>
    </xf>
    <xf numFmtId="0" fontId="58" fillId="0" borderId="2" xfId="0" applyFont="1" applyBorder="1" applyAlignment="1" applyProtection="1">
      <alignment horizontal="left" vertical="center"/>
      <protection locked="0"/>
    </xf>
    <xf numFmtId="1" fontId="59" fillId="0" borderId="19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</xf>
    <xf numFmtId="164" fontId="59" fillId="0" borderId="27" xfId="0" applyNumberFormat="1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/>
    </xf>
    <xf numFmtId="2" fontId="60" fillId="0" borderId="19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 vertical="center"/>
    </xf>
    <xf numFmtId="1" fontId="53" fillId="0" borderId="47" xfId="0" applyNumberFormat="1" applyFont="1" applyBorder="1" applyAlignment="1" applyProtection="1">
      <alignment horizontal="right" vertical="center" indent="2"/>
      <protection locked="0"/>
    </xf>
    <xf numFmtId="1" fontId="53" fillId="0" borderId="51" xfId="0" applyNumberFormat="1" applyFont="1" applyBorder="1" applyAlignment="1" applyProtection="1">
      <alignment horizontal="right" vertical="center" indent="2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3" borderId="19" xfId="0" applyFont="1" applyFill="1" applyBorder="1" applyAlignment="1" applyProtection="1">
      <alignment horizontal="center" vertical="center"/>
    </xf>
    <xf numFmtId="2" fontId="59" fillId="0" borderId="19" xfId="0" applyNumberFormat="1" applyFont="1" applyBorder="1" applyAlignment="1" applyProtection="1">
      <alignment horizontal="center" vertical="center" wrapText="1"/>
    </xf>
    <xf numFmtId="0" fontId="54" fillId="0" borderId="52" xfId="0" applyFont="1" applyBorder="1" applyAlignment="1" applyProtection="1">
      <alignment horizontal="center" vertical="center"/>
      <protection locked="0"/>
    </xf>
    <xf numFmtId="0" fontId="54" fillId="0" borderId="31" xfId="0" applyFont="1" applyBorder="1" applyAlignment="1" applyProtection="1">
      <alignment horizontal="center" vertical="center"/>
      <protection locked="0"/>
    </xf>
    <xf numFmtId="0" fontId="54" fillId="0" borderId="56" xfId="0" applyFont="1" applyBorder="1" applyAlignment="1" applyProtection="1">
      <alignment horizontal="center" vertical="center"/>
      <protection locked="0"/>
    </xf>
    <xf numFmtId="164" fontId="70" fillId="5" borderId="19" xfId="0" applyNumberFormat="1" applyFont="1" applyFill="1" applyBorder="1" applyAlignment="1" applyProtection="1">
      <alignment horizontal="center" vertical="center" wrapText="1"/>
    </xf>
    <xf numFmtId="0" fontId="2" fillId="0" borderId="29" xfId="0" applyFont="1" applyBorder="1" applyAlignment="1" applyProtection="1">
      <alignment horizontal="left" vertical="center"/>
    </xf>
    <xf numFmtId="0" fontId="2" fillId="0" borderId="28" xfId="0" applyFont="1" applyBorder="1" applyAlignment="1" applyProtection="1">
      <alignment horizontal="left" vertical="center"/>
    </xf>
    <xf numFmtId="0" fontId="2" fillId="0" borderId="43" xfId="0" applyFont="1" applyBorder="1" applyAlignment="1" applyProtection="1">
      <alignment horizontal="left" vertical="center"/>
    </xf>
    <xf numFmtId="0" fontId="68" fillId="0" borderId="30" xfId="0" applyFont="1" applyBorder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left" vertical="center"/>
    </xf>
    <xf numFmtId="0" fontId="2" fillId="0" borderId="25" xfId="0" applyFont="1" applyBorder="1" applyAlignment="1" applyProtection="1">
      <alignment horizontal="left" vertical="center"/>
    </xf>
    <xf numFmtId="0" fontId="2" fillId="0" borderId="42" xfId="0" applyFont="1" applyBorder="1" applyAlignment="1" applyProtection="1">
      <alignment horizontal="left" vertical="center"/>
    </xf>
    <xf numFmtId="49" fontId="53" fillId="0" borderId="23" xfId="0" applyNumberFormat="1" applyFont="1" applyBorder="1" applyAlignment="1" applyProtection="1">
      <alignment horizontal="left" vertical="center"/>
      <protection locked="0"/>
    </xf>
    <xf numFmtId="0" fontId="2" fillId="3" borderId="19" xfId="0" applyFont="1" applyFill="1" applyBorder="1" applyAlignment="1" applyProtection="1">
      <alignment horizontal="center" vertical="center" wrapText="1"/>
    </xf>
    <xf numFmtId="0" fontId="68" fillId="0" borderId="37" xfId="0" applyFont="1" applyBorder="1" applyAlignment="1" applyProtection="1">
      <alignment horizontal="left" vertical="center"/>
      <protection locked="0"/>
    </xf>
    <xf numFmtId="0" fontId="2" fillId="0" borderId="35" xfId="0" applyFont="1" applyBorder="1" applyAlignment="1" applyProtection="1">
      <alignment horizontal="left" vertical="center"/>
    </xf>
    <xf numFmtId="0" fontId="2" fillId="0" borderId="36" xfId="0" applyFont="1" applyBorder="1" applyAlignment="1" applyProtection="1">
      <alignment horizontal="left" vertical="center"/>
    </xf>
    <xf numFmtId="0" fontId="2" fillId="0" borderId="41" xfId="0" applyFont="1" applyBorder="1" applyAlignment="1" applyProtection="1">
      <alignment horizontal="left" vertical="center"/>
    </xf>
    <xf numFmtId="0" fontId="11" fillId="0" borderId="0" xfId="0" applyFont="1" applyAlignment="1" applyProtection="1">
      <alignment horizontal="center" vertical="center"/>
    </xf>
    <xf numFmtId="0" fontId="53" fillId="0" borderId="31" xfId="0" applyFont="1" applyBorder="1" applyAlignment="1" applyProtection="1">
      <alignment horizontal="center" vertical="center"/>
      <protection locked="0"/>
    </xf>
    <xf numFmtId="0" fontId="53" fillId="0" borderId="32" xfId="0" applyFont="1" applyBorder="1" applyAlignment="1" applyProtection="1">
      <alignment horizontal="center" vertical="center"/>
      <protection locked="0"/>
    </xf>
    <xf numFmtId="0" fontId="2" fillId="3" borderId="26" xfId="0" applyFont="1" applyFill="1" applyBorder="1" applyAlignment="1" applyProtection="1">
      <alignment horizontal="center" vertical="center" wrapText="1"/>
    </xf>
    <xf numFmtId="166" fontId="14" fillId="0" borderId="38" xfId="0" applyNumberFormat="1" applyFont="1" applyBorder="1" applyAlignment="1" applyProtection="1">
      <alignment horizontal="center" vertical="center"/>
      <protection locked="0"/>
    </xf>
    <xf numFmtId="18" fontId="28" fillId="0" borderId="0" xfId="0" applyNumberFormat="1" applyFont="1" applyBorder="1" applyAlignment="1">
      <alignment horizontal="center"/>
    </xf>
    <xf numFmtId="14" fontId="33" fillId="0" borderId="1" xfId="0" applyNumberFormat="1" applyFont="1" applyBorder="1" applyAlignment="1" applyProtection="1">
      <alignment horizont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164" fontId="10" fillId="0" borderId="0" xfId="0" applyNumberFormat="1" applyFont="1" applyBorder="1" applyAlignment="1" applyProtection="1">
      <alignment horizontal="center" vertical="center" wrapText="1"/>
    </xf>
    <xf numFmtId="2" fontId="10" fillId="0" borderId="0" xfId="0" applyNumberFormat="1" applyFont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1" fontId="59" fillId="0" borderId="26" xfId="0" applyNumberFormat="1" applyFont="1" applyBorder="1" applyAlignment="1" applyProtection="1">
      <alignment horizontal="center" vertical="center" wrapText="1"/>
    </xf>
    <xf numFmtId="0" fontId="10" fillId="0" borderId="57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164" fontId="13" fillId="0" borderId="0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vertical="center"/>
    </xf>
    <xf numFmtId="0" fontId="47" fillId="0" borderId="0" xfId="0" applyFont="1" applyBorder="1" applyAlignment="1" applyProtection="1">
      <alignment horizontal="left" vertical="center"/>
    </xf>
    <xf numFmtId="0" fontId="47" fillId="0" borderId="0" xfId="0" applyFont="1" applyAlignment="1" applyProtection="1">
      <protection locked="0"/>
    </xf>
    <xf numFmtId="2" fontId="59" fillId="0" borderId="26" xfId="0" applyNumberFormat="1" applyFont="1" applyBorder="1" applyAlignment="1" applyProtection="1">
      <alignment horizontal="center" vertical="center" wrapText="1"/>
    </xf>
    <xf numFmtId="1" fontId="60" fillId="0" borderId="19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1" fontId="10" fillId="0" borderId="0" xfId="0" applyNumberFormat="1" applyFont="1" applyBorder="1" applyAlignment="1" applyProtection="1">
      <alignment horizontal="center" vertical="center" wrapText="1"/>
    </xf>
    <xf numFmtId="164" fontId="14" fillId="0" borderId="0" xfId="0" applyNumberFormat="1" applyFont="1" applyBorder="1" applyAlignment="1" applyProtection="1">
      <alignment horizontal="center" vertical="center" wrapText="1"/>
      <protection locked="0"/>
    </xf>
    <xf numFmtId="1" fontId="14" fillId="0" borderId="0" xfId="0" applyNumberFormat="1" applyFont="1" applyBorder="1" applyAlignment="1" applyProtection="1">
      <alignment horizontal="center" vertical="center" wrapText="1"/>
      <protection locked="0"/>
    </xf>
    <xf numFmtId="2" fontId="14" fillId="0" borderId="0" xfId="0" applyNumberFormat="1" applyFont="1" applyBorder="1" applyAlignment="1" applyProtection="1">
      <alignment horizontal="center" vertical="center" wrapText="1"/>
      <protection locked="0"/>
    </xf>
    <xf numFmtId="0" fontId="43" fillId="0" borderId="7" xfId="0" applyFont="1" applyFill="1" applyBorder="1" applyAlignment="1" applyProtection="1">
      <alignment horizontal="center"/>
    </xf>
    <xf numFmtId="0" fontId="43" fillId="0" borderId="5" xfId="0" applyFont="1" applyFill="1" applyBorder="1" applyAlignment="1" applyProtection="1">
      <alignment horizontal="center"/>
    </xf>
    <xf numFmtId="0" fontId="43" fillId="0" borderId="6" xfId="0" applyFont="1" applyFill="1" applyBorder="1" applyAlignment="1" applyProtection="1">
      <alignment horizontal="center"/>
    </xf>
    <xf numFmtId="0" fontId="32" fillId="2" borderId="13" xfId="0" applyFont="1" applyFill="1" applyBorder="1" applyAlignment="1" applyProtection="1">
      <alignment horizontal="center" vertical="center"/>
    </xf>
    <xf numFmtId="0" fontId="32" fillId="2" borderId="14" xfId="0" applyFont="1" applyFill="1" applyBorder="1" applyAlignment="1" applyProtection="1">
      <alignment horizontal="center" vertical="center"/>
    </xf>
    <xf numFmtId="0" fontId="40" fillId="2" borderId="13" xfId="0" applyFont="1" applyFill="1" applyBorder="1" applyAlignment="1" applyProtection="1">
      <alignment horizontal="center" vertical="center"/>
    </xf>
    <xf numFmtId="0" fontId="40" fillId="2" borderId="14" xfId="0" applyFont="1" applyFill="1" applyBorder="1" applyAlignment="1" applyProtection="1">
      <alignment horizontal="center" vertical="center"/>
    </xf>
    <xf numFmtId="0" fontId="36" fillId="2" borderId="11" xfId="0" applyFont="1" applyFill="1" applyBorder="1" applyAlignment="1" applyProtection="1">
      <alignment horizontal="center" vertical="center" textRotation="90" wrapText="1" readingOrder="1"/>
    </xf>
    <xf numFmtId="0" fontId="35" fillId="2" borderId="11" xfId="0" applyFont="1" applyFill="1" applyBorder="1" applyAlignment="1" applyProtection="1">
      <alignment horizontal="center" vertical="center" textRotation="90" wrapText="1"/>
    </xf>
    <xf numFmtId="0" fontId="35" fillId="2" borderId="11" xfId="0" applyFont="1" applyFill="1" applyBorder="1" applyAlignment="1" applyProtection="1">
      <alignment horizontal="center" wrapText="1" readingOrder="1"/>
    </xf>
    <xf numFmtId="0" fontId="35" fillId="2" borderId="12" xfId="0" applyFont="1" applyFill="1" applyBorder="1" applyAlignment="1" applyProtection="1">
      <alignment horizontal="center" wrapText="1" readingOrder="1"/>
    </xf>
    <xf numFmtId="0" fontId="25" fillId="2" borderId="7" xfId="0" applyFont="1" applyFill="1" applyBorder="1" applyAlignment="1" applyProtection="1">
      <alignment horizontal="left" vertical="center"/>
    </xf>
    <xf numFmtId="0" fontId="25" fillId="2" borderId="5" xfId="0" applyFont="1" applyFill="1" applyBorder="1" applyAlignment="1" applyProtection="1">
      <alignment horizontal="left" vertical="center"/>
    </xf>
    <xf numFmtId="0" fontId="25" fillId="2" borderId="6" xfId="0" applyFont="1" applyFill="1" applyBorder="1" applyAlignment="1" applyProtection="1">
      <alignment horizontal="left" vertical="center"/>
    </xf>
    <xf numFmtId="0" fontId="40" fillId="2" borderId="16" xfId="0" applyFont="1" applyFill="1" applyBorder="1" applyAlignment="1" applyProtection="1">
      <alignment horizontal="center" vertical="center"/>
    </xf>
    <xf numFmtId="0" fontId="40" fillId="2" borderId="17" xfId="0" applyFont="1" applyFill="1" applyBorder="1" applyAlignment="1" applyProtection="1">
      <alignment horizontal="center" vertical="center"/>
    </xf>
    <xf numFmtId="0" fontId="31" fillId="2" borderId="12" xfId="0" applyFont="1" applyFill="1" applyBorder="1" applyAlignment="1" applyProtection="1">
      <alignment horizontal="center" wrapText="1"/>
    </xf>
    <xf numFmtId="0" fontId="31" fillId="2" borderId="18" xfId="0" applyFont="1" applyFill="1" applyBorder="1" applyAlignment="1" applyProtection="1">
      <alignment horizontal="center" wrapText="1"/>
    </xf>
    <xf numFmtId="0" fontId="31" fillId="2" borderId="17" xfId="0" applyFont="1" applyFill="1" applyBorder="1" applyAlignment="1" applyProtection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javascript:void(0" TargetMode="Externa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47625</xdr:colOff>
      <xdr:row>1</xdr:row>
      <xdr:rowOff>152400</xdr:rowOff>
    </xdr:to>
    <xdr:pic>
      <xdr:nvPicPr>
        <xdr:cNvPr id="94" name="Picture 93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47625</xdr:colOff>
      <xdr:row>2</xdr:row>
      <xdr:rowOff>152400</xdr:rowOff>
    </xdr:to>
    <xdr:pic>
      <xdr:nvPicPr>
        <xdr:cNvPr id="95" name="Picture 94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71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47625</xdr:colOff>
      <xdr:row>3</xdr:row>
      <xdr:rowOff>152400</xdr:rowOff>
    </xdr:to>
    <xdr:pic>
      <xdr:nvPicPr>
        <xdr:cNvPr id="96" name="Picture 95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42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47625</xdr:colOff>
      <xdr:row>4</xdr:row>
      <xdr:rowOff>152400</xdr:rowOff>
    </xdr:to>
    <xdr:pic>
      <xdr:nvPicPr>
        <xdr:cNvPr id="97" name="Picture 96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14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47625</xdr:colOff>
      <xdr:row>5</xdr:row>
      <xdr:rowOff>152400</xdr:rowOff>
    </xdr:to>
    <xdr:pic>
      <xdr:nvPicPr>
        <xdr:cNvPr id="98" name="Picture 97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85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9</xdr:col>
      <xdr:colOff>47625</xdr:colOff>
      <xdr:row>6</xdr:row>
      <xdr:rowOff>152400</xdr:rowOff>
    </xdr:to>
    <xdr:pic>
      <xdr:nvPicPr>
        <xdr:cNvPr id="99" name="Picture 98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857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9</xdr:col>
      <xdr:colOff>47625</xdr:colOff>
      <xdr:row>7</xdr:row>
      <xdr:rowOff>152400</xdr:rowOff>
    </xdr:to>
    <xdr:pic>
      <xdr:nvPicPr>
        <xdr:cNvPr id="100" name="Picture 99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028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9</xdr:col>
      <xdr:colOff>47625</xdr:colOff>
      <xdr:row>8</xdr:row>
      <xdr:rowOff>152400</xdr:rowOff>
    </xdr:to>
    <xdr:pic>
      <xdr:nvPicPr>
        <xdr:cNvPr id="101" name="Picture 100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200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9</xdr:col>
      <xdr:colOff>47625</xdr:colOff>
      <xdr:row>9</xdr:row>
      <xdr:rowOff>152400</xdr:rowOff>
    </xdr:to>
    <xdr:pic>
      <xdr:nvPicPr>
        <xdr:cNvPr id="102" name="Picture 101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371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9</xdr:col>
      <xdr:colOff>47625</xdr:colOff>
      <xdr:row>10</xdr:row>
      <xdr:rowOff>152400</xdr:rowOff>
    </xdr:to>
    <xdr:pic>
      <xdr:nvPicPr>
        <xdr:cNvPr id="103" name="Picture 102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543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9</xdr:col>
      <xdr:colOff>47625</xdr:colOff>
      <xdr:row>11</xdr:row>
      <xdr:rowOff>152400</xdr:rowOff>
    </xdr:to>
    <xdr:pic>
      <xdr:nvPicPr>
        <xdr:cNvPr id="104" name="Picture 103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71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9</xdr:col>
      <xdr:colOff>47625</xdr:colOff>
      <xdr:row>12</xdr:row>
      <xdr:rowOff>152400</xdr:rowOff>
    </xdr:to>
    <xdr:pic>
      <xdr:nvPicPr>
        <xdr:cNvPr id="105" name="Picture 104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885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9</xdr:col>
      <xdr:colOff>47625</xdr:colOff>
      <xdr:row>13</xdr:row>
      <xdr:rowOff>152400</xdr:rowOff>
    </xdr:to>
    <xdr:pic>
      <xdr:nvPicPr>
        <xdr:cNvPr id="106" name="Picture 105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05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9</xdr:col>
      <xdr:colOff>47625</xdr:colOff>
      <xdr:row>14</xdr:row>
      <xdr:rowOff>152400</xdr:rowOff>
    </xdr:to>
    <xdr:pic>
      <xdr:nvPicPr>
        <xdr:cNvPr id="107" name="Picture 106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228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9</xdr:col>
      <xdr:colOff>47625</xdr:colOff>
      <xdr:row>15</xdr:row>
      <xdr:rowOff>152400</xdr:rowOff>
    </xdr:to>
    <xdr:pic>
      <xdr:nvPicPr>
        <xdr:cNvPr id="108" name="Picture 107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40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9</xdr:col>
      <xdr:colOff>47625</xdr:colOff>
      <xdr:row>16</xdr:row>
      <xdr:rowOff>152400</xdr:rowOff>
    </xdr:to>
    <xdr:pic>
      <xdr:nvPicPr>
        <xdr:cNvPr id="109" name="Picture 108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57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9</xdr:col>
      <xdr:colOff>47625</xdr:colOff>
      <xdr:row>17</xdr:row>
      <xdr:rowOff>152400</xdr:rowOff>
    </xdr:to>
    <xdr:pic>
      <xdr:nvPicPr>
        <xdr:cNvPr id="110" name="Picture 109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743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47625</xdr:colOff>
      <xdr:row>18</xdr:row>
      <xdr:rowOff>152400</xdr:rowOff>
    </xdr:to>
    <xdr:pic>
      <xdr:nvPicPr>
        <xdr:cNvPr id="111" name="Picture 110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914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9</xdr:col>
      <xdr:colOff>47625</xdr:colOff>
      <xdr:row>19</xdr:row>
      <xdr:rowOff>152400</xdr:rowOff>
    </xdr:to>
    <xdr:pic>
      <xdr:nvPicPr>
        <xdr:cNvPr id="112" name="Picture 111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086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9</xdr:col>
      <xdr:colOff>47625</xdr:colOff>
      <xdr:row>20</xdr:row>
      <xdr:rowOff>152400</xdr:rowOff>
    </xdr:to>
    <xdr:pic>
      <xdr:nvPicPr>
        <xdr:cNvPr id="113" name="Picture 112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257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9</xdr:col>
      <xdr:colOff>47625</xdr:colOff>
      <xdr:row>21</xdr:row>
      <xdr:rowOff>152400</xdr:rowOff>
    </xdr:to>
    <xdr:pic>
      <xdr:nvPicPr>
        <xdr:cNvPr id="114" name="Picture 113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42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9</xdr:col>
      <xdr:colOff>47625</xdr:colOff>
      <xdr:row>22</xdr:row>
      <xdr:rowOff>152400</xdr:rowOff>
    </xdr:to>
    <xdr:pic>
      <xdr:nvPicPr>
        <xdr:cNvPr id="115" name="Picture 114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600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9</xdr:col>
      <xdr:colOff>47625</xdr:colOff>
      <xdr:row>23</xdr:row>
      <xdr:rowOff>152400</xdr:rowOff>
    </xdr:to>
    <xdr:pic>
      <xdr:nvPicPr>
        <xdr:cNvPr id="116" name="Picture 115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771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9</xdr:col>
      <xdr:colOff>47625</xdr:colOff>
      <xdr:row>24</xdr:row>
      <xdr:rowOff>152400</xdr:rowOff>
    </xdr:to>
    <xdr:pic>
      <xdr:nvPicPr>
        <xdr:cNvPr id="117" name="Picture 116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943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9</xdr:col>
      <xdr:colOff>47625</xdr:colOff>
      <xdr:row>25</xdr:row>
      <xdr:rowOff>152400</xdr:rowOff>
    </xdr:to>
    <xdr:pic>
      <xdr:nvPicPr>
        <xdr:cNvPr id="118" name="Picture 117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114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9</xdr:col>
      <xdr:colOff>47625</xdr:colOff>
      <xdr:row>26</xdr:row>
      <xdr:rowOff>152400</xdr:rowOff>
    </xdr:to>
    <xdr:pic>
      <xdr:nvPicPr>
        <xdr:cNvPr id="119" name="Picture 118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286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27</xdr:row>
      <xdr:rowOff>0</xdr:rowOff>
    </xdr:from>
    <xdr:to>
      <xdr:col>9</xdr:col>
      <xdr:colOff>47625</xdr:colOff>
      <xdr:row>27</xdr:row>
      <xdr:rowOff>152400</xdr:rowOff>
    </xdr:to>
    <xdr:pic>
      <xdr:nvPicPr>
        <xdr:cNvPr id="120" name="Picture 119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457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9</xdr:col>
      <xdr:colOff>47625</xdr:colOff>
      <xdr:row>28</xdr:row>
      <xdr:rowOff>152400</xdr:rowOff>
    </xdr:to>
    <xdr:pic>
      <xdr:nvPicPr>
        <xdr:cNvPr id="121" name="Picture 120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629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9</xdr:col>
      <xdr:colOff>47625</xdr:colOff>
      <xdr:row>29</xdr:row>
      <xdr:rowOff>152400</xdr:rowOff>
    </xdr:to>
    <xdr:pic>
      <xdr:nvPicPr>
        <xdr:cNvPr id="122" name="Picture 121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800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9</xdr:col>
      <xdr:colOff>47625</xdr:colOff>
      <xdr:row>30</xdr:row>
      <xdr:rowOff>152400</xdr:rowOff>
    </xdr:to>
    <xdr:pic>
      <xdr:nvPicPr>
        <xdr:cNvPr id="123" name="Picture 122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972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9</xdr:col>
      <xdr:colOff>47625</xdr:colOff>
      <xdr:row>31</xdr:row>
      <xdr:rowOff>152400</xdr:rowOff>
    </xdr:to>
    <xdr:pic>
      <xdr:nvPicPr>
        <xdr:cNvPr id="124" name="Picture 123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14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9</xdr:col>
      <xdr:colOff>47625</xdr:colOff>
      <xdr:row>32</xdr:row>
      <xdr:rowOff>152400</xdr:rowOff>
    </xdr:to>
    <xdr:pic>
      <xdr:nvPicPr>
        <xdr:cNvPr id="125" name="Picture 124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314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9</xdr:col>
      <xdr:colOff>47625</xdr:colOff>
      <xdr:row>33</xdr:row>
      <xdr:rowOff>152400</xdr:rowOff>
    </xdr:to>
    <xdr:pic>
      <xdr:nvPicPr>
        <xdr:cNvPr id="126" name="Picture 125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86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9</xdr:col>
      <xdr:colOff>47625</xdr:colOff>
      <xdr:row>34</xdr:row>
      <xdr:rowOff>152400</xdr:rowOff>
    </xdr:to>
    <xdr:pic>
      <xdr:nvPicPr>
        <xdr:cNvPr id="127" name="Picture 126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657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9</xdr:col>
      <xdr:colOff>47625</xdr:colOff>
      <xdr:row>35</xdr:row>
      <xdr:rowOff>152400</xdr:rowOff>
    </xdr:to>
    <xdr:pic>
      <xdr:nvPicPr>
        <xdr:cNvPr id="128" name="Picture 127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82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9</xdr:col>
      <xdr:colOff>47625</xdr:colOff>
      <xdr:row>36</xdr:row>
      <xdr:rowOff>152400</xdr:rowOff>
    </xdr:to>
    <xdr:pic>
      <xdr:nvPicPr>
        <xdr:cNvPr id="129" name="Picture 128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000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47625</xdr:colOff>
      <xdr:row>37</xdr:row>
      <xdr:rowOff>152400</xdr:rowOff>
    </xdr:to>
    <xdr:pic>
      <xdr:nvPicPr>
        <xdr:cNvPr id="130" name="Picture 129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172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9</xdr:col>
      <xdr:colOff>47625</xdr:colOff>
      <xdr:row>38</xdr:row>
      <xdr:rowOff>152400</xdr:rowOff>
    </xdr:to>
    <xdr:pic>
      <xdr:nvPicPr>
        <xdr:cNvPr id="131" name="Picture 130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343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39</xdr:row>
      <xdr:rowOff>0</xdr:rowOff>
    </xdr:from>
    <xdr:to>
      <xdr:col>9</xdr:col>
      <xdr:colOff>47625</xdr:colOff>
      <xdr:row>39</xdr:row>
      <xdr:rowOff>152400</xdr:rowOff>
    </xdr:to>
    <xdr:pic>
      <xdr:nvPicPr>
        <xdr:cNvPr id="132" name="Picture 131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515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40</xdr:row>
      <xdr:rowOff>0</xdr:rowOff>
    </xdr:from>
    <xdr:to>
      <xdr:col>9</xdr:col>
      <xdr:colOff>47625</xdr:colOff>
      <xdr:row>40</xdr:row>
      <xdr:rowOff>152400</xdr:rowOff>
    </xdr:to>
    <xdr:pic>
      <xdr:nvPicPr>
        <xdr:cNvPr id="133" name="Picture 132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686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41</xdr:row>
      <xdr:rowOff>0</xdr:rowOff>
    </xdr:from>
    <xdr:to>
      <xdr:col>9</xdr:col>
      <xdr:colOff>47625</xdr:colOff>
      <xdr:row>41</xdr:row>
      <xdr:rowOff>152400</xdr:rowOff>
    </xdr:to>
    <xdr:pic>
      <xdr:nvPicPr>
        <xdr:cNvPr id="134" name="Picture 133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85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9</xdr:col>
      <xdr:colOff>47625</xdr:colOff>
      <xdr:row>42</xdr:row>
      <xdr:rowOff>152400</xdr:rowOff>
    </xdr:to>
    <xdr:pic>
      <xdr:nvPicPr>
        <xdr:cNvPr id="135" name="Picture 134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7029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9</xdr:col>
      <xdr:colOff>47625</xdr:colOff>
      <xdr:row>43</xdr:row>
      <xdr:rowOff>152400</xdr:rowOff>
    </xdr:to>
    <xdr:pic>
      <xdr:nvPicPr>
        <xdr:cNvPr id="136" name="Picture 135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7200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9</xdr:col>
      <xdr:colOff>47625</xdr:colOff>
      <xdr:row>44</xdr:row>
      <xdr:rowOff>152400</xdr:rowOff>
    </xdr:to>
    <xdr:pic>
      <xdr:nvPicPr>
        <xdr:cNvPr id="137" name="Picture 136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7372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9</xdr:col>
      <xdr:colOff>47625</xdr:colOff>
      <xdr:row>45</xdr:row>
      <xdr:rowOff>152400</xdr:rowOff>
    </xdr:to>
    <xdr:pic>
      <xdr:nvPicPr>
        <xdr:cNvPr id="138" name="Picture 137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7543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9</xdr:col>
      <xdr:colOff>47625</xdr:colOff>
      <xdr:row>46</xdr:row>
      <xdr:rowOff>152400</xdr:rowOff>
    </xdr:to>
    <xdr:pic>
      <xdr:nvPicPr>
        <xdr:cNvPr id="139" name="Picture 138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7715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47</xdr:row>
      <xdr:rowOff>0</xdr:rowOff>
    </xdr:from>
    <xdr:to>
      <xdr:col>9</xdr:col>
      <xdr:colOff>47625</xdr:colOff>
      <xdr:row>47</xdr:row>
      <xdr:rowOff>152400</xdr:rowOff>
    </xdr:to>
    <xdr:pic>
      <xdr:nvPicPr>
        <xdr:cNvPr id="140" name="Picture 139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7886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9</xdr:col>
      <xdr:colOff>47625</xdr:colOff>
      <xdr:row>48</xdr:row>
      <xdr:rowOff>152400</xdr:rowOff>
    </xdr:to>
    <xdr:pic>
      <xdr:nvPicPr>
        <xdr:cNvPr id="141" name="Picture 140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8058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9</xdr:col>
      <xdr:colOff>47625</xdr:colOff>
      <xdr:row>49</xdr:row>
      <xdr:rowOff>152400</xdr:rowOff>
    </xdr:to>
    <xdr:pic>
      <xdr:nvPicPr>
        <xdr:cNvPr id="142" name="Picture 141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8229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50</xdr:row>
      <xdr:rowOff>0</xdr:rowOff>
    </xdr:from>
    <xdr:to>
      <xdr:col>9</xdr:col>
      <xdr:colOff>47625</xdr:colOff>
      <xdr:row>50</xdr:row>
      <xdr:rowOff>152400</xdr:rowOff>
    </xdr:to>
    <xdr:pic>
      <xdr:nvPicPr>
        <xdr:cNvPr id="143" name="Picture 142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840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9</xdr:col>
      <xdr:colOff>47625</xdr:colOff>
      <xdr:row>51</xdr:row>
      <xdr:rowOff>152400</xdr:rowOff>
    </xdr:to>
    <xdr:pic>
      <xdr:nvPicPr>
        <xdr:cNvPr id="144" name="Picture 143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857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9</xdr:col>
      <xdr:colOff>47625</xdr:colOff>
      <xdr:row>52</xdr:row>
      <xdr:rowOff>152400</xdr:rowOff>
    </xdr:to>
    <xdr:pic>
      <xdr:nvPicPr>
        <xdr:cNvPr id="145" name="Picture 144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8743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9</xdr:col>
      <xdr:colOff>47625</xdr:colOff>
      <xdr:row>53</xdr:row>
      <xdr:rowOff>152400</xdr:rowOff>
    </xdr:to>
    <xdr:pic>
      <xdr:nvPicPr>
        <xdr:cNvPr id="146" name="Picture 145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8915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9</xdr:col>
      <xdr:colOff>47625</xdr:colOff>
      <xdr:row>54</xdr:row>
      <xdr:rowOff>152400</xdr:rowOff>
    </xdr:to>
    <xdr:pic>
      <xdr:nvPicPr>
        <xdr:cNvPr id="147" name="Picture 146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9086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55</xdr:row>
      <xdr:rowOff>0</xdr:rowOff>
    </xdr:from>
    <xdr:to>
      <xdr:col>9</xdr:col>
      <xdr:colOff>47625</xdr:colOff>
      <xdr:row>55</xdr:row>
      <xdr:rowOff>152400</xdr:rowOff>
    </xdr:to>
    <xdr:pic>
      <xdr:nvPicPr>
        <xdr:cNvPr id="148" name="Picture 147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9258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56</xdr:row>
      <xdr:rowOff>0</xdr:rowOff>
    </xdr:from>
    <xdr:to>
      <xdr:col>9</xdr:col>
      <xdr:colOff>47625</xdr:colOff>
      <xdr:row>56</xdr:row>
      <xdr:rowOff>152400</xdr:rowOff>
    </xdr:to>
    <xdr:pic>
      <xdr:nvPicPr>
        <xdr:cNvPr id="149" name="Picture 148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9429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57</xdr:row>
      <xdr:rowOff>0</xdr:rowOff>
    </xdr:from>
    <xdr:to>
      <xdr:col>9</xdr:col>
      <xdr:colOff>47625</xdr:colOff>
      <xdr:row>57</xdr:row>
      <xdr:rowOff>152400</xdr:rowOff>
    </xdr:to>
    <xdr:pic>
      <xdr:nvPicPr>
        <xdr:cNvPr id="150" name="Picture 149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960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58</xdr:row>
      <xdr:rowOff>0</xdr:rowOff>
    </xdr:from>
    <xdr:to>
      <xdr:col>9</xdr:col>
      <xdr:colOff>47625</xdr:colOff>
      <xdr:row>58</xdr:row>
      <xdr:rowOff>152400</xdr:rowOff>
    </xdr:to>
    <xdr:pic>
      <xdr:nvPicPr>
        <xdr:cNvPr id="151" name="Picture 150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9772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9</xdr:col>
      <xdr:colOff>47625</xdr:colOff>
      <xdr:row>59</xdr:row>
      <xdr:rowOff>152400</xdr:rowOff>
    </xdr:to>
    <xdr:pic>
      <xdr:nvPicPr>
        <xdr:cNvPr id="152" name="Picture 151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994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9</xdr:col>
      <xdr:colOff>47625</xdr:colOff>
      <xdr:row>60</xdr:row>
      <xdr:rowOff>152400</xdr:rowOff>
    </xdr:to>
    <xdr:pic>
      <xdr:nvPicPr>
        <xdr:cNvPr id="153" name="Picture 152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0115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9</xdr:col>
      <xdr:colOff>47625</xdr:colOff>
      <xdr:row>61</xdr:row>
      <xdr:rowOff>152400</xdr:rowOff>
    </xdr:to>
    <xdr:pic>
      <xdr:nvPicPr>
        <xdr:cNvPr id="154" name="Picture 153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028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9</xdr:col>
      <xdr:colOff>47625</xdr:colOff>
      <xdr:row>62</xdr:row>
      <xdr:rowOff>152400</xdr:rowOff>
    </xdr:to>
    <xdr:pic>
      <xdr:nvPicPr>
        <xdr:cNvPr id="155" name="Picture 154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0458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9</xdr:col>
      <xdr:colOff>47625</xdr:colOff>
      <xdr:row>63</xdr:row>
      <xdr:rowOff>152400</xdr:rowOff>
    </xdr:to>
    <xdr:pic>
      <xdr:nvPicPr>
        <xdr:cNvPr id="156" name="Picture 155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0629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9</xdr:col>
      <xdr:colOff>47625</xdr:colOff>
      <xdr:row>64</xdr:row>
      <xdr:rowOff>152400</xdr:rowOff>
    </xdr:to>
    <xdr:pic>
      <xdr:nvPicPr>
        <xdr:cNvPr id="157" name="Picture 156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0801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9</xdr:col>
      <xdr:colOff>47625</xdr:colOff>
      <xdr:row>65</xdr:row>
      <xdr:rowOff>152400</xdr:rowOff>
    </xdr:to>
    <xdr:pic>
      <xdr:nvPicPr>
        <xdr:cNvPr id="158" name="Picture 157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0972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9</xdr:col>
      <xdr:colOff>47625</xdr:colOff>
      <xdr:row>66</xdr:row>
      <xdr:rowOff>152400</xdr:rowOff>
    </xdr:to>
    <xdr:pic>
      <xdr:nvPicPr>
        <xdr:cNvPr id="159" name="Picture 158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1144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9</xdr:col>
      <xdr:colOff>47625</xdr:colOff>
      <xdr:row>67</xdr:row>
      <xdr:rowOff>152400</xdr:rowOff>
    </xdr:to>
    <xdr:pic>
      <xdr:nvPicPr>
        <xdr:cNvPr id="160" name="Picture 159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131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9</xdr:col>
      <xdr:colOff>47625</xdr:colOff>
      <xdr:row>68</xdr:row>
      <xdr:rowOff>152400</xdr:rowOff>
    </xdr:to>
    <xdr:pic>
      <xdr:nvPicPr>
        <xdr:cNvPr id="161" name="Picture 160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1487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9</xdr:col>
      <xdr:colOff>47625</xdr:colOff>
      <xdr:row>69</xdr:row>
      <xdr:rowOff>152400</xdr:rowOff>
    </xdr:to>
    <xdr:pic>
      <xdr:nvPicPr>
        <xdr:cNvPr id="162" name="Picture 161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1658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70</xdr:row>
      <xdr:rowOff>0</xdr:rowOff>
    </xdr:from>
    <xdr:to>
      <xdr:col>9</xdr:col>
      <xdr:colOff>47625</xdr:colOff>
      <xdr:row>70</xdr:row>
      <xdr:rowOff>152400</xdr:rowOff>
    </xdr:to>
    <xdr:pic>
      <xdr:nvPicPr>
        <xdr:cNvPr id="163" name="Picture 162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71</xdr:row>
      <xdr:rowOff>0</xdr:rowOff>
    </xdr:from>
    <xdr:to>
      <xdr:col>9</xdr:col>
      <xdr:colOff>47625</xdr:colOff>
      <xdr:row>71</xdr:row>
      <xdr:rowOff>152400</xdr:rowOff>
    </xdr:to>
    <xdr:pic>
      <xdr:nvPicPr>
        <xdr:cNvPr id="164" name="Picture 163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200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9</xdr:col>
      <xdr:colOff>47625</xdr:colOff>
      <xdr:row>72</xdr:row>
      <xdr:rowOff>152400</xdr:rowOff>
    </xdr:to>
    <xdr:pic>
      <xdr:nvPicPr>
        <xdr:cNvPr id="165" name="Picture 164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2172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9</xdr:col>
      <xdr:colOff>47625</xdr:colOff>
      <xdr:row>73</xdr:row>
      <xdr:rowOff>152400</xdr:rowOff>
    </xdr:to>
    <xdr:pic>
      <xdr:nvPicPr>
        <xdr:cNvPr id="166" name="Picture 165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2344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9</xdr:col>
      <xdr:colOff>47625</xdr:colOff>
      <xdr:row>74</xdr:row>
      <xdr:rowOff>152400</xdr:rowOff>
    </xdr:to>
    <xdr:pic>
      <xdr:nvPicPr>
        <xdr:cNvPr id="167" name="Picture 166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2515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9</xdr:col>
      <xdr:colOff>47625</xdr:colOff>
      <xdr:row>75</xdr:row>
      <xdr:rowOff>152400</xdr:rowOff>
    </xdr:to>
    <xdr:pic>
      <xdr:nvPicPr>
        <xdr:cNvPr id="168" name="Picture 167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2687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9</xdr:col>
      <xdr:colOff>47625</xdr:colOff>
      <xdr:row>76</xdr:row>
      <xdr:rowOff>152400</xdr:rowOff>
    </xdr:to>
    <xdr:pic>
      <xdr:nvPicPr>
        <xdr:cNvPr id="169" name="Picture 168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2858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9</xdr:col>
      <xdr:colOff>47625</xdr:colOff>
      <xdr:row>77</xdr:row>
      <xdr:rowOff>152400</xdr:rowOff>
    </xdr:to>
    <xdr:pic>
      <xdr:nvPicPr>
        <xdr:cNvPr id="170" name="Picture 169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3030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9</xdr:col>
      <xdr:colOff>47625</xdr:colOff>
      <xdr:row>78</xdr:row>
      <xdr:rowOff>152400</xdr:rowOff>
    </xdr:to>
    <xdr:pic>
      <xdr:nvPicPr>
        <xdr:cNvPr id="171" name="Picture 170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3201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9</xdr:col>
      <xdr:colOff>47625</xdr:colOff>
      <xdr:row>79</xdr:row>
      <xdr:rowOff>152400</xdr:rowOff>
    </xdr:to>
    <xdr:pic>
      <xdr:nvPicPr>
        <xdr:cNvPr id="172" name="Picture 171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3373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9</xdr:col>
      <xdr:colOff>47625</xdr:colOff>
      <xdr:row>80</xdr:row>
      <xdr:rowOff>152400</xdr:rowOff>
    </xdr:to>
    <xdr:pic>
      <xdr:nvPicPr>
        <xdr:cNvPr id="173" name="Picture 172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3544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9</xdr:col>
      <xdr:colOff>47625</xdr:colOff>
      <xdr:row>81</xdr:row>
      <xdr:rowOff>152400</xdr:rowOff>
    </xdr:to>
    <xdr:pic>
      <xdr:nvPicPr>
        <xdr:cNvPr id="174" name="Picture 173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371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9</xdr:col>
      <xdr:colOff>47625</xdr:colOff>
      <xdr:row>82</xdr:row>
      <xdr:rowOff>152400</xdr:rowOff>
    </xdr:to>
    <xdr:pic>
      <xdr:nvPicPr>
        <xdr:cNvPr id="175" name="Picture 174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3887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83</xdr:row>
      <xdr:rowOff>0</xdr:rowOff>
    </xdr:from>
    <xdr:to>
      <xdr:col>9</xdr:col>
      <xdr:colOff>47625</xdr:colOff>
      <xdr:row>83</xdr:row>
      <xdr:rowOff>152400</xdr:rowOff>
    </xdr:to>
    <xdr:pic>
      <xdr:nvPicPr>
        <xdr:cNvPr id="176" name="Picture 175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4058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9</xdr:col>
      <xdr:colOff>47625</xdr:colOff>
      <xdr:row>84</xdr:row>
      <xdr:rowOff>152400</xdr:rowOff>
    </xdr:to>
    <xdr:pic>
      <xdr:nvPicPr>
        <xdr:cNvPr id="177" name="Picture 176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4230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85</xdr:row>
      <xdr:rowOff>0</xdr:rowOff>
    </xdr:from>
    <xdr:to>
      <xdr:col>9</xdr:col>
      <xdr:colOff>47625</xdr:colOff>
      <xdr:row>85</xdr:row>
      <xdr:rowOff>152400</xdr:rowOff>
    </xdr:to>
    <xdr:pic>
      <xdr:nvPicPr>
        <xdr:cNvPr id="178" name="Picture 177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4401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86</xdr:row>
      <xdr:rowOff>0</xdr:rowOff>
    </xdr:from>
    <xdr:to>
      <xdr:col>9</xdr:col>
      <xdr:colOff>47625</xdr:colOff>
      <xdr:row>86</xdr:row>
      <xdr:rowOff>152400</xdr:rowOff>
    </xdr:to>
    <xdr:pic>
      <xdr:nvPicPr>
        <xdr:cNvPr id="179" name="Picture 178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4573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87</xdr:row>
      <xdr:rowOff>0</xdr:rowOff>
    </xdr:from>
    <xdr:to>
      <xdr:col>9</xdr:col>
      <xdr:colOff>47625</xdr:colOff>
      <xdr:row>87</xdr:row>
      <xdr:rowOff>152400</xdr:rowOff>
    </xdr:to>
    <xdr:pic>
      <xdr:nvPicPr>
        <xdr:cNvPr id="180" name="Picture 179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4744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9</xdr:col>
      <xdr:colOff>47625</xdr:colOff>
      <xdr:row>88</xdr:row>
      <xdr:rowOff>152400</xdr:rowOff>
    </xdr:to>
    <xdr:pic>
      <xdr:nvPicPr>
        <xdr:cNvPr id="181" name="Picture 180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4916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9</xdr:col>
      <xdr:colOff>47625</xdr:colOff>
      <xdr:row>89</xdr:row>
      <xdr:rowOff>152400</xdr:rowOff>
    </xdr:to>
    <xdr:pic>
      <xdr:nvPicPr>
        <xdr:cNvPr id="182" name="Picture 181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508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9</xdr:col>
      <xdr:colOff>47625</xdr:colOff>
      <xdr:row>90</xdr:row>
      <xdr:rowOff>152400</xdr:rowOff>
    </xdr:to>
    <xdr:pic>
      <xdr:nvPicPr>
        <xdr:cNvPr id="183" name="Picture 182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5259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91</xdr:row>
      <xdr:rowOff>0</xdr:rowOff>
    </xdr:from>
    <xdr:to>
      <xdr:col>9</xdr:col>
      <xdr:colOff>47625</xdr:colOff>
      <xdr:row>91</xdr:row>
      <xdr:rowOff>152400</xdr:rowOff>
    </xdr:to>
    <xdr:pic>
      <xdr:nvPicPr>
        <xdr:cNvPr id="184" name="Picture 183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543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9</xdr:col>
      <xdr:colOff>47625</xdr:colOff>
      <xdr:row>92</xdr:row>
      <xdr:rowOff>152400</xdr:rowOff>
    </xdr:to>
    <xdr:pic>
      <xdr:nvPicPr>
        <xdr:cNvPr id="185" name="Picture 184" descr="http://192.168.145.7/instahms/icons/Edit.png">
          <a:hlinkClick xmlns:r="http://schemas.openxmlformats.org/officeDocument/2006/relationships" r:id="rId1" tooltip="Edit Result Ranges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5601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Jan%202012\D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octors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 enableFormatConditionsCalculation="0">
    <tabColor indexed="10"/>
  </sheetPr>
  <dimension ref="A1:IQ204"/>
  <sheetViews>
    <sheetView tabSelected="1" view="pageBreakPreview" topLeftCell="B10" zoomScaleNormal="100" zoomScaleSheetLayoutView="100" workbookViewId="0">
      <selection activeCell="I18" sqref="I18:L18"/>
    </sheetView>
  </sheetViews>
  <sheetFormatPr defaultColWidth="0" defaultRowHeight="15" x14ac:dyDescent="0.2"/>
  <cols>
    <col min="1" max="1" width="1.5703125" style="84" hidden="1" customWidth="1"/>
    <col min="2" max="7" width="3.140625" customWidth="1"/>
    <col min="8" max="8" width="5.7109375" customWidth="1"/>
    <col min="9" max="15" width="3.140625" customWidth="1"/>
    <col min="16" max="16" width="0.85546875" customWidth="1"/>
    <col min="17" max="17" width="3.140625" customWidth="1"/>
    <col min="18" max="18" width="7.140625" customWidth="1"/>
    <col min="19" max="19" width="3.140625" hidden="1" customWidth="1"/>
    <col min="20" max="20" width="2.5703125" hidden="1" customWidth="1"/>
    <col min="21" max="21" width="3.140625" hidden="1" customWidth="1"/>
    <col min="22" max="22" width="3.140625" customWidth="1"/>
    <col min="23" max="23" width="2.42578125" customWidth="1"/>
    <col min="24" max="24" width="3.140625" hidden="1" customWidth="1"/>
    <col min="25" max="25" width="3.140625" customWidth="1"/>
    <col min="26" max="26" width="1.5703125" customWidth="1"/>
    <col min="27" max="27" width="3.140625" customWidth="1"/>
    <col min="28" max="28" width="0.7109375" customWidth="1"/>
    <col min="29" max="31" width="3.140625" customWidth="1"/>
    <col min="32" max="32" width="0.42578125" customWidth="1"/>
    <col min="33" max="33" width="3.140625" hidden="1" customWidth="1"/>
    <col min="34" max="34" width="0.85546875" customWidth="1"/>
    <col min="35" max="35" width="7" hidden="1" customWidth="1"/>
    <col min="36" max="40" width="2.42578125" hidden="1" customWidth="1"/>
    <col min="41" max="41" width="5.140625" hidden="1" customWidth="1"/>
    <col min="42" max="42" width="1.42578125" style="1" hidden="1" customWidth="1"/>
    <col min="43" max="46" width="1.42578125" style="2" hidden="1" customWidth="1"/>
    <col min="47" max="50" width="9.140625" style="2" hidden="1" customWidth="1"/>
    <col min="51" max="51" width="4.7109375" style="2" hidden="1" customWidth="1"/>
    <col min="52" max="96" width="4.7109375" style="55" hidden="1" customWidth="1"/>
    <col min="97" max="247" width="4.7109375" hidden="1" customWidth="1"/>
    <col min="248" max="248" width="4.7109375" style="51" hidden="1" customWidth="1"/>
    <col min="249" max="251" width="4.7109375" hidden="1" customWidth="1"/>
    <col min="252" max="16384" width="9.140625" hidden="1"/>
  </cols>
  <sheetData>
    <row r="1" spans="1:248" ht="27.75" customHeight="1" thickTop="1" thickBot="1" x14ac:dyDescent="0.25">
      <c r="A1" s="86"/>
      <c r="B1" s="178" t="s">
        <v>0</v>
      </c>
      <c r="C1" s="179"/>
      <c r="D1" s="179"/>
      <c r="E1" s="180"/>
      <c r="F1" s="181" t="s">
        <v>172</v>
      </c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66"/>
      <c r="U1" s="166"/>
      <c r="V1" s="166"/>
      <c r="W1" s="166"/>
      <c r="X1" s="166"/>
      <c r="Y1" s="169" t="s">
        <v>5</v>
      </c>
      <c r="Z1" s="170"/>
      <c r="AA1" s="170"/>
      <c r="AB1" s="171"/>
      <c r="AC1" s="192" t="s">
        <v>8</v>
      </c>
      <c r="AD1" s="192"/>
      <c r="AE1" s="192"/>
      <c r="AF1" s="192"/>
      <c r="AG1" s="192"/>
      <c r="AH1" s="192"/>
      <c r="AI1" s="193"/>
      <c r="AO1" s="5"/>
      <c r="AP1" s="6" t="s">
        <v>7</v>
      </c>
      <c r="AQ1" s="6"/>
      <c r="AR1" s="6"/>
      <c r="AS1" s="4"/>
      <c r="AT1" s="4"/>
      <c r="AU1" s="4"/>
    </row>
    <row r="2" spans="1:248" ht="24.75" customHeight="1" thickTop="1" thickBot="1" x14ac:dyDescent="0.25">
      <c r="A2" s="86"/>
      <c r="B2" s="182" t="s">
        <v>4</v>
      </c>
      <c r="C2" s="183"/>
      <c r="D2" s="183"/>
      <c r="E2" s="184"/>
      <c r="F2" s="185" t="s">
        <v>173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67"/>
      <c r="U2" s="167"/>
      <c r="V2" s="167"/>
      <c r="W2" s="167"/>
      <c r="X2" s="167"/>
      <c r="Y2" s="163" t="s">
        <v>19</v>
      </c>
      <c r="Z2" s="164"/>
      <c r="AA2" s="164"/>
      <c r="AB2" s="165"/>
      <c r="AC2" s="161">
        <v>20</v>
      </c>
      <c r="AD2" s="161"/>
      <c r="AE2" s="161"/>
      <c r="AF2" s="162"/>
      <c r="AG2" s="198" t="s">
        <v>15</v>
      </c>
      <c r="AH2" s="199"/>
      <c r="AI2" s="87"/>
      <c r="AO2" s="5"/>
      <c r="AP2" s="6" t="s">
        <v>8</v>
      </c>
      <c r="AQ2" s="6"/>
      <c r="AR2" s="6"/>
      <c r="AS2" s="4"/>
      <c r="AT2" s="4"/>
      <c r="AU2" s="4"/>
    </row>
    <row r="3" spans="1:248" ht="24.75" customHeight="1" thickTop="1" thickBot="1" x14ac:dyDescent="0.35">
      <c r="A3" s="86"/>
      <c r="B3" s="182" t="s">
        <v>1</v>
      </c>
      <c r="C3" s="183"/>
      <c r="D3" s="183"/>
      <c r="E3" s="184"/>
      <c r="F3" s="185" t="s">
        <v>174</v>
      </c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67"/>
      <c r="U3" s="167"/>
      <c r="V3" s="167"/>
      <c r="W3" s="167"/>
      <c r="X3" s="167"/>
      <c r="Y3" s="174" t="s">
        <v>163</v>
      </c>
      <c r="Z3" s="175"/>
      <c r="AA3" s="175"/>
      <c r="AB3" s="176"/>
      <c r="AC3" s="197" t="s">
        <v>175</v>
      </c>
      <c r="AD3" s="197"/>
      <c r="AE3" s="197"/>
      <c r="AF3" s="197"/>
      <c r="AG3" s="197"/>
      <c r="AH3" s="91">
        <v>1</v>
      </c>
      <c r="AI3" s="88"/>
      <c r="AO3" s="5"/>
      <c r="AP3" s="6"/>
      <c r="AQ3" s="6"/>
      <c r="AR3" s="6"/>
      <c r="AS3" s="4"/>
      <c r="AT3" s="4"/>
      <c r="AU3" s="4"/>
    </row>
    <row r="4" spans="1:248" ht="24.75" customHeight="1" thickTop="1" thickBot="1" x14ac:dyDescent="0.25">
      <c r="A4" s="86"/>
      <c r="B4" s="188" t="s">
        <v>3</v>
      </c>
      <c r="C4" s="189"/>
      <c r="D4" s="189"/>
      <c r="E4" s="190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68"/>
      <c r="U4" s="168"/>
      <c r="V4" s="168"/>
      <c r="W4" s="168"/>
      <c r="X4" s="168"/>
      <c r="Y4" s="163" t="s">
        <v>162</v>
      </c>
      <c r="Z4" s="164"/>
      <c r="AA4" s="164"/>
      <c r="AB4" s="165"/>
      <c r="AC4" s="195">
        <f ca="1">TODAY()</f>
        <v>44558</v>
      </c>
      <c r="AD4" s="195"/>
      <c r="AE4" s="195"/>
      <c r="AF4" s="195"/>
      <c r="AG4" s="195"/>
      <c r="AH4" s="89"/>
      <c r="AI4" s="90"/>
      <c r="AO4" s="5"/>
      <c r="AP4" s="6" t="s">
        <v>9</v>
      </c>
      <c r="AQ4" s="6"/>
      <c r="AR4" s="6"/>
      <c r="AS4" s="4"/>
      <c r="AT4" s="4"/>
      <c r="AU4" s="4"/>
    </row>
    <row r="5" spans="1:248" s="7" customFormat="1" ht="13.5" customHeight="1" thickTop="1" x14ac:dyDescent="0.2">
      <c r="A5" s="8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82"/>
      <c r="Z5" s="82"/>
      <c r="AA5" s="92"/>
      <c r="AB5" s="82"/>
      <c r="AC5" s="82"/>
      <c r="AD5" s="82"/>
      <c r="AE5" s="196"/>
      <c r="AF5" s="196"/>
      <c r="AG5" s="196"/>
      <c r="AH5" s="82"/>
      <c r="AI5" s="13"/>
      <c r="AO5" s="11"/>
      <c r="AP5" s="12" t="s">
        <v>10</v>
      </c>
      <c r="AQ5" s="12"/>
      <c r="AR5" s="12"/>
      <c r="AS5" s="10"/>
      <c r="AT5" s="10"/>
      <c r="AU5" s="10"/>
      <c r="AV5" s="9"/>
      <c r="AW5" s="9"/>
      <c r="AX5" s="9"/>
      <c r="AY5" s="9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IN5" s="50"/>
    </row>
    <row r="6" spans="1:248" s="7" customFormat="1" ht="5.25" customHeight="1" x14ac:dyDescent="0.25">
      <c r="A6" s="83"/>
      <c r="C6" s="15" t="s">
        <v>2</v>
      </c>
      <c r="K6" s="14"/>
      <c r="L6" s="14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AI6" s="13"/>
      <c r="AO6" s="11"/>
      <c r="AP6" s="12" t="s">
        <v>11</v>
      </c>
      <c r="AQ6" s="12"/>
      <c r="AR6" s="12"/>
      <c r="AS6" s="10"/>
      <c r="AT6" s="10"/>
      <c r="AU6" s="10"/>
      <c r="AV6" s="9"/>
      <c r="AW6" s="9"/>
      <c r="AX6" s="9"/>
      <c r="AY6" s="9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IN6" s="50"/>
    </row>
    <row r="7" spans="1:248" s="7" customFormat="1" ht="13.5" customHeight="1" x14ac:dyDescent="0.2">
      <c r="A7" s="83"/>
      <c r="B7" s="191" t="s">
        <v>170</v>
      </c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I7" s="13"/>
      <c r="AO7" s="11"/>
      <c r="AP7" s="12" t="s">
        <v>12</v>
      </c>
      <c r="AQ7" s="12"/>
      <c r="AR7" s="12"/>
      <c r="AS7" s="10"/>
      <c r="AT7" s="10"/>
      <c r="AU7" s="10"/>
      <c r="AV7" s="9"/>
      <c r="AW7" s="9"/>
      <c r="AX7" s="9"/>
      <c r="AY7" s="9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IN7" s="50"/>
    </row>
    <row r="8" spans="1:248" s="7" customFormat="1" ht="15.75" customHeight="1" x14ac:dyDescent="0.2">
      <c r="A8" s="83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I8" s="13"/>
      <c r="AO8" s="11"/>
      <c r="AP8" s="12" t="s">
        <v>13</v>
      </c>
      <c r="AQ8" s="12"/>
      <c r="AR8" s="12"/>
      <c r="AS8" s="10"/>
      <c r="AT8" s="10"/>
      <c r="AU8" s="10"/>
      <c r="AV8" s="9"/>
      <c r="AW8" s="9"/>
      <c r="AX8" s="9"/>
      <c r="AY8" s="9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IN8" s="50"/>
    </row>
    <row r="9" spans="1:248" s="7" customFormat="1" ht="15" customHeight="1" x14ac:dyDescent="0.2">
      <c r="A9" s="83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O9" s="16"/>
      <c r="P9" s="17"/>
      <c r="Q9" s="16"/>
      <c r="R9" s="17"/>
      <c r="S9" s="16"/>
      <c r="T9" s="17"/>
      <c r="U9" s="16"/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7"/>
      <c r="AO9" s="11"/>
      <c r="AP9" s="12" t="s">
        <v>9</v>
      </c>
      <c r="AQ9" s="12"/>
      <c r="AR9" s="12"/>
      <c r="AS9" s="10"/>
      <c r="AT9" s="10"/>
      <c r="AU9" s="10"/>
      <c r="AV9" s="9"/>
      <c r="AW9" s="9"/>
      <c r="AX9" s="9"/>
      <c r="AY9" s="9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IN9" s="50"/>
    </row>
    <row r="10" spans="1:248" ht="24.75" customHeight="1" x14ac:dyDescent="0.25">
      <c r="B10" s="200" t="s">
        <v>20</v>
      </c>
      <c r="C10" s="200"/>
      <c r="D10" s="200"/>
      <c r="E10" s="200"/>
      <c r="F10" s="200"/>
      <c r="G10" s="200"/>
      <c r="H10" s="200"/>
      <c r="I10" s="186" t="s">
        <v>44</v>
      </c>
      <c r="J10" s="186"/>
      <c r="K10" s="186"/>
      <c r="L10" s="186"/>
      <c r="M10" s="186" t="s">
        <v>45</v>
      </c>
      <c r="N10" s="186"/>
      <c r="O10" s="186"/>
      <c r="P10" s="172" t="s">
        <v>21</v>
      </c>
      <c r="Q10" s="172"/>
      <c r="R10" s="172"/>
      <c r="S10" s="172"/>
      <c r="T10" s="172"/>
      <c r="U10" s="172"/>
      <c r="V10" s="186" t="s">
        <v>22</v>
      </c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94"/>
      <c r="AI10" s="18"/>
      <c r="AO10" s="5"/>
      <c r="AP10" s="6" t="s">
        <v>14</v>
      </c>
      <c r="AQ10" s="6"/>
      <c r="AR10" s="6"/>
      <c r="AS10" s="4"/>
      <c r="AT10" s="4"/>
      <c r="AU10" s="4"/>
    </row>
    <row r="11" spans="1:248" ht="14.1" customHeight="1" x14ac:dyDescent="0.2">
      <c r="B11" s="151" t="s">
        <v>23</v>
      </c>
      <c r="C11" s="151"/>
      <c r="D11" s="151"/>
      <c r="E11" s="151"/>
      <c r="F11" s="151"/>
      <c r="G11" s="151"/>
      <c r="H11" s="151"/>
      <c r="I11" s="152">
        <v>8.4499999999999993</v>
      </c>
      <c r="J11" s="152"/>
      <c r="K11" s="152"/>
      <c r="L11" s="152"/>
      <c r="M11" s="158" t="s">
        <v>46</v>
      </c>
      <c r="N11" s="158"/>
      <c r="O11" s="158"/>
      <c r="P11" s="124" t="str">
        <f>IF(F4=""," ",IF(I11&lt;=V11,"L",IF(I11&lt;=AC11," ","H")))</f>
        <v xml:space="preserve"> </v>
      </c>
      <c r="Q11" s="125"/>
      <c r="R11" s="126"/>
      <c r="S11" s="124" t="str">
        <f>IF(F4=""," ",IF(I11&lt;=V11,"↓",IF(I11&lt;=AC11," ","↑")))</f>
        <v xml:space="preserve"> </v>
      </c>
      <c r="T11" s="125"/>
      <c r="U11" s="126"/>
      <c r="V11" s="173">
        <f>Editor!V36</f>
        <v>3.5</v>
      </c>
      <c r="W11" s="173"/>
      <c r="X11" s="173"/>
      <c r="Y11" s="173"/>
      <c r="Z11" s="173"/>
      <c r="AA11" s="173" t="str">
        <f>Editor!AA36</f>
        <v>–</v>
      </c>
      <c r="AB11" s="173"/>
      <c r="AC11" s="141">
        <f>Editor!AC36</f>
        <v>11</v>
      </c>
      <c r="AD11" s="141"/>
      <c r="AE11" s="141"/>
      <c r="AF11" s="141"/>
      <c r="AG11" s="141"/>
      <c r="AH11" s="142"/>
      <c r="AI11" s="19"/>
      <c r="AO11" s="5"/>
      <c r="AP11" s="6"/>
      <c r="AQ11" s="6"/>
      <c r="AR11" s="6"/>
      <c r="AS11" s="4"/>
      <c r="AT11" s="4"/>
      <c r="AU11" s="4"/>
    </row>
    <row r="12" spans="1:248" ht="14.1" customHeight="1" x14ac:dyDescent="0.2">
      <c r="B12" s="151" t="s">
        <v>25</v>
      </c>
      <c r="C12" s="151"/>
      <c r="D12" s="151"/>
      <c r="E12" s="151"/>
      <c r="F12" s="151"/>
      <c r="G12" s="151"/>
      <c r="H12" s="151"/>
      <c r="I12" s="159">
        <v>5.25</v>
      </c>
      <c r="J12" s="159"/>
      <c r="K12" s="159"/>
      <c r="L12" s="159"/>
      <c r="M12" s="158" t="s">
        <v>47</v>
      </c>
      <c r="N12" s="158"/>
      <c r="O12" s="158"/>
      <c r="P12" s="121" t="str">
        <f>IF(F4="Prof. Dr. Khaleid Al Saied"," ",IF(I12&lt;=V12,"L",IF(I12&lt;=AC12," ","H")))</f>
        <v xml:space="preserve"> </v>
      </c>
      <c r="Q12" s="122"/>
      <c r="R12" s="123"/>
      <c r="S12" s="124" t="str">
        <f>IF(F4="Prof. Dr. Khaleid Al Saied"," ",IF(I12&lt;=V12,"↓",IF(I12&lt;=AC12," ","↑")))</f>
        <v xml:space="preserve"> </v>
      </c>
      <c r="T12" s="125"/>
      <c r="U12" s="126"/>
      <c r="V12" s="173">
        <f>Editor!V37</f>
        <v>4.7</v>
      </c>
      <c r="W12" s="173"/>
      <c r="X12" s="173"/>
      <c r="Y12" s="173"/>
      <c r="Z12" s="173"/>
      <c r="AA12" s="173" t="str">
        <f>Editor!AA37</f>
        <v>–</v>
      </c>
      <c r="AB12" s="173"/>
      <c r="AC12" s="173">
        <f>Editor!AC37</f>
        <v>6.1</v>
      </c>
      <c r="AD12" s="173"/>
      <c r="AE12" s="173"/>
      <c r="AF12" s="173"/>
      <c r="AG12" s="173"/>
      <c r="AH12" s="215"/>
      <c r="AI12" s="19"/>
      <c r="AO12" s="5"/>
      <c r="AP12" s="6" t="s">
        <v>15</v>
      </c>
      <c r="AQ12" s="6"/>
      <c r="AR12" s="6"/>
      <c r="AS12" s="4"/>
      <c r="AT12" s="4"/>
      <c r="AU12" s="4"/>
    </row>
    <row r="13" spans="1:248" ht="14.1" customHeight="1" x14ac:dyDescent="0.2">
      <c r="B13" s="151" t="s">
        <v>26</v>
      </c>
      <c r="C13" s="151"/>
      <c r="D13" s="151"/>
      <c r="E13" s="151"/>
      <c r="F13" s="151"/>
      <c r="G13" s="151"/>
      <c r="H13" s="151"/>
      <c r="I13" s="152">
        <v>14.8</v>
      </c>
      <c r="J13" s="152"/>
      <c r="K13" s="152"/>
      <c r="L13" s="152"/>
      <c r="M13" s="158" t="s">
        <v>27</v>
      </c>
      <c r="N13" s="158"/>
      <c r="O13" s="158"/>
      <c r="P13" s="121" t="str">
        <f>IF(F4="Prof. Dr. Khaleid Al Saied"," ",IF(I13&lt;V13,"L",IF(I13&lt;=AC13," ","H")))</f>
        <v xml:space="preserve"> </v>
      </c>
      <c r="Q13" s="122"/>
      <c r="R13" s="123"/>
      <c r="S13" s="124" t="str">
        <f>IF(F4="Prof. Dr. Khaleid Al Saied"," ",IF(I13&lt;V13,"↓",IF(I13&lt;=AC13," ","↑")))</f>
        <v xml:space="preserve"> </v>
      </c>
      <c r="T13" s="125"/>
      <c r="U13" s="126"/>
      <c r="V13" s="141">
        <f>Editor!V38</f>
        <v>14</v>
      </c>
      <c r="W13" s="141"/>
      <c r="X13" s="141"/>
      <c r="Y13" s="141"/>
      <c r="Z13" s="141"/>
      <c r="AA13" s="173" t="str">
        <f>Editor!AA38</f>
        <v>–</v>
      </c>
      <c r="AB13" s="173"/>
      <c r="AC13" s="141">
        <f>Editor!AC38</f>
        <v>17</v>
      </c>
      <c r="AD13" s="141"/>
      <c r="AE13" s="141"/>
      <c r="AF13" s="141"/>
      <c r="AG13" s="141"/>
      <c r="AH13" s="142"/>
      <c r="AI13" s="19"/>
      <c r="AO13" s="5"/>
      <c r="AP13" s="6" t="s">
        <v>16</v>
      </c>
      <c r="AQ13" s="6"/>
      <c r="AR13" s="6"/>
      <c r="AS13" s="4"/>
      <c r="AT13" s="4"/>
      <c r="AU13" s="4"/>
    </row>
    <row r="14" spans="1:248" ht="14.1" customHeight="1" x14ac:dyDescent="0.2">
      <c r="B14" s="151" t="s">
        <v>28</v>
      </c>
      <c r="C14" s="151"/>
      <c r="D14" s="151"/>
      <c r="E14" s="151"/>
      <c r="F14" s="151"/>
      <c r="G14" s="151"/>
      <c r="H14" s="151"/>
      <c r="I14" s="152">
        <v>42</v>
      </c>
      <c r="J14" s="152"/>
      <c r="K14" s="152"/>
      <c r="L14" s="152"/>
      <c r="M14" s="158" t="s">
        <v>29</v>
      </c>
      <c r="N14" s="158"/>
      <c r="O14" s="158"/>
      <c r="P14" s="121" t="str">
        <f>IF(F4="Prof. Dr. Khaleid Al Saied"," ",IF(I14&lt;=V14,"L",IF(I14&lt;=AC14," ","H")))</f>
        <v xml:space="preserve"> </v>
      </c>
      <c r="Q14" s="122"/>
      <c r="R14" s="123"/>
      <c r="S14" s="124" t="str">
        <f>IF(F4="Prof. Dr. Khaleid Al Saied"," ",IF(I14&lt;=V14,"↓",IF(I14&lt;=AC14," ","↑")))</f>
        <v xml:space="preserve"> </v>
      </c>
      <c r="T14" s="125"/>
      <c r="U14" s="126"/>
      <c r="V14" s="141">
        <f>Editor!V39</f>
        <v>34</v>
      </c>
      <c r="W14" s="141"/>
      <c r="X14" s="141"/>
      <c r="Y14" s="141"/>
      <c r="Z14" s="141"/>
      <c r="AA14" s="173" t="str">
        <f>Editor!AA39</f>
        <v>–</v>
      </c>
      <c r="AB14" s="173"/>
      <c r="AC14" s="141">
        <f>Editor!AC39</f>
        <v>48</v>
      </c>
      <c r="AD14" s="141"/>
      <c r="AE14" s="141"/>
      <c r="AF14" s="141"/>
      <c r="AG14" s="141"/>
      <c r="AH14" s="142"/>
      <c r="AI14" s="19"/>
      <c r="AO14" s="5"/>
      <c r="AP14" s="6" t="s">
        <v>17</v>
      </c>
      <c r="AQ14" s="6"/>
      <c r="AR14" s="6"/>
      <c r="AS14" s="4"/>
      <c r="AT14" s="4"/>
      <c r="AU14" s="4"/>
    </row>
    <row r="15" spans="1:248" ht="14.1" customHeight="1" x14ac:dyDescent="0.2">
      <c r="B15" s="151" t="s">
        <v>30</v>
      </c>
      <c r="C15" s="151"/>
      <c r="D15" s="151"/>
      <c r="E15" s="151"/>
      <c r="F15" s="151"/>
      <c r="G15" s="151"/>
      <c r="H15" s="151"/>
      <c r="I15" s="177">
        <f>(I14/I12)*10</f>
        <v>80</v>
      </c>
      <c r="J15" s="177"/>
      <c r="K15" s="177"/>
      <c r="L15" s="177"/>
      <c r="M15" s="158" t="s">
        <v>31</v>
      </c>
      <c r="N15" s="158"/>
      <c r="O15" s="158"/>
      <c r="P15" s="121" t="str">
        <f>IF(F4="Prof. Dr. Khaleid Al Saied"," ",IF(I15&lt;=V15,"L",IF(I15&lt;=AC15," ","H")))</f>
        <v>L</v>
      </c>
      <c r="Q15" s="122"/>
      <c r="R15" s="123"/>
      <c r="S15" s="124" t="str">
        <f>IF(F4="Prof. Dr. Khaleid Al Saied"," ",IF(I15&lt;=V15,"↓",IF(I15&lt;=AC15," ","↑")))</f>
        <v>↓</v>
      </c>
      <c r="T15" s="125"/>
      <c r="U15" s="126"/>
      <c r="V15" s="141">
        <f>Editor!V40</f>
        <v>80</v>
      </c>
      <c r="W15" s="141"/>
      <c r="X15" s="141"/>
      <c r="Y15" s="141"/>
      <c r="Z15" s="141"/>
      <c r="AA15" s="173" t="str">
        <f>Editor!AA40</f>
        <v>–</v>
      </c>
      <c r="AB15" s="173"/>
      <c r="AC15" s="141">
        <f>Editor!AC40</f>
        <v>94</v>
      </c>
      <c r="AD15" s="141"/>
      <c r="AE15" s="141"/>
      <c r="AF15" s="141"/>
      <c r="AG15" s="141"/>
      <c r="AH15" s="142"/>
      <c r="AI15" s="19"/>
      <c r="AO15" s="5"/>
      <c r="AP15" s="6"/>
      <c r="AQ15" s="6"/>
      <c r="AR15" s="6"/>
      <c r="AS15" s="4"/>
      <c r="AT15" s="4"/>
      <c r="AU15" s="4"/>
    </row>
    <row r="16" spans="1:248" ht="14.1" customHeight="1" x14ac:dyDescent="0.2">
      <c r="B16" s="151" t="s">
        <v>32</v>
      </c>
      <c r="C16" s="151"/>
      <c r="D16" s="151"/>
      <c r="E16" s="151"/>
      <c r="F16" s="151"/>
      <c r="G16" s="151"/>
      <c r="H16" s="151"/>
      <c r="I16" s="177">
        <f>(I13/I12)*10</f>
        <v>28.190476190476193</v>
      </c>
      <c r="J16" s="177"/>
      <c r="K16" s="177"/>
      <c r="L16" s="177"/>
      <c r="M16" s="158" t="s">
        <v>33</v>
      </c>
      <c r="N16" s="158"/>
      <c r="O16" s="158"/>
      <c r="P16" s="121" t="str">
        <f>IF(F4="Prof. Dr. Khaleid Al Saied"," ",IF(I16&lt;=V16,"L",IF(I16&lt;=AC16," ","H")))</f>
        <v xml:space="preserve"> </v>
      </c>
      <c r="Q16" s="122"/>
      <c r="R16" s="123"/>
      <c r="S16" s="124" t="str">
        <f>IF(F4="Prof. Dr. Khaleid Al Saied"," ",IF(I16&lt;=V16,"↓",IF(I16&lt;=AC16," ","↑")))</f>
        <v xml:space="preserve"> </v>
      </c>
      <c r="T16" s="125"/>
      <c r="U16" s="126"/>
      <c r="V16" s="141">
        <f>Editor!V41</f>
        <v>28</v>
      </c>
      <c r="W16" s="141"/>
      <c r="X16" s="141"/>
      <c r="Y16" s="141"/>
      <c r="Z16" s="141"/>
      <c r="AA16" s="173" t="str">
        <f>Editor!AA41</f>
        <v>–</v>
      </c>
      <c r="AB16" s="173"/>
      <c r="AC16" s="141">
        <f>Editor!AC41</f>
        <v>33</v>
      </c>
      <c r="AD16" s="141"/>
      <c r="AE16" s="141"/>
      <c r="AF16" s="141"/>
      <c r="AG16" s="141"/>
      <c r="AH16" s="142"/>
      <c r="AI16" s="19"/>
      <c r="AO16" s="3"/>
      <c r="AP16" s="4"/>
      <c r="AQ16" s="4"/>
      <c r="AR16" s="4"/>
      <c r="AS16" s="4"/>
      <c r="AT16" s="4"/>
      <c r="AU16" s="4"/>
    </row>
    <row r="17" spans="2:77" ht="14.1" customHeight="1" x14ac:dyDescent="0.2">
      <c r="B17" s="151" t="s">
        <v>34</v>
      </c>
      <c r="C17" s="151"/>
      <c r="D17" s="151"/>
      <c r="E17" s="151"/>
      <c r="F17" s="151"/>
      <c r="G17" s="151"/>
      <c r="H17" s="151"/>
      <c r="I17" s="177">
        <f>(I16)*100/I15</f>
        <v>35.238095238095241</v>
      </c>
      <c r="J17" s="177"/>
      <c r="K17" s="177"/>
      <c r="L17" s="177"/>
      <c r="M17" s="158" t="s">
        <v>27</v>
      </c>
      <c r="N17" s="158"/>
      <c r="O17" s="158"/>
      <c r="P17" s="121" t="str">
        <f>IF(F4="Prof. Dr. Khaleid Al Saied"," ",IF(I17&lt;=V17,"L",IF(I17&lt;=AC17," ","H")))</f>
        <v xml:space="preserve"> </v>
      </c>
      <c r="Q17" s="122"/>
      <c r="R17" s="123"/>
      <c r="S17" s="124" t="str">
        <f>IF(F4="Prof. Dr. Khaleid Al Saied"," ",IF(I17&lt;=V17,"↓",IF(I17&lt;=AC17," ","↑")))</f>
        <v xml:space="preserve"> </v>
      </c>
      <c r="T17" s="125"/>
      <c r="U17" s="126"/>
      <c r="V17" s="141">
        <f>Editor!V42</f>
        <v>32</v>
      </c>
      <c r="W17" s="141"/>
      <c r="X17" s="141"/>
      <c r="Y17" s="141"/>
      <c r="Z17" s="141"/>
      <c r="AA17" s="173" t="str">
        <f>Editor!AA42</f>
        <v>–</v>
      </c>
      <c r="AB17" s="173"/>
      <c r="AC17" s="141">
        <f>Editor!AC42</f>
        <v>37</v>
      </c>
      <c r="AD17" s="141"/>
      <c r="AE17" s="141"/>
      <c r="AF17" s="141"/>
      <c r="AG17" s="141"/>
      <c r="AH17" s="142"/>
      <c r="AI17" s="19"/>
    </row>
    <row r="18" spans="2:77" ht="14.1" customHeight="1" x14ac:dyDescent="0.2">
      <c r="B18" s="151" t="s">
        <v>35</v>
      </c>
      <c r="C18" s="151"/>
      <c r="D18" s="151"/>
      <c r="E18" s="151"/>
      <c r="F18" s="151"/>
      <c r="G18" s="151"/>
      <c r="H18" s="151"/>
      <c r="I18" s="216">
        <v>282</v>
      </c>
      <c r="J18" s="216"/>
      <c r="K18" s="216"/>
      <c r="L18" s="216"/>
      <c r="M18" s="158" t="s">
        <v>46</v>
      </c>
      <c r="N18" s="158"/>
      <c r="O18" s="158"/>
      <c r="P18" s="121" t="str">
        <f>IF(F4="Prof. Dr. Khaleid Al Saied"," ",IF(I18&lt;=V18,"L",IF(I18&lt;=AC18," ","H")))</f>
        <v xml:space="preserve"> </v>
      </c>
      <c r="Q18" s="122"/>
      <c r="R18" s="123"/>
      <c r="S18" s="124" t="str">
        <f>IF(F4="Prof. Dr. Khaleid Al Saied"," ",IF(I18&lt;=V18,"↓",IF(I18&lt;=AC18," ","↑")))</f>
        <v xml:space="preserve"> </v>
      </c>
      <c r="T18" s="125"/>
      <c r="U18" s="126"/>
      <c r="V18" s="155">
        <f>Editor!V43</f>
        <v>150</v>
      </c>
      <c r="W18" s="155"/>
      <c r="X18" s="155"/>
      <c r="Y18" s="155"/>
      <c r="Z18" s="155"/>
      <c r="AA18" s="155" t="s">
        <v>50</v>
      </c>
      <c r="AB18" s="155"/>
      <c r="AC18" s="155">
        <f>Editor!AC43</f>
        <v>400</v>
      </c>
      <c r="AD18" s="155"/>
      <c r="AE18" s="155"/>
      <c r="AF18" s="155"/>
      <c r="AG18" s="155"/>
      <c r="AH18" s="206"/>
      <c r="AI18" s="19"/>
    </row>
    <row r="19" spans="2:77" ht="14.1" customHeight="1" x14ac:dyDescent="0.2">
      <c r="B19" s="151" t="s">
        <v>164</v>
      </c>
      <c r="C19" s="151"/>
      <c r="D19" s="151"/>
      <c r="E19" s="151"/>
      <c r="F19" s="151"/>
      <c r="G19" s="151"/>
      <c r="H19" s="151"/>
      <c r="I19" s="152">
        <v>14.3</v>
      </c>
      <c r="J19" s="152"/>
      <c r="K19" s="152"/>
      <c r="L19" s="152"/>
      <c r="M19" s="158" t="s">
        <v>29</v>
      </c>
      <c r="N19" s="158"/>
      <c r="O19" s="158"/>
      <c r="P19" s="121" t="str">
        <f>IF(F5="Prof. Dr. Khaleid Al Saied"," ",IF(I19&lt;=V19,"L",IF(I19&lt;=AC19," ","H")))</f>
        <v xml:space="preserve"> </v>
      </c>
      <c r="Q19" s="122"/>
      <c r="R19" s="123"/>
      <c r="S19" s="124" t="str">
        <f>IF(F5="Prof. Dr. Khaleid Al Saied"," ",IF(I19&lt;=V19,"↓",IF(I19&lt;=AC19," ","↑")))</f>
        <v xml:space="preserve"> </v>
      </c>
      <c r="T19" s="125"/>
      <c r="U19" s="126"/>
      <c r="V19" s="141">
        <v>11.6</v>
      </c>
      <c r="W19" s="141"/>
      <c r="X19" s="141"/>
      <c r="Y19" s="141"/>
      <c r="Z19" s="141"/>
      <c r="AA19" s="155" t="str">
        <f>AA18</f>
        <v>-</v>
      </c>
      <c r="AB19" s="155"/>
      <c r="AC19" s="141">
        <v>14.8</v>
      </c>
      <c r="AD19" s="141"/>
      <c r="AE19" s="141"/>
      <c r="AF19" s="141"/>
      <c r="AG19" s="141"/>
      <c r="AH19" s="142"/>
      <c r="AI19" s="19"/>
    </row>
    <row r="20" spans="2:77" ht="14.1" customHeight="1" x14ac:dyDescent="0.2">
      <c r="B20" s="118" t="s">
        <v>250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20"/>
    </row>
    <row r="21" spans="2:77" ht="14.1" customHeight="1" x14ac:dyDescent="0.2">
      <c r="B21" s="151" t="s">
        <v>38</v>
      </c>
      <c r="C21" s="151"/>
      <c r="D21" s="151"/>
      <c r="E21" s="151"/>
      <c r="F21" s="151"/>
      <c r="G21" s="151"/>
      <c r="H21" s="151"/>
      <c r="I21" s="152">
        <v>51.6</v>
      </c>
      <c r="J21" s="152"/>
      <c r="K21" s="152"/>
      <c r="L21" s="152"/>
      <c r="M21" s="158" t="s">
        <v>29</v>
      </c>
      <c r="N21" s="158"/>
      <c r="O21" s="158"/>
      <c r="P21" s="121" t="str">
        <f>IF(F6="Prof. Dr. Khaleid Al Saied"," ",IF(I21&lt;=V21,"L",IF(I21&lt;=AC21," ","H")))</f>
        <v xml:space="preserve"> </v>
      </c>
      <c r="Q21" s="122"/>
      <c r="R21" s="123"/>
      <c r="S21" s="124" t="str">
        <f>IF(F6="Prof. Dr. Khaleid Al Saied"," ",IF(I21&lt;=V21,"↓",IF(I21&lt;=AC21," ","↑")))</f>
        <v xml:space="preserve"> </v>
      </c>
      <c r="T21" s="125"/>
      <c r="U21" s="126"/>
      <c r="V21" s="141">
        <f>Editor!AO53</f>
        <v>37</v>
      </c>
      <c r="W21" s="141"/>
      <c r="X21" s="141"/>
      <c r="Y21" s="141"/>
      <c r="Z21" s="141"/>
      <c r="AA21" s="141" t="str">
        <f>AA18</f>
        <v>-</v>
      </c>
      <c r="AB21" s="141"/>
      <c r="AC21" s="141">
        <f>Editor!AP53</f>
        <v>75</v>
      </c>
      <c r="AD21" s="141"/>
      <c r="AE21" s="141"/>
      <c r="AF21" s="141"/>
      <c r="AG21" s="141"/>
      <c r="AH21" s="142"/>
      <c r="AI21" s="19"/>
    </row>
    <row r="22" spans="2:77" ht="14.1" customHeight="1" x14ac:dyDescent="0.2">
      <c r="B22" s="151" t="s">
        <v>39</v>
      </c>
      <c r="C22" s="151"/>
      <c r="D22" s="151"/>
      <c r="E22" s="151"/>
      <c r="F22" s="151"/>
      <c r="G22" s="151"/>
      <c r="H22" s="151"/>
      <c r="I22" s="152">
        <v>32.5</v>
      </c>
      <c r="J22" s="152"/>
      <c r="K22" s="152"/>
      <c r="L22" s="152"/>
      <c r="M22" s="127" t="s">
        <v>29</v>
      </c>
      <c r="N22" s="128"/>
      <c r="O22" s="129"/>
      <c r="P22" s="121" t="str">
        <f>IF(F6="Prof. Dr. Khaleid Al Saied"," ",IF(I22&lt;=V22,"L",IF(I22&lt;=AC22," ","H")))</f>
        <v>L</v>
      </c>
      <c r="Q22" s="122"/>
      <c r="R22" s="123"/>
      <c r="S22" s="124" t="str">
        <f>IF(F6="Prof. Dr. Khaleid Al Saied"," ",IF(I22&lt;=V22,"↓",IF(I22&lt;=AC22," ","↑")))</f>
        <v>↓</v>
      </c>
      <c r="T22" s="125"/>
      <c r="U22" s="126"/>
      <c r="V22" s="150">
        <f>Editor!AO54</f>
        <v>45</v>
      </c>
      <c r="W22" s="150"/>
      <c r="X22" s="150"/>
      <c r="Y22" s="150"/>
      <c r="Z22" s="150"/>
      <c r="AA22" s="141" t="str">
        <f>AA19</f>
        <v>-</v>
      </c>
      <c r="AB22" s="141"/>
      <c r="AC22" s="141">
        <f>Editor!AP54</f>
        <v>70</v>
      </c>
      <c r="AD22" s="141"/>
      <c r="AE22" s="141"/>
      <c r="AF22" s="141"/>
      <c r="AG22" s="141"/>
      <c r="AH22" s="142"/>
      <c r="AI22" s="19"/>
    </row>
    <row r="23" spans="2:77" ht="14.1" customHeight="1" x14ac:dyDescent="0.2">
      <c r="B23" s="151" t="s">
        <v>40</v>
      </c>
      <c r="C23" s="151"/>
      <c r="D23" s="151"/>
      <c r="E23" s="151"/>
      <c r="F23" s="151"/>
      <c r="G23" s="151"/>
      <c r="H23" s="151"/>
      <c r="I23" s="152">
        <v>10.4</v>
      </c>
      <c r="J23" s="152"/>
      <c r="K23" s="152"/>
      <c r="L23" s="152"/>
      <c r="M23" s="127" t="s">
        <v>29</v>
      </c>
      <c r="N23" s="128"/>
      <c r="O23" s="129"/>
      <c r="P23" s="121" t="str">
        <f>IF(F7="Prof. Dr. Khaleid Al Saied"," ",IF(I23&lt;=V23,"L",IF(I23&lt;=AC23," ","H")))</f>
        <v>H</v>
      </c>
      <c r="Q23" s="122"/>
      <c r="R23" s="123"/>
      <c r="S23" s="124" t="str">
        <f>IF(F7="Prof. Dr. Khaleid Al Saied"," ",IF(I23&lt;=V23,"↓",IF(I23&lt;=AC23," ","↑")))</f>
        <v>↑</v>
      </c>
      <c r="T23" s="125"/>
      <c r="U23" s="126"/>
      <c r="V23" s="150">
        <f>Editor!AO55</f>
        <v>2</v>
      </c>
      <c r="W23" s="150"/>
      <c r="X23" s="150"/>
      <c r="Y23" s="150"/>
      <c r="Z23" s="150"/>
      <c r="AA23" s="141" t="str">
        <f t="shared" ref="AA23:AA25" si="0">AA21</f>
        <v>-</v>
      </c>
      <c r="AB23" s="141"/>
      <c r="AC23" s="141">
        <f>Editor!AP55</f>
        <v>10</v>
      </c>
      <c r="AD23" s="141"/>
      <c r="AE23" s="141"/>
      <c r="AF23" s="141"/>
      <c r="AG23" s="141"/>
      <c r="AH23" s="142"/>
      <c r="AI23" s="19"/>
      <c r="BE23" s="67"/>
      <c r="BF23" s="67"/>
      <c r="BG23" s="67"/>
      <c r="BH23" s="67"/>
      <c r="BI23" s="67"/>
    </row>
    <row r="24" spans="2:77" ht="14.1" customHeight="1" x14ac:dyDescent="0.2">
      <c r="B24" s="151" t="s">
        <v>41</v>
      </c>
      <c r="C24" s="151"/>
      <c r="D24" s="151"/>
      <c r="E24" s="151"/>
      <c r="F24" s="151"/>
      <c r="G24" s="151"/>
      <c r="H24" s="151"/>
      <c r="I24" s="152">
        <v>4.9000000000000004</v>
      </c>
      <c r="J24" s="152"/>
      <c r="K24" s="152"/>
      <c r="L24" s="152"/>
      <c r="M24" s="127" t="s">
        <v>29</v>
      </c>
      <c r="N24" s="128"/>
      <c r="O24" s="129"/>
      <c r="P24" s="121" t="str">
        <f>IF(F8="Prof. Dr. Khaleid Al Saied"," ",IF(I24&lt;=V24,"L",IF(I24&lt;=AC24," ","H")))</f>
        <v xml:space="preserve"> </v>
      </c>
      <c r="Q24" s="122"/>
      <c r="R24" s="123"/>
      <c r="S24" s="124" t="str">
        <f t="shared" ref="S24" si="1">IF(F8="Prof. Dr. Khaleid Al Saied"," ",IF(I24&lt;=V24,"↓",IF(I24&lt;=AC24," ","↑")))</f>
        <v xml:space="preserve"> </v>
      </c>
      <c r="T24" s="125"/>
      <c r="U24" s="126"/>
      <c r="V24" s="147">
        <f>Editor!AO56</f>
        <v>1</v>
      </c>
      <c r="W24" s="148"/>
      <c r="X24" s="148"/>
      <c r="Y24" s="148"/>
      <c r="Z24" s="149"/>
      <c r="AA24" s="133" t="str">
        <f>AA22</f>
        <v>-</v>
      </c>
      <c r="AB24" s="135"/>
      <c r="AC24" s="133">
        <f>Editor!AP56</f>
        <v>6</v>
      </c>
      <c r="AD24" s="134"/>
      <c r="AE24" s="134"/>
      <c r="AF24" s="134"/>
      <c r="AG24" s="134"/>
      <c r="AH24" s="157"/>
      <c r="AI24" s="19"/>
      <c r="BE24" s="67"/>
      <c r="BF24" s="67"/>
      <c r="BG24" s="67"/>
      <c r="BH24" s="67"/>
      <c r="BI24" s="67"/>
    </row>
    <row r="25" spans="2:77" ht="14.1" customHeight="1" x14ac:dyDescent="0.2">
      <c r="B25" s="151" t="s">
        <v>42</v>
      </c>
      <c r="C25" s="151"/>
      <c r="D25" s="151"/>
      <c r="E25" s="151"/>
      <c r="F25" s="151"/>
      <c r="G25" s="151"/>
      <c r="H25" s="151"/>
      <c r="I25" s="152">
        <v>0.6</v>
      </c>
      <c r="J25" s="152"/>
      <c r="K25" s="152"/>
      <c r="L25" s="152"/>
      <c r="M25" s="127" t="s">
        <v>29</v>
      </c>
      <c r="N25" s="128"/>
      <c r="O25" s="129"/>
      <c r="P25" s="121" t="str">
        <f>IF(F9="Prof. Dr. Khaleid Al Saied"," ",IF(I25&lt;=V25,"L",IF(I25&lt;=AC25," ","H")))</f>
        <v xml:space="preserve"> </v>
      </c>
      <c r="Q25" s="122"/>
      <c r="R25" s="123"/>
      <c r="S25" s="124" t="str">
        <f t="shared" ref="S25" si="2">IF(F9="Prof. Dr. Khaleid Al Saied"," ",IF(I25&lt;=V25,"↓",IF(I25&lt;=AC25," ","↑")))</f>
        <v xml:space="preserve"> </v>
      </c>
      <c r="T25" s="125"/>
      <c r="U25" s="126"/>
      <c r="V25" s="147">
        <f>Editor!AO57</f>
        <v>0</v>
      </c>
      <c r="W25" s="148"/>
      <c r="X25" s="148"/>
      <c r="Y25" s="148"/>
      <c r="Z25" s="149"/>
      <c r="AA25" s="133" t="str">
        <f t="shared" si="0"/>
        <v>-</v>
      </c>
      <c r="AB25" s="135"/>
      <c r="AC25" s="133">
        <f>Editor!AP57</f>
        <v>1</v>
      </c>
      <c r="AD25" s="134"/>
      <c r="AE25" s="134"/>
      <c r="AF25" s="134"/>
      <c r="AG25" s="134"/>
      <c r="AH25" s="157"/>
      <c r="AI25" s="19"/>
      <c r="AQ25" s="55"/>
      <c r="AR25" s="55"/>
      <c r="AS25" s="55"/>
      <c r="AT25" s="55"/>
      <c r="AU25" s="55"/>
      <c r="AV25" s="55"/>
      <c r="AW25" s="55"/>
      <c r="AX25" s="55"/>
      <c r="AY25" s="55"/>
      <c r="BE25" s="67"/>
      <c r="BF25" s="67"/>
      <c r="BG25" s="67"/>
      <c r="BH25" s="67"/>
      <c r="BI25" s="67"/>
      <c r="BP25" s="54"/>
      <c r="BQ25" s="54"/>
      <c r="BR25" s="54"/>
      <c r="BS25" s="54"/>
      <c r="BT25" s="54"/>
      <c r="BU25" s="54"/>
      <c r="BV25" s="54"/>
      <c r="BW25" s="54"/>
      <c r="BX25" s="54"/>
      <c r="BY25" s="54"/>
    </row>
    <row r="26" spans="2:77" ht="14.1" customHeight="1" x14ac:dyDescent="0.2">
      <c r="B26" s="118" t="s">
        <v>251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20"/>
      <c r="AQ26" s="55"/>
      <c r="AR26" s="55"/>
      <c r="AS26" s="55"/>
      <c r="AT26" s="55"/>
      <c r="AU26" s="55"/>
      <c r="AV26" s="55"/>
      <c r="AW26" s="55"/>
      <c r="AX26" s="55"/>
      <c r="AY26" s="55"/>
      <c r="BE26" s="67"/>
      <c r="BF26" s="67"/>
      <c r="BG26" s="67"/>
      <c r="BH26" s="67"/>
      <c r="BI26" s="67"/>
      <c r="BP26" s="54"/>
      <c r="BQ26" s="54"/>
      <c r="BR26" s="54"/>
      <c r="BS26" s="54"/>
      <c r="BT26" s="54"/>
      <c r="BU26" s="54"/>
      <c r="BV26" s="54"/>
      <c r="BW26" s="54"/>
      <c r="BX26" s="54"/>
      <c r="BY26" s="54"/>
    </row>
    <row r="27" spans="2:77" ht="14.1" customHeight="1" x14ac:dyDescent="0.2">
      <c r="B27" s="143" t="s">
        <v>165</v>
      </c>
      <c r="C27" s="143"/>
      <c r="D27" s="143"/>
      <c r="E27" s="143"/>
      <c r="F27" s="143"/>
      <c r="G27" s="143"/>
      <c r="H27" s="143"/>
      <c r="I27" s="144">
        <f>I11*I21*10/1000</f>
        <v>4.3601999999999999</v>
      </c>
      <c r="J27" s="145"/>
      <c r="K27" s="145"/>
      <c r="L27" s="146"/>
      <c r="M27" s="127" t="s">
        <v>171</v>
      </c>
      <c r="N27" s="128"/>
      <c r="O27" s="128"/>
      <c r="P27" s="121" t="str">
        <f>IF(F10="Prof. Dr. Khaleid Al Saied"," ",IF(I27&lt;=V27,"L",IF(I27&lt;=AC27," ","H")))</f>
        <v xml:space="preserve"> </v>
      </c>
      <c r="Q27" s="122"/>
      <c r="R27" s="123"/>
      <c r="S27" s="124" t="str">
        <f>IF(F10="Prof. Dr. Khaleid Al Saied"," ",IF(I27&lt;=V27,"↓",IF(I27&lt;=AC27," ","↑")))</f>
        <v xml:space="preserve"> </v>
      </c>
      <c r="T27" s="125"/>
      <c r="U27" s="126"/>
      <c r="V27" s="133">
        <v>1.5</v>
      </c>
      <c r="W27" s="134"/>
      <c r="X27" s="134"/>
      <c r="Y27" s="134"/>
      <c r="Z27" s="135"/>
      <c r="AA27" s="136" t="str">
        <f>AA18</f>
        <v>-</v>
      </c>
      <c r="AB27" s="137"/>
      <c r="AC27" s="130">
        <f>Editor!AF45</f>
        <v>6.9</v>
      </c>
      <c r="AD27" s="131"/>
      <c r="AE27" s="131"/>
      <c r="AF27" s="131"/>
      <c r="AG27" s="131"/>
      <c r="AH27" s="132"/>
      <c r="AI27" s="19"/>
      <c r="AQ27" s="55"/>
      <c r="AR27" s="55"/>
      <c r="AS27" s="55"/>
      <c r="AT27" s="55"/>
      <c r="AU27" s="55"/>
      <c r="AV27" s="55"/>
      <c r="AW27" s="55"/>
      <c r="AX27" s="55"/>
      <c r="AY27" s="55"/>
      <c r="BE27" s="67"/>
      <c r="BF27" s="67"/>
      <c r="BG27" s="67"/>
      <c r="BH27" s="67"/>
      <c r="BI27" s="67"/>
      <c r="BP27" s="54"/>
      <c r="BQ27" s="54"/>
      <c r="BR27" s="54"/>
      <c r="BS27" s="54"/>
      <c r="BT27" s="54"/>
      <c r="BU27" s="54"/>
      <c r="BV27" s="54"/>
      <c r="BW27" s="54"/>
      <c r="BX27" s="54"/>
      <c r="BY27" s="54"/>
    </row>
    <row r="28" spans="2:77" ht="14.1" customHeight="1" x14ac:dyDescent="0.25">
      <c r="B28" s="143" t="s">
        <v>166</v>
      </c>
      <c r="C28" s="143"/>
      <c r="D28" s="143"/>
      <c r="E28" s="143"/>
      <c r="F28" s="143"/>
      <c r="G28" s="143"/>
      <c r="H28" s="143"/>
      <c r="I28" s="144">
        <f>I11*I22*10/1000</f>
        <v>2.7462499999999999</v>
      </c>
      <c r="J28" s="145"/>
      <c r="K28" s="145"/>
      <c r="L28" s="146"/>
      <c r="M28" s="127" t="s">
        <v>171</v>
      </c>
      <c r="N28" s="128"/>
      <c r="O28" s="128"/>
      <c r="P28" s="121" t="str">
        <f>IF(F11="Prof. Dr. Khaleid Al Saied"," ",IF(I28&lt;=V28,"L",IF(I28&lt;=AC28," ","H")))</f>
        <v xml:space="preserve"> </v>
      </c>
      <c r="Q28" s="122"/>
      <c r="R28" s="123"/>
      <c r="S28" s="124" t="str">
        <f>IF(F11="Prof. Dr. Khaleid Al Saied"," ",IF(I28&lt;=V28,"↓",IF(I28&lt;=AC28," ","↑")))</f>
        <v xml:space="preserve"> </v>
      </c>
      <c r="T28" s="125"/>
      <c r="U28" s="126"/>
      <c r="V28" s="138">
        <f>Editor!AC46</f>
        <v>0.6</v>
      </c>
      <c r="W28" s="139"/>
      <c r="X28" s="139"/>
      <c r="Y28" s="139"/>
      <c r="Z28" s="140"/>
      <c r="AA28" s="136" t="str">
        <f>AA19</f>
        <v>-</v>
      </c>
      <c r="AB28" s="137"/>
      <c r="AC28" s="130">
        <v>3.7</v>
      </c>
      <c r="AD28" s="131"/>
      <c r="AE28" s="131"/>
      <c r="AF28" s="131"/>
      <c r="AG28" s="131"/>
      <c r="AH28" s="132"/>
      <c r="AI28" s="19"/>
      <c r="AQ28" s="55"/>
      <c r="AR28" s="55"/>
      <c r="AS28" s="55"/>
      <c r="AT28" s="55"/>
      <c r="AU28" s="55"/>
      <c r="AV28" s="55"/>
      <c r="AW28" s="55"/>
      <c r="AX28" s="55"/>
      <c r="AY28" s="55"/>
      <c r="BE28" s="67"/>
      <c r="BF28" s="67"/>
      <c r="BG28" s="67"/>
      <c r="BH28" s="67"/>
      <c r="BI28" s="67"/>
      <c r="BP28" s="54"/>
      <c r="BQ28" s="54"/>
      <c r="BR28" s="54"/>
      <c r="BS28" s="54"/>
      <c r="BT28" s="54"/>
      <c r="BU28" s="54"/>
      <c r="BV28" s="54"/>
      <c r="BW28" s="54"/>
      <c r="BX28" s="54"/>
      <c r="BY28" s="54"/>
    </row>
    <row r="29" spans="2:77" ht="14.1" customHeight="1" x14ac:dyDescent="0.2">
      <c r="B29" s="143" t="s">
        <v>167</v>
      </c>
      <c r="C29" s="143"/>
      <c r="D29" s="143"/>
      <c r="E29" s="143"/>
      <c r="F29" s="143"/>
      <c r="G29" s="143"/>
      <c r="H29" s="143"/>
      <c r="I29" s="144">
        <f>I11*I23*10/1000</f>
        <v>0.87879999999999991</v>
      </c>
      <c r="J29" s="145"/>
      <c r="K29" s="145"/>
      <c r="L29" s="146"/>
      <c r="M29" s="127" t="s">
        <v>171</v>
      </c>
      <c r="N29" s="128"/>
      <c r="O29" s="128"/>
      <c r="P29" s="121" t="str">
        <f>IF(F12="Prof. Dr. Khaleid Al Saied"," ",IF(I29&lt;=V29,"L",IF(I29&lt;=AC29," ","H")))</f>
        <v>H</v>
      </c>
      <c r="Q29" s="122"/>
      <c r="R29" s="123"/>
      <c r="S29" s="124" t="str">
        <f>IF(F12="Prof. Dr. Khaleid Al Saied"," ",IF(I29&lt;=V29,"↓",IF(I29&lt;=AC29," ","↑")))</f>
        <v>↑</v>
      </c>
      <c r="T29" s="125"/>
      <c r="U29" s="126"/>
      <c r="V29" s="147">
        <f>Editor!AC47</f>
        <v>0</v>
      </c>
      <c r="W29" s="148"/>
      <c r="X29" s="148"/>
      <c r="Y29" s="148"/>
      <c r="Z29" s="149"/>
      <c r="AA29" s="136" t="str">
        <f>AA28</f>
        <v>-</v>
      </c>
      <c r="AB29" s="137"/>
      <c r="AC29" s="130">
        <f>Editor!AF47</f>
        <v>0.85</v>
      </c>
      <c r="AD29" s="131"/>
      <c r="AE29" s="131"/>
      <c r="AF29" s="131"/>
      <c r="AG29" s="131"/>
      <c r="AH29" s="132"/>
      <c r="AI29" s="19"/>
      <c r="AQ29" s="55"/>
      <c r="AR29" s="55"/>
      <c r="AS29" s="55"/>
      <c r="AT29" s="55"/>
      <c r="AU29" s="55"/>
      <c r="AV29" s="55"/>
      <c r="AW29" s="55"/>
      <c r="AX29" s="55"/>
      <c r="AY29" s="55"/>
      <c r="BE29" s="67"/>
      <c r="BF29" s="67"/>
      <c r="BG29" s="67"/>
      <c r="BH29" s="67"/>
      <c r="BI29" s="67"/>
      <c r="BP29" s="54"/>
      <c r="BQ29" s="54"/>
      <c r="BR29" s="54"/>
      <c r="BS29" s="54"/>
      <c r="BT29" s="54"/>
      <c r="BU29" s="54"/>
      <c r="BV29" s="54"/>
      <c r="BW29" s="54"/>
      <c r="BX29" s="54"/>
      <c r="BY29" s="54"/>
    </row>
    <row r="30" spans="2:77" ht="13.5" customHeight="1" x14ac:dyDescent="0.2">
      <c r="B30" s="143" t="s">
        <v>168</v>
      </c>
      <c r="C30" s="143"/>
      <c r="D30" s="143"/>
      <c r="E30" s="143"/>
      <c r="F30" s="143"/>
      <c r="G30" s="143"/>
      <c r="H30" s="143"/>
      <c r="I30" s="144">
        <f>I11*I24*10/1000</f>
        <v>0.41405000000000003</v>
      </c>
      <c r="J30" s="145"/>
      <c r="K30" s="145"/>
      <c r="L30" s="146"/>
      <c r="M30" s="127" t="s">
        <v>171</v>
      </c>
      <c r="N30" s="128"/>
      <c r="O30" s="128"/>
      <c r="P30" s="121" t="str">
        <f>IF(F13="Prof. Dr. Khaleid Al Saied"," ",IF(I30&lt;=V30,"L",IF(I30&lt;=AC30," ","H")))</f>
        <v xml:space="preserve"> </v>
      </c>
      <c r="Q30" s="122"/>
      <c r="R30" s="123"/>
      <c r="S30" s="124" t="str">
        <f>IF(F13="Prof. Dr. Khaleid Al Saied"," ",IF(I30&lt;=V30,"↓",IF(I30&lt;=AC30," ","↑")))</f>
        <v xml:space="preserve"> </v>
      </c>
      <c r="T30" s="125"/>
      <c r="U30" s="126"/>
      <c r="V30" s="147">
        <f>Editor!AC48</f>
        <v>0</v>
      </c>
      <c r="W30" s="148"/>
      <c r="X30" s="148"/>
      <c r="Y30" s="148"/>
      <c r="Z30" s="149"/>
      <c r="AA30" s="136" t="str">
        <f>AA28</f>
        <v>-</v>
      </c>
      <c r="AB30" s="137"/>
      <c r="AC30" s="130">
        <f>Editor!AF48</f>
        <v>0.45</v>
      </c>
      <c r="AD30" s="131"/>
      <c r="AE30" s="131"/>
      <c r="AF30" s="131"/>
      <c r="AG30" s="131"/>
      <c r="AH30" s="132"/>
      <c r="AI30" s="19"/>
      <c r="AQ30" s="55"/>
      <c r="AR30" s="55"/>
      <c r="AS30" s="55"/>
      <c r="AT30" s="55"/>
      <c r="AU30" s="55"/>
      <c r="AV30" s="55"/>
      <c r="AW30" s="55"/>
      <c r="AX30" s="55"/>
      <c r="AY30" s="55"/>
      <c r="BE30" s="67"/>
      <c r="BF30" s="67"/>
      <c r="BG30" s="67"/>
      <c r="BH30" s="67"/>
      <c r="BI30" s="67"/>
      <c r="BP30" s="54"/>
      <c r="BQ30" s="54"/>
      <c r="BR30" s="54"/>
      <c r="BS30" s="54"/>
      <c r="BT30" s="54"/>
      <c r="BU30" s="54"/>
      <c r="BV30" s="54"/>
      <c r="BW30" s="54"/>
      <c r="BX30" s="54"/>
      <c r="BY30" s="54"/>
    </row>
    <row r="31" spans="2:77" ht="15.75" customHeight="1" x14ac:dyDescent="0.2">
      <c r="B31" s="143" t="s">
        <v>169</v>
      </c>
      <c r="C31" s="143"/>
      <c r="D31" s="143"/>
      <c r="E31" s="143"/>
      <c r="F31" s="143"/>
      <c r="G31" s="143"/>
      <c r="H31" s="143"/>
      <c r="I31" s="144">
        <f>I11*I25*10/1000</f>
        <v>5.0699999999999995E-2</v>
      </c>
      <c r="J31" s="145"/>
      <c r="K31" s="145"/>
      <c r="L31" s="146"/>
      <c r="M31" s="127" t="s">
        <v>171</v>
      </c>
      <c r="N31" s="128"/>
      <c r="O31" s="128"/>
      <c r="P31" s="121" t="str">
        <f>IF(F14="Prof. Dr. Khaleid Al Saied"," ",IF(I31&lt;=V31,"L",IF(I31&lt;=AC31," ","H")))</f>
        <v xml:space="preserve"> </v>
      </c>
      <c r="Q31" s="122"/>
      <c r="R31" s="123"/>
      <c r="S31" s="124" t="str">
        <f>IF(F14="Prof. Dr. Khaleid Al Saied"," ",IF(I31&lt;=V31,"↓",IF(I31&lt;=AC31," ","↑")))</f>
        <v xml:space="preserve"> </v>
      </c>
      <c r="T31" s="125"/>
      <c r="U31" s="126"/>
      <c r="V31" s="147">
        <f>Editor!AC49</f>
        <v>0</v>
      </c>
      <c r="W31" s="148"/>
      <c r="X31" s="148"/>
      <c r="Y31" s="148"/>
      <c r="Z31" s="149"/>
      <c r="AA31" s="136" t="str">
        <f>AA30</f>
        <v>-</v>
      </c>
      <c r="AB31" s="137"/>
      <c r="AC31" s="130">
        <v>0.2</v>
      </c>
      <c r="AD31" s="131"/>
      <c r="AE31" s="131"/>
      <c r="AF31" s="131"/>
      <c r="AG31" s="131"/>
      <c r="AH31" s="132"/>
      <c r="AI31" s="19"/>
      <c r="AQ31" s="55"/>
      <c r="AR31" s="55"/>
      <c r="AS31" s="55"/>
      <c r="AT31" s="55"/>
      <c r="AU31" s="55"/>
      <c r="AV31" s="55"/>
      <c r="AW31" s="55"/>
      <c r="AX31" s="55"/>
      <c r="AY31" s="55"/>
      <c r="BE31" s="67"/>
      <c r="BF31" s="67"/>
      <c r="BG31" s="67"/>
      <c r="BH31" s="67"/>
      <c r="BI31" s="67"/>
      <c r="BP31" s="54"/>
      <c r="BQ31" s="54"/>
      <c r="BR31" s="54"/>
      <c r="BS31" s="54"/>
      <c r="BT31" s="54"/>
      <c r="BU31" s="54"/>
      <c r="BV31" s="54"/>
      <c r="BW31" s="54"/>
      <c r="BX31" s="54"/>
      <c r="BY31" s="54"/>
    </row>
    <row r="32" spans="2:77" ht="14.1" customHeight="1" x14ac:dyDescent="0.2">
      <c r="B32" s="95"/>
      <c r="C32" s="95"/>
      <c r="D32" s="95"/>
      <c r="E32" s="95"/>
      <c r="F32" s="95"/>
      <c r="G32" s="95"/>
      <c r="H32" s="95"/>
      <c r="I32" s="96"/>
      <c r="J32" s="97"/>
      <c r="K32" s="97"/>
      <c r="L32" s="97"/>
      <c r="M32" s="94"/>
      <c r="N32" s="94"/>
      <c r="O32" s="94"/>
      <c r="P32" s="93"/>
      <c r="Q32" s="93"/>
      <c r="R32" s="93"/>
      <c r="S32" s="98"/>
      <c r="T32" s="98"/>
      <c r="U32" s="98"/>
      <c r="V32" s="99"/>
      <c r="W32" s="99"/>
      <c r="X32" s="99"/>
      <c r="Y32" s="99"/>
      <c r="Z32" s="99"/>
      <c r="AA32" s="99"/>
      <c r="AB32" s="99"/>
      <c r="AC32" s="100"/>
      <c r="AD32" s="100"/>
      <c r="AE32" s="100"/>
      <c r="AF32" s="100"/>
      <c r="AG32" s="100"/>
      <c r="AH32" s="100"/>
      <c r="AI32" s="19"/>
      <c r="AQ32" s="55"/>
      <c r="AR32" s="55"/>
      <c r="AS32" s="55"/>
      <c r="AT32" s="55"/>
      <c r="AU32" s="55"/>
      <c r="AV32" s="55"/>
      <c r="AW32" s="55"/>
      <c r="AX32" s="55"/>
      <c r="AY32" s="55"/>
      <c r="BE32" s="67"/>
      <c r="BF32" s="67"/>
      <c r="BG32" s="67"/>
      <c r="BH32" s="67"/>
      <c r="BI32" s="67"/>
      <c r="BP32" s="54"/>
      <c r="BQ32" s="54"/>
      <c r="BR32" s="54"/>
      <c r="BS32" s="54"/>
      <c r="BT32" s="54"/>
      <c r="BU32" s="54"/>
      <c r="BV32" s="54"/>
      <c r="BW32" s="54"/>
      <c r="BX32" s="54"/>
      <c r="BY32" s="54"/>
    </row>
    <row r="33" spans="1:248" s="7" customFormat="1" ht="15" customHeight="1" x14ac:dyDescent="0.2">
      <c r="A33" s="83"/>
      <c r="B33" s="153" t="s">
        <v>117</v>
      </c>
      <c r="C33" s="154"/>
      <c r="D33" s="154"/>
      <c r="E33" s="154"/>
      <c r="F33" s="154"/>
      <c r="G33" s="154"/>
      <c r="H33" s="154"/>
      <c r="I33" s="154"/>
      <c r="AB33" s="156"/>
      <c r="AC33" s="156"/>
      <c r="AD33" s="156"/>
      <c r="AP33" s="8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67"/>
      <c r="BF33" s="67"/>
      <c r="BG33" s="67"/>
      <c r="BH33" s="67"/>
      <c r="BI33" s="67"/>
      <c r="BP33" s="54"/>
      <c r="BQ33" s="54"/>
      <c r="BR33" s="54"/>
      <c r="BS33" s="55"/>
      <c r="BT33" s="54"/>
      <c r="BU33" s="54"/>
      <c r="BV33" s="54"/>
      <c r="BW33" s="54"/>
      <c r="BX33" s="54"/>
      <c r="BY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</row>
    <row r="34" spans="1:248" s="207" customFormat="1" ht="15.75" customHeight="1" x14ac:dyDescent="0.25">
      <c r="A34" s="83"/>
      <c r="B34" s="207" t="str">
        <f>IF($B$33="","",$EU43)</f>
        <v>There is normochromosis with microcytosis were observed on RBC’s.</v>
      </c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/>
      <c r="BG34" s="217"/>
      <c r="BH34" s="217"/>
      <c r="BI34" s="217"/>
      <c r="BJ34" s="217"/>
      <c r="BK34" s="217"/>
      <c r="BL34" s="217"/>
      <c r="BM34" s="217"/>
      <c r="BN34" s="217"/>
      <c r="BO34" s="217"/>
      <c r="BP34" s="217"/>
      <c r="BQ34" s="217"/>
      <c r="BR34" s="217"/>
      <c r="BS34" s="217"/>
      <c r="BT34" s="217"/>
      <c r="BU34" s="217"/>
      <c r="BV34" s="217"/>
      <c r="BW34" s="217"/>
      <c r="BX34" s="217"/>
      <c r="BY34" s="217"/>
      <c r="BZ34" s="217"/>
      <c r="CA34" s="217"/>
      <c r="CB34" s="217"/>
      <c r="CC34" s="217"/>
      <c r="CD34" s="217"/>
      <c r="CE34" s="217"/>
      <c r="CF34" s="217"/>
      <c r="CG34" s="217"/>
      <c r="CH34" s="217"/>
      <c r="CI34" s="217"/>
      <c r="CJ34" s="217"/>
      <c r="CK34" s="217"/>
      <c r="CL34" s="217"/>
      <c r="CM34" s="217"/>
      <c r="CN34" s="217"/>
      <c r="CO34" s="217"/>
      <c r="CP34" s="217"/>
      <c r="CQ34" s="217"/>
      <c r="CR34" s="217"/>
      <c r="CS34" s="217"/>
      <c r="CT34" s="217"/>
      <c r="CU34" s="217"/>
      <c r="CV34" s="217"/>
      <c r="CW34" s="217"/>
      <c r="CX34" s="217"/>
      <c r="CY34" s="217"/>
      <c r="CZ34" s="217"/>
      <c r="DA34" s="217"/>
      <c r="DB34" s="217"/>
      <c r="DC34" s="217"/>
      <c r="DD34" s="217"/>
      <c r="DE34" s="217"/>
      <c r="DF34" s="217"/>
      <c r="DG34" s="217"/>
      <c r="DH34" s="217"/>
      <c r="DI34" s="217"/>
      <c r="DJ34" s="217"/>
      <c r="DK34" s="217"/>
      <c r="DL34" s="217"/>
      <c r="DM34" s="217"/>
      <c r="DN34" s="217"/>
      <c r="DO34" s="217"/>
      <c r="DP34" s="217"/>
      <c r="DQ34" s="217"/>
      <c r="DR34" s="217"/>
      <c r="DS34" s="217"/>
      <c r="DT34" s="217"/>
      <c r="DU34" s="217"/>
      <c r="DV34" s="217"/>
      <c r="DW34" s="217"/>
      <c r="DX34" s="217"/>
      <c r="DY34" s="217"/>
      <c r="DZ34" s="217"/>
      <c r="EA34" s="217"/>
      <c r="EB34" s="217"/>
      <c r="EC34" s="217"/>
      <c r="ED34" s="217"/>
      <c r="EE34" s="217"/>
      <c r="EF34" s="217"/>
      <c r="EG34" s="217"/>
      <c r="EH34" s="217"/>
      <c r="EI34" s="217"/>
      <c r="EJ34" s="217"/>
      <c r="EK34" s="217"/>
      <c r="EL34" s="217"/>
      <c r="EM34" s="217"/>
      <c r="EN34" s="217"/>
      <c r="EO34" s="217"/>
      <c r="EP34" s="217"/>
      <c r="EQ34" s="217"/>
      <c r="ER34" s="217"/>
      <c r="ES34" s="217"/>
      <c r="ET34" s="217"/>
      <c r="EU34" s="217"/>
      <c r="EV34" s="217"/>
      <c r="EW34" s="217"/>
      <c r="EX34" s="217"/>
      <c r="EY34" s="217"/>
      <c r="EZ34" s="217"/>
      <c r="FA34" s="217"/>
      <c r="FB34" s="217"/>
      <c r="FC34" s="217"/>
      <c r="FD34" s="217"/>
      <c r="FE34" s="217"/>
      <c r="FF34" s="217"/>
      <c r="FG34" s="217"/>
      <c r="FH34" s="217"/>
      <c r="FI34" s="217"/>
      <c r="FJ34" s="217"/>
      <c r="FK34" s="217"/>
      <c r="FL34" s="217"/>
      <c r="FM34" s="217"/>
      <c r="FN34" s="217"/>
      <c r="FO34" s="217"/>
      <c r="FP34" s="217"/>
      <c r="FQ34" s="217"/>
      <c r="FR34" s="217"/>
      <c r="FS34" s="217"/>
      <c r="FT34" s="217"/>
      <c r="FU34" s="217"/>
      <c r="FV34" s="217"/>
      <c r="FW34" s="217"/>
      <c r="FX34" s="217"/>
      <c r="FY34" s="217"/>
      <c r="FZ34" s="217"/>
      <c r="GA34" s="217"/>
      <c r="GB34" s="217"/>
      <c r="GC34" s="217"/>
      <c r="GD34" s="217"/>
      <c r="GE34" s="217"/>
      <c r="GF34" s="217"/>
      <c r="GG34" s="217"/>
      <c r="GH34" s="217"/>
      <c r="GI34" s="217"/>
      <c r="GJ34" s="217"/>
      <c r="GK34" s="217"/>
      <c r="GL34" s="217"/>
      <c r="GM34" s="217"/>
      <c r="GN34" s="217"/>
      <c r="GO34" s="217"/>
      <c r="GP34" s="217"/>
      <c r="GQ34" s="217"/>
      <c r="GR34" s="217"/>
      <c r="GS34" s="217"/>
      <c r="GT34" s="217"/>
      <c r="GU34" s="217"/>
      <c r="GV34" s="217"/>
      <c r="GW34" s="217"/>
      <c r="GX34" s="217"/>
      <c r="GY34" s="217"/>
      <c r="GZ34" s="217"/>
      <c r="HA34" s="217"/>
      <c r="HB34" s="217"/>
      <c r="HC34" s="217"/>
      <c r="HD34" s="217"/>
      <c r="HE34" s="217"/>
      <c r="HF34" s="217"/>
      <c r="HG34" s="217"/>
      <c r="HH34" s="217"/>
      <c r="HI34" s="217"/>
      <c r="HJ34" s="217"/>
      <c r="HK34" s="217"/>
      <c r="HL34" s="217"/>
      <c r="HM34" s="217"/>
      <c r="HN34" s="217"/>
      <c r="HO34" s="217"/>
      <c r="HP34" s="217"/>
      <c r="HQ34" s="217"/>
      <c r="HR34" s="217"/>
      <c r="HS34" s="217"/>
      <c r="HT34" s="217"/>
      <c r="HU34" s="217"/>
      <c r="HV34" s="217"/>
      <c r="HW34" s="217"/>
      <c r="HX34" s="217"/>
      <c r="HY34" s="217"/>
      <c r="HZ34" s="217"/>
      <c r="IA34" s="217"/>
      <c r="IB34" s="217"/>
      <c r="IC34" s="217"/>
      <c r="ID34" s="217"/>
      <c r="IE34" s="217"/>
      <c r="IF34" s="217"/>
      <c r="IG34" s="217"/>
      <c r="IH34" s="217"/>
      <c r="II34" s="217"/>
      <c r="IJ34" s="217"/>
      <c r="IK34" s="217"/>
      <c r="IL34" s="217"/>
      <c r="IM34" s="217"/>
      <c r="IN34" s="217"/>
    </row>
    <row r="35" spans="1:248" s="7" customFormat="1" ht="17.25" customHeight="1" x14ac:dyDescent="0.25">
      <c r="A35" s="83"/>
      <c r="B35" s="207" t="str">
        <f>IF($B$33="","",$EU45)</f>
        <v>Normal lecucytic count, but there is  relative lymphopenia.</v>
      </c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P35" s="8"/>
      <c r="AQ35" s="54"/>
      <c r="AR35" s="54"/>
      <c r="AS35" s="54"/>
      <c r="AT35" s="65"/>
      <c r="AU35" s="66"/>
      <c r="AV35" s="66"/>
      <c r="AW35" s="66"/>
      <c r="AX35" s="66"/>
      <c r="AY35" s="66"/>
      <c r="AZ35" s="66"/>
      <c r="BA35" s="67"/>
      <c r="BB35" s="67"/>
      <c r="BC35" s="67"/>
      <c r="BD35" s="54"/>
      <c r="BE35" s="67"/>
      <c r="BF35" s="67"/>
      <c r="BG35" s="67"/>
      <c r="BH35" s="67"/>
      <c r="BI35" s="67"/>
      <c r="BP35" s="54"/>
      <c r="BQ35" s="54"/>
      <c r="BR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</row>
    <row r="36" spans="1:248" s="7" customFormat="1" ht="15" customHeight="1" x14ac:dyDescent="0.25">
      <c r="A36" s="83"/>
      <c r="B36" s="207" t="str">
        <f t="shared" ref="B36:B38" si="3">IF($B$33="","",$EU46)</f>
        <v>There is relative monocytosis.</v>
      </c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P36" s="8"/>
      <c r="AQ36" s="54"/>
      <c r="AR36" s="54"/>
      <c r="AS36" s="54"/>
      <c r="AT36" s="65"/>
      <c r="AU36" s="67"/>
      <c r="AV36" s="67"/>
      <c r="AW36" s="67"/>
      <c r="AX36" s="67"/>
      <c r="AY36" s="66"/>
      <c r="AZ36" s="66"/>
      <c r="BA36" s="67"/>
      <c r="BB36" s="67"/>
      <c r="BC36" s="67"/>
      <c r="BD36" s="54"/>
      <c r="BE36" s="67"/>
      <c r="BF36" s="67"/>
      <c r="BG36" s="67"/>
      <c r="BH36" s="67"/>
      <c r="BI36" s="67"/>
      <c r="CI36" s="54"/>
      <c r="CJ36" s="54"/>
      <c r="CK36" s="54"/>
      <c r="CL36" s="54"/>
      <c r="CM36" s="54"/>
      <c r="CN36" s="54"/>
      <c r="CO36" s="54"/>
      <c r="CP36" s="54"/>
      <c r="CQ36" s="54"/>
      <c r="CR36" s="54"/>
    </row>
    <row r="37" spans="1:248" s="7" customFormat="1" ht="15" customHeight="1" x14ac:dyDescent="0.25">
      <c r="A37" s="83"/>
      <c r="B37" s="207" t="str">
        <f t="shared" si="3"/>
        <v/>
      </c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P37" s="8"/>
      <c r="AQ37" s="54"/>
      <c r="AR37" s="54"/>
      <c r="AS37" s="54"/>
      <c r="AT37" s="65"/>
      <c r="AU37" s="67"/>
      <c r="AV37" s="67"/>
      <c r="AW37" s="67"/>
      <c r="AX37" s="67"/>
      <c r="AY37" s="66"/>
      <c r="AZ37" s="66"/>
      <c r="BA37" s="67"/>
      <c r="BB37" s="67"/>
      <c r="BC37" s="67"/>
      <c r="BD37" s="54"/>
      <c r="BE37" s="67"/>
      <c r="BF37" s="67"/>
      <c r="BG37" s="67"/>
      <c r="BH37" s="67"/>
      <c r="BI37" s="67"/>
      <c r="CI37" s="54"/>
      <c r="CJ37" s="54"/>
      <c r="CK37" s="54"/>
      <c r="CL37" s="54"/>
      <c r="CM37" s="54"/>
      <c r="CN37" s="54"/>
      <c r="CO37" s="54"/>
      <c r="CP37" s="54"/>
      <c r="CQ37" s="54"/>
      <c r="CR37" s="54"/>
    </row>
    <row r="38" spans="1:248" s="7" customFormat="1" ht="14.1" customHeight="1" x14ac:dyDescent="0.25">
      <c r="A38" s="83"/>
      <c r="B38" s="207" t="str">
        <f t="shared" si="3"/>
        <v/>
      </c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P38" s="8"/>
      <c r="AQ38" s="54"/>
      <c r="AR38" s="54"/>
      <c r="AS38" s="54"/>
      <c r="AT38" s="65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CI38" s="54"/>
      <c r="CJ38" s="54"/>
      <c r="CK38" s="54"/>
      <c r="CL38" s="54"/>
      <c r="CM38" s="54"/>
      <c r="CN38" s="54"/>
      <c r="CO38" s="54"/>
      <c r="CP38" s="54"/>
      <c r="CQ38" s="54"/>
      <c r="CR38" s="54"/>
    </row>
    <row r="39" spans="1:248" s="7" customFormat="1" ht="15" customHeight="1" x14ac:dyDescent="0.25">
      <c r="A39" s="83"/>
      <c r="B39" s="207" t="str">
        <f>IF($B$33="","",$EU44)</f>
        <v/>
      </c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P39" s="8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67"/>
      <c r="BF39" s="67"/>
      <c r="BG39" s="67"/>
      <c r="BH39" s="67"/>
      <c r="BI39" s="67"/>
      <c r="BP39" s="54"/>
      <c r="BQ39" s="54"/>
      <c r="BR39" s="54"/>
      <c r="BS39" s="55"/>
      <c r="BT39" s="54"/>
      <c r="BU39" s="54"/>
      <c r="BV39" s="54"/>
      <c r="BW39" s="54"/>
      <c r="BX39" s="54"/>
      <c r="BY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</row>
    <row r="40" spans="1:248" s="7" customFormat="1" ht="13.5" customHeight="1" x14ac:dyDescent="0.3">
      <c r="A40" s="83"/>
      <c r="C40" s="41"/>
      <c r="AD40" s="81"/>
      <c r="AE40" s="81"/>
      <c r="AF40" s="81"/>
      <c r="AG40" s="81"/>
      <c r="AH40" s="81"/>
      <c r="AI40" s="81"/>
      <c r="AP40" s="8"/>
      <c r="AQ40" s="54"/>
      <c r="AR40" s="54"/>
      <c r="AS40" s="54"/>
      <c r="AT40" s="65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CI40" s="54"/>
      <c r="CJ40" s="54"/>
      <c r="CK40" s="54"/>
      <c r="CL40" s="54"/>
      <c r="CM40" s="54"/>
      <c r="CN40" s="54"/>
      <c r="CO40" s="54"/>
      <c r="CP40" s="54"/>
      <c r="CQ40" s="54"/>
      <c r="CR40" s="54"/>
    </row>
    <row r="41" spans="1:248" s="7" customFormat="1" ht="22.5" customHeight="1" x14ac:dyDescent="0.3">
      <c r="A41" s="83"/>
      <c r="B41" s="211" t="s">
        <v>149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AP41" s="8"/>
      <c r="AQ41" s="54"/>
      <c r="AR41" s="54"/>
      <c r="AS41" s="54"/>
      <c r="AT41" s="65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CI41" s="54"/>
      <c r="CJ41" s="54"/>
      <c r="CK41" s="54"/>
      <c r="CL41" s="54"/>
      <c r="CM41" s="54"/>
      <c r="CN41" s="54"/>
      <c r="CO41" s="54"/>
      <c r="CP41" s="54"/>
      <c r="CQ41" s="54"/>
      <c r="CR41" s="54"/>
    </row>
    <row r="42" spans="1:248" s="7" customFormat="1" ht="6.75" hidden="1" customHeight="1" x14ac:dyDescent="0.2">
      <c r="A42" s="83"/>
      <c r="AP42" s="8"/>
      <c r="AQ42" s="54"/>
      <c r="AR42" s="54"/>
      <c r="AS42" s="54"/>
      <c r="AT42" s="65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CI42" s="54"/>
      <c r="CJ42" s="54"/>
      <c r="CK42" s="54"/>
      <c r="CL42" s="54"/>
      <c r="CM42" s="54"/>
      <c r="CN42" s="54"/>
      <c r="CO42" s="54"/>
      <c r="CP42" s="54"/>
      <c r="CQ42" s="54"/>
      <c r="CR42" s="54"/>
    </row>
    <row r="43" spans="1:248" s="7" customFormat="1" ht="18" hidden="1" customHeight="1" x14ac:dyDescent="0.2">
      <c r="A43" s="83"/>
      <c r="B43" s="212" t="str">
        <f>IF($B$41=$K$62,$L$90,IF($B$41=$K$74,$K$74,IF($B$41=$K$76,$T$76,"")))</f>
        <v/>
      </c>
      <c r="C43" s="212"/>
      <c r="D43" s="212"/>
      <c r="E43" s="212"/>
      <c r="F43" s="212"/>
      <c r="G43" s="212"/>
      <c r="H43" s="212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09" t="s">
        <v>119</v>
      </c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P43" s="8"/>
      <c r="AQ43" s="54"/>
      <c r="AR43" s="54"/>
      <c r="AS43" s="54"/>
      <c r="AT43" s="65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EU43" s="68" t="str">
        <f>Editor!C52</f>
        <v>There is normochromosis with microcytosis were observed on RBC’s.</v>
      </c>
    </row>
    <row r="44" spans="1:248" s="7" customFormat="1" ht="15.75" hidden="1" customHeight="1" x14ac:dyDescent="0.2">
      <c r="A44" s="83"/>
      <c r="B44" s="213" t="str">
        <f>IF($B$41=$K$74,"",IF($B$41=$K$63,$T$63,IF($B$41=$K$68,$T$68,IF($B$41=$K$70,$T$70,IF($B$41=$K$72,$T$72,IF($B$41=$K$75,$T$75,IF(B41=K78,T68,"")))))))</f>
        <v/>
      </c>
      <c r="C44" s="213"/>
      <c r="D44" s="213"/>
      <c r="E44" s="213"/>
      <c r="F44" s="213"/>
      <c r="G44" s="213"/>
      <c r="H44" s="213"/>
      <c r="I44" s="219"/>
      <c r="J44" s="219"/>
      <c r="K44" s="219"/>
      <c r="L44" s="219"/>
      <c r="M44" s="201" t="str">
        <f>IF(B41=K63,Y63,IF(B41=K68,Y68,IF(B41=K70,Y70,IF(B41=K72,Y72,IF(B41=K75,Y75,IF(B41=K78,Y68,""))))))</f>
        <v/>
      </c>
      <c r="N44" s="201"/>
      <c r="O44" s="201"/>
      <c r="P44" s="202" t="str">
        <f>IF(B44=T72,AA72,IF(OR($B$44="",$B$44=" "),"",IF($F$4="Prof. Dr. Khaleid Al Saied"," ",IF(I44&lt;=V44,"L",IF(I44&lt;=AC44," ","H")))))</f>
        <v/>
      </c>
      <c r="Q44" s="202"/>
      <c r="R44" s="202"/>
      <c r="S44" s="205" t="str">
        <f>IF(B44=T72,AE72,IF($B$44=" ","",IF($F$4="Prof. Dr. Khaleid Al Saied"," ",IF(B44="","",IF(I44&lt;=V44,"↓",IF(I44&lt;=AC44," ","↑"))))))</f>
        <v/>
      </c>
      <c r="T44" s="205"/>
      <c r="U44" s="205"/>
      <c r="V44" s="203" t="str">
        <f>IF(OR($B$41=K62,$B$41=K74,$B$41=K76,B41=""),"",IF($B$41=K63,AB63,IF($B$41=K68,AB68,IF($B$41=K70,AA70,IF($B$41=K72,"01:00",IF($B$41=K75,AB75,AB68))))))</f>
        <v/>
      </c>
      <c r="W44" s="203"/>
      <c r="X44" s="203"/>
      <c r="Y44" s="203"/>
      <c r="Z44" s="203"/>
      <c r="AA44" s="204" t="str">
        <f>IF(B44="","",IF(B44=" ","","-"))</f>
        <v/>
      </c>
      <c r="AB44" s="204"/>
      <c r="AC44" s="203" t="str">
        <f>IF(OR($B$41=K62,$B$41=K74,$B$41=K76,B41=""),"",IF($B$41=K63,AD63,IF($B$41=K68,AD68,IF($B$41=K70,AC70,IF($B$41=K72,"05:00",IF($B$41=K75,AD75,AD68))))))</f>
        <v/>
      </c>
      <c r="AD44" s="203"/>
      <c r="AE44" s="203"/>
      <c r="AF44" s="203"/>
      <c r="AG44" s="203"/>
      <c r="AH44" s="203"/>
      <c r="AP44" s="8"/>
      <c r="AQ44" s="54"/>
      <c r="AR44" s="54"/>
      <c r="AS44" s="54"/>
      <c r="AT44" s="65"/>
      <c r="AU44" s="67" t="str">
        <f>Editor!C58</f>
        <v/>
      </c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EU44" s="68" t="str">
        <f>Editor!C53</f>
        <v/>
      </c>
    </row>
    <row r="45" spans="1:248" s="7" customFormat="1" ht="20.25" hidden="1" customHeight="1" x14ac:dyDescent="0.2">
      <c r="A45" s="83"/>
      <c r="B45" s="213" t="str">
        <f>IF($B$41=$K$74,"",IF($B$41=$K$63,$T$64,IF($B$41=$K$68,$T$69,IF($B$41=$K$70,$T$71,IF($B$41=$K$72,$T$73,IF($B$41=$K$75,"",IF(B41=K78,T69,"")))))))</f>
        <v/>
      </c>
      <c r="C45" s="213"/>
      <c r="D45" s="213"/>
      <c r="E45" s="213"/>
      <c r="F45" s="213"/>
      <c r="G45" s="213"/>
      <c r="H45" s="213"/>
      <c r="I45" s="219"/>
      <c r="J45" s="219"/>
      <c r="K45" s="219"/>
      <c r="L45" s="219"/>
      <c r="M45" s="201" t="str">
        <f>IF(B41=K63,Y64,IF(B41=K68,Y69,IF(B41=K70,Y71,IF(B41=K72,Y73,IF(B41=K75,"",IF(B41=K78,Y69,""))))))</f>
        <v/>
      </c>
      <c r="N45" s="201"/>
      <c r="O45" s="201"/>
      <c r="P45" s="202" t="str">
        <f>IF(B45=T73,AA73,IF(OR($B45=T64,$B45="",$B45=" "),"",IF($F$4="Prof. Dr. Khaleid Al Saied"," ",IF(I45&lt;=V45,"L",IF(I45&lt;=AC45," ","H")))))</f>
        <v/>
      </c>
      <c r="Q45" s="202"/>
      <c r="R45" s="202"/>
      <c r="S45" s="205" t="str">
        <f>IF(B45=T73,AE73,IF($B45=T64,"",IF($B45=" ","",IF($F$4="Prof. Dr. Khaleid Al Saied"," ",IF(B45="","",IF(I45&lt;=V45,"↓",IF(I45&lt;=AC45," ","↑")))))))</f>
        <v/>
      </c>
      <c r="T45" s="205"/>
      <c r="U45" s="205"/>
      <c r="V45" s="203" t="str">
        <f>IF(OR($B$41=K62,$B$41=K74,$B$41=K63,$B$41=K68,$B$41=K75,$B$41=K76),"",IF($B$41=K70,AA71,IF($B$41=K72,"04:00","")))</f>
        <v/>
      </c>
      <c r="W45" s="203"/>
      <c r="X45" s="203"/>
      <c r="Y45" s="203"/>
      <c r="Z45" s="203"/>
      <c r="AA45" s="204" t="str">
        <f>IF(B45="","",IF(B45=T64,"","-"))</f>
        <v/>
      </c>
      <c r="AB45" s="204"/>
      <c r="AC45" s="203" t="str">
        <f>IF(OR($B$41=K62,$B$41=K74,$B$41=K63,$B$41=K68,$B$41=K75,$B$41=K76),"",IF($B$41=K70,AC71,IF($B$41=K72,"10:00","")))</f>
        <v/>
      </c>
      <c r="AD45" s="203"/>
      <c r="AE45" s="203"/>
      <c r="AF45" s="203"/>
      <c r="AG45" s="203"/>
      <c r="AH45" s="203"/>
      <c r="AP45" s="8"/>
      <c r="AQ45" s="54"/>
      <c r="AR45" s="54"/>
      <c r="AS45" s="54"/>
      <c r="AT45" s="65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EU45" s="68" t="str">
        <f>Editor!C54</f>
        <v>Normal lecucytic count, but there is  relative lymphopenia.</v>
      </c>
    </row>
    <row r="46" spans="1:248" s="7" customFormat="1" ht="15.75" hidden="1" customHeight="1" x14ac:dyDescent="0.25">
      <c r="A46" s="83"/>
      <c r="B46" s="214" t="str">
        <f>IF(B41=K63,T65,"")</f>
        <v/>
      </c>
      <c r="C46" s="214"/>
      <c r="D46" s="214"/>
      <c r="E46" s="214"/>
      <c r="F46" s="214"/>
      <c r="G46" s="214"/>
      <c r="H46" s="214"/>
      <c r="I46" s="220"/>
      <c r="J46" s="220"/>
      <c r="K46" s="220"/>
      <c r="L46" s="220"/>
      <c r="M46" s="201" t="str">
        <f>IF(B46=T65,Y65,"")</f>
        <v/>
      </c>
      <c r="N46" s="201"/>
      <c r="O46" s="201"/>
      <c r="P46" s="202" t="str">
        <f>IF(OR($B46="",$B46=" "),"",IF($F$4="Prof. Dr. Khaleid Al Saied"," ",IF(I46&lt;=V46,"L",IF(I46&lt;=AC46," ","H"))))</f>
        <v/>
      </c>
      <c r="Q46" s="202"/>
      <c r="R46" s="202"/>
      <c r="S46" s="205" t="str">
        <f>IF($B46=" ","",IF($F$4="Prof. Dr. Khaleid Al Saied"," ",IF(B46="","",IF(I46&lt;=V46,"↓",IF(I46&lt;=AC46," ","↑")))))</f>
        <v/>
      </c>
      <c r="T46" s="205"/>
      <c r="U46" s="205"/>
      <c r="V46" s="218" t="str">
        <f>IF(B46=T65,AB65,"")</f>
        <v/>
      </c>
      <c r="W46" s="218"/>
      <c r="X46" s="218"/>
      <c r="Y46" s="218"/>
      <c r="Z46" s="218"/>
      <c r="AA46" s="204" t="str">
        <f>IF(B46="","",IF(B46=" ","","-"))</f>
        <v/>
      </c>
      <c r="AB46" s="204"/>
      <c r="AC46" s="218" t="str">
        <f>IF(B46=T65,AD65,"")</f>
        <v/>
      </c>
      <c r="AD46" s="218"/>
      <c r="AE46" s="218"/>
      <c r="AF46" s="218"/>
      <c r="AG46" s="218"/>
      <c r="AH46" s="218"/>
      <c r="AP46" s="8"/>
      <c r="AQ46" s="54"/>
      <c r="AR46" s="54"/>
      <c r="AS46" s="54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EU46" s="68" t="str">
        <f>Editor!C55</f>
        <v>There is relative monocytosis.</v>
      </c>
    </row>
    <row r="47" spans="1:248" s="7" customFormat="1" ht="15.75" hidden="1" customHeight="1" x14ac:dyDescent="0.2">
      <c r="A47" s="83"/>
      <c r="B47" s="213" t="str">
        <f>IF(B41=K63,T66,IF(B41=K78,T72,""))</f>
        <v/>
      </c>
      <c r="C47" s="213"/>
      <c r="D47" s="213"/>
      <c r="E47" s="213"/>
      <c r="F47" s="213"/>
      <c r="G47" s="213"/>
      <c r="H47" s="213"/>
      <c r="I47" s="221" t="str">
        <f>IF(B41=K63,(I44/I45),"")</f>
        <v/>
      </c>
      <c r="J47" s="221"/>
      <c r="K47" s="221"/>
      <c r="L47" s="221"/>
      <c r="M47" s="201" t="s">
        <v>149</v>
      </c>
      <c r="N47" s="201"/>
      <c r="O47" s="201"/>
      <c r="P47" s="202" t="str">
        <f>IF(OR($B47="",$B47=" "),"",IF($F$4="Prof. Dr. Khaleid Al Saied"," ",IF(I47&lt;=V47,"L",IF(I47&lt;=AC47," ","H"))))</f>
        <v/>
      </c>
      <c r="Q47" s="202"/>
      <c r="R47" s="202"/>
      <c r="S47" s="205" t="str">
        <f>IF($B47=" ","",IF($F$4="Prof. Dr. Khaleid Al Saied"," ",IF(B47="","",IF(I47&lt;=V47,"↓",IF(I47&lt;=AC47," ","↑")))))</f>
        <v/>
      </c>
      <c r="T47" s="205"/>
      <c r="U47" s="205"/>
      <c r="V47" s="203" t="str">
        <f>IF(B47=T66,AB66,"")</f>
        <v/>
      </c>
      <c r="W47" s="203"/>
      <c r="X47" s="203"/>
      <c r="Y47" s="203"/>
      <c r="Z47" s="203"/>
      <c r="AA47" s="204" t="str">
        <f>IF(B47="","",IF(B47=" ","","-"))</f>
        <v/>
      </c>
      <c r="AB47" s="204"/>
      <c r="AC47" s="204" t="str">
        <f>IF(B47=T66,AD66,"")</f>
        <v/>
      </c>
      <c r="AD47" s="204"/>
      <c r="AE47" s="204"/>
      <c r="AF47" s="204"/>
      <c r="AG47" s="204"/>
      <c r="AH47" s="204"/>
      <c r="AP47" s="8"/>
      <c r="AQ47" s="54"/>
      <c r="AR47" s="54"/>
      <c r="AS47" s="54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CC47" s="54"/>
      <c r="CD47" s="54" t="s">
        <v>119</v>
      </c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EU47" s="68" t="str">
        <f>Editor!C56</f>
        <v/>
      </c>
    </row>
    <row r="48" spans="1:248" s="7" customFormat="1" ht="15.75" hidden="1" customHeight="1" x14ac:dyDescent="0.2">
      <c r="A48" s="83"/>
      <c r="B48" s="213" t="str">
        <f>IF(B41=K63,T67,IF(B41=K78,T73,""))</f>
        <v/>
      </c>
      <c r="C48" s="213"/>
      <c r="D48" s="213"/>
      <c r="E48" s="213"/>
      <c r="F48" s="213"/>
      <c r="G48" s="213"/>
      <c r="H48" s="213"/>
      <c r="I48" s="221"/>
      <c r="J48" s="221"/>
      <c r="K48" s="221"/>
      <c r="L48" s="221"/>
      <c r="M48" s="201" t="s">
        <v>149</v>
      </c>
      <c r="N48" s="201"/>
      <c r="O48" s="201"/>
      <c r="P48" s="202" t="str">
        <f>IF(OR($B48="",$B48=" "),"",IF($F$4="Prof. Dr. Khaleid Al Saied"," ",IF(I48&lt;=V48,"L",IF(I48&lt;=AC48," ","H"))))</f>
        <v/>
      </c>
      <c r="Q48" s="202"/>
      <c r="R48" s="202"/>
      <c r="S48" s="205" t="str">
        <f>IF($B48=" ","",IF($F$4="Prof. Dr. Khaleid Al Saied"," ",IF(B48="","",IF(I48&lt;=V48,"↓",IF(I48&lt;=AC48," ","↑")))))</f>
        <v/>
      </c>
      <c r="T48" s="205"/>
      <c r="U48" s="205"/>
      <c r="V48" s="203" t="str">
        <f>IF(B48=T67,AB67,"")</f>
        <v/>
      </c>
      <c r="W48" s="203"/>
      <c r="X48" s="203"/>
      <c r="Y48" s="203"/>
      <c r="Z48" s="203"/>
      <c r="AA48" s="204" t="str">
        <f>IF(B48="","",IF(B48=" ","","-"))</f>
        <v/>
      </c>
      <c r="AB48" s="204"/>
      <c r="AC48" s="204" t="str">
        <f>IF(B48=T67,AD67,"")</f>
        <v/>
      </c>
      <c r="AD48" s="204"/>
      <c r="AE48" s="204"/>
      <c r="AF48" s="204"/>
      <c r="AG48" s="204"/>
      <c r="AH48" s="204"/>
      <c r="AP48" s="8"/>
      <c r="AQ48" s="54"/>
      <c r="AR48" s="54"/>
      <c r="AS48" s="54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CC48" s="54"/>
      <c r="CD48" s="54" t="s">
        <v>119</v>
      </c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EU48" s="68" t="str">
        <f>Editor!C57</f>
        <v/>
      </c>
    </row>
    <row r="49" spans="1:248" s="7" customFormat="1" ht="15.75" hidden="1" customHeight="1" x14ac:dyDescent="0.2">
      <c r="A49" s="83"/>
      <c r="D49" s="7" t="s">
        <v>119</v>
      </c>
      <c r="R49" s="7" t="s">
        <v>149</v>
      </c>
      <c r="U49" s="7" t="s">
        <v>149</v>
      </c>
      <c r="X49" s="7" t="s">
        <v>149</v>
      </c>
      <c r="AC49" s="7" t="s">
        <v>149</v>
      </c>
      <c r="AE49" s="7" t="s">
        <v>149</v>
      </c>
      <c r="AP49" s="8"/>
      <c r="AQ49" s="54"/>
      <c r="AR49" s="54"/>
      <c r="AS49" s="54"/>
      <c r="AT49" s="54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54"/>
      <c r="BZ49" s="54"/>
      <c r="CA49" s="54"/>
      <c r="CB49" s="55"/>
      <c r="CC49" s="54"/>
      <c r="CD49" s="54" t="s">
        <v>119</v>
      </c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</row>
    <row r="50" spans="1:248" s="7" customFormat="1" ht="7.5" hidden="1" customHeight="1" x14ac:dyDescent="0.25">
      <c r="A50" s="83"/>
      <c r="AI50" s="20"/>
      <c r="AP50" s="8"/>
      <c r="AQ50" s="54"/>
      <c r="AR50" s="54"/>
      <c r="AS50" s="54"/>
      <c r="AT50" s="54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54"/>
      <c r="BZ50" s="54"/>
      <c r="CA50" s="54"/>
      <c r="CB50" s="55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</row>
    <row r="51" spans="1:248" s="7" customFormat="1" ht="7.5" hidden="1" customHeight="1" x14ac:dyDescent="0.25">
      <c r="A51" s="83"/>
      <c r="AI51" s="20"/>
      <c r="AP51" s="8"/>
      <c r="AQ51" s="54"/>
      <c r="AR51" s="54"/>
      <c r="AS51" s="54"/>
      <c r="AT51" s="54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54"/>
      <c r="BG51" s="54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54"/>
      <c r="BZ51" s="54"/>
      <c r="CA51" s="54"/>
      <c r="CB51" s="55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</row>
    <row r="52" spans="1:248" s="7" customFormat="1" ht="7.5" hidden="1" customHeight="1" x14ac:dyDescent="0.2">
      <c r="A52" s="83"/>
      <c r="AI52" s="21"/>
      <c r="AP52" s="8"/>
      <c r="AQ52" s="54"/>
      <c r="AR52" s="54"/>
      <c r="AS52" s="54"/>
      <c r="AT52" s="54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54"/>
      <c r="BG52" s="54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54"/>
      <c r="BZ52" s="54"/>
      <c r="CA52" s="54"/>
      <c r="CB52" s="55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</row>
    <row r="53" spans="1:248" s="7" customFormat="1" ht="18.75" hidden="1" customHeight="1" x14ac:dyDescent="0.2">
      <c r="A53" s="83"/>
      <c r="AP53" s="8"/>
      <c r="AQ53" s="54"/>
      <c r="AR53" s="54"/>
      <c r="AS53" s="54"/>
      <c r="AT53" s="54"/>
      <c r="AU53" s="54"/>
      <c r="AV53" s="67"/>
      <c r="AW53" s="67"/>
      <c r="AX53" s="67"/>
      <c r="AY53" s="67"/>
      <c r="AZ53" s="67"/>
      <c r="BA53" s="67"/>
      <c r="BB53" s="67"/>
      <c r="BC53" s="54"/>
      <c r="BD53" s="54"/>
      <c r="BE53" s="54"/>
      <c r="BF53" s="54"/>
      <c r="BG53" s="54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54"/>
      <c r="BZ53" s="54"/>
      <c r="CA53" s="54"/>
      <c r="CB53" s="55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</row>
    <row r="54" spans="1:248" s="7" customFormat="1" ht="13.5" hidden="1" customHeight="1" x14ac:dyDescent="0.2">
      <c r="A54" s="83"/>
      <c r="AP54" s="8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</row>
    <row r="55" spans="1:248" s="7" customFormat="1" ht="13.5" hidden="1" customHeight="1" x14ac:dyDescent="0.2">
      <c r="A55" s="83"/>
      <c r="AP55" s="8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</row>
    <row r="56" spans="1:248" s="7" customFormat="1" ht="13.5" hidden="1" customHeight="1" x14ac:dyDescent="0.2">
      <c r="A56" s="83"/>
      <c r="AP56" s="8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</row>
    <row r="57" spans="1:248" s="7" customFormat="1" ht="4.5" hidden="1" customHeight="1" thickBot="1" x14ac:dyDescent="0.25">
      <c r="A57" s="83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P57" s="8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</row>
    <row r="58" spans="1:248" s="7" customFormat="1" ht="23.25" hidden="1" customHeight="1" thickTop="1" x14ac:dyDescent="0.3">
      <c r="A58" s="83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P58" s="8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</row>
    <row r="59" spans="1:248" s="7" customFormat="1" ht="19.5" customHeight="1" x14ac:dyDescent="0.3">
      <c r="A59" s="83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P59" s="8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IN59" s="50"/>
    </row>
    <row r="60" spans="1:248" s="6" customFormat="1" ht="13.5" customHeight="1" x14ac:dyDescent="0.2">
      <c r="A60" s="85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</row>
    <row r="61" spans="1:248" s="6" customFormat="1" ht="13.5" customHeight="1" x14ac:dyDescent="0.2">
      <c r="A61" s="85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CD61" s="12"/>
      <c r="CE61" s="12"/>
      <c r="CF61" s="12"/>
      <c r="CG61" s="12"/>
      <c r="CH61" s="12"/>
      <c r="CI61" s="12"/>
      <c r="CJ61" s="12"/>
      <c r="CK61" s="12"/>
      <c r="CL61" s="12"/>
    </row>
    <row r="62" spans="1:248" s="6" customFormat="1" ht="13.5" customHeight="1" x14ac:dyDescent="0.2">
      <c r="A62" s="85"/>
      <c r="E62" s="12">
        <v>1</v>
      </c>
      <c r="F62" s="12"/>
      <c r="G62" s="12"/>
      <c r="K62" s="12" t="s">
        <v>140</v>
      </c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CD62" s="12"/>
      <c r="CE62" s="12"/>
      <c r="CF62" s="12"/>
      <c r="CG62" s="12"/>
      <c r="CH62" s="12"/>
      <c r="CI62" s="12"/>
      <c r="CJ62" s="12"/>
      <c r="CK62" s="12"/>
      <c r="CL62" s="12"/>
    </row>
    <row r="63" spans="1:248" s="6" customFormat="1" ht="13.5" customHeight="1" x14ac:dyDescent="0.2">
      <c r="A63" s="85"/>
      <c r="E63" s="12" t="s">
        <v>128</v>
      </c>
      <c r="F63" s="12"/>
      <c r="G63" s="12"/>
      <c r="K63" s="12" t="s">
        <v>122</v>
      </c>
      <c r="T63" s="12" t="s">
        <v>155</v>
      </c>
      <c r="Y63" s="12" t="s">
        <v>123</v>
      </c>
      <c r="AB63" s="6">
        <v>12</v>
      </c>
      <c r="AD63" s="6">
        <v>17</v>
      </c>
      <c r="BI63" s="67"/>
      <c r="BJ63" s="67"/>
      <c r="BK63" s="67"/>
      <c r="BL63" s="67"/>
      <c r="BM63" s="67"/>
      <c r="BN63" s="67"/>
      <c r="BO63" s="67"/>
      <c r="BP63" s="67"/>
      <c r="BQ63" s="67"/>
      <c r="BR63" s="67"/>
      <c r="BS63" s="67"/>
      <c r="BT63" s="67"/>
      <c r="BU63" s="67"/>
      <c r="BV63" s="67"/>
      <c r="BW63" s="67"/>
      <c r="BX63" s="67"/>
      <c r="CD63" s="12"/>
      <c r="CE63" s="12"/>
      <c r="CF63" s="12"/>
      <c r="CG63" s="12"/>
      <c r="CH63" s="12"/>
      <c r="CI63" s="12"/>
      <c r="CJ63" s="12"/>
      <c r="CK63" s="12"/>
      <c r="CL63" s="12"/>
    </row>
    <row r="64" spans="1:248" s="6" customFormat="1" ht="12.75" x14ac:dyDescent="0.2">
      <c r="A64" s="85"/>
      <c r="E64" s="12" t="s">
        <v>124</v>
      </c>
      <c r="F64" s="12"/>
      <c r="G64" s="12"/>
      <c r="T64" s="12" t="s">
        <v>159</v>
      </c>
      <c r="Y64" s="12" t="s">
        <v>123</v>
      </c>
      <c r="BI64" s="67"/>
      <c r="BJ64" s="67"/>
      <c r="BK64" s="67"/>
      <c r="BL64" s="67"/>
      <c r="BM64" s="67"/>
      <c r="BN64" s="67"/>
      <c r="BO64" s="67"/>
      <c r="BP64" s="67"/>
      <c r="BQ64" s="67"/>
      <c r="BR64" s="67"/>
      <c r="BS64" s="67"/>
      <c r="BT64" s="67"/>
      <c r="BU64" s="67"/>
      <c r="BV64" s="67"/>
      <c r="BW64" s="67"/>
      <c r="BX64" s="67"/>
      <c r="CD64" s="12"/>
      <c r="CE64" s="12"/>
      <c r="CF64" s="12"/>
      <c r="CG64" s="12"/>
      <c r="CH64" s="12"/>
      <c r="CI64" s="12"/>
      <c r="CJ64" s="12"/>
      <c r="CK64" s="12"/>
      <c r="CL64" s="12"/>
    </row>
    <row r="65" spans="1:90" s="6" customFormat="1" ht="12.75" x14ac:dyDescent="0.2">
      <c r="A65" s="85"/>
      <c r="E65" s="12" t="s">
        <v>125</v>
      </c>
      <c r="F65" s="12"/>
      <c r="G65" s="12"/>
      <c r="T65" s="12" t="s">
        <v>158</v>
      </c>
      <c r="Y65" s="12" t="s">
        <v>29</v>
      </c>
      <c r="AB65" s="6">
        <v>85</v>
      </c>
      <c r="AD65" s="6">
        <v>120</v>
      </c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CD65" s="12"/>
      <c r="CE65" s="12"/>
      <c r="CF65" s="12"/>
      <c r="CG65" s="12"/>
      <c r="CH65" s="12"/>
      <c r="CI65" s="12"/>
      <c r="CJ65" s="12"/>
      <c r="CK65" s="12"/>
      <c r="CL65" s="12"/>
    </row>
    <row r="66" spans="1:90" s="6" customFormat="1" ht="12.75" x14ac:dyDescent="0.2">
      <c r="A66" s="85"/>
      <c r="E66" s="12" t="s">
        <v>126</v>
      </c>
      <c r="F66" s="12"/>
      <c r="G66" s="12"/>
      <c r="T66" s="12" t="s">
        <v>157</v>
      </c>
      <c r="AB66" s="6">
        <v>0.8</v>
      </c>
      <c r="AD66" s="6">
        <v>1.3</v>
      </c>
      <c r="BI66" s="67"/>
      <c r="BJ66" s="67"/>
      <c r="BK66" s="67"/>
      <c r="BL66" s="67"/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CK66" s="12"/>
      <c r="CL66" s="12"/>
    </row>
    <row r="67" spans="1:90" s="6" customFormat="1" ht="12.75" x14ac:dyDescent="0.2">
      <c r="A67" s="85"/>
      <c r="E67" s="12" t="s">
        <v>130</v>
      </c>
      <c r="F67" s="12"/>
      <c r="G67" s="12"/>
      <c r="T67" s="12" t="s">
        <v>156</v>
      </c>
      <c r="AB67" s="6">
        <v>0.8</v>
      </c>
      <c r="AD67" s="6">
        <v>1.3</v>
      </c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CK67" s="12"/>
      <c r="CL67" s="12"/>
    </row>
    <row r="68" spans="1:90" s="6" customFormat="1" ht="12.75" x14ac:dyDescent="0.2">
      <c r="A68" s="85"/>
      <c r="E68" s="12" t="s">
        <v>131</v>
      </c>
      <c r="F68" s="12"/>
      <c r="G68" s="12"/>
      <c r="K68" s="12" t="s">
        <v>129</v>
      </c>
      <c r="T68" s="12" t="s">
        <v>155</v>
      </c>
      <c r="Y68" s="12" t="s">
        <v>123</v>
      </c>
      <c r="AB68" s="6">
        <v>26</v>
      </c>
      <c r="AD68" s="6">
        <v>39</v>
      </c>
      <c r="BI68" s="67"/>
      <c r="BJ68" s="67"/>
      <c r="BK68" s="67"/>
      <c r="BL68" s="67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CK68" s="12"/>
      <c r="CL68" s="12"/>
    </row>
    <row r="69" spans="1:90" s="6" customFormat="1" ht="12.75" x14ac:dyDescent="0.2">
      <c r="A69" s="85"/>
      <c r="E69" s="12" t="s">
        <v>133</v>
      </c>
      <c r="F69" s="12"/>
      <c r="G69" s="12"/>
      <c r="T69" s="6" t="str">
        <f>T64</f>
        <v>Control's Time:</v>
      </c>
      <c r="Y69" s="12" t="s">
        <v>123</v>
      </c>
      <c r="BI69" s="67"/>
      <c r="BJ69" s="67"/>
      <c r="BK69" s="67"/>
      <c r="BL69" s="67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CK69" s="12"/>
      <c r="CL69" s="12"/>
    </row>
    <row r="70" spans="1:90" s="6" customFormat="1" ht="12.75" x14ac:dyDescent="0.2">
      <c r="A70" s="85"/>
      <c r="E70" s="12" t="s">
        <v>134</v>
      </c>
      <c r="F70" s="12"/>
      <c r="G70" s="12"/>
      <c r="K70" s="12" t="s">
        <v>150</v>
      </c>
      <c r="T70" s="12" t="s">
        <v>154</v>
      </c>
      <c r="Y70" s="12" t="s">
        <v>132</v>
      </c>
      <c r="AA70" s="6">
        <f>IF(AND(AC2&gt;10,AG2=AH78),AB70,AE70)</f>
        <v>0</v>
      </c>
      <c r="AB70" s="6">
        <v>0</v>
      </c>
      <c r="AC70" s="6">
        <f>IF(AND(AC2&gt;10,AG2=AH78),AD70,AF70)</f>
        <v>5</v>
      </c>
      <c r="AD70" s="6">
        <v>5</v>
      </c>
      <c r="AE70" s="6">
        <v>0</v>
      </c>
      <c r="AF70" s="6">
        <v>10</v>
      </c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CK70" s="12"/>
      <c r="CL70" s="12"/>
    </row>
    <row r="71" spans="1:90" s="6" customFormat="1" ht="12.75" x14ac:dyDescent="0.2">
      <c r="A71" s="85"/>
      <c r="E71" s="12" t="s">
        <v>138</v>
      </c>
      <c r="F71" s="12"/>
      <c r="G71" s="12"/>
      <c r="T71" s="12" t="s">
        <v>153</v>
      </c>
      <c r="Y71" s="12" t="s">
        <v>132</v>
      </c>
      <c r="AA71" s="6">
        <f>IF(AND(AC2&gt;10,AG2=AH78),AB71,AE71)</f>
        <v>0</v>
      </c>
      <c r="AB71" s="6">
        <v>0</v>
      </c>
      <c r="AC71" s="6">
        <f>IF(AND(AC2&gt;10,AG2=AH78),AD71,AF71)</f>
        <v>10</v>
      </c>
      <c r="AD71" s="6">
        <v>10</v>
      </c>
      <c r="AE71" s="6">
        <v>0</v>
      </c>
      <c r="AF71" s="6">
        <v>20</v>
      </c>
      <c r="BI71" s="67"/>
      <c r="BJ71" s="67"/>
      <c r="BK71" s="67"/>
      <c r="BL71" s="67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CK71" s="12"/>
      <c r="CL71" s="12"/>
    </row>
    <row r="72" spans="1:90" s="6" customFormat="1" ht="12.75" x14ac:dyDescent="0.2">
      <c r="A72" s="85"/>
      <c r="G72" s="12"/>
      <c r="K72" s="12" t="s">
        <v>141</v>
      </c>
      <c r="T72" s="12" t="s">
        <v>152</v>
      </c>
      <c r="Y72" s="12" t="s">
        <v>135</v>
      </c>
      <c r="AA72" s="6" t="str">
        <f>IF(I44&lt;=AB72,"L",IF(I44&lt;=AD72," ","H"))</f>
        <v>L</v>
      </c>
      <c r="AB72" s="6">
        <v>1</v>
      </c>
      <c r="AD72" s="6">
        <v>5</v>
      </c>
      <c r="AE72" s="6" t="str">
        <f>IF(I44&lt;=AB73,"↓",IF(I44&lt;=AD73," ","↑"))</f>
        <v>↓</v>
      </c>
      <c r="BI72" s="67"/>
      <c r="BJ72" s="67"/>
      <c r="BK72" s="67"/>
      <c r="BL72" s="67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CK72" s="12"/>
      <c r="CL72" s="12"/>
    </row>
    <row r="73" spans="1:90" s="6" customFormat="1" ht="12.75" x14ac:dyDescent="0.2">
      <c r="A73" s="85"/>
      <c r="T73" s="12" t="s">
        <v>151</v>
      </c>
      <c r="Y73" s="12" t="s">
        <v>135</v>
      </c>
      <c r="AA73" s="6" t="str">
        <f>IF(I45&lt;=AB73,"L",IF(I45&lt;=AD73," ","H"))</f>
        <v>L</v>
      </c>
      <c r="AB73" s="6">
        <v>4</v>
      </c>
      <c r="AD73" s="6">
        <v>10</v>
      </c>
      <c r="AE73" s="6" t="str">
        <f>IF(I45&lt;=AB74,"↓",IF(I45&lt;=AD74," ","↑"))</f>
        <v>↓</v>
      </c>
      <c r="BI73" s="67"/>
      <c r="BJ73" s="67"/>
      <c r="BK73" s="67"/>
      <c r="BL73" s="67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CK73" s="12"/>
      <c r="CL73" s="12"/>
    </row>
    <row r="74" spans="1:90" s="6" customFormat="1" ht="12.75" x14ac:dyDescent="0.2">
      <c r="A74" s="85"/>
      <c r="K74" s="12" t="s">
        <v>142</v>
      </c>
      <c r="T74" s="12" t="s">
        <v>142</v>
      </c>
      <c r="BI74" s="67"/>
      <c r="BJ74" s="67"/>
      <c r="BK74" s="67"/>
      <c r="BL74" s="67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CK74" s="12"/>
      <c r="CL74" s="12"/>
    </row>
    <row r="75" spans="1:90" s="6" customFormat="1" ht="12.75" x14ac:dyDescent="0.2">
      <c r="A75" s="85"/>
      <c r="K75" s="12" t="s">
        <v>143</v>
      </c>
      <c r="T75" s="12" t="s">
        <v>144</v>
      </c>
      <c r="Y75" s="12" t="s">
        <v>145</v>
      </c>
      <c r="AB75" s="6">
        <v>60</v>
      </c>
      <c r="AD75" s="6">
        <v>140</v>
      </c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CK75" s="12"/>
      <c r="CL75" s="12"/>
    </row>
    <row r="76" spans="1:90" s="6" customFormat="1" ht="12.75" x14ac:dyDescent="0.2">
      <c r="A76" s="85"/>
      <c r="K76" s="12" t="s">
        <v>146</v>
      </c>
      <c r="T76" s="6" t="s">
        <v>147</v>
      </c>
      <c r="BI76" s="67"/>
      <c r="BJ76" s="67"/>
      <c r="BK76" s="67"/>
      <c r="BL76" s="67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CK76" s="12"/>
      <c r="CL76" s="12"/>
    </row>
    <row r="77" spans="1:90" s="6" customFormat="1" ht="12.75" x14ac:dyDescent="0.2">
      <c r="A77" s="85"/>
      <c r="H77" s="12"/>
      <c r="I77" s="12"/>
      <c r="BI77" s="67"/>
      <c r="BJ77" s="67"/>
      <c r="BK77" s="67"/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CK77" s="12"/>
      <c r="CL77" s="12"/>
    </row>
    <row r="78" spans="1:90" s="6" customFormat="1" ht="12.75" x14ac:dyDescent="0.2">
      <c r="A78" s="85"/>
      <c r="H78" s="12"/>
      <c r="I78" s="12"/>
      <c r="K78" s="12" t="s">
        <v>148</v>
      </c>
      <c r="AH78" s="6" t="s">
        <v>15</v>
      </c>
      <c r="BI78" s="67"/>
      <c r="BJ78" s="67"/>
      <c r="BK78" s="67"/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CK78" s="12"/>
      <c r="CL78" s="12"/>
    </row>
    <row r="79" spans="1:90" s="6" customFormat="1" ht="12.75" x14ac:dyDescent="0.2">
      <c r="A79" s="85"/>
      <c r="H79" s="12"/>
      <c r="I79" s="12"/>
      <c r="BI79" s="67"/>
      <c r="BJ79" s="67"/>
      <c r="BK79" s="67"/>
      <c r="BL79" s="67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CK79" s="12"/>
      <c r="CL79" s="12"/>
    </row>
    <row r="80" spans="1:90" s="6" customFormat="1" ht="12.75" x14ac:dyDescent="0.2">
      <c r="A80" s="85"/>
      <c r="H80" s="12"/>
      <c r="I80" s="12"/>
      <c r="BI80" s="67"/>
      <c r="BJ80" s="67"/>
      <c r="BK80" s="67"/>
      <c r="BL80" s="67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CK80" s="12"/>
      <c r="CL80" s="12"/>
    </row>
    <row r="81" spans="1:90" s="6" customFormat="1" ht="12.75" x14ac:dyDescent="0.2">
      <c r="A81" s="85"/>
      <c r="H81" s="12"/>
      <c r="I81" s="12"/>
      <c r="BI81" s="67"/>
      <c r="BJ81" s="67"/>
      <c r="BK81" s="67"/>
      <c r="BL81" s="67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CK81" s="12"/>
      <c r="CL81" s="12"/>
    </row>
    <row r="82" spans="1:90" s="6" customFormat="1" ht="12.75" x14ac:dyDescent="0.2">
      <c r="A82" s="85"/>
      <c r="H82" s="12"/>
      <c r="I82" s="12"/>
      <c r="BI82" s="67"/>
      <c r="BJ82" s="67"/>
      <c r="BK82" s="67"/>
      <c r="BL82" s="67"/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CK82" s="12"/>
      <c r="CL82" s="12"/>
    </row>
    <row r="83" spans="1:90" s="6" customFormat="1" ht="12.75" x14ac:dyDescent="0.2">
      <c r="A83" s="85"/>
      <c r="H83" s="12"/>
      <c r="I83" s="12"/>
      <c r="BI83" s="67"/>
      <c r="BJ83" s="67"/>
      <c r="BK83" s="67"/>
      <c r="BL83" s="67"/>
      <c r="BM83" s="67"/>
      <c r="BN83" s="67"/>
      <c r="BO83" s="67"/>
      <c r="BP83" s="67"/>
      <c r="BQ83" s="67"/>
      <c r="BR83" s="67"/>
      <c r="BS83" s="67"/>
      <c r="BT83" s="67"/>
      <c r="BU83" s="67"/>
      <c r="BV83" s="67"/>
      <c r="BW83" s="67"/>
      <c r="BX83" s="67"/>
      <c r="CK83" s="12"/>
      <c r="CL83" s="12"/>
    </row>
    <row r="84" spans="1:90" s="6" customFormat="1" ht="12.75" x14ac:dyDescent="0.2">
      <c r="A84" s="85"/>
      <c r="H84" s="12"/>
      <c r="I84" s="12"/>
      <c r="BI84" s="67"/>
      <c r="BJ84" s="67"/>
      <c r="BK84" s="67"/>
      <c r="BL84" s="67"/>
      <c r="BM84" s="67"/>
      <c r="BN84" s="67"/>
      <c r="BO84" s="67"/>
      <c r="BP84" s="67"/>
      <c r="BQ84" s="67"/>
      <c r="BR84" s="67"/>
      <c r="BS84" s="67"/>
      <c r="BT84" s="67"/>
      <c r="BU84" s="67"/>
      <c r="BV84" s="67"/>
      <c r="BW84" s="67"/>
      <c r="BX84" s="67"/>
      <c r="CK84" s="12"/>
      <c r="CL84" s="12"/>
    </row>
    <row r="85" spans="1:90" s="6" customFormat="1" ht="12.75" x14ac:dyDescent="0.2">
      <c r="A85" s="85"/>
      <c r="H85" s="12"/>
      <c r="I85" s="12"/>
      <c r="BI85" s="67"/>
      <c r="BJ85" s="67"/>
      <c r="BK85" s="67"/>
      <c r="BL85" s="67"/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CK85" s="12"/>
      <c r="CL85" s="12"/>
    </row>
    <row r="86" spans="1:90" s="6" customFormat="1" ht="12.75" x14ac:dyDescent="0.2">
      <c r="A86" s="85"/>
      <c r="H86" s="12"/>
      <c r="I86" s="12"/>
      <c r="BI86" s="67"/>
      <c r="BJ86" s="67"/>
      <c r="BK86" s="67"/>
      <c r="BL86" s="67"/>
      <c r="BM86" s="67"/>
      <c r="BN86" s="67"/>
      <c r="BO86" s="67"/>
      <c r="BP86" s="67"/>
      <c r="BQ86" s="67"/>
      <c r="BR86" s="67"/>
      <c r="BS86" s="67"/>
      <c r="BT86" s="67"/>
      <c r="BU86" s="67"/>
      <c r="BV86" s="67"/>
      <c r="BW86" s="67"/>
      <c r="BX86" s="67"/>
      <c r="CK86" s="12"/>
      <c r="CL86" s="12"/>
    </row>
    <row r="87" spans="1:90" s="6" customFormat="1" ht="12.75" x14ac:dyDescent="0.2">
      <c r="A87" s="85"/>
      <c r="H87" s="12"/>
      <c r="I87" s="12"/>
      <c r="J87" s="12"/>
      <c r="K87" s="12"/>
      <c r="M87" s="12"/>
      <c r="N87" s="12"/>
      <c r="O87" s="12">
        <v>13</v>
      </c>
      <c r="P87" s="12">
        <v>17</v>
      </c>
      <c r="R87" s="12"/>
      <c r="S87" s="12"/>
      <c r="W87" s="6" t="s">
        <v>138</v>
      </c>
      <c r="Y87" s="12" t="s">
        <v>127</v>
      </c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CK87" s="12"/>
      <c r="CL87" s="12"/>
    </row>
    <row r="88" spans="1:90" s="6" customFormat="1" ht="12.75" x14ac:dyDescent="0.2">
      <c r="A88" s="85"/>
      <c r="J88" s="12"/>
      <c r="K88" s="12"/>
      <c r="M88" s="12"/>
      <c r="N88" s="12"/>
      <c r="O88" s="12"/>
      <c r="P88" s="12"/>
      <c r="Q88" s="12" t="s">
        <v>128</v>
      </c>
      <c r="R88" s="12"/>
      <c r="S88" s="12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CK88" s="12"/>
      <c r="CL88" s="12"/>
    </row>
    <row r="89" spans="1:90" s="6" customFormat="1" ht="12.75" x14ac:dyDescent="0.2">
      <c r="A89" s="85"/>
      <c r="J89" s="12"/>
      <c r="K89" s="12"/>
      <c r="L89" s="12" t="s">
        <v>29</v>
      </c>
      <c r="M89" s="12"/>
      <c r="N89" s="12"/>
      <c r="O89" s="12">
        <v>85</v>
      </c>
      <c r="P89" s="12">
        <v>120</v>
      </c>
      <c r="Q89" s="12" t="s">
        <v>124</v>
      </c>
      <c r="R89" s="12"/>
      <c r="S89" s="12"/>
      <c r="W89" s="6" t="s">
        <v>95</v>
      </c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CD89" s="12"/>
      <c r="CE89" s="12"/>
      <c r="CF89" s="12"/>
      <c r="CG89" s="12"/>
      <c r="CH89" s="12"/>
      <c r="CI89" s="12"/>
      <c r="CJ89" s="12"/>
      <c r="CK89" s="12"/>
      <c r="CL89" s="12"/>
    </row>
    <row r="90" spans="1:90" s="6" customFormat="1" ht="12.75" x14ac:dyDescent="0.2">
      <c r="A90" s="85"/>
      <c r="J90" s="12"/>
      <c r="K90" s="12"/>
      <c r="L90" s="12" t="s">
        <v>160</v>
      </c>
      <c r="M90" s="12"/>
      <c r="N90" s="12"/>
      <c r="O90" s="12">
        <v>0</v>
      </c>
      <c r="P90" s="12">
        <v>0</v>
      </c>
      <c r="Q90" s="12" t="s">
        <v>125</v>
      </c>
      <c r="R90" s="12"/>
      <c r="S90" s="12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</row>
    <row r="91" spans="1:90" s="6" customFormat="1" ht="12.75" x14ac:dyDescent="0.2">
      <c r="A91" s="85"/>
      <c r="J91" s="12"/>
      <c r="K91" s="12"/>
      <c r="L91" s="12"/>
      <c r="M91" s="12"/>
      <c r="N91" s="12"/>
      <c r="O91" s="12">
        <v>1</v>
      </c>
      <c r="P91" s="12">
        <v>2</v>
      </c>
      <c r="Q91" s="12" t="s">
        <v>126</v>
      </c>
      <c r="R91" s="12"/>
      <c r="S91" s="12"/>
      <c r="W91" s="6" t="s">
        <v>139</v>
      </c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</row>
    <row r="92" spans="1:90" s="6" customFormat="1" ht="12.75" x14ac:dyDescent="0.2">
      <c r="A92" s="85"/>
      <c r="J92" s="12"/>
      <c r="K92" s="12"/>
      <c r="L92" s="12"/>
      <c r="M92" s="12"/>
      <c r="N92" s="12"/>
      <c r="O92" s="12">
        <v>23</v>
      </c>
      <c r="P92" s="12">
        <v>40</v>
      </c>
      <c r="Q92" s="12"/>
      <c r="R92" s="12"/>
      <c r="S92" s="12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</row>
    <row r="93" spans="1:90" s="6" customFormat="1" ht="12.75" x14ac:dyDescent="0.2">
      <c r="A93" s="85"/>
      <c r="J93" s="12"/>
      <c r="K93" s="12"/>
      <c r="L93" s="12"/>
      <c r="M93" s="12"/>
      <c r="N93" s="12"/>
      <c r="O93" s="12">
        <v>0</v>
      </c>
      <c r="P93" s="12">
        <v>10</v>
      </c>
      <c r="Q93" s="12"/>
      <c r="R93" s="12"/>
      <c r="S93" s="12"/>
      <c r="W93" s="6" t="s">
        <v>136</v>
      </c>
      <c r="BI93" s="67"/>
      <c r="BJ93" s="67"/>
      <c r="BK93" s="67"/>
      <c r="BL93" s="67"/>
      <c r="BM93" s="67"/>
      <c r="BN93" s="67"/>
      <c r="BO93" s="67"/>
      <c r="BP93" s="67"/>
      <c r="BQ93" s="67"/>
      <c r="BR93" s="67"/>
      <c r="BS93" s="67"/>
      <c r="BT93" s="67"/>
      <c r="BU93" s="67"/>
      <c r="BV93" s="67"/>
      <c r="BW93" s="67"/>
      <c r="BX93" s="67"/>
    </row>
    <row r="94" spans="1:90" s="6" customFormat="1" ht="12.75" x14ac:dyDescent="0.2">
      <c r="A94" s="85"/>
      <c r="J94" s="12" t="s">
        <v>135</v>
      </c>
      <c r="K94" s="12"/>
      <c r="L94" s="12"/>
      <c r="M94" s="12"/>
      <c r="N94" s="12"/>
      <c r="O94" s="12">
        <v>0</v>
      </c>
      <c r="P94" s="12">
        <v>20</v>
      </c>
      <c r="Q94" s="12"/>
      <c r="R94" s="12"/>
      <c r="S94" s="12"/>
      <c r="BI94" s="67"/>
      <c r="BJ94" s="67"/>
      <c r="BK94" s="67"/>
      <c r="BL94" s="67"/>
      <c r="BM94" s="67"/>
      <c r="BN94" s="67"/>
      <c r="BO94" s="67"/>
      <c r="BP94" s="67"/>
      <c r="BQ94" s="67"/>
      <c r="BR94" s="67"/>
      <c r="BS94" s="67"/>
      <c r="BT94" s="67"/>
      <c r="BU94" s="67"/>
      <c r="BV94" s="67"/>
      <c r="BW94" s="67"/>
      <c r="BX94" s="67"/>
    </row>
    <row r="95" spans="1:90" s="6" customFormat="1" ht="12.75" x14ac:dyDescent="0.2">
      <c r="A95" s="85"/>
      <c r="J95" s="12" t="s">
        <v>123</v>
      </c>
      <c r="K95" s="12"/>
      <c r="L95" s="12"/>
      <c r="M95" s="12"/>
      <c r="N95" s="12"/>
      <c r="O95" s="12">
        <v>60</v>
      </c>
      <c r="P95" s="12">
        <v>140</v>
      </c>
      <c r="Q95" s="12"/>
      <c r="R95" s="12"/>
      <c r="S95" s="12"/>
      <c r="W95" s="6" t="s">
        <v>137</v>
      </c>
      <c r="BI95" s="67"/>
      <c r="BJ95" s="67"/>
      <c r="BK95" s="67"/>
      <c r="BL95" s="67"/>
      <c r="BM95" s="67"/>
      <c r="BN95" s="67"/>
      <c r="BO95" s="67"/>
      <c r="BP95" s="67"/>
      <c r="BQ95" s="67"/>
      <c r="BR95" s="67"/>
      <c r="BS95" s="67"/>
      <c r="BT95" s="67"/>
      <c r="BU95" s="67"/>
      <c r="BV95" s="67"/>
      <c r="BW95" s="67"/>
      <c r="BX95" s="67"/>
    </row>
    <row r="96" spans="1:90" s="6" customFormat="1" ht="12.75" x14ac:dyDescent="0.2">
      <c r="A96" s="85"/>
      <c r="J96" s="12" t="s">
        <v>145</v>
      </c>
      <c r="K96" s="12"/>
      <c r="L96" s="12"/>
      <c r="M96" s="12"/>
      <c r="N96" s="12"/>
      <c r="O96" s="64">
        <v>4.1666666666666664E-2</v>
      </c>
      <c r="P96" s="64">
        <v>0.20833333333333334</v>
      </c>
      <c r="Q96" s="12"/>
      <c r="R96" s="12"/>
      <c r="S96" s="12"/>
      <c r="BI96" s="67"/>
      <c r="BJ96" s="67"/>
      <c r="BK96" s="67"/>
      <c r="BL96" s="67"/>
      <c r="BM96" s="67"/>
      <c r="BN96" s="67"/>
      <c r="BO96" s="67"/>
      <c r="BP96" s="67"/>
      <c r="BQ96" s="67"/>
      <c r="BR96" s="67"/>
      <c r="BS96" s="67"/>
      <c r="BT96" s="67"/>
      <c r="BU96" s="67"/>
      <c r="BV96" s="67"/>
      <c r="BW96" s="67"/>
      <c r="BX96" s="67"/>
    </row>
    <row r="97" spans="1:76" s="6" customFormat="1" ht="12.75" x14ac:dyDescent="0.2">
      <c r="A97" s="85"/>
      <c r="J97" s="12"/>
      <c r="K97" s="12"/>
      <c r="L97" s="12"/>
      <c r="M97" s="12"/>
      <c r="N97" s="12"/>
      <c r="O97" s="64">
        <v>0.16666666666666666</v>
      </c>
      <c r="P97" s="64">
        <v>0.41666666666666669</v>
      </c>
      <c r="Q97" s="12"/>
      <c r="R97" s="12"/>
      <c r="S97" s="12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</row>
    <row r="98" spans="1:76" s="6" customFormat="1" ht="12.75" x14ac:dyDescent="0.2">
      <c r="A98" s="85"/>
      <c r="AA98" s="6" t="str">
        <f>IF(AE81="","","")</f>
        <v/>
      </c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7"/>
      <c r="BT98" s="67"/>
      <c r="BU98" s="67"/>
      <c r="BV98" s="67"/>
      <c r="BW98" s="67"/>
      <c r="BX98" s="67"/>
    </row>
    <row r="99" spans="1:76" s="6" customFormat="1" ht="12.75" x14ac:dyDescent="0.2">
      <c r="A99" s="85"/>
      <c r="AA99" s="12" t="s">
        <v>140</v>
      </c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</row>
    <row r="100" spans="1:76" s="6" customFormat="1" ht="12.75" x14ac:dyDescent="0.2">
      <c r="A100" s="85"/>
      <c r="AA100" s="12" t="s">
        <v>122</v>
      </c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</row>
    <row r="101" spans="1:76" s="6" customFormat="1" ht="12.75" x14ac:dyDescent="0.2">
      <c r="A101" s="85"/>
      <c r="AA101" s="12" t="s">
        <v>129</v>
      </c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</row>
    <row r="102" spans="1:76" s="6" customFormat="1" ht="12.75" x14ac:dyDescent="0.2">
      <c r="A102" s="85"/>
      <c r="AA102" s="12" t="s">
        <v>150</v>
      </c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</row>
    <row r="103" spans="1:76" s="6" customFormat="1" ht="12.75" x14ac:dyDescent="0.2">
      <c r="A103" s="85"/>
      <c r="AA103" s="12" t="s">
        <v>141</v>
      </c>
      <c r="BI103" s="67"/>
      <c r="BJ103" s="67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7"/>
      <c r="BV103" s="67"/>
      <c r="BW103" s="67"/>
      <c r="BX103" s="67"/>
    </row>
    <row r="104" spans="1:76" s="6" customFormat="1" ht="12.75" x14ac:dyDescent="0.2">
      <c r="A104" s="85"/>
      <c r="AA104" s="12" t="s">
        <v>142</v>
      </c>
      <c r="BI104" s="67"/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67"/>
    </row>
    <row r="105" spans="1:76" s="6" customFormat="1" ht="12.75" x14ac:dyDescent="0.2">
      <c r="A105" s="85"/>
      <c r="AA105" s="12" t="s">
        <v>143</v>
      </c>
      <c r="BI105" s="67"/>
      <c r="BJ105" s="67"/>
      <c r="BK105" s="67"/>
      <c r="BL105" s="67"/>
      <c r="BM105" s="67"/>
      <c r="BN105" s="67"/>
      <c r="BO105" s="67"/>
      <c r="BP105" s="67"/>
      <c r="BQ105" s="67"/>
      <c r="BR105" s="67"/>
      <c r="BS105" s="67"/>
      <c r="BT105" s="67"/>
      <c r="BU105" s="67"/>
      <c r="BV105" s="67"/>
      <c r="BW105" s="67"/>
      <c r="BX105" s="67"/>
    </row>
    <row r="106" spans="1:76" s="6" customFormat="1" ht="12.75" x14ac:dyDescent="0.2">
      <c r="A106" s="85"/>
      <c r="AA106" s="12" t="s">
        <v>146</v>
      </c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7"/>
    </row>
    <row r="107" spans="1:76" s="6" customFormat="1" ht="12.75" x14ac:dyDescent="0.2">
      <c r="A107" s="85"/>
      <c r="AA107" s="12" t="s">
        <v>148</v>
      </c>
      <c r="BI107" s="67"/>
      <c r="BJ107" s="67"/>
      <c r="BK107" s="67"/>
      <c r="BL107" s="67"/>
      <c r="BM107" s="67"/>
      <c r="BN107" s="67"/>
      <c r="BO107" s="67"/>
      <c r="BP107" s="67"/>
      <c r="BQ107" s="67"/>
      <c r="BR107" s="67"/>
      <c r="BS107" s="67"/>
      <c r="BT107" s="67"/>
      <c r="BU107" s="67"/>
      <c r="BV107" s="67"/>
      <c r="BW107" s="67"/>
      <c r="BX107" s="67"/>
    </row>
    <row r="108" spans="1:76" s="6" customFormat="1" ht="12.75" x14ac:dyDescent="0.2">
      <c r="A108" s="85"/>
      <c r="AA108" s="6" t="e">
        <f>[1]Doctors!$A28</f>
        <v>#REF!</v>
      </c>
      <c r="BI108" s="67"/>
      <c r="BJ108" s="67"/>
      <c r="BK108" s="67"/>
      <c r="BL108" s="67"/>
      <c r="BM108" s="67"/>
      <c r="BN108" s="67"/>
      <c r="BO108" s="67"/>
      <c r="BP108" s="67"/>
      <c r="BQ108" s="67"/>
      <c r="BR108" s="67"/>
      <c r="BS108" s="67"/>
      <c r="BT108" s="67"/>
      <c r="BU108" s="67"/>
      <c r="BV108" s="67"/>
      <c r="BW108" s="67"/>
      <c r="BX108" s="67"/>
    </row>
    <row r="109" spans="1:76" s="6" customFormat="1" ht="12.75" x14ac:dyDescent="0.2">
      <c r="A109" s="85"/>
      <c r="AA109" s="6" t="e">
        <f>[1]Doctors!$A29</f>
        <v>#REF!</v>
      </c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</row>
    <row r="110" spans="1:76" s="6" customFormat="1" ht="12.75" x14ac:dyDescent="0.2">
      <c r="A110" s="85"/>
      <c r="BI110" s="67"/>
      <c r="BJ110" s="67"/>
      <c r="BK110" s="67"/>
      <c r="BL110" s="67"/>
      <c r="BM110" s="67"/>
      <c r="BN110" s="67"/>
      <c r="BO110" s="67"/>
      <c r="BP110" s="67"/>
      <c r="BQ110" s="67"/>
      <c r="BR110" s="67"/>
      <c r="BS110" s="67"/>
      <c r="BT110" s="67"/>
      <c r="BU110" s="67"/>
      <c r="BV110" s="67"/>
      <c r="BW110" s="67"/>
      <c r="BX110" s="67"/>
    </row>
    <row r="111" spans="1:76" s="6" customFormat="1" ht="12.75" x14ac:dyDescent="0.2">
      <c r="A111" s="85"/>
      <c r="BI111" s="67"/>
      <c r="BJ111" s="67"/>
      <c r="BK111" s="67"/>
      <c r="BL111" s="67"/>
      <c r="BM111" s="67"/>
      <c r="BN111" s="67"/>
      <c r="BO111" s="67"/>
      <c r="BP111" s="67"/>
      <c r="BQ111" s="67"/>
      <c r="BR111" s="67"/>
      <c r="BS111" s="67"/>
      <c r="BT111" s="67"/>
      <c r="BU111" s="67"/>
      <c r="BV111" s="67"/>
      <c r="BW111" s="67"/>
      <c r="BX111" s="67"/>
    </row>
    <row r="112" spans="1:76" s="6" customFormat="1" ht="12.75" x14ac:dyDescent="0.2">
      <c r="A112" s="85"/>
      <c r="BI112" s="67"/>
      <c r="BJ112" s="67"/>
      <c r="BK112" s="67"/>
      <c r="BL112" s="67"/>
      <c r="BM112" s="67"/>
      <c r="BN112" s="67"/>
      <c r="BO112" s="67"/>
      <c r="BP112" s="67"/>
      <c r="BQ112" s="67"/>
      <c r="BR112" s="67"/>
      <c r="BS112" s="67"/>
      <c r="BT112" s="67"/>
      <c r="BU112" s="67"/>
      <c r="BV112" s="67"/>
      <c r="BW112" s="67"/>
      <c r="BX112" s="67"/>
    </row>
    <row r="113" spans="1:76" s="6" customFormat="1" ht="12.75" x14ac:dyDescent="0.2">
      <c r="A113" s="85"/>
      <c r="BI113" s="67"/>
      <c r="BJ113" s="67"/>
      <c r="BK113" s="67"/>
      <c r="BL113" s="67"/>
      <c r="BM113" s="67"/>
      <c r="BN113" s="67"/>
      <c r="BO113" s="67"/>
      <c r="BP113" s="67"/>
      <c r="BQ113" s="67"/>
      <c r="BR113" s="67"/>
      <c r="BS113" s="67"/>
      <c r="BT113" s="67"/>
      <c r="BU113" s="67"/>
      <c r="BV113" s="67"/>
      <c r="BW113" s="67"/>
      <c r="BX113" s="67"/>
    </row>
    <row r="114" spans="1:76" s="6" customFormat="1" ht="12.75" x14ac:dyDescent="0.2">
      <c r="A114" s="85"/>
      <c r="BI114" s="67"/>
      <c r="BJ114" s="67"/>
      <c r="BK114" s="67"/>
      <c r="BL114" s="67"/>
      <c r="BM114" s="67"/>
      <c r="BN114" s="67"/>
      <c r="BO114" s="67"/>
      <c r="BP114" s="67"/>
      <c r="BQ114" s="67"/>
      <c r="BR114" s="67"/>
      <c r="BS114" s="67"/>
      <c r="BT114" s="67"/>
      <c r="BU114" s="67"/>
      <c r="BV114" s="67"/>
      <c r="BW114" s="67"/>
      <c r="BX114" s="67"/>
    </row>
    <row r="115" spans="1:76" s="6" customFormat="1" ht="12.75" x14ac:dyDescent="0.2">
      <c r="A115" s="85"/>
      <c r="BI115" s="67"/>
      <c r="BJ115" s="67"/>
      <c r="BK115" s="67"/>
      <c r="BL115" s="67"/>
      <c r="BM115" s="67"/>
      <c r="BN115" s="67"/>
      <c r="BO115" s="67"/>
      <c r="BP115" s="67"/>
      <c r="BQ115" s="67"/>
      <c r="BR115" s="67"/>
      <c r="BS115" s="67"/>
      <c r="BT115" s="67"/>
      <c r="BU115" s="67"/>
      <c r="BV115" s="67"/>
      <c r="BW115" s="67"/>
      <c r="BX115" s="67"/>
    </row>
    <row r="116" spans="1:76" s="6" customFormat="1" ht="12.75" x14ac:dyDescent="0.2">
      <c r="A116" s="85"/>
      <c r="BI116" s="67"/>
      <c r="BJ116" s="67"/>
      <c r="BK116" s="67"/>
      <c r="BL116" s="67"/>
      <c r="BM116" s="67"/>
      <c r="BN116" s="67"/>
      <c r="BO116" s="67"/>
      <c r="BP116" s="67"/>
      <c r="BQ116" s="67"/>
      <c r="BR116" s="67"/>
      <c r="BS116" s="67"/>
      <c r="BT116" s="67"/>
      <c r="BU116" s="67"/>
      <c r="BV116" s="67"/>
      <c r="BW116" s="67"/>
      <c r="BX116" s="67"/>
    </row>
    <row r="117" spans="1:76" s="6" customFormat="1" ht="12.75" x14ac:dyDescent="0.2">
      <c r="A117" s="85"/>
      <c r="BI117" s="67"/>
      <c r="BJ117" s="67"/>
      <c r="BK117" s="67"/>
      <c r="BL117" s="67"/>
      <c r="BM117" s="67"/>
      <c r="BN117" s="67"/>
      <c r="BO117" s="67"/>
      <c r="BP117" s="67"/>
      <c r="BQ117" s="67"/>
      <c r="BR117" s="67"/>
      <c r="BS117" s="67"/>
      <c r="BT117" s="67"/>
      <c r="BU117" s="67"/>
      <c r="BV117" s="67"/>
      <c r="BW117" s="67"/>
      <c r="BX117" s="67"/>
    </row>
    <row r="118" spans="1:76" s="6" customFormat="1" ht="12.75" x14ac:dyDescent="0.2">
      <c r="A118" s="85"/>
      <c r="BI118" s="67"/>
      <c r="BJ118" s="67"/>
      <c r="BK118" s="67"/>
      <c r="BL118" s="67"/>
      <c r="BM118" s="67"/>
      <c r="BN118" s="67"/>
      <c r="BO118" s="67"/>
      <c r="BP118" s="67"/>
      <c r="BQ118" s="67"/>
      <c r="BR118" s="67"/>
      <c r="BS118" s="67"/>
      <c r="BT118" s="67"/>
      <c r="BU118" s="67"/>
      <c r="BV118" s="67"/>
      <c r="BW118" s="67"/>
      <c r="BX118" s="67"/>
    </row>
    <row r="119" spans="1:76" s="6" customFormat="1" ht="12.75" x14ac:dyDescent="0.2">
      <c r="A119" s="85"/>
      <c r="BI119" s="67"/>
      <c r="BJ119" s="67"/>
      <c r="BK119" s="67"/>
      <c r="BL119" s="67"/>
      <c r="BM119" s="67"/>
      <c r="BN119" s="67"/>
      <c r="BO119" s="67"/>
      <c r="BP119" s="67"/>
      <c r="BQ119" s="67"/>
      <c r="BR119" s="67"/>
      <c r="BS119" s="67"/>
      <c r="BT119" s="67"/>
      <c r="BU119" s="67"/>
      <c r="BV119" s="67"/>
      <c r="BW119" s="67"/>
      <c r="BX119" s="67"/>
    </row>
    <row r="120" spans="1:76" s="6" customFormat="1" ht="12.75" x14ac:dyDescent="0.2">
      <c r="A120" s="85"/>
      <c r="BI120" s="67"/>
      <c r="BJ120" s="67"/>
      <c r="BK120" s="67"/>
      <c r="BL120" s="67"/>
      <c r="BM120" s="67"/>
      <c r="BN120" s="67"/>
      <c r="BO120" s="67"/>
      <c r="BP120" s="67"/>
      <c r="BQ120" s="67"/>
      <c r="BR120" s="67"/>
      <c r="BS120" s="67"/>
      <c r="BT120" s="67"/>
      <c r="BU120" s="67"/>
      <c r="BV120" s="67"/>
      <c r="BW120" s="67"/>
      <c r="BX120" s="67"/>
    </row>
    <row r="121" spans="1:76" s="6" customFormat="1" ht="12.75" x14ac:dyDescent="0.2">
      <c r="A121" s="85"/>
      <c r="BI121" s="67"/>
      <c r="BJ121" s="67"/>
      <c r="BK121" s="67"/>
      <c r="BL121" s="67"/>
      <c r="BM121" s="67"/>
      <c r="BN121" s="67"/>
      <c r="BO121" s="67"/>
      <c r="BP121" s="67"/>
      <c r="BQ121" s="67"/>
      <c r="BR121" s="67"/>
      <c r="BS121" s="67"/>
      <c r="BT121" s="67"/>
      <c r="BU121" s="67"/>
      <c r="BV121" s="67"/>
      <c r="BW121" s="67"/>
      <c r="BX121" s="67"/>
    </row>
    <row r="122" spans="1:76" s="6" customFormat="1" ht="12.75" x14ac:dyDescent="0.2">
      <c r="A122" s="85"/>
      <c r="BI122" s="67"/>
      <c r="BJ122" s="67"/>
      <c r="BK122" s="67"/>
      <c r="BL122" s="67"/>
      <c r="BM122" s="67"/>
      <c r="BN122" s="67"/>
      <c r="BO122" s="67"/>
      <c r="BP122" s="67"/>
      <c r="BQ122" s="67"/>
      <c r="BR122" s="67"/>
      <c r="BS122" s="67"/>
      <c r="BT122" s="67"/>
      <c r="BU122" s="67"/>
      <c r="BV122" s="67"/>
      <c r="BW122" s="67"/>
      <c r="BX122" s="67"/>
    </row>
    <row r="123" spans="1:76" s="6" customFormat="1" ht="12.75" x14ac:dyDescent="0.2">
      <c r="A123" s="85"/>
      <c r="BI123" s="67"/>
      <c r="BJ123" s="67"/>
      <c r="BK123" s="67"/>
      <c r="BL123" s="67"/>
      <c r="BM123" s="67"/>
      <c r="BN123" s="67"/>
      <c r="BO123" s="67"/>
      <c r="BP123" s="67"/>
      <c r="BQ123" s="67"/>
      <c r="BR123" s="67"/>
      <c r="BS123" s="67"/>
      <c r="BT123" s="67"/>
      <c r="BU123" s="67"/>
      <c r="BV123" s="67"/>
      <c r="BW123" s="67"/>
      <c r="BX123" s="67"/>
    </row>
    <row r="124" spans="1:76" s="6" customFormat="1" ht="12.75" x14ac:dyDescent="0.2">
      <c r="A124" s="85"/>
      <c r="BI124" s="67"/>
      <c r="BJ124" s="67"/>
      <c r="BK124" s="67"/>
      <c r="BL124" s="67"/>
      <c r="BM124" s="67"/>
      <c r="BN124" s="67"/>
      <c r="BO124" s="67"/>
      <c r="BP124" s="67"/>
      <c r="BQ124" s="67"/>
      <c r="BR124" s="67"/>
      <c r="BS124" s="67"/>
      <c r="BT124" s="67"/>
      <c r="BU124" s="67"/>
      <c r="BV124" s="67"/>
      <c r="BW124" s="67"/>
      <c r="BX124" s="67"/>
    </row>
    <row r="125" spans="1:76" s="6" customFormat="1" ht="12.75" x14ac:dyDescent="0.2">
      <c r="A125" s="85"/>
      <c r="BI125" s="67"/>
      <c r="BJ125" s="67"/>
      <c r="BK125" s="67"/>
      <c r="BL125" s="67"/>
      <c r="BM125" s="67"/>
      <c r="BN125" s="67"/>
      <c r="BO125" s="67"/>
      <c r="BP125" s="67"/>
      <c r="BQ125" s="67"/>
      <c r="BR125" s="67"/>
      <c r="BS125" s="67"/>
      <c r="BT125" s="67"/>
      <c r="BU125" s="67"/>
      <c r="BV125" s="67"/>
      <c r="BW125" s="67"/>
      <c r="BX125" s="67"/>
    </row>
    <row r="126" spans="1:76" s="6" customFormat="1" ht="12.75" x14ac:dyDescent="0.2">
      <c r="A126" s="85"/>
      <c r="BI126" s="67"/>
      <c r="BJ126" s="67"/>
      <c r="BK126" s="67"/>
      <c r="BL126" s="67"/>
      <c r="BM126" s="67"/>
      <c r="BN126" s="67"/>
      <c r="BO126" s="67"/>
      <c r="BP126" s="67"/>
      <c r="BQ126" s="67"/>
      <c r="BR126" s="67"/>
      <c r="BS126" s="67"/>
      <c r="BT126" s="67"/>
      <c r="BU126" s="67"/>
      <c r="BV126" s="67"/>
      <c r="BW126" s="67"/>
      <c r="BX126" s="67"/>
    </row>
    <row r="127" spans="1:76" s="6" customFormat="1" ht="12.75" x14ac:dyDescent="0.2">
      <c r="A127" s="85"/>
      <c r="BI127" s="67"/>
      <c r="BJ127" s="67"/>
      <c r="BK127" s="67"/>
      <c r="BL127" s="67"/>
      <c r="BM127" s="67"/>
      <c r="BN127" s="67"/>
      <c r="BO127" s="67"/>
      <c r="BP127" s="67"/>
      <c r="BQ127" s="67"/>
      <c r="BR127" s="67"/>
      <c r="BS127" s="67"/>
      <c r="BT127" s="67"/>
      <c r="BU127" s="67"/>
      <c r="BV127" s="67"/>
      <c r="BW127" s="67"/>
      <c r="BX127" s="67"/>
    </row>
    <row r="128" spans="1:76" s="6" customFormat="1" ht="12.75" x14ac:dyDescent="0.2">
      <c r="A128" s="85"/>
      <c r="BI128" s="67"/>
      <c r="BJ128" s="67"/>
      <c r="BK128" s="67"/>
      <c r="BL128" s="67"/>
      <c r="BM128" s="67"/>
      <c r="BN128" s="67"/>
      <c r="BO128" s="67"/>
      <c r="BP128" s="67"/>
      <c r="BQ128" s="67"/>
      <c r="BR128" s="67"/>
      <c r="BS128" s="67"/>
      <c r="BT128" s="67"/>
      <c r="BU128" s="67"/>
      <c r="BV128" s="67"/>
      <c r="BW128" s="67"/>
      <c r="BX128" s="67"/>
    </row>
    <row r="129" spans="1:76" s="6" customFormat="1" ht="12.75" x14ac:dyDescent="0.2">
      <c r="A129" s="85"/>
      <c r="BI129" s="67"/>
      <c r="BJ129" s="67"/>
      <c r="BK129" s="67"/>
      <c r="BL129" s="67"/>
      <c r="BM129" s="67"/>
      <c r="BN129" s="67"/>
      <c r="BO129" s="67"/>
      <c r="BP129" s="67"/>
      <c r="BQ129" s="67"/>
      <c r="BR129" s="67"/>
      <c r="BS129" s="67"/>
      <c r="BT129" s="67"/>
      <c r="BU129" s="67"/>
      <c r="BV129" s="67"/>
      <c r="BW129" s="67"/>
      <c r="BX129" s="67"/>
    </row>
    <row r="130" spans="1:76" s="6" customFormat="1" ht="12.75" x14ac:dyDescent="0.2">
      <c r="A130" s="85"/>
      <c r="BI130" s="67"/>
      <c r="BJ130" s="67"/>
      <c r="BK130" s="67"/>
      <c r="BL130" s="67"/>
      <c r="BM130" s="67"/>
      <c r="BN130" s="67"/>
      <c r="BO130" s="67"/>
      <c r="BP130" s="67"/>
      <c r="BQ130" s="67"/>
      <c r="BR130" s="67"/>
      <c r="BS130" s="67"/>
      <c r="BT130" s="67"/>
      <c r="BU130" s="67"/>
      <c r="BV130" s="67"/>
      <c r="BW130" s="67"/>
      <c r="BX130" s="67"/>
    </row>
    <row r="131" spans="1:76" s="6" customFormat="1" ht="12.75" x14ac:dyDescent="0.2">
      <c r="A131" s="85"/>
      <c r="BI131" s="67"/>
      <c r="BJ131" s="67"/>
      <c r="BK131" s="67"/>
      <c r="BL131" s="67"/>
      <c r="BM131" s="67"/>
      <c r="BN131" s="67"/>
      <c r="BO131" s="67"/>
      <c r="BP131" s="67"/>
      <c r="BQ131" s="67"/>
      <c r="BR131" s="67"/>
      <c r="BS131" s="67"/>
      <c r="BT131" s="67"/>
      <c r="BU131" s="67"/>
      <c r="BV131" s="67"/>
      <c r="BW131" s="67"/>
      <c r="BX131" s="67"/>
    </row>
    <row r="132" spans="1:76" s="6" customFormat="1" ht="12.75" x14ac:dyDescent="0.2">
      <c r="A132" s="85"/>
      <c r="BI132" s="67"/>
      <c r="BJ132" s="67"/>
      <c r="BK132" s="67"/>
      <c r="BL132" s="67"/>
      <c r="BM132" s="67"/>
      <c r="BN132" s="67"/>
      <c r="BO132" s="67"/>
      <c r="BP132" s="67"/>
      <c r="BQ132" s="67"/>
      <c r="BR132" s="67"/>
      <c r="BS132" s="67"/>
      <c r="BT132" s="67"/>
      <c r="BU132" s="67"/>
      <c r="BV132" s="67"/>
      <c r="BW132" s="67"/>
      <c r="BX132" s="67"/>
    </row>
    <row r="133" spans="1:76" s="6" customFormat="1" ht="12.75" x14ac:dyDescent="0.2">
      <c r="A133" s="85"/>
      <c r="BI133" s="67"/>
      <c r="BJ133" s="67"/>
      <c r="BK133" s="67"/>
      <c r="BL133" s="67"/>
      <c r="BM133" s="67"/>
      <c r="BN133" s="67"/>
      <c r="BO133" s="67"/>
      <c r="BP133" s="67"/>
      <c r="BQ133" s="67"/>
      <c r="BR133" s="67"/>
      <c r="BS133" s="67"/>
      <c r="BT133" s="67"/>
      <c r="BU133" s="67"/>
      <c r="BV133" s="67"/>
      <c r="BW133" s="67"/>
      <c r="BX133" s="67"/>
    </row>
    <row r="134" spans="1:76" s="6" customFormat="1" ht="12.75" x14ac:dyDescent="0.2">
      <c r="A134" s="85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</row>
    <row r="135" spans="1:76" s="6" customFormat="1" ht="12.75" x14ac:dyDescent="0.2">
      <c r="A135" s="85"/>
      <c r="BI135" s="67"/>
      <c r="BJ135" s="67"/>
      <c r="BK135" s="67"/>
      <c r="BL135" s="67"/>
      <c r="BM135" s="67"/>
      <c r="BN135" s="67"/>
      <c r="BO135" s="67"/>
      <c r="BP135" s="67"/>
      <c r="BQ135" s="67"/>
      <c r="BR135" s="67"/>
      <c r="BS135" s="67"/>
      <c r="BT135" s="67"/>
      <c r="BU135" s="67"/>
      <c r="BV135" s="67"/>
      <c r="BW135" s="67"/>
      <c r="BX135" s="67"/>
    </row>
    <row r="136" spans="1:76" s="6" customFormat="1" ht="12.75" x14ac:dyDescent="0.2">
      <c r="A136" s="85"/>
      <c r="BI136" s="67"/>
      <c r="BJ136" s="67"/>
      <c r="BK136" s="67"/>
      <c r="BL136" s="67"/>
      <c r="BM136" s="67"/>
      <c r="BN136" s="67"/>
      <c r="BO136" s="67"/>
      <c r="BP136" s="67"/>
      <c r="BQ136" s="67"/>
      <c r="BR136" s="67"/>
      <c r="BS136" s="67"/>
      <c r="BT136" s="67"/>
      <c r="BU136" s="67"/>
      <c r="BV136" s="67"/>
      <c r="BW136" s="67"/>
      <c r="BX136" s="67"/>
    </row>
    <row r="137" spans="1:76" s="6" customFormat="1" ht="12.75" x14ac:dyDescent="0.2">
      <c r="A137" s="85"/>
      <c r="BI137" s="67"/>
      <c r="BJ137" s="67"/>
      <c r="BK137" s="67"/>
      <c r="BL137" s="67"/>
      <c r="BM137" s="67"/>
      <c r="BN137" s="67"/>
      <c r="BO137" s="67"/>
      <c r="BP137" s="67"/>
      <c r="BQ137" s="67"/>
      <c r="BR137" s="67"/>
      <c r="BS137" s="67"/>
      <c r="BT137" s="67"/>
      <c r="BU137" s="67"/>
      <c r="BV137" s="67"/>
      <c r="BW137" s="67"/>
      <c r="BX137" s="67"/>
    </row>
    <row r="138" spans="1:76" s="6" customFormat="1" ht="12.75" x14ac:dyDescent="0.2">
      <c r="A138" s="85"/>
      <c r="BI138" s="67"/>
      <c r="BJ138" s="67"/>
      <c r="BK138" s="67"/>
      <c r="BL138" s="67"/>
      <c r="BM138" s="67"/>
      <c r="BN138" s="67"/>
      <c r="BO138" s="67"/>
      <c r="BP138" s="67"/>
      <c r="BQ138" s="67"/>
      <c r="BR138" s="67"/>
      <c r="BS138" s="67"/>
      <c r="BT138" s="67"/>
      <c r="BU138" s="67"/>
      <c r="BV138" s="67"/>
      <c r="BW138" s="67"/>
      <c r="BX138" s="67"/>
    </row>
    <row r="139" spans="1:76" s="6" customFormat="1" ht="12.75" x14ac:dyDescent="0.2">
      <c r="A139" s="85"/>
      <c r="BI139" s="67"/>
      <c r="BJ139" s="67"/>
      <c r="BK139" s="67"/>
      <c r="BL139" s="67"/>
      <c r="BM139" s="67"/>
      <c r="BN139" s="67"/>
      <c r="BO139" s="67"/>
      <c r="BP139" s="67"/>
      <c r="BQ139" s="67"/>
      <c r="BR139" s="67"/>
      <c r="BS139" s="67"/>
      <c r="BT139" s="67"/>
      <c r="BU139" s="67"/>
      <c r="BV139" s="67"/>
      <c r="BW139" s="67"/>
      <c r="BX139" s="67"/>
    </row>
    <row r="140" spans="1:76" s="6" customFormat="1" ht="12.75" x14ac:dyDescent="0.2">
      <c r="A140" s="85"/>
      <c r="BI140" s="67"/>
      <c r="BJ140" s="67"/>
      <c r="BK140" s="67"/>
      <c r="BL140" s="67"/>
      <c r="BM140" s="67"/>
      <c r="BN140" s="67"/>
      <c r="BO140" s="67"/>
      <c r="BP140" s="67"/>
      <c r="BQ140" s="67"/>
      <c r="BR140" s="67"/>
      <c r="BS140" s="67"/>
      <c r="BT140" s="67"/>
      <c r="BU140" s="67"/>
      <c r="BV140" s="67"/>
      <c r="BW140" s="67"/>
      <c r="BX140" s="67"/>
    </row>
    <row r="141" spans="1:76" s="6" customFormat="1" ht="12.75" x14ac:dyDescent="0.2">
      <c r="A141" s="85"/>
      <c r="BI141" s="67"/>
      <c r="BJ141" s="67"/>
      <c r="BK141" s="67"/>
      <c r="BL141" s="67"/>
      <c r="BM141" s="67"/>
      <c r="BN141" s="67"/>
      <c r="BO141" s="67"/>
      <c r="BP141" s="67"/>
      <c r="BQ141" s="67"/>
      <c r="BR141" s="67"/>
      <c r="BS141" s="67"/>
      <c r="BT141" s="67"/>
      <c r="BU141" s="67"/>
      <c r="BV141" s="67"/>
      <c r="BW141" s="67"/>
      <c r="BX141" s="67"/>
    </row>
    <row r="142" spans="1:76" s="6" customFormat="1" ht="12.75" x14ac:dyDescent="0.2">
      <c r="A142" s="85"/>
      <c r="BI142" s="67"/>
      <c r="BJ142" s="67"/>
      <c r="BK142" s="67"/>
      <c r="BL142" s="67"/>
      <c r="BM142" s="67"/>
      <c r="BN142" s="67"/>
      <c r="BO142" s="67"/>
      <c r="BP142" s="67"/>
      <c r="BQ142" s="67"/>
      <c r="BR142" s="67"/>
      <c r="BS142" s="67"/>
      <c r="BT142" s="67"/>
      <c r="BU142" s="67"/>
      <c r="BV142" s="67"/>
      <c r="BW142" s="67"/>
      <c r="BX142" s="67"/>
    </row>
    <row r="143" spans="1:76" s="6" customFormat="1" ht="12.75" x14ac:dyDescent="0.2">
      <c r="A143" s="85"/>
      <c r="BI143" s="67"/>
      <c r="BJ143" s="67"/>
      <c r="BK143" s="67"/>
      <c r="BL143" s="67"/>
      <c r="BM143" s="67"/>
      <c r="BN143" s="67"/>
      <c r="BO143" s="67"/>
      <c r="BP143" s="67"/>
      <c r="BQ143" s="67"/>
      <c r="BR143" s="67"/>
      <c r="BS143" s="67"/>
      <c r="BT143" s="67"/>
      <c r="BU143" s="67"/>
      <c r="BV143" s="67"/>
      <c r="BW143" s="67"/>
      <c r="BX143" s="67"/>
    </row>
    <row r="144" spans="1:76" s="6" customFormat="1" ht="12.75" x14ac:dyDescent="0.2">
      <c r="A144" s="85"/>
      <c r="BI144" s="67"/>
      <c r="BJ144" s="67"/>
      <c r="BK144" s="67"/>
      <c r="BL144" s="67"/>
      <c r="BM144" s="67"/>
      <c r="BN144" s="67"/>
      <c r="BO144" s="67"/>
      <c r="BP144" s="67"/>
      <c r="BQ144" s="67"/>
      <c r="BR144" s="67"/>
      <c r="BS144" s="67"/>
      <c r="BT144" s="67"/>
      <c r="BU144" s="67"/>
      <c r="BV144" s="67"/>
      <c r="BW144" s="67"/>
      <c r="BX144" s="67"/>
    </row>
    <row r="145" spans="1:76" s="6" customFormat="1" ht="12.75" x14ac:dyDescent="0.2">
      <c r="A145" s="85"/>
      <c r="BI145" s="67"/>
      <c r="BJ145" s="67"/>
      <c r="BK145" s="67"/>
      <c r="BL145" s="67"/>
      <c r="BM145" s="67"/>
      <c r="BN145" s="67"/>
      <c r="BO145" s="67"/>
      <c r="BP145" s="67"/>
      <c r="BQ145" s="67"/>
      <c r="BR145" s="67"/>
      <c r="BS145" s="67"/>
      <c r="BT145" s="67"/>
      <c r="BU145" s="67"/>
      <c r="BV145" s="67"/>
      <c r="BW145" s="67"/>
      <c r="BX145" s="67"/>
    </row>
    <row r="146" spans="1:76" s="6" customFormat="1" ht="12.75" x14ac:dyDescent="0.2">
      <c r="A146" s="85"/>
      <c r="BI146" s="67"/>
      <c r="BJ146" s="67"/>
      <c r="BK146" s="67"/>
      <c r="BL146" s="67"/>
      <c r="BM146" s="67"/>
      <c r="BN146" s="67"/>
      <c r="BO146" s="67"/>
      <c r="BP146" s="67"/>
      <c r="BQ146" s="67"/>
      <c r="BR146" s="67"/>
      <c r="BS146" s="67"/>
      <c r="BT146" s="67"/>
      <c r="BU146" s="67"/>
      <c r="BV146" s="67"/>
      <c r="BW146" s="67"/>
      <c r="BX146" s="67"/>
    </row>
    <row r="147" spans="1:76" s="6" customFormat="1" ht="12.75" x14ac:dyDescent="0.2">
      <c r="A147" s="85"/>
      <c r="BI147" s="67"/>
      <c r="BJ147" s="67"/>
      <c r="BK147" s="67"/>
      <c r="BL147" s="67"/>
      <c r="BM147" s="67"/>
      <c r="BN147" s="67"/>
      <c r="BO147" s="67"/>
      <c r="BP147" s="67"/>
      <c r="BQ147" s="67"/>
      <c r="BR147" s="67"/>
      <c r="BS147" s="67"/>
      <c r="BT147" s="67"/>
      <c r="BU147" s="67"/>
      <c r="BV147" s="67"/>
      <c r="BW147" s="67"/>
      <c r="BX147" s="67"/>
    </row>
    <row r="148" spans="1:76" s="6" customFormat="1" ht="12.75" x14ac:dyDescent="0.2">
      <c r="A148" s="85"/>
      <c r="BI148" s="67"/>
      <c r="BJ148" s="67"/>
      <c r="BK148" s="67"/>
      <c r="BL148" s="67"/>
      <c r="BM148" s="67"/>
      <c r="BN148" s="67"/>
      <c r="BO148" s="67"/>
      <c r="BP148" s="67"/>
      <c r="BQ148" s="67"/>
      <c r="BR148" s="67"/>
      <c r="BS148" s="67"/>
      <c r="BT148" s="67"/>
      <c r="BU148" s="67"/>
      <c r="BV148" s="67"/>
      <c r="BW148" s="67"/>
      <c r="BX148" s="67"/>
    </row>
    <row r="149" spans="1:76" s="6" customFormat="1" ht="12.75" x14ac:dyDescent="0.2">
      <c r="A149" s="85"/>
      <c r="BI149" s="67"/>
      <c r="BJ149" s="67"/>
      <c r="BK149" s="67"/>
      <c r="BL149" s="67"/>
      <c r="BM149" s="67"/>
      <c r="BN149" s="67"/>
      <c r="BO149" s="67"/>
      <c r="BP149" s="67"/>
      <c r="BQ149" s="67"/>
      <c r="BR149" s="67"/>
      <c r="BS149" s="67"/>
      <c r="BT149" s="67"/>
      <c r="BU149" s="67"/>
      <c r="BV149" s="67"/>
      <c r="BW149" s="67"/>
      <c r="BX149" s="67"/>
    </row>
    <row r="150" spans="1:76" s="6" customFormat="1" ht="12.75" x14ac:dyDescent="0.2">
      <c r="A150" s="85"/>
      <c r="BI150" s="67"/>
      <c r="BJ150" s="67"/>
      <c r="BK150" s="67"/>
      <c r="BL150" s="67"/>
      <c r="BM150" s="67"/>
      <c r="BN150" s="67"/>
      <c r="BO150" s="67"/>
      <c r="BP150" s="67"/>
      <c r="BQ150" s="67"/>
      <c r="BR150" s="67"/>
      <c r="BS150" s="67"/>
      <c r="BT150" s="67"/>
      <c r="BU150" s="67"/>
      <c r="BV150" s="67"/>
      <c r="BW150" s="67"/>
      <c r="BX150" s="67"/>
    </row>
    <row r="151" spans="1:76" s="6" customFormat="1" ht="12.75" x14ac:dyDescent="0.2">
      <c r="A151" s="85"/>
      <c r="BI151" s="67"/>
      <c r="BJ151" s="67"/>
      <c r="BK151" s="67"/>
      <c r="BL151" s="67"/>
      <c r="BM151" s="67"/>
      <c r="BN151" s="67"/>
      <c r="BO151" s="67"/>
      <c r="BP151" s="67"/>
      <c r="BQ151" s="67"/>
      <c r="BR151" s="67"/>
      <c r="BS151" s="67"/>
      <c r="BT151" s="67"/>
      <c r="BU151" s="67"/>
      <c r="BV151" s="67"/>
      <c r="BW151" s="67"/>
      <c r="BX151" s="67"/>
    </row>
    <row r="152" spans="1:76" s="6" customFormat="1" ht="12.75" x14ac:dyDescent="0.2">
      <c r="A152" s="85"/>
      <c r="BI152" s="67"/>
      <c r="BJ152" s="67"/>
      <c r="BK152" s="67"/>
      <c r="BL152" s="67"/>
      <c r="BM152" s="67"/>
      <c r="BN152" s="67"/>
      <c r="BO152" s="67"/>
      <c r="BP152" s="67"/>
      <c r="BQ152" s="67"/>
      <c r="BR152" s="67"/>
      <c r="BS152" s="67"/>
      <c r="BT152" s="67"/>
      <c r="BU152" s="67"/>
      <c r="BV152" s="67"/>
      <c r="BW152" s="67"/>
      <c r="BX152" s="67"/>
    </row>
    <row r="153" spans="1:76" s="6" customFormat="1" ht="12.75" x14ac:dyDescent="0.2">
      <c r="A153" s="85"/>
      <c r="BI153" s="67"/>
      <c r="BJ153" s="67"/>
      <c r="BK153" s="67"/>
      <c r="BL153" s="67"/>
      <c r="BM153" s="67"/>
      <c r="BN153" s="67"/>
      <c r="BO153" s="67"/>
      <c r="BP153" s="67"/>
      <c r="BQ153" s="67"/>
      <c r="BR153" s="67"/>
      <c r="BS153" s="67"/>
      <c r="BT153" s="67"/>
      <c r="BU153" s="67"/>
      <c r="BV153" s="67"/>
      <c r="BW153" s="67"/>
      <c r="BX153" s="67"/>
    </row>
    <row r="154" spans="1:76" s="6" customFormat="1" ht="12.75" x14ac:dyDescent="0.2">
      <c r="A154" s="85"/>
      <c r="BI154" s="67"/>
      <c r="BJ154" s="67"/>
      <c r="BK154" s="67"/>
      <c r="BL154" s="67"/>
      <c r="BM154" s="67"/>
      <c r="BN154" s="67"/>
      <c r="BO154" s="67"/>
      <c r="BP154" s="67"/>
      <c r="BQ154" s="67"/>
      <c r="BR154" s="67"/>
      <c r="BS154" s="67"/>
      <c r="BT154" s="67"/>
      <c r="BU154" s="67"/>
      <c r="BV154" s="67"/>
      <c r="BW154" s="67"/>
      <c r="BX154" s="67"/>
    </row>
    <row r="155" spans="1:76" s="6" customFormat="1" ht="12.75" x14ac:dyDescent="0.2">
      <c r="A155" s="85"/>
      <c r="BI155" s="67"/>
      <c r="BJ155" s="67"/>
      <c r="BK155" s="67"/>
      <c r="BL155" s="67"/>
      <c r="BM155" s="67"/>
      <c r="BN155" s="67"/>
      <c r="BO155" s="67"/>
      <c r="BP155" s="67"/>
      <c r="BQ155" s="67"/>
      <c r="BR155" s="67"/>
      <c r="BS155" s="67"/>
      <c r="BT155" s="67"/>
      <c r="BU155" s="67"/>
      <c r="BV155" s="67"/>
      <c r="BW155" s="67"/>
      <c r="BX155" s="67"/>
    </row>
    <row r="156" spans="1:76" s="6" customFormat="1" ht="12.75" x14ac:dyDescent="0.2">
      <c r="A156" s="85"/>
      <c r="BI156" s="67"/>
      <c r="BJ156" s="67"/>
      <c r="BK156" s="67"/>
      <c r="BL156" s="67"/>
      <c r="BM156" s="67"/>
      <c r="BN156" s="67"/>
      <c r="BO156" s="67"/>
      <c r="BP156" s="67"/>
      <c r="BQ156" s="67"/>
      <c r="BR156" s="67"/>
      <c r="BS156" s="67"/>
      <c r="BT156" s="67"/>
      <c r="BU156" s="67"/>
      <c r="BV156" s="67"/>
      <c r="BW156" s="67"/>
      <c r="BX156" s="67"/>
    </row>
    <row r="157" spans="1:76" s="6" customFormat="1" ht="409.5" customHeight="1" x14ac:dyDescent="0.15">
      <c r="A157" s="85"/>
    </row>
    <row r="158" spans="1:76" s="6" customFormat="1" ht="409.5" customHeight="1" x14ac:dyDescent="0.15">
      <c r="A158" s="85"/>
    </row>
    <row r="159" spans="1:76" s="6" customFormat="1" ht="409.5" customHeight="1" x14ac:dyDescent="0.15">
      <c r="A159" s="85"/>
    </row>
    <row r="160" spans="1:76" s="6" customFormat="1" ht="409.5" customHeight="1" x14ac:dyDescent="0.15">
      <c r="A160" s="85"/>
    </row>
    <row r="161" spans="1:1" s="6" customFormat="1" ht="409.5" customHeight="1" x14ac:dyDescent="0.15">
      <c r="A161" s="85"/>
    </row>
    <row r="162" spans="1:1" s="6" customFormat="1" ht="409.5" customHeight="1" x14ac:dyDescent="0.15">
      <c r="A162" s="85"/>
    </row>
    <row r="163" spans="1:1" s="6" customFormat="1" ht="409.5" customHeight="1" x14ac:dyDescent="0.15">
      <c r="A163" s="85"/>
    </row>
    <row r="164" spans="1:1" s="6" customFormat="1" ht="409.5" customHeight="1" x14ac:dyDescent="0.15">
      <c r="A164" s="85"/>
    </row>
    <row r="165" spans="1:1" s="6" customFormat="1" ht="409.5" customHeight="1" x14ac:dyDescent="0.15">
      <c r="A165" s="85"/>
    </row>
    <row r="166" spans="1:1" s="6" customFormat="1" ht="409.5" customHeight="1" x14ac:dyDescent="0.15">
      <c r="A166" s="85"/>
    </row>
    <row r="167" spans="1:1" s="6" customFormat="1" ht="409.5" customHeight="1" x14ac:dyDescent="0.15">
      <c r="A167" s="85"/>
    </row>
    <row r="168" spans="1:1" s="6" customFormat="1" ht="409.5" customHeight="1" x14ac:dyDescent="0.15">
      <c r="A168" s="85"/>
    </row>
    <row r="169" spans="1:1" s="6" customFormat="1" ht="409.5" customHeight="1" x14ac:dyDescent="0.15">
      <c r="A169" s="85"/>
    </row>
    <row r="170" spans="1:1" s="6" customFormat="1" ht="409.5" customHeight="1" x14ac:dyDescent="0.15">
      <c r="A170" s="85"/>
    </row>
    <row r="171" spans="1:1" s="6" customFormat="1" ht="409.5" customHeight="1" x14ac:dyDescent="0.15">
      <c r="A171" s="85"/>
    </row>
    <row r="172" spans="1:1" s="6" customFormat="1" ht="409.5" customHeight="1" x14ac:dyDescent="0.15">
      <c r="A172" s="85"/>
    </row>
    <row r="173" spans="1:1" s="6" customFormat="1" ht="409.5" customHeight="1" x14ac:dyDescent="0.15">
      <c r="A173" s="85"/>
    </row>
    <row r="174" spans="1:1" s="6" customFormat="1" ht="409.5" customHeight="1" x14ac:dyDescent="0.15">
      <c r="A174" s="85"/>
    </row>
    <row r="175" spans="1:1" s="6" customFormat="1" ht="409.5" customHeight="1" x14ac:dyDescent="0.15">
      <c r="A175" s="85"/>
    </row>
    <row r="176" spans="1:1" s="6" customFormat="1" ht="409.5" customHeight="1" x14ac:dyDescent="0.15">
      <c r="A176" s="85"/>
    </row>
    <row r="177" spans="1:1" s="6" customFormat="1" ht="409.5" customHeight="1" x14ac:dyDescent="0.15">
      <c r="A177" s="85"/>
    </row>
    <row r="178" spans="1:1" s="6" customFormat="1" ht="409.5" customHeight="1" x14ac:dyDescent="0.15">
      <c r="A178" s="85"/>
    </row>
    <row r="179" spans="1:1" s="6" customFormat="1" ht="409.5" customHeight="1" x14ac:dyDescent="0.15">
      <c r="A179" s="85"/>
    </row>
    <row r="180" spans="1:1" s="6" customFormat="1" ht="409.5" customHeight="1" x14ac:dyDescent="0.15">
      <c r="A180" s="85"/>
    </row>
    <row r="181" spans="1:1" s="6" customFormat="1" ht="409.5" customHeight="1" x14ac:dyDescent="0.15">
      <c r="A181" s="85"/>
    </row>
    <row r="182" spans="1:1" s="6" customFormat="1" ht="409.5" customHeight="1" x14ac:dyDescent="0.15">
      <c r="A182" s="85"/>
    </row>
    <row r="183" spans="1:1" s="6" customFormat="1" ht="409.5" customHeight="1" x14ac:dyDescent="0.15">
      <c r="A183" s="85"/>
    </row>
    <row r="184" spans="1:1" s="6" customFormat="1" ht="409.5" customHeight="1" x14ac:dyDescent="0.15">
      <c r="A184" s="85"/>
    </row>
    <row r="185" spans="1:1" s="6" customFormat="1" ht="409.5" customHeight="1" x14ac:dyDescent="0.15">
      <c r="A185" s="85"/>
    </row>
    <row r="186" spans="1:1" s="6" customFormat="1" ht="409.5" customHeight="1" x14ac:dyDescent="0.15">
      <c r="A186" s="85"/>
    </row>
    <row r="187" spans="1:1" s="6" customFormat="1" ht="409.5" customHeight="1" x14ac:dyDescent="0.15">
      <c r="A187" s="85"/>
    </row>
    <row r="188" spans="1:1" s="6" customFormat="1" ht="409.5" customHeight="1" x14ac:dyDescent="0.15">
      <c r="A188" s="85"/>
    </row>
    <row r="189" spans="1:1" s="6" customFormat="1" ht="409.5" customHeight="1" x14ac:dyDescent="0.15">
      <c r="A189" s="85"/>
    </row>
    <row r="190" spans="1:1" s="6" customFormat="1" ht="409.5" customHeight="1" x14ac:dyDescent="0.15">
      <c r="A190" s="85"/>
    </row>
    <row r="191" spans="1:1" s="6" customFormat="1" ht="409.5" customHeight="1" x14ac:dyDescent="0.15">
      <c r="A191" s="85"/>
    </row>
    <row r="192" spans="1:1" s="6" customFormat="1" ht="409.5" customHeight="1" x14ac:dyDescent="0.15">
      <c r="A192" s="85"/>
    </row>
    <row r="193" ht="409.5" customHeight="1" x14ac:dyDescent="0.2"/>
    <row r="194" ht="409.5" customHeight="1" x14ac:dyDescent="0.2"/>
    <row r="195" ht="409.5" customHeight="1" x14ac:dyDescent="0.2"/>
    <row r="196" ht="409.5" customHeight="1" x14ac:dyDescent="0.2"/>
    <row r="197" ht="409.5" customHeight="1" x14ac:dyDescent="0.2"/>
    <row r="198" ht="409.5" customHeight="1" x14ac:dyDescent="0.2"/>
    <row r="199" ht="409.5" customHeight="1" x14ac:dyDescent="0.2"/>
    <row r="200" ht="409.5" customHeight="1" x14ac:dyDescent="0.2"/>
    <row r="201" ht="409.5" customHeight="1" x14ac:dyDescent="0.2"/>
    <row r="202" ht="409.5" customHeight="1" x14ac:dyDescent="0.2"/>
    <row r="203" ht="409.5" customHeight="1" x14ac:dyDescent="0.2"/>
    <row r="204" ht="409.5" customHeight="1" x14ac:dyDescent="0.2"/>
  </sheetData>
  <sheetProtection password="CE28" sheet="1" objects="1" scenarios="1" selectLockedCells="1"/>
  <customSheetViews>
    <customSheetView guid="{EFB40A7A-7E19-40F7-ACFF-E4984C954791}" showPageBreaks="1" printArea="1" hiddenColumns="1" view="pageBreakPreview" topLeftCell="A28">
      <selection activeCell="AC7" sqref="AC7:AI7"/>
      <pageMargins left="0.39" right="0" top="0" bottom="0" header="0" footer="0"/>
      <pageSetup paperSize="5" scale="86" orientation="portrait" r:id="rId1"/>
      <headerFooter alignWithMargins="0"/>
    </customSheetView>
    <customSheetView guid="{32260517-BF40-43E7-9552-7212EE8624F3}" scale="85" showPageBreaks="1" printArea="1" hiddenColumns="1" view="pageBreakPreview" showRuler="0" topLeftCell="A23">
      <selection activeCell="FX219" sqref="FX219"/>
      <pageMargins left="0.39" right="0" top="0" bottom="0" header="0" footer="0"/>
      <pageSetup paperSize="5" scale="86" orientation="portrait" r:id="rId2"/>
      <headerFooter alignWithMargins="0"/>
    </customSheetView>
  </customSheetViews>
  <mergeCells count="232">
    <mergeCell ref="B34:XFD34"/>
    <mergeCell ref="P48:R48"/>
    <mergeCell ref="S48:U48"/>
    <mergeCell ref="V48:Z48"/>
    <mergeCell ref="AA48:AB48"/>
    <mergeCell ref="AC48:AH48"/>
    <mergeCell ref="S47:U47"/>
    <mergeCell ref="V47:Z47"/>
    <mergeCell ref="S46:U46"/>
    <mergeCell ref="V46:Z46"/>
    <mergeCell ref="AA47:AB47"/>
    <mergeCell ref="AC47:AH47"/>
    <mergeCell ref="AA46:AB46"/>
    <mergeCell ref="AC46:AH46"/>
    <mergeCell ref="B47:H47"/>
    <mergeCell ref="I44:L44"/>
    <mergeCell ref="I45:L45"/>
    <mergeCell ref="I46:L46"/>
    <mergeCell ref="I47:L47"/>
    <mergeCell ref="I48:L48"/>
    <mergeCell ref="B48:H48"/>
    <mergeCell ref="M48:O48"/>
    <mergeCell ref="M46:O46"/>
    <mergeCell ref="M45:O45"/>
    <mergeCell ref="B45:H45"/>
    <mergeCell ref="B46:H46"/>
    <mergeCell ref="AC12:AH12"/>
    <mergeCell ref="AC13:AH13"/>
    <mergeCell ref="AA18:AB18"/>
    <mergeCell ref="V14:Z14"/>
    <mergeCell ref="V15:Z15"/>
    <mergeCell ref="AC15:AH15"/>
    <mergeCell ref="AA12:AB12"/>
    <mergeCell ref="B44:H44"/>
    <mergeCell ref="B37:AH37"/>
    <mergeCell ref="B38:AH38"/>
    <mergeCell ref="S25:U25"/>
    <mergeCell ref="M24:O24"/>
    <mergeCell ref="M13:O13"/>
    <mergeCell ref="S13:U13"/>
    <mergeCell ref="I18:L18"/>
    <mergeCell ref="B23:H23"/>
    <mergeCell ref="B24:H24"/>
    <mergeCell ref="B25:H25"/>
    <mergeCell ref="P13:R13"/>
    <mergeCell ref="I23:L23"/>
    <mergeCell ref="I24:L24"/>
    <mergeCell ref="I21:L21"/>
    <mergeCell ref="M47:O47"/>
    <mergeCell ref="P47:R47"/>
    <mergeCell ref="P46:R46"/>
    <mergeCell ref="P45:R45"/>
    <mergeCell ref="V45:Z45"/>
    <mergeCell ref="AA45:AB45"/>
    <mergeCell ref="AC45:AH45"/>
    <mergeCell ref="S45:U45"/>
    <mergeCell ref="V12:Z12"/>
    <mergeCell ref="V13:Z13"/>
    <mergeCell ref="AC18:AH18"/>
    <mergeCell ref="B35:AH35"/>
    <mergeCell ref="B39:AH39"/>
    <mergeCell ref="B36:AH36"/>
    <mergeCell ref="V43:AH43"/>
    <mergeCell ref="M44:O44"/>
    <mergeCell ref="P44:R44"/>
    <mergeCell ref="S44:U44"/>
    <mergeCell ref="V44:Z44"/>
    <mergeCell ref="AA44:AB44"/>
    <mergeCell ref="AC44:AH44"/>
    <mergeCell ref="I43:U43"/>
    <mergeCell ref="B41:S41"/>
    <mergeCell ref="B43:H43"/>
    <mergeCell ref="B1:E1"/>
    <mergeCell ref="F1:S1"/>
    <mergeCell ref="B2:E2"/>
    <mergeCell ref="F2:S2"/>
    <mergeCell ref="M10:O10"/>
    <mergeCell ref="I10:L10"/>
    <mergeCell ref="F3:S3"/>
    <mergeCell ref="F4:S4"/>
    <mergeCell ref="B3:E3"/>
    <mergeCell ref="B4:E4"/>
    <mergeCell ref="B7:AF8"/>
    <mergeCell ref="AC1:AI1"/>
    <mergeCell ref="V10:AH10"/>
    <mergeCell ref="AC4:AG4"/>
    <mergeCell ref="AE5:AG5"/>
    <mergeCell ref="AC3:AG3"/>
    <mergeCell ref="AG2:AH2"/>
    <mergeCell ref="Y4:AB4"/>
    <mergeCell ref="B10:H10"/>
    <mergeCell ref="B21:H21"/>
    <mergeCell ref="S17:U17"/>
    <mergeCell ref="S18:U18"/>
    <mergeCell ref="B14:H14"/>
    <mergeCell ref="P18:R18"/>
    <mergeCell ref="M18:O18"/>
    <mergeCell ref="I16:L16"/>
    <mergeCell ref="P16:R16"/>
    <mergeCell ref="S15:U15"/>
    <mergeCell ref="M14:O14"/>
    <mergeCell ref="M16:O16"/>
    <mergeCell ref="I15:L15"/>
    <mergeCell ref="M21:O21"/>
    <mergeCell ref="P21:R21"/>
    <mergeCell ref="B19:H19"/>
    <mergeCell ref="I19:L19"/>
    <mergeCell ref="M19:O19"/>
    <mergeCell ref="M15:O15"/>
    <mergeCell ref="M17:O17"/>
    <mergeCell ref="I17:L17"/>
    <mergeCell ref="P15:R15"/>
    <mergeCell ref="P14:R14"/>
    <mergeCell ref="S16:U16"/>
    <mergeCell ref="B18:H18"/>
    <mergeCell ref="V18:Z18"/>
    <mergeCell ref="M6:X6"/>
    <mergeCell ref="AC2:AF2"/>
    <mergeCell ref="Y2:AB2"/>
    <mergeCell ref="T1:X4"/>
    <mergeCell ref="Y1:AB1"/>
    <mergeCell ref="P10:U10"/>
    <mergeCell ref="M11:O11"/>
    <mergeCell ref="V16:Z16"/>
    <mergeCell ref="AA15:AB15"/>
    <mergeCell ref="AA16:AB16"/>
    <mergeCell ref="AA17:AB17"/>
    <mergeCell ref="AA13:AB13"/>
    <mergeCell ref="AC17:AH17"/>
    <mergeCell ref="AC16:AH16"/>
    <mergeCell ref="AC14:AH14"/>
    <mergeCell ref="AA14:AB14"/>
    <mergeCell ref="V17:Z17"/>
    <mergeCell ref="V11:Z11"/>
    <mergeCell ref="AA11:AB11"/>
    <mergeCell ref="S14:U14"/>
    <mergeCell ref="AC11:AH11"/>
    <mergeCell ref="P11:R11"/>
    <mergeCell ref="Y3:AB3"/>
    <mergeCell ref="P12:R12"/>
    <mergeCell ref="S11:U11"/>
    <mergeCell ref="S12:U12"/>
    <mergeCell ref="I14:L14"/>
    <mergeCell ref="I13:L13"/>
    <mergeCell ref="M12:O12"/>
    <mergeCell ref="P17:R17"/>
    <mergeCell ref="B15:H15"/>
    <mergeCell ref="B16:H16"/>
    <mergeCell ref="B17:H17"/>
    <mergeCell ref="B11:H11"/>
    <mergeCell ref="B12:H12"/>
    <mergeCell ref="I11:L11"/>
    <mergeCell ref="I12:L12"/>
    <mergeCell ref="B13:H13"/>
    <mergeCell ref="B33:I33"/>
    <mergeCell ref="S29:U29"/>
    <mergeCell ref="S30:U30"/>
    <mergeCell ref="P19:R19"/>
    <mergeCell ref="S19:U19"/>
    <mergeCell ref="V19:Z19"/>
    <mergeCell ref="AA19:AB19"/>
    <mergeCell ref="AB33:AD33"/>
    <mergeCell ref="V21:Z21"/>
    <mergeCell ref="AC21:AH21"/>
    <mergeCell ref="V24:Z24"/>
    <mergeCell ref="AC24:AH24"/>
    <mergeCell ref="V25:Z25"/>
    <mergeCell ref="AC25:AH25"/>
    <mergeCell ref="V29:Z29"/>
    <mergeCell ref="AA29:AB29"/>
    <mergeCell ref="AC29:AH29"/>
    <mergeCell ref="AA25:AB25"/>
    <mergeCell ref="AA21:AB21"/>
    <mergeCell ref="V22:Z22"/>
    <mergeCell ref="AC22:AH22"/>
    <mergeCell ref="S22:U22"/>
    <mergeCell ref="AC19:AH19"/>
    <mergeCell ref="I25:L25"/>
    <mergeCell ref="M22:O22"/>
    <mergeCell ref="M23:O23"/>
    <mergeCell ref="P22:R22"/>
    <mergeCell ref="P23:R23"/>
    <mergeCell ref="P24:R24"/>
    <mergeCell ref="B22:H22"/>
    <mergeCell ref="I22:L22"/>
    <mergeCell ref="S24:U24"/>
    <mergeCell ref="P28:R28"/>
    <mergeCell ref="V31:Z31"/>
    <mergeCell ref="S31:U31"/>
    <mergeCell ref="AC31:AH31"/>
    <mergeCell ref="AA31:AB31"/>
    <mergeCell ref="V30:Z30"/>
    <mergeCell ref="AA22:AB22"/>
    <mergeCell ref="AA23:AB23"/>
    <mergeCell ref="AA24:AB24"/>
    <mergeCell ref="V23:Z23"/>
    <mergeCell ref="AA30:AB30"/>
    <mergeCell ref="S23:U23"/>
    <mergeCell ref="B31:H31"/>
    <mergeCell ref="I31:L31"/>
    <mergeCell ref="B30:H30"/>
    <mergeCell ref="I30:L30"/>
    <mergeCell ref="B29:H29"/>
    <mergeCell ref="I29:L29"/>
    <mergeCell ref="B28:H28"/>
    <mergeCell ref="I28:L28"/>
    <mergeCell ref="B27:H27"/>
    <mergeCell ref="I27:L27"/>
    <mergeCell ref="B20:AK20"/>
    <mergeCell ref="B26:AK26"/>
    <mergeCell ref="P29:R29"/>
    <mergeCell ref="P30:R30"/>
    <mergeCell ref="P31:R31"/>
    <mergeCell ref="S28:U28"/>
    <mergeCell ref="M25:O25"/>
    <mergeCell ref="M27:O27"/>
    <mergeCell ref="M28:O28"/>
    <mergeCell ref="M29:O29"/>
    <mergeCell ref="M30:O30"/>
    <mergeCell ref="M31:O31"/>
    <mergeCell ref="S27:U27"/>
    <mergeCell ref="P25:R25"/>
    <mergeCell ref="P27:R27"/>
    <mergeCell ref="S21:U21"/>
    <mergeCell ref="AC30:AH30"/>
    <mergeCell ref="V27:Z27"/>
    <mergeCell ref="AA27:AB27"/>
    <mergeCell ref="AC27:AH27"/>
    <mergeCell ref="V28:Z28"/>
    <mergeCell ref="AC28:AH28"/>
    <mergeCell ref="AA28:AB28"/>
    <mergeCell ref="AC23:AH23"/>
  </mergeCells>
  <phoneticPr fontId="4" type="noConversion"/>
  <dataValidations count="6">
    <dataValidation type="list" allowBlank="1" showInputMessage="1" showErrorMessage="1" sqref="AP2 AC1">
      <formula1>$AP$1:$AP$2</formula1>
    </dataValidation>
    <dataValidation type="list" allowBlank="1" showInputMessage="1" showErrorMessage="1" sqref="AG2">
      <formula1>$AP$12:$AP$14</formula1>
    </dataValidation>
    <dataValidation type="list" allowBlank="1" showInputMessage="1" showErrorMessage="1" sqref="I43:U43">
      <formula1>$W$86:$W$96</formula1>
    </dataValidation>
    <dataValidation type="list" allowBlank="1" showInputMessage="1" showErrorMessage="1" sqref="V43:AH43">
      <formula1>$W$92:$W$96</formula1>
    </dataValidation>
    <dataValidation type="list" allowBlank="1" showInputMessage="1" showErrorMessage="1" sqref="B41:S41">
      <formula1>$AA$98:$AA$108</formula1>
    </dataValidation>
    <dataValidation type="list" allowBlank="1" showInputMessage="1" showErrorMessage="1" sqref="B33">
      <formula1>#REF!</formula1>
    </dataValidation>
  </dataValidations>
  <pageMargins left="0.97" right="0" top="0" bottom="0" header="0" footer="0"/>
  <pageSetup paperSize="5" scale="83" orientation="portrait" r:id="rId3"/>
  <headerFooter alignWithMargins="0"/>
  <ignoredErrors>
    <ignoredError sqref="B46" unlockedFormula="1"/>
    <ignoredError sqref="I47 P47 S47 P15:P17 S15:S17" evalError="1"/>
  </ignoredErrors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2"/>
  </sheetPr>
  <dimension ref="A1:FJ972"/>
  <sheetViews>
    <sheetView view="pageLayout" topLeftCell="A13" zoomScale="70" zoomScaleNormal="85" zoomScaleSheetLayoutView="89" zoomScalePageLayoutView="70" workbookViewId="0">
      <selection activeCell="E6" sqref="E6"/>
    </sheetView>
  </sheetViews>
  <sheetFormatPr defaultColWidth="0" defaultRowHeight="15.75" customHeight="1" x14ac:dyDescent="0.2"/>
  <cols>
    <col min="1" max="1" width="5.85546875" style="23" customWidth="1"/>
    <col min="2" max="12" width="5.28515625" style="23" customWidth="1"/>
    <col min="13" max="14" width="6.5703125" style="23" customWidth="1"/>
    <col min="15" max="21" width="5.28515625" style="23" customWidth="1"/>
    <col min="22" max="22" width="10" style="23" customWidth="1"/>
    <col min="23" max="28" width="5.28515625" style="23" customWidth="1"/>
    <col min="29" max="30" width="4" style="23" customWidth="1"/>
    <col min="31" max="32" width="5.5703125" style="23" customWidth="1"/>
    <col min="33" max="39" width="5.28515625" style="23" customWidth="1"/>
    <col min="40" max="40" width="5.28515625" style="32" customWidth="1"/>
    <col min="41" max="42" width="16.85546875" style="32" customWidth="1"/>
    <col min="43" max="43" width="16.85546875" style="32" hidden="1" customWidth="1"/>
    <col min="44" max="61" width="16.85546875" style="57" hidden="1" customWidth="1"/>
    <col min="62" max="63" width="8.5703125" style="57" hidden="1" customWidth="1"/>
    <col min="64" max="64" width="2.140625" style="57" hidden="1" customWidth="1"/>
    <col min="65" max="68" width="8.5703125" style="57" hidden="1" customWidth="1"/>
    <col min="69" max="81" width="1.5703125" style="57" hidden="1" customWidth="1"/>
    <col min="82" max="85" width="8.5703125" style="57" hidden="1" customWidth="1"/>
    <col min="86" max="86" width="37.42578125" style="57" hidden="1" customWidth="1"/>
    <col min="87" max="88" width="8.5703125" style="57" hidden="1" customWidth="1"/>
    <col min="89" max="91" width="16.7109375" style="57" hidden="1" customWidth="1"/>
    <col min="92" max="92" width="3" style="57" hidden="1" customWidth="1"/>
    <col min="93" max="99" width="16.7109375" style="57" hidden="1" customWidth="1"/>
    <col min="100" max="113" width="8.5703125" style="57" hidden="1" customWidth="1"/>
    <col min="114" max="122" width="8.85546875" style="57" hidden="1" customWidth="1"/>
    <col min="123" max="166" width="0" style="57" hidden="1" customWidth="1"/>
    <col min="167" max="16384" width="0" style="23" hidden="1"/>
  </cols>
  <sheetData>
    <row r="1" spans="1:166" ht="15.75" customHeight="1" x14ac:dyDescent="0.2">
      <c r="A1" s="233" t="s">
        <v>161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5"/>
    </row>
    <row r="2" spans="1:166" ht="15.75" customHeight="1" x14ac:dyDescent="0.2">
      <c r="A2" s="31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0"/>
    </row>
    <row r="3" spans="1:166" ht="15.75" customHeight="1" x14ac:dyDescent="0.2">
      <c r="A3" s="26" t="s">
        <v>110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</row>
    <row r="4" spans="1:166" ht="7.5" customHeight="1" x14ac:dyDescent="0.2">
      <c r="A4" s="27"/>
      <c r="B4" s="28"/>
      <c r="C4" s="28"/>
      <c r="D4" s="28"/>
      <c r="E4" s="28"/>
      <c r="F4" s="28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</row>
    <row r="5" spans="1:166" s="37" customFormat="1" ht="15.75" customHeight="1" x14ac:dyDescent="0.3">
      <c r="B5" s="238" t="s">
        <v>51</v>
      </c>
      <c r="C5" s="239"/>
      <c r="D5" s="240"/>
      <c r="E5" s="227" t="s">
        <v>76</v>
      </c>
      <c r="F5" s="228"/>
      <c r="G5" s="227" t="s">
        <v>54</v>
      </c>
      <c r="H5" s="228"/>
      <c r="I5" s="236" t="s">
        <v>52</v>
      </c>
      <c r="J5" s="237"/>
      <c r="K5" s="227" t="s">
        <v>53</v>
      </c>
      <c r="L5" s="228"/>
      <c r="M5" s="227" t="s">
        <v>30</v>
      </c>
      <c r="N5" s="228"/>
      <c r="O5" s="227" t="s">
        <v>32</v>
      </c>
      <c r="P5" s="228"/>
      <c r="Q5" s="227" t="s">
        <v>34</v>
      </c>
      <c r="R5" s="228"/>
      <c r="S5" s="227" t="s">
        <v>67</v>
      </c>
      <c r="T5" s="228"/>
      <c r="U5" s="227" t="s">
        <v>112</v>
      </c>
      <c r="V5" s="228"/>
      <c r="W5" s="227" t="s">
        <v>113</v>
      </c>
      <c r="X5" s="228"/>
      <c r="Y5" s="227" t="s">
        <v>114</v>
      </c>
      <c r="Z5" s="228"/>
      <c r="AA5" s="227" t="s">
        <v>115</v>
      </c>
      <c r="AB5" s="228"/>
      <c r="AC5" s="227" t="s">
        <v>116</v>
      </c>
      <c r="AD5" s="228"/>
      <c r="AE5" s="227" t="s">
        <v>111</v>
      </c>
      <c r="AF5" s="228"/>
      <c r="AG5" s="227" t="s">
        <v>82</v>
      </c>
      <c r="AH5" s="228"/>
      <c r="AI5" s="227" t="s">
        <v>66</v>
      </c>
      <c r="AJ5" s="228"/>
      <c r="AK5" s="227" t="s">
        <v>84</v>
      </c>
      <c r="AL5" s="228"/>
      <c r="AM5" s="227" t="s">
        <v>62</v>
      </c>
      <c r="AN5" s="228"/>
      <c r="AO5" s="225" t="s">
        <v>118</v>
      </c>
      <c r="AP5" s="226"/>
      <c r="AQ5" s="36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</row>
    <row r="6" spans="1:166" ht="17.25" customHeight="1" x14ac:dyDescent="0.3">
      <c r="A6" s="229" t="s">
        <v>55</v>
      </c>
      <c r="B6" s="38">
        <v>0</v>
      </c>
      <c r="C6" s="38" t="s">
        <v>50</v>
      </c>
      <c r="D6" s="39">
        <v>1</v>
      </c>
      <c r="E6" s="42">
        <v>1</v>
      </c>
      <c r="F6" s="43">
        <v>30</v>
      </c>
      <c r="G6" s="44">
        <v>4.8</v>
      </c>
      <c r="H6" s="45">
        <v>5.8</v>
      </c>
      <c r="I6" s="42">
        <v>17.3</v>
      </c>
      <c r="J6" s="43">
        <v>21.5</v>
      </c>
      <c r="K6" s="42">
        <v>51</v>
      </c>
      <c r="L6" s="43">
        <v>65</v>
      </c>
      <c r="M6" s="42">
        <v>104</v>
      </c>
      <c r="N6" s="43">
        <v>116</v>
      </c>
      <c r="O6" s="42">
        <v>35</v>
      </c>
      <c r="P6" s="43">
        <v>39</v>
      </c>
      <c r="Q6" s="42">
        <v>32</v>
      </c>
      <c r="R6" s="43">
        <v>34</v>
      </c>
      <c r="S6" s="46">
        <v>232</v>
      </c>
      <c r="T6" s="47">
        <v>378</v>
      </c>
      <c r="U6" s="46">
        <v>32</v>
      </c>
      <c r="V6" s="47">
        <v>62</v>
      </c>
      <c r="W6" s="46">
        <v>26</v>
      </c>
      <c r="X6" s="47">
        <v>48</v>
      </c>
      <c r="Y6" s="46">
        <v>0</v>
      </c>
      <c r="Z6" s="47">
        <v>9</v>
      </c>
      <c r="AA6" s="46">
        <v>1</v>
      </c>
      <c r="AB6" s="47">
        <v>6</v>
      </c>
      <c r="AC6" s="46">
        <v>0</v>
      </c>
      <c r="AD6" s="47">
        <v>2</v>
      </c>
      <c r="AE6" s="44">
        <v>2</v>
      </c>
      <c r="AF6" s="44">
        <v>6.9</v>
      </c>
      <c r="AG6" s="44">
        <v>0.6</v>
      </c>
      <c r="AH6" s="44">
        <v>3.4</v>
      </c>
      <c r="AI6" s="44">
        <v>0</v>
      </c>
      <c r="AJ6" s="44">
        <v>0.8</v>
      </c>
      <c r="AK6" s="44">
        <v>0</v>
      </c>
      <c r="AL6" s="44">
        <v>0.45</v>
      </c>
      <c r="AM6" s="44">
        <v>0</v>
      </c>
      <c r="AN6" s="44">
        <v>0.2</v>
      </c>
      <c r="AO6" s="48"/>
    </row>
    <row r="7" spans="1:166" ht="17.25" customHeight="1" x14ac:dyDescent="0.3">
      <c r="A7" s="229"/>
      <c r="B7" s="38">
        <v>2</v>
      </c>
      <c r="C7" s="38" t="s">
        <v>50</v>
      </c>
      <c r="D7" s="39">
        <v>6</v>
      </c>
      <c r="E7" s="42">
        <v>5</v>
      </c>
      <c r="F7" s="43">
        <v>16</v>
      </c>
      <c r="G7" s="44">
        <v>4.7</v>
      </c>
      <c r="H7" s="45">
        <v>6.1</v>
      </c>
      <c r="I7" s="42">
        <v>17.399999999999999</v>
      </c>
      <c r="J7" s="43">
        <v>22.2</v>
      </c>
      <c r="K7" s="42">
        <v>58.7</v>
      </c>
      <c r="L7" s="43">
        <v>74</v>
      </c>
      <c r="M7" s="42">
        <v>93</v>
      </c>
      <c r="N7" s="43">
        <v>121</v>
      </c>
      <c r="O7" s="42">
        <v>33</v>
      </c>
      <c r="P7" s="43">
        <v>41</v>
      </c>
      <c r="Q7" s="42">
        <v>27</v>
      </c>
      <c r="R7" s="43">
        <v>33</v>
      </c>
      <c r="S7" s="46">
        <v>232</v>
      </c>
      <c r="T7" s="47">
        <v>378</v>
      </c>
      <c r="U7" s="46">
        <v>32</v>
      </c>
      <c r="V7" s="47">
        <v>62</v>
      </c>
      <c r="W7" s="46">
        <v>26</v>
      </c>
      <c r="X7" s="47">
        <v>48</v>
      </c>
      <c r="Y7" s="46">
        <v>0</v>
      </c>
      <c r="Z7" s="47">
        <v>9</v>
      </c>
      <c r="AA7" s="46">
        <v>1</v>
      </c>
      <c r="AB7" s="47">
        <v>6</v>
      </c>
      <c r="AC7" s="46">
        <v>0</v>
      </c>
      <c r="AD7" s="47">
        <v>2</v>
      </c>
      <c r="AE7" s="44">
        <v>2</v>
      </c>
      <c r="AF7" s="44">
        <v>6.9</v>
      </c>
      <c r="AG7" s="44">
        <v>0.6</v>
      </c>
      <c r="AH7" s="44">
        <v>3.4</v>
      </c>
      <c r="AI7" s="44">
        <v>0</v>
      </c>
      <c r="AJ7" s="44">
        <v>0.8</v>
      </c>
      <c r="AK7" s="44">
        <v>0</v>
      </c>
      <c r="AL7" s="44">
        <v>0.45</v>
      </c>
      <c r="AM7" s="44">
        <v>0</v>
      </c>
      <c r="AN7" s="44">
        <v>0.2</v>
      </c>
      <c r="AO7" s="48"/>
    </row>
    <row r="8" spans="1:166" ht="19.5" customHeight="1" x14ac:dyDescent="0.3">
      <c r="A8" s="229"/>
      <c r="B8" s="38">
        <v>7</v>
      </c>
      <c r="C8" s="38" t="s">
        <v>50</v>
      </c>
      <c r="D8" s="39">
        <v>13</v>
      </c>
      <c r="E8" s="42">
        <v>5</v>
      </c>
      <c r="F8" s="43">
        <v>16</v>
      </c>
      <c r="G8" s="44">
        <v>4.7</v>
      </c>
      <c r="H8" s="45">
        <v>6.1</v>
      </c>
      <c r="I8" s="42">
        <v>17.399999999999999</v>
      </c>
      <c r="J8" s="43">
        <v>22.2</v>
      </c>
      <c r="K8" s="42">
        <v>58</v>
      </c>
      <c r="L8" s="43">
        <v>74</v>
      </c>
      <c r="M8" s="42">
        <v>93</v>
      </c>
      <c r="N8" s="43">
        <v>121</v>
      </c>
      <c r="O8" s="42">
        <v>33</v>
      </c>
      <c r="P8" s="43">
        <v>41</v>
      </c>
      <c r="Q8" s="42">
        <v>27</v>
      </c>
      <c r="R8" s="43">
        <v>33</v>
      </c>
      <c r="S8" s="46">
        <v>232</v>
      </c>
      <c r="T8" s="47">
        <v>378</v>
      </c>
      <c r="U8" s="46">
        <v>40</v>
      </c>
      <c r="V8" s="47">
        <v>70</v>
      </c>
      <c r="W8" s="46">
        <v>20</v>
      </c>
      <c r="X8" s="47">
        <v>62</v>
      </c>
      <c r="Y8" s="46">
        <v>2</v>
      </c>
      <c r="Z8" s="47">
        <v>11</v>
      </c>
      <c r="AA8" s="46">
        <v>1</v>
      </c>
      <c r="AB8" s="47">
        <v>6</v>
      </c>
      <c r="AC8" s="46">
        <v>0</v>
      </c>
      <c r="AD8" s="47">
        <v>2</v>
      </c>
      <c r="AE8" s="44">
        <v>2</v>
      </c>
      <c r="AF8" s="44">
        <v>6.9</v>
      </c>
      <c r="AG8" s="44">
        <v>0.6</v>
      </c>
      <c r="AH8" s="44">
        <v>3.4</v>
      </c>
      <c r="AI8" s="44">
        <v>0</v>
      </c>
      <c r="AJ8" s="44">
        <v>0.8</v>
      </c>
      <c r="AK8" s="44">
        <v>0</v>
      </c>
      <c r="AL8" s="44">
        <v>0.45</v>
      </c>
      <c r="AM8" s="44">
        <v>0</v>
      </c>
      <c r="AN8" s="44">
        <v>0.2</v>
      </c>
      <c r="AO8" s="48"/>
    </row>
    <row r="9" spans="1:166" ht="21" customHeight="1" x14ac:dyDescent="0.3">
      <c r="A9" s="229"/>
      <c r="B9" s="38">
        <v>14</v>
      </c>
      <c r="C9" s="38" t="s">
        <v>50</v>
      </c>
      <c r="D9" s="39">
        <v>21</v>
      </c>
      <c r="E9" s="42">
        <v>5</v>
      </c>
      <c r="F9" s="43">
        <v>15</v>
      </c>
      <c r="G9" s="44">
        <v>4.32</v>
      </c>
      <c r="H9" s="45">
        <v>5.59</v>
      </c>
      <c r="I9" s="42">
        <v>17.100000000000001</v>
      </c>
      <c r="J9" s="43">
        <v>17.3</v>
      </c>
      <c r="K9" s="42">
        <v>47</v>
      </c>
      <c r="L9" s="43">
        <v>57</v>
      </c>
      <c r="M9" s="42">
        <v>95</v>
      </c>
      <c r="N9" s="43">
        <v>117</v>
      </c>
      <c r="O9" s="42">
        <v>29</v>
      </c>
      <c r="P9" s="43">
        <v>35</v>
      </c>
      <c r="Q9" s="42">
        <v>28</v>
      </c>
      <c r="R9" s="43">
        <v>39</v>
      </c>
      <c r="S9" s="46">
        <v>232</v>
      </c>
      <c r="T9" s="47">
        <v>378</v>
      </c>
      <c r="U9" s="46">
        <v>32</v>
      </c>
      <c r="V9" s="47">
        <v>62</v>
      </c>
      <c r="W9" s="46">
        <v>41</v>
      </c>
      <c r="X9" s="47">
        <v>71</v>
      </c>
      <c r="Y9" s="46">
        <v>2</v>
      </c>
      <c r="Z9" s="47">
        <v>11</v>
      </c>
      <c r="AA9" s="46">
        <v>1</v>
      </c>
      <c r="AB9" s="47">
        <v>6</v>
      </c>
      <c r="AC9" s="46">
        <v>1</v>
      </c>
      <c r="AD9" s="47">
        <v>2</v>
      </c>
      <c r="AE9" s="44">
        <v>2</v>
      </c>
      <c r="AF9" s="44">
        <v>6.9</v>
      </c>
      <c r="AG9" s="44">
        <v>0.6</v>
      </c>
      <c r="AH9" s="44">
        <v>3.4</v>
      </c>
      <c r="AI9" s="44">
        <v>0</v>
      </c>
      <c r="AJ9" s="44">
        <v>0.8</v>
      </c>
      <c r="AK9" s="44">
        <v>0</v>
      </c>
      <c r="AL9" s="44">
        <v>0.45</v>
      </c>
      <c r="AM9" s="44">
        <v>0</v>
      </c>
      <c r="AN9" s="44">
        <v>0.2</v>
      </c>
      <c r="AO9" s="48"/>
    </row>
    <row r="10" spans="1:166" ht="21" customHeight="1" x14ac:dyDescent="0.3">
      <c r="A10" s="229"/>
      <c r="B10" s="38">
        <v>22</v>
      </c>
      <c r="C10" s="38" t="s">
        <v>50</v>
      </c>
      <c r="D10" s="39">
        <v>30</v>
      </c>
      <c r="E10" s="42">
        <v>5</v>
      </c>
      <c r="F10" s="43">
        <v>15</v>
      </c>
      <c r="G10" s="44">
        <v>3.75</v>
      </c>
      <c r="H10" s="45">
        <v>4.95</v>
      </c>
      <c r="I10" s="42">
        <v>12.2</v>
      </c>
      <c r="J10" s="43">
        <v>16</v>
      </c>
      <c r="K10" s="42">
        <v>38</v>
      </c>
      <c r="L10" s="43">
        <v>59</v>
      </c>
      <c r="M10" s="42">
        <v>93</v>
      </c>
      <c r="N10" s="43">
        <v>115</v>
      </c>
      <c r="O10" s="42">
        <v>29</v>
      </c>
      <c r="P10" s="43">
        <v>35</v>
      </c>
      <c r="Q10" s="42">
        <v>28</v>
      </c>
      <c r="R10" s="43">
        <v>34</v>
      </c>
      <c r="S10" s="46">
        <v>232</v>
      </c>
      <c r="T10" s="47">
        <v>378</v>
      </c>
      <c r="U10" s="46">
        <v>32</v>
      </c>
      <c r="V10" s="47">
        <v>62</v>
      </c>
      <c r="W10" s="46">
        <v>41</v>
      </c>
      <c r="X10" s="47">
        <v>71</v>
      </c>
      <c r="Y10" s="46">
        <v>2</v>
      </c>
      <c r="Z10" s="47">
        <v>11</v>
      </c>
      <c r="AA10" s="46">
        <v>1</v>
      </c>
      <c r="AB10" s="47">
        <v>6</v>
      </c>
      <c r="AC10" s="46">
        <v>1</v>
      </c>
      <c r="AD10" s="47">
        <v>2</v>
      </c>
      <c r="AE10" s="44">
        <v>2</v>
      </c>
      <c r="AF10" s="44">
        <v>6.9</v>
      </c>
      <c r="AG10" s="44">
        <v>0.6</v>
      </c>
      <c r="AH10" s="44">
        <v>3.4</v>
      </c>
      <c r="AI10" s="44">
        <v>0</v>
      </c>
      <c r="AJ10" s="44">
        <v>0.8</v>
      </c>
      <c r="AK10" s="44">
        <v>0</v>
      </c>
      <c r="AL10" s="44">
        <v>0.45</v>
      </c>
      <c r="AM10" s="44">
        <v>0</v>
      </c>
      <c r="AN10" s="44">
        <v>0.2</v>
      </c>
      <c r="AO10" s="48"/>
    </row>
    <row r="11" spans="1:166" ht="21" customHeight="1" x14ac:dyDescent="0.3">
      <c r="A11" s="229" t="s">
        <v>56</v>
      </c>
      <c r="B11" s="38">
        <v>1</v>
      </c>
      <c r="C11" s="38" t="s">
        <v>50</v>
      </c>
      <c r="D11" s="39">
        <v>2</v>
      </c>
      <c r="E11" s="42">
        <v>5.5</v>
      </c>
      <c r="F11" s="43">
        <v>15</v>
      </c>
      <c r="G11" s="44">
        <v>3.6</v>
      </c>
      <c r="H11" s="45">
        <v>4.5999999999999996</v>
      </c>
      <c r="I11" s="42">
        <v>10.9</v>
      </c>
      <c r="J11" s="43">
        <v>14.7</v>
      </c>
      <c r="K11" s="42">
        <v>36</v>
      </c>
      <c r="L11" s="43">
        <v>48</v>
      </c>
      <c r="M11" s="42">
        <v>92</v>
      </c>
      <c r="N11" s="43">
        <v>114</v>
      </c>
      <c r="O11" s="42">
        <v>28</v>
      </c>
      <c r="P11" s="43">
        <v>34</v>
      </c>
      <c r="Q11" s="42">
        <v>28</v>
      </c>
      <c r="R11" s="43">
        <v>32</v>
      </c>
      <c r="S11" s="46">
        <v>150</v>
      </c>
      <c r="T11" s="47">
        <v>400</v>
      </c>
      <c r="U11" s="46">
        <v>40</v>
      </c>
      <c r="V11" s="47">
        <v>75</v>
      </c>
      <c r="W11" s="46">
        <v>41</v>
      </c>
      <c r="X11" s="47">
        <v>72</v>
      </c>
      <c r="Y11" s="46">
        <v>2</v>
      </c>
      <c r="Z11" s="47">
        <v>11</v>
      </c>
      <c r="AA11" s="46">
        <v>1</v>
      </c>
      <c r="AB11" s="47">
        <v>6</v>
      </c>
      <c r="AC11" s="46">
        <v>1</v>
      </c>
      <c r="AD11" s="47">
        <v>2</v>
      </c>
      <c r="AE11" s="44">
        <v>2</v>
      </c>
      <c r="AF11" s="44">
        <v>6.9</v>
      </c>
      <c r="AG11" s="44">
        <v>0.6</v>
      </c>
      <c r="AH11" s="44">
        <v>3.4</v>
      </c>
      <c r="AI11" s="44">
        <v>0</v>
      </c>
      <c r="AJ11" s="44">
        <v>0.8</v>
      </c>
      <c r="AK11" s="44">
        <v>0</v>
      </c>
      <c r="AL11" s="44">
        <v>0.45</v>
      </c>
      <c r="AM11" s="44">
        <v>0</v>
      </c>
      <c r="AN11" s="44">
        <v>0.2</v>
      </c>
      <c r="AO11" s="48"/>
    </row>
    <row r="12" spans="1:166" ht="16.5" customHeight="1" x14ac:dyDescent="0.3">
      <c r="A12" s="229"/>
      <c r="B12" s="38">
        <v>3</v>
      </c>
      <c r="C12" s="38" t="s">
        <v>50</v>
      </c>
      <c r="D12" s="39">
        <v>4</v>
      </c>
      <c r="E12" s="42">
        <v>5.5</v>
      </c>
      <c r="F12" s="43">
        <v>15</v>
      </c>
      <c r="G12" s="44">
        <v>3.38</v>
      </c>
      <c r="H12" s="45">
        <v>4.18</v>
      </c>
      <c r="I12" s="42">
        <v>10.4</v>
      </c>
      <c r="J12" s="43">
        <v>12.5</v>
      </c>
      <c r="K12" s="42">
        <v>34</v>
      </c>
      <c r="L12" s="43">
        <v>41</v>
      </c>
      <c r="M12" s="42">
        <v>89</v>
      </c>
      <c r="N12" s="43">
        <v>108</v>
      </c>
      <c r="O12" s="42">
        <v>26</v>
      </c>
      <c r="P12" s="43">
        <v>32</v>
      </c>
      <c r="Q12" s="42">
        <v>28</v>
      </c>
      <c r="R12" s="43">
        <v>32</v>
      </c>
      <c r="S12" s="46">
        <v>150</v>
      </c>
      <c r="T12" s="47">
        <v>400</v>
      </c>
      <c r="U12" s="46">
        <v>40</v>
      </c>
      <c r="V12" s="47">
        <v>75</v>
      </c>
      <c r="W12" s="46">
        <v>35</v>
      </c>
      <c r="X12" s="47">
        <v>65</v>
      </c>
      <c r="Y12" s="46">
        <v>2</v>
      </c>
      <c r="Z12" s="47">
        <v>11</v>
      </c>
      <c r="AA12" s="46">
        <v>1</v>
      </c>
      <c r="AB12" s="47">
        <v>6</v>
      </c>
      <c r="AC12" s="46">
        <v>1</v>
      </c>
      <c r="AD12" s="47">
        <v>2</v>
      </c>
      <c r="AE12" s="44">
        <v>2</v>
      </c>
      <c r="AF12" s="44">
        <v>6.9</v>
      </c>
      <c r="AG12" s="44">
        <v>0.6</v>
      </c>
      <c r="AH12" s="44">
        <v>3.4</v>
      </c>
      <c r="AI12" s="44">
        <v>0</v>
      </c>
      <c r="AJ12" s="44">
        <v>0.8</v>
      </c>
      <c r="AK12" s="44">
        <v>0</v>
      </c>
      <c r="AL12" s="44">
        <v>0.45</v>
      </c>
      <c r="AM12" s="44">
        <v>0</v>
      </c>
      <c r="AN12" s="44">
        <v>0.2</v>
      </c>
      <c r="AO12" s="48"/>
    </row>
    <row r="13" spans="1:166" ht="17.25" customHeight="1" x14ac:dyDescent="0.3">
      <c r="A13" s="229"/>
      <c r="B13" s="38">
        <v>5</v>
      </c>
      <c r="C13" s="38" t="s">
        <v>50</v>
      </c>
      <c r="D13" s="39">
        <v>6</v>
      </c>
      <c r="E13" s="42">
        <v>5.5</v>
      </c>
      <c r="F13" s="43">
        <v>15</v>
      </c>
      <c r="G13" s="44">
        <v>3.71</v>
      </c>
      <c r="H13" s="45">
        <v>4.71</v>
      </c>
      <c r="I13" s="42">
        <v>10.8</v>
      </c>
      <c r="J13" s="43">
        <v>12.2</v>
      </c>
      <c r="K13" s="42">
        <v>35</v>
      </c>
      <c r="L13" s="43">
        <v>41</v>
      </c>
      <c r="M13" s="42">
        <v>82</v>
      </c>
      <c r="N13" s="43">
        <v>100</v>
      </c>
      <c r="O13" s="42">
        <v>24</v>
      </c>
      <c r="P13" s="43">
        <v>30</v>
      </c>
      <c r="Q13" s="42">
        <v>28</v>
      </c>
      <c r="R13" s="43">
        <v>32</v>
      </c>
      <c r="S13" s="46">
        <v>150</v>
      </c>
      <c r="T13" s="47">
        <v>400</v>
      </c>
      <c r="U13" s="46">
        <v>40</v>
      </c>
      <c r="V13" s="47">
        <v>70</v>
      </c>
      <c r="W13" s="46">
        <v>20</v>
      </c>
      <c r="X13" s="47">
        <v>61</v>
      </c>
      <c r="Y13" s="46">
        <v>2</v>
      </c>
      <c r="Z13" s="47">
        <v>8</v>
      </c>
      <c r="AA13" s="46">
        <v>2</v>
      </c>
      <c r="AB13" s="47">
        <v>6</v>
      </c>
      <c r="AC13" s="46">
        <v>0</v>
      </c>
      <c r="AD13" s="47">
        <v>2</v>
      </c>
      <c r="AE13" s="44">
        <v>2</v>
      </c>
      <c r="AF13" s="44">
        <v>6.9</v>
      </c>
      <c r="AG13" s="44">
        <v>0.6</v>
      </c>
      <c r="AH13" s="44">
        <v>3.4</v>
      </c>
      <c r="AI13" s="44">
        <v>0</v>
      </c>
      <c r="AJ13" s="44">
        <v>0.8</v>
      </c>
      <c r="AK13" s="44">
        <v>0</v>
      </c>
      <c r="AL13" s="44">
        <v>0.45</v>
      </c>
      <c r="AM13" s="44">
        <v>0</v>
      </c>
      <c r="AN13" s="44">
        <v>0.2</v>
      </c>
      <c r="AO13" s="48"/>
    </row>
    <row r="14" spans="1:166" ht="16.5" customHeight="1" x14ac:dyDescent="0.3">
      <c r="A14" s="229"/>
      <c r="B14" s="38">
        <v>7</v>
      </c>
      <c r="C14" s="38" t="s">
        <v>50</v>
      </c>
      <c r="D14" s="39">
        <v>11</v>
      </c>
      <c r="E14" s="42">
        <v>5.5</v>
      </c>
      <c r="F14" s="43">
        <v>15</v>
      </c>
      <c r="G14" s="44">
        <v>3.9</v>
      </c>
      <c r="H14" s="45">
        <v>4.8</v>
      </c>
      <c r="I14" s="42">
        <v>11</v>
      </c>
      <c r="J14" s="43">
        <v>12.4</v>
      </c>
      <c r="K14" s="42">
        <v>36</v>
      </c>
      <c r="L14" s="43">
        <v>41</v>
      </c>
      <c r="M14" s="42">
        <v>81</v>
      </c>
      <c r="N14" s="43">
        <v>98</v>
      </c>
      <c r="O14" s="42">
        <v>24</v>
      </c>
      <c r="P14" s="43">
        <v>30</v>
      </c>
      <c r="Q14" s="42">
        <v>28</v>
      </c>
      <c r="R14" s="43">
        <v>32</v>
      </c>
      <c r="S14" s="46">
        <v>150</v>
      </c>
      <c r="T14" s="47">
        <v>400</v>
      </c>
      <c r="U14" s="46">
        <v>40</v>
      </c>
      <c r="V14" s="47">
        <v>61</v>
      </c>
      <c r="W14" s="46">
        <v>20</v>
      </c>
      <c r="X14" s="47">
        <v>40</v>
      </c>
      <c r="Y14" s="46">
        <v>2</v>
      </c>
      <c r="Z14" s="47">
        <v>8</v>
      </c>
      <c r="AA14" s="46">
        <v>2</v>
      </c>
      <c r="AB14" s="47">
        <v>6</v>
      </c>
      <c r="AC14" s="46">
        <v>0</v>
      </c>
      <c r="AD14" s="47">
        <v>2</v>
      </c>
      <c r="AE14" s="44">
        <v>2</v>
      </c>
      <c r="AF14" s="44">
        <v>6.9</v>
      </c>
      <c r="AG14" s="44">
        <v>0.6</v>
      </c>
      <c r="AH14" s="44">
        <v>3.4</v>
      </c>
      <c r="AI14" s="44">
        <v>0</v>
      </c>
      <c r="AJ14" s="44">
        <v>0.8</v>
      </c>
      <c r="AK14" s="44">
        <v>0</v>
      </c>
      <c r="AL14" s="44">
        <v>0.45</v>
      </c>
      <c r="AM14" s="44">
        <v>0</v>
      </c>
      <c r="AN14" s="44">
        <v>0.2</v>
      </c>
      <c r="AO14" s="48"/>
    </row>
    <row r="15" spans="1:166" ht="16.5" customHeight="1" x14ac:dyDescent="0.3">
      <c r="A15" s="229" t="s">
        <v>57</v>
      </c>
      <c r="B15" s="38">
        <v>1</v>
      </c>
      <c r="C15" s="38" t="s">
        <v>50</v>
      </c>
      <c r="D15" s="39">
        <v>2</v>
      </c>
      <c r="E15" s="42">
        <v>5.5</v>
      </c>
      <c r="F15" s="43">
        <v>15</v>
      </c>
      <c r="G15" s="44">
        <v>4.04</v>
      </c>
      <c r="H15" s="45">
        <v>4.84</v>
      </c>
      <c r="I15" s="42">
        <v>11.3</v>
      </c>
      <c r="J15" s="43">
        <v>12.5</v>
      </c>
      <c r="K15" s="42">
        <v>37</v>
      </c>
      <c r="L15" s="43">
        <v>41</v>
      </c>
      <c r="M15" s="42">
        <v>81</v>
      </c>
      <c r="N15" s="43">
        <v>95</v>
      </c>
      <c r="O15" s="42">
        <v>25</v>
      </c>
      <c r="P15" s="43">
        <v>29</v>
      </c>
      <c r="Q15" s="42">
        <v>29</v>
      </c>
      <c r="R15" s="43">
        <v>31</v>
      </c>
      <c r="S15" s="46">
        <v>150</v>
      </c>
      <c r="T15" s="47">
        <v>400</v>
      </c>
      <c r="U15" s="46">
        <v>31</v>
      </c>
      <c r="V15" s="47">
        <v>75</v>
      </c>
      <c r="W15" s="46">
        <v>23</v>
      </c>
      <c r="X15" s="47">
        <v>59</v>
      </c>
      <c r="Y15" s="46">
        <v>2</v>
      </c>
      <c r="Z15" s="47">
        <v>11</v>
      </c>
      <c r="AA15" s="46">
        <v>1</v>
      </c>
      <c r="AB15" s="47">
        <v>6</v>
      </c>
      <c r="AC15" s="46">
        <v>1</v>
      </c>
      <c r="AD15" s="47">
        <v>2</v>
      </c>
      <c r="AE15" s="44">
        <v>2</v>
      </c>
      <c r="AF15" s="44">
        <v>6.9</v>
      </c>
      <c r="AG15" s="44">
        <v>0.6</v>
      </c>
      <c r="AH15" s="44">
        <v>3.4</v>
      </c>
      <c r="AI15" s="44">
        <v>0</v>
      </c>
      <c r="AJ15" s="44">
        <v>0.8</v>
      </c>
      <c r="AK15" s="44">
        <v>0</v>
      </c>
      <c r="AL15" s="44">
        <v>0.45</v>
      </c>
      <c r="AM15" s="44">
        <v>0</v>
      </c>
      <c r="AN15" s="44">
        <v>0.2</v>
      </c>
      <c r="AO15" s="48"/>
    </row>
    <row r="16" spans="1:166" ht="21" customHeight="1" x14ac:dyDescent="0.3">
      <c r="A16" s="229"/>
      <c r="B16" s="38">
        <v>3</v>
      </c>
      <c r="C16" s="38" t="s">
        <v>50</v>
      </c>
      <c r="D16" s="39">
        <v>4</v>
      </c>
      <c r="E16" s="42">
        <v>5.5</v>
      </c>
      <c r="F16" s="43">
        <v>15</v>
      </c>
      <c r="G16" s="44">
        <v>4.04</v>
      </c>
      <c r="H16" s="45">
        <v>4.84</v>
      </c>
      <c r="I16" s="42">
        <v>11.3</v>
      </c>
      <c r="J16" s="43">
        <v>12.5</v>
      </c>
      <c r="K16" s="42">
        <v>37</v>
      </c>
      <c r="L16" s="43">
        <v>41</v>
      </c>
      <c r="M16" s="42">
        <v>81</v>
      </c>
      <c r="N16" s="43">
        <v>95</v>
      </c>
      <c r="O16" s="42">
        <v>25</v>
      </c>
      <c r="P16" s="43">
        <v>29</v>
      </c>
      <c r="Q16" s="42">
        <v>29</v>
      </c>
      <c r="R16" s="43">
        <v>31</v>
      </c>
      <c r="S16" s="46">
        <v>150</v>
      </c>
      <c r="T16" s="47">
        <v>400</v>
      </c>
      <c r="U16" s="46">
        <v>40</v>
      </c>
      <c r="V16" s="47">
        <v>75</v>
      </c>
      <c r="W16" s="46">
        <v>35</v>
      </c>
      <c r="X16" s="47">
        <v>65</v>
      </c>
      <c r="Y16" s="46">
        <v>2</v>
      </c>
      <c r="Z16" s="47">
        <v>11</v>
      </c>
      <c r="AA16" s="46">
        <v>1</v>
      </c>
      <c r="AB16" s="47">
        <v>5</v>
      </c>
      <c r="AC16" s="46">
        <v>1</v>
      </c>
      <c r="AD16" s="47">
        <v>2</v>
      </c>
      <c r="AE16" s="44">
        <v>2</v>
      </c>
      <c r="AF16" s="44">
        <v>6.9</v>
      </c>
      <c r="AG16" s="44">
        <v>0.6</v>
      </c>
      <c r="AH16" s="44">
        <v>3.4</v>
      </c>
      <c r="AI16" s="44">
        <v>0</v>
      </c>
      <c r="AJ16" s="44">
        <v>0.8</v>
      </c>
      <c r="AK16" s="44">
        <v>0</v>
      </c>
      <c r="AL16" s="44">
        <v>0.45</v>
      </c>
      <c r="AM16" s="44">
        <v>0</v>
      </c>
      <c r="AN16" s="44">
        <v>0.2</v>
      </c>
      <c r="AO16" s="48"/>
    </row>
    <row r="17" spans="1:166" ht="20.25" customHeight="1" x14ac:dyDescent="0.3">
      <c r="A17" s="229"/>
      <c r="B17" s="38">
        <v>5</v>
      </c>
      <c r="C17" s="38" t="s">
        <v>50</v>
      </c>
      <c r="D17" s="39">
        <v>8</v>
      </c>
      <c r="E17" s="42">
        <v>5.5</v>
      </c>
      <c r="F17" s="43">
        <v>15</v>
      </c>
      <c r="G17" s="44">
        <v>4.1500000000000004</v>
      </c>
      <c r="H17" s="45">
        <v>5.15</v>
      </c>
      <c r="I17" s="42">
        <v>11.7</v>
      </c>
      <c r="J17" s="43">
        <v>13.7</v>
      </c>
      <c r="K17" s="42">
        <v>34</v>
      </c>
      <c r="L17" s="43">
        <v>40</v>
      </c>
      <c r="M17" s="42">
        <v>76</v>
      </c>
      <c r="N17" s="43">
        <v>84</v>
      </c>
      <c r="O17" s="42">
        <v>25</v>
      </c>
      <c r="P17" s="43">
        <v>29</v>
      </c>
      <c r="Q17" s="42">
        <v>33</v>
      </c>
      <c r="R17" s="43">
        <v>35</v>
      </c>
      <c r="S17" s="46">
        <v>142</v>
      </c>
      <c r="T17" s="47">
        <v>424</v>
      </c>
      <c r="U17" s="46">
        <v>40</v>
      </c>
      <c r="V17" s="47">
        <v>75</v>
      </c>
      <c r="W17" s="46">
        <v>23</v>
      </c>
      <c r="X17" s="47">
        <v>42</v>
      </c>
      <c r="Y17" s="46">
        <v>2</v>
      </c>
      <c r="Z17" s="47">
        <v>11</v>
      </c>
      <c r="AA17" s="46">
        <v>2</v>
      </c>
      <c r="AB17" s="47">
        <v>6</v>
      </c>
      <c r="AC17" s="46">
        <v>0</v>
      </c>
      <c r="AD17" s="47">
        <v>2</v>
      </c>
      <c r="AE17" s="44">
        <v>2</v>
      </c>
      <c r="AF17" s="44">
        <v>6.9</v>
      </c>
      <c r="AG17" s="44">
        <v>0.6</v>
      </c>
      <c r="AH17" s="44">
        <v>3.4</v>
      </c>
      <c r="AI17" s="44">
        <v>0</v>
      </c>
      <c r="AJ17" s="44">
        <v>0.8</v>
      </c>
      <c r="AK17" s="44">
        <v>0</v>
      </c>
      <c r="AL17" s="44">
        <v>0.45</v>
      </c>
      <c r="AM17" s="44">
        <v>0</v>
      </c>
      <c r="AN17" s="44">
        <v>0.2</v>
      </c>
      <c r="AO17" s="48"/>
    </row>
    <row r="18" spans="1:166" ht="23.25" customHeight="1" x14ac:dyDescent="0.3">
      <c r="A18" s="229"/>
      <c r="B18" s="38">
        <v>9</v>
      </c>
      <c r="C18" s="38" t="s">
        <v>50</v>
      </c>
      <c r="D18" s="39">
        <v>10</v>
      </c>
      <c r="E18" s="42">
        <v>5.5</v>
      </c>
      <c r="F18" s="43">
        <v>15</v>
      </c>
      <c r="G18" s="44">
        <v>4.3</v>
      </c>
      <c r="H18" s="45">
        <v>5.3</v>
      </c>
      <c r="I18" s="42">
        <v>12</v>
      </c>
      <c r="J18" s="43">
        <v>14.4</v>
      </c>
      <c r="K18" s="42">
        <v>36</v>
      </c>
      <c r="L18" s="43">
        <v>42</v>
      </c>
      <c r="M18" s="42">
        <v>75</v>
      </c>
      <c r="N18" s="43">
        <v>87</v>
      </c>
      <c r="O18" s="42">
        <v>25</v>
      </c>
      <c r="P18" s="43">
        <v>29</v>
      </c>
      <c r="Q18" s="42">
        <v>33</v>
      </c>
      <c r="R18" s="43">
        <v>35</v>
      </c>
      <c r="S18" s="46">
        <v>142</v>
      </c>
      <c r="T18" s="47">
        <v>424</v>
      </c>
      <c r="U18" s="46">
        <v>45</v>
      </c>
      <c r="V18" s="47">
        <v>75</v>
      </c>
      <c r="W18" s="46">
        <v>23</v>
      </c>
      <c r="X18" s="47">
        <v>53</v>
      </c>
      <c r="Y18" s="46">
        <v>2</v>
      </c>
      <c r="Z18" s="47">
        <v>11</v>
      </c>
      <c r="AA18" s="46">
        <v>1</v>
      </c>
      <c r="AB18" s="47">
        <v>6</v>
      </c>
      <c r="AC18" s="46">
        <v>1</v>
      </c>
      <c r="AD18" s="47">
        <v>2</v>
      </c>
      <c r="AE18" s="44">
        <v>2</v>
      </c>
      <c r="AF18" s="44">
        <v>6.9</v>
      </c>
      <c r="AG18" s="44">
        <v>0.6</v>
      </c>
      <c r="AH18" s="44">
        <v>3.4</v>
      </c>
      <c r="AI18" s="44">
        <v>0</v>
      </c>
      <c r="AJ18" s="44">
        <v>0.8</v>
      </c>
      <c r="AK18" s="44">
        <v>0</v>
      </c>
      <c r="AL18" s="44">
        <v>0.45</v>
      </c>
      <c r="AM18" s="44">
        <v>0</v>
      </c>
      <c r="AN18" s="44">
        <v>0.2</v>
      </c>
      <c r="AO18" s="48"/>
    </row>
    <row r="19" spans="1:166" ht="21" customHeight="1" x14ac:dyDescent="0.3">
      <c r="A19" s="230" t="s">
        <v>58</v>
      </c>
      <c r="B19" s="231" t="s">
        <v>59</v>
      </c>
      <c r="C19" s="231"/>
      <c r="D19" s="232"/>
      <c r="E19" s="110">
        <v>3.5</v>
      </c>
      <c r="F19" s="111">
        <v>11</v>
      </c>
      <c r="G19" s="112">
        <v>4.04</v>
      </c>
      <c r="H19" s="113">
        <v>5.48</v>
      </c>
      <c r="I19" s="110">
        <v>12.2</v>
      </c>
      <c r="J19" s="111">
        <v>16</v>
      </c>
      <c r="K19" s="110">
        <v>37.734000000000002</v>
      </c>
      <c r="L19" s="111">
        <v>48</v>
      </c>
      <c r="M19" s="110">
        <v>80</v>
      </c>
      <c r="N19" s="111">
        <v>97</v>
      </c>
      <c r="O19" s="110">
        <v>27</v>
      </c>
      <c r="P19" s="111">
        <v>31.2</v>
      </c>
      <c r="Q19" s="110">
        <v>31.8</v>
      </c>
      <c r="R19" s="111">
        <v>35.4</v>
      </c>
      <c r="S19" s="116">
        <v>150</v>
      </c>
      <c r="T19" s="117">
        <v>400</v>
      </c>
      <c r="U19" s="46">
        <v>37</v>
      </c>
      <c r="V19" s="47">
        <v>75</v>
      </c>
      <c r="W19" s="46">
        <v>45</v>
      </c>
      <c r="X19" s="47">
        <v>70</v>
      </c>
      <c r="Y19" s="46">
        <v>2</v>
      </c>
      <c r="Z19" s="47">
        <v>10</v>
      </c>
      <c r="AA19" s="46">
        <v>1</v>
      </c>
      <c r="AB19" s="47">
        <v>6</v>
      </c>
      <c r="AC19" s="46">
        <v>0</v>
      </c>
      <c r="AD19" s="47">
        <v>1</v>
      </c>
      <c r="AE19" s="44">
        <v>1.5</v>
      </c>
      <c r="AF19" s="44">
        <v>6.9</v>
      </c>
      <c r="AG19" s="44">
        <v>0.6</v>
      </c>
      <c r="AH19" s="44">
        <v>3.7</v>
      </c>
      <c r="AI19" s="44">
        <v>0</v>
      </c>
      <c r="AJ19" s="44">
        <v>0.85</v>
      </c>
      <c r="AK19" s="44">
        <v>0</v>
      </c>
      <c r="AL19" s="44">
        <v>0.45</v>
      </c>
      <c r="AM19" s="44">
        <v>0</v>
      </c>
      <c r="AN19" s="44">
        <v>0.2</v>
      </c>
      <c r="AO19" s="48"/>
    </row>
    <row r="20" spans="1:166" s="34" customFormat="1" ht="24.75" customHeight="1" x14ac:dyDescent="0.3">
      <c r="A20" s="230"/>
      <c r="B20" s="231" t="s">
        <v>60</v>
      </c>
      <c r="C20" s="231"/>
      <c r="D20" s="232"/>
      <c r="E20" s="110">
        <v>4.5999999999999996</v>
      </c>
      <c r="F20" s="111">
        <v>11</v>
      </c>
      <c r="G20" s="114">
        <v>4.7</v>
      </c>
      <c r="H20" s="115">
        <v>6.1</v>
      </c>
      <c r="I20" s="110">
        <v>14</v>
      </c>
      <c r="J20" s="111">
        <v>17</v>
      </c>
      <c r="K20" s="110">
        <v>34</v>
      </c>
      <c r="L20" s="111">
        <v>48</v>
      </c>
      <c r="M20" s="110">
        <v>80</v>
      </c>
      <c r="N20" s="111">
        <v>94</v>
      </c>
      <c r="O20" s="110">
        <v>28</v>
      </c>
      <c r="P20" s="111">
        <v>33</v>
      </c>
      <c r="Q20" s="110">
        <v>32</v>
      </c>
      <c r="R20" s="111">
        <v>37</v>
      </c>
      <c r="S20" s="116">
        <v>150</v>
      </c>
      <c r="T20" s="117">
        <v>400</v>
      </c>
      <c r="U20" s="46">
        <v>37</v>
      </c>
      <c r="V20" s="47">
        <v>75</v>
      </c>
      <c r="W20" s="46">
        <v>45</v>
      </c>
      <c r="X20" s="47">
        <v>75</v>
      </c>
      <c r="Y20" s="46">
        <v>2</v>
      </c>
      <c r="Z20" s="47">
        <v>10</v>
      </c>
      <c r="AA20" s="46">
        <v>1</v>
      </c>
      <c r="AB20" s="47">
        <v>6</v>
      </c>
      <c r="AC20" s="46">
        <v>0</v>
      </c>
      <c r="AD20" s="47">
        <v>1</v>
      </c>
      <c r="AE20" s="44">
        <v>1.5</v>
      </c>
      <c r="AF20" s="44">
        <v>6.9</v>
      </c>
      <c r="AG20" s="44">
        <v>0.6</v>
      </c>
      <c r="AH20" s="44">
        <v>3.7</v>
      </c>
      <c r="AI20" s="44">
        <v>0</v>
      </c>
      <c r="AJ20" s="44">
        <v>0.85</v>
      </c>
      <c r="AK20" s="44">
        <v>0</v>
      </c>
      <c r="AL20" s="44">
        <v>0.45</v>
      </c>
      <c r="AM20" s="44">
        <v>0.1</v>
      </c>
      <c r="AN20" s="44">
        <v>0.2</v>
      </c>
      <c r="AO20" s="48"/>
      <c r="AP20" s="33"/>
      <c r="AQ20" s="33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</row>
    <row r="21" spans="1:166" s="35" customFormat="1" ht="20.25" customHeight="1" x14ac:dyDescent="0.25"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8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  <c r="FF21" s="52"/>
      <c r="FG21" s="52"/>
      <c r="FH21" s="52"/>
      <c r="FI21" s="52"/>
      <c r="FJ21" s="52"/>
    </row>
    <row r="22" spans="1:166" s="69" customFormat="1" ht="30" customHeight="1" x14ac:dyDescent="0.2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6"/>
      <c r="AP22" s="70"/>
    </row>
    <row r="23" spans="1:166" s="52" customFormat="1" ht="20.25" customHeight="1" x14ac:dyDescent="0.2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6"/>
      <c r="AP23" s="71"/>
      <c r="CG23" s="52" t="str">
        <f t="shared" ref="CG23:CK24" si="0">AC25</f>
        <v>Male</v>
      </c>
      <c r="CH23" s="52">
        <f t="shared" si="0"/>
        <v>0</v>
      </c>
      <c r="CI23" s="52">
        <f t="shared" si="0"/>
        <v>0</v>
      </c>
      <c r="CJ23" s="52">
        <f t="shared" si="0"/>
        <v>0</v>
      </c>
      <c r="CK23" s="52">
        <f t="shared" si="0"/>
        <v>0</v>
      </c>
    </row>
    <row r="24" spans="1:166" s="52" customFormat="1" ht="20.25" customHeight="1" x14ac:dyDescent="0.2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6"/>
      <c r="AP24" s="71"/>
      <c r="CG24" s="52">
        <f t="shared" si="0"/>
        <v>20</v>
      </c>
      <c r="CH24" s="52">
        <f t="shared" si="0"/>
        <v>0</v>
      </c>
      <c r="CI24" s="52">
        <f t="shared" si="0"/>
        <v>0</v>
      </c>
      <c r="CJ24" s="52">
        <f t="shared" si="0"/>
        <v>0</v>
      </c>
      <c r="CK24" s="52" t="str">
        <f t="shared" si="0"/>
        <v>Years</v>
      </c>
    </row>
    <row r="25" spans="1:166" s="52" customFormat="1" ht="20.25" customHeight="1" x14ac:dyDescent="0.2">
      <c r="A25" s="75"/>
      <c r="B25" s="75" t="s">
        <v>106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 t="s">
        <v>5</v>
      </c>
      <c r="Z25" s="75"/>
      <c r="AA25" s="75"/>
      <c r="AB25" s="75"/>
      <c r="AC25" s="75" t="str">
        <f>CBC!AC1</f>
        <v>Male</v>
      </c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6"/>
      <c r="AP25" s="71"/>
    </row>
    <row r="26" spans="1:166" s="52" customFormat="1" ht="20.25" customHeight="1" x14ac:dyDescent="0.2">
      <c r="A26" s="75"/>
      <c r="B26" s="75" t="s">
        <v>107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 t="s">
        <v>19</v>
      </c>
      <c r="Z26" s="75"/>
      <c r="AA26" s="75"/>
      <c r="AB26" s="75"/>
      <c r="AC26" s="75">
        <f>CBC!AC2</f>
        <v>20</v>
      </c>
      <c r="AD26" s="75"/>
      <c r="AE26" s="75"/>
      <c r="AF26" s="75"/>
      <c r="AG26" s="75" t="str">
        <f>CBC!AG2</f>
        <v>Years</v>
      </c>
      <c r="AH26" s="75"/>
      <c r="AI26" s="75"/>
      <c r="AJ26" s="75"/>
      <c r="AK26" s="75"/>
      <c r="AL26" s="75"/>
      <c r="AM26" s="75"/>
      <c r="AN26" s="75"/>
      <c r="AO26" s="76"/>
      <c r="AP26" s="71"/>
      <c r="CV26" s="52" t="s">
        <v>85</v>
      </c>
    </row>
    <row r="27" spans="1:166" s="52" customFormat="1" ht="20.25" customHeight="1" x14ac:dyDescent="0.2">
      <c r="A27" s="75"/>
      <c r="B27" s="75" t="s">
        <v>108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 t="s">
        <v>6</v>
      </c>
      <c r="Z27" s="75"/>
      <c r="AA27" s="75"/>
      <c r="AB27" s="75"/>
      <c r="AC27" s="75"/>
      <c r="AD27" s="75"/>
      <c r="AE27" s="75">
        <v>40889</v>
      </c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1"/>
      <c r="BJ27" s="52" t="s">
        <v>51</v>
      </c>
      <c r="BN27" s="52" t="s">
        <v>52</v>
      </c>
      <c r="BQ27" s="52" t="s">
        <v>53</v>
      </c>
      <c r="BT27" s="52" t="s">
        <v>54</v>
      </c>
      <c r="BW27" s="52" t="s">
        <v>30</v>
      </c>
      <c r="BZ27" s="52" t="s">
        <v>32</v>
      </c>
      <c r="CC27" s="52" t="s">
        <v>34</v>
      </c>
      <c r="CF27" s="52" t="s">
        <v>61</v>
      </c>
      <c r="CI27" s="52" t="s">
        <v>62</v>
      </c>
      <c r="CK27" s="52" t="s">
        <v>63</v>
      </c>
      <c r="CM27" s="222" t="s">
        <v>64</v>
      </c>
      <c r="CN27" s="223"/>
      <c r="CO27" s="224"/>
      <c r="CP27" s="222" t="s">
        <v>65</v>
      </c>
      <c r="CQ27" s="224"/>
      <c r="CR27" s="52" t="s">
        <v>66</v>
      </c>
      <c r="CT27" s="52" t="s">
        <v>67</v>
      </c>
      <c r="CV27" s="52" t="s">
        <v>64</v>
      </c>
      <c r="CX27" s="52" t="s">
        <v>82</v>
      </c>
      <c r="CZ27" s="52" t="s">
        <v>83</v>
      </c>
      <c r="DB27" s="52" t="s">
        <v>84</v>
      </c>
      <c r="DD27" s="52" t="s">
        <v>62</v>
      </c>
    </row>
    <row r="28" spans="1:166" s="52" customFormat="1" ht="20.25" customHeight="1" x14ac:dyDescent="0.2">
      <c r="A28" s="75"/>
      <c r="B28" s="75" t="s">
        <v>109</v>
      </c>
      <c r="C28" s="75"/>
      <c r="D28" s="75"/>
      <c r="E28" s="75"/>
      <c r="F28" s="75" t="s">
        <v>10</v>
      </c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 t="s">
        <v>18</v>
      </c>
      <c r="Z28" s="75"/>
      <c r="AA28" s="75"/>
      <c r="AB28" s="75"/>
      <c r="AC28" s="75"/>
      <c r="AD28" s="75"/>
      <c r="AE28" s="75">
        <v>40889</v>
      </c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1"/>
      <c r="BJ28" s="52" t="s">
        <v>55</v>
      </c>
      <c r="BK28" s="52">
        <v>0</v>
      </c>
      <c r="BL28" s="52" t="s">
        <v>50</v>
      </c>
      <c r="BM28" s="53">
        <v>1</v>
      </c>
      <c r="BN28" s="52">
        <f>I6</f>
        <v>17.3</v>
      </c>
      <c r="BO28" s="52" t="s">
        <v>50</v>
      </c>
      <c r="BP28" s="52">
        <f t="shared" ref="BP28:BP42" si="1">J6</f>
        <v>21.5</v>
      </c>
      <c r="BQ28" s="52">
        <f t="shared" ref="BQ28:BQ42" si="2">K6</f>
        <v>51</v>
      </c>
      <c r="BR28" s="52" t="s">
        <v>50</v>
      </c>
      <c r="BS28" s="52">
        <f>L6</f>
        <v>65</v>
      </c>
      <c r="BT28" s="52">
        <f>G6</f>
        <v>4.8</v>
      </c>
      <c r="BU28" s="52" t="s">
        <v>50</v>
      </c>
      <c r="BV28" s="52">
        <f>H6</f>
        <v>5.8</v>
      </c>
      <c r="BW28" s="52">
        <f>M6</f>
        <v>104</v>
      </c>
      <c r="BX28" s="52" t="s">
        <v>50</v>
      </c>
      <c r="BY28" s="52">
        <f t="shared" ref="BY28:BY42" si="3">N6</f>
        <v>116</v>
      </c>
      <c r="BZ28" s="52">
        <f t="shared" ref="BZ28:BZ42" si="4">O6</f>
        <v>35</v>
      </c>
      <c r="CA28" s="52" t="s">
        <v>50</v>
      </c>
      <c r="CB28" s="52">
        <f t="shared" ref="CB28:CB42" si="5">P6</f>
        <v>39</v>
      </c>
      <c r="CC28" s="52">
        <f t="shared" ref="CC28:CC42" si="6">Q6</f>
        <v>32</v>
      </c>
      <c r="CD28" s="52" t="s">
        <v>50</v>
      </c>
      <c r="CE28" s="52">
        <f>R6</f>
        <v>34</v>
      </c>
      <c r="CF28" s="52">
        <f>E6</f>
        <v>1</v>
      </c>
      <c r="CG28" s="52" t="s">
        <v>50</v>
      </c>
      <c r="CH28" s="52">
        <f>F6</f>
        <v>30</v>
      </c>
      <c r="CI28" s="52">
        <f t="shared" ref="CI28:CI42" si="7">AM6</f>
        <v>0</v>
      </c>
      <c r="CJ28" s="52">
        <f t="shared" ref="CJ28:CJ42" si="8">AN6</f>
        <v>0.2</v>
      </c>
      <c r="CK28" s="52">
        <f t="shared" ref="CK28:CK42" si="9">AK6</f>
        <v>0</v>
      </c>
      <c r="CL28" s="52">
        <f t="shared" ref="CL28:CL42" si="10">AL6</f>
        <v>0.45</v>
      </c>
      <c r="CM28" s="52">
        <f>AE6</f>
        <v>2</v>
      </c>
      <c r="CN28" s="52" t="s">
        <v>50</v>
      </c>
      <c r="CO28" s="53">
        <f t="shared" ref="CO28:CO42" si="11">AF6</f>
        <v>6.9</v>
      </c>
      <c r="CP28" s="62">
        <f t="shared" ref="CP28:CP42" si="12">AG6</f>
        <v>0.6</v>
      </c>
      <c r="CQ28" s="53">
        <f t="shared" ref="CQ28:CQ42" si="13">AH6</f>
        <v>3.4</v>
      </c>
      <c r="CR28" s="52">
        <f t="shared" ref="CR28:CR42" si="14">AI6</f>
        <v>0</v>
      </c>
      <c r="CS28" s="52">
        <f t="shared" ref="CS28:CS42" si="15">AJ6</f>
        <v>0.8</v>
      </c>
      <c r="CT28" s="52">
        <f t="shared" ref="CT28:DE28" si="16">S6</f>
        <v>232</v>
      </c>
      <c r="CU28" s="52">
        <f t="shared" si="16"/>
        <v>378</v>
      </c>
      <c r="CV28" s="52">
        <f t="shared" si="16"/>
        <v>32</v>
      </c>
      <c r="CW28" s="52">
        <f t="shared" si="16"/>
        <v>62</v>
      </c>
      <c r="CX28" s="52">
        <f t="shared" si="16"/>
        <v>26</v>
      </c>
      <c r="CY28" s="52">
        <f t="shared" si="16"/>
        <v>48</v>
      </c>
      <c r="CZ28" s="52">
        <f t="shared" si="16"/>
        <v>0</v>
      </c>
      <c r="DA28" s="52">
        <f t="shared" si="16"/>
        <v>9</v>
      </c>
      <c r="DB28" s="52">
        <f t="shared" si="16"/>
        <v>1</v>
      </c>
      <c r="DC28" s="52">
        <f t="shared" si="16"/>
        <v>6</v>
      </c>
      <c r="DD28" s="52">
        <f t="shared" si="16"/>
        <v>0</v>
      </c>
      <c r="DE28" s="52">
        <f t="shared" si="16"/>
        <v>2</v>
      </c>
    </row>
    <row r="29" spans="1:166" s="52" customFormat="1" ht="20.25" customHeight="1" x14ac:dyDescent="0.2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1"/>
      <c r="BK29" s="52">
        <v>2</v>
      </c>
      <c r="BL29" s="52" t="s">
        <v>50</v>
      </c>
      <c r="BM29" s="53">
        <v>6</v>
      </c>
      <c r="BN29" s="52">
        <f t="shared" ref="BN29:BN42" si="17">I7</f>
        <v>17.399999999999999</v>
      </c>
      <c r="BO29" s="52" t="s">
        <v>50</v>
      </c>
      <c r="BP29" s="52">
        <f t="shared" si="1"/>
        <v>22.2</v>
      </c>
      <c r="BQ29" s="52">
        <f t="shared" si="2"/>
        <v>58.7</v>
      </c>
      <c r="BR29" s="52" t="s">
        <v>50</v>
      </c>
      <c r="BS29" s="52">
        <f t="shared" ref="BS29:BS42" si="18">L7</f>
        <v>74</v>
      </c>
      <c r="BT29" s="52">
        <f t="shared" ref="BT29:BT42" si="19">G7</f>
        <v>4.7</v>
      </c>
      <c r="BU29" s="52" t="s">
        <v>50</v>
      </c>
      <c r="BV29" s="52">
        <f t="shared" ref="BV29:BV42" si="20">H7</f>
        <v>6.1</v>
      </c>
      <c r="BW29" s="52">
        <f t="shared" ref="BW29:BW42" si="21">M7</f>
        <v>93</v>
      </c>
      <c r="BX29" s="52" t="s">
        <v>50</v>
      </c>
      <c r="BY29" s="52">
        <f t="shared" si="3"/>
        <v>121</v>
      </c>
      <c r="BZ29" s="52">
        <f t="shared" si="4"/>
        <v>33</v>
      </c>
      <c r="CA29" s="52" t="s">
        <v>50</v>
      </c>
      <c r="CB29" s="52">
        <f t="shared" si="5"/>
        <v>41</v>
      </c>
      <c r="CC29" s="52">
        <f t="shared" si="6"/>
        <v>27</v>
      </c>
      <c r="CD29" s="52" t="s">
        <v>50</v>
      </c>
      <c r="CE29" s="52">
        <f t="shared" ref="CE29:CE42" si="22">R7</f>
        <v>33</v>
      </c>
      <c r="CF29" s="52">
        <f t="shared" ref="CF29:CF42" si="23">E7</f>
        <v>5</v>
      </c>
      <c r="CG29" s="52" t="s">
        <v>50</v>
      </c>
      <c r="CH29" s="52">
        <f t="shared" ref="CH29:CH42" si="24">F7</f>
        <v>16</v>
      </c>
      <c r="CI29" s="52">
        <f t="shared" si="7"/>
        <v>0</v>
      </c>
      <c r="CJ29" s="52">
        <f t="shared" si="8"/>
        <v>0.2</v>
      </c>
      <c r="CK29" s="52">
        <f t="shared" si="9"/>
        <v>0</v>
      </c>
      <c r="CL29" s="52">
        <f t="shared" si="10"/>
        <v>0.45</v>
      </c>
      <c r="CM29" s="52">
        <f t="shared" ref="CM29:CM42" si="25">AE7</f>
        <v>2</v>
      </c>
      <c r="CN29" s="52" t="s">
        <v>50</v>
      </c>
      <c r="CO29" s="53">
        <f t="shared" si="11"/>
        <v>6.9</v>
      </c>
      <c r="CP29" s="62">
        <f t="shared" si="12"/>
        <v>0.6</v>
      </c>
      <c r="CQ29" s="53">
        <f t="shared" si="13"/>
        <v>3.4</v>
      </c>
      <c r="CR29" s="52">
        <f t="shared" si="14"/>
        <v>0</v>
      </c>
      <c r="CS29" s="52">
        <f t="shared" si="15"/>
        <v>0.8</v>
      </c>
      <c r="CT29" s="52">
        <f t="shared" ref="CT29:DE29" si="26">S7</f>
        <v>232</v>
      </c>
      <c r="CU29" s="52">
        <f t="shared" si="26"/>
        <v>378</v>
      </c>
      <c r="CV29" s="52">
        <f t="shared" si="26"/>
        <v>32</v>
      </c>
      <c r="CW29" s="52">
        <f t="shared" si="26"/>
        <v>62</v>
      </c>
      <c r="CX29" s="52">
        <f t="shared" si="26"/>
        <v>26</v>
      </c>
      <c r="CY29" s="52">
        <f t="shared" si="26"/>
        <v>48</v>
      </c>
      <c r="CZ29" s="52">
        <f t="shared" si="26"/>
        <v>0</v>
      </c>
      <c r="DA29" s="52">
        <f t="shared" si="26"/>
        <v>9</v>
      </c>
      <c r="DB29" s="52">
        <f t="shared" si="26"/>
        <v>1</v>
      </c>
      <c r="DC29" s="52">
        <f t="shared" si="26"/>
        <v>6</v>
      </c>
      <c r="DD29" s="52">
        <f t="shared" si="26"/>
        <v>0</v>
      </c>
      <c r="DE29" s="52">
        <f t="shared" si="26"/>
        <v>2</v>
      </c>
    </row>
    <row r="30" spans="1:166" s="52" customFormat="1" ht="20.25" customHeight="1" x14ac:dyDescent="0.2">
      <c r="A30" s="75"/>
      <c r="B30" s="75"/>
      <c r="C30" s="75" t="s">
        <v>2</v>
      </c>
      <c r="D30" s="75"/>
      <c r="E30" s="75"/>
      <c r="F30" s="75"/>
      <c r="G30" s="75"/>
      <c r="H30" s="75"/>
      <c r="I30" s="75"/>
      <c r="J30" s="75"/>
      <c r="K30" s="75"/>
      <c r="L30" s="75"/>
      <c r="M30" s="75" t="s">
        <v>48</v>
      </c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1"/>
      <c r="BK30" s="52">
        <v>7</v>
      </c>
      <c r="BL30" s="52" t="s">
        <v>50</v>
      </c>
      <c r="BM30" s="53">
        <v>13</v>
      </c>
      <c r="BN30" s="52">
        <f t="shared" si="17"/>
        <v>17.399999999999999</v>
      </c>
      <c r="BO30" s="52" t="s">
        <v>50</v>
      </c>
      <c r="BP30" s="52">
        <f t="shared" si="1"/>
        <v>22.2</v>
      </c>
      <c r="BQ30" s="52">
        <f t="shared" si="2"/>
        <v>58</v>
      </c>
      <c r="BR30" s="52" t="s">
        <v>50</v>
      </c>
      <c r="BS30" s="52">
        <f t="shared" si="18"/>
        <v>74</v>
      </c>
      <c r="BT30" s="52">
        <f t="shared" si="19"/>
        <v>4.7</v>
      </c>
      <c r="BU30" s="52" t="s">
        <v>50</v>
      </c>
      <c r="BV30" s="52">
        <f t="shared" si="20"/>
        <v>6.1</v>
      </c>
      <c r="BW30" s="52">
        <f t="shared" si="21"/>
        <v>93</v>
      </c>
      <c r="BX30" s="52" t="s">
        <v>50</v>
      </c>
      <c r="BY30" s="52">
        <f t="shared" si="3"/>
        <v>121</v>
      </c>
      <c r="BZ30" s="52">
        <f t="shared" si="4"/>
        <v>33</v>
      </c>
      <c r="CA30" s="52" t="s">
        <v>50</v>
      </c>
      <c r="CB30" s="52">
        <f t="shared" si="5"/>
        <v>41</v>
      </c>
      <c r="CC30" s="52">
        <f t="shared" si="6"/>
        <v>27</v>
      </c>
      <c r="CD30" s="52" t="s">
        <v>50</v>
      </c>
      <c r="CE30" s="52">
        <f t="shared" si="22"/>
        <v>33</v>
      </c>
      <c r="CF30" s="52">
        <f t="shared" si="23"/>
        <v>5</v>
      </c>
      <c r="CG30" s="52" t="s">
        <v>50</v>
      </c>
      <c r="CH30" s="52">
        <f t="shared" si="24"/>
        <v>16</v>
      </c>
      <c r="CI30" s="52">
        <f t="shared" si="7"/>
        <v>0</v>
      </c>
      <c r="CJ30" s="52">
        <f t="shared" si="8"/>
        <v>0.2</v>
      </c>
      <c r="CK30" s="52">
        <f t="shared" si="9"/>
        <v>0</v>
      </c>
      <c r="CL30" s="52">
        <f t="shared" si="10"/>
        <v>0.45</v>
      </c>
      <c r="CM30" s="52">
        <f t="shared" si="25"/>
        <v>2</v>
      </c>
      <c r="CN30" s="52" t="s">
        <v>50</v>
      </c>
      <c r="CO30" s="53">
        <f t="shared" si="11"/>
        <v>6.9</v>
      </c>
      <c r="CP30" s="62">
        <f t="shared" si="12"/>
        <v>0.6</v>
      </c>
      <c r="CQ30" s="53">
        <f t="shared" si="13"/>
        <v>3.4</v>
      </c>
      <c r="CR30" s="52">
        <f t="shared" si="14"/>
        <v>0</v>
      </c>
      <c r="CS30" s="52">
        <f t="shared" si="15"/>
        <v>0.8</v>
      </c>
      <c r="CT30" s="52">
        <f t="shared" ref="CT30:DE30" si="27">S8</f>
        <v>232</v>
      </c>
      <c r="CU30" s="52">
        <f t="shared" si="27"/>
        <v>378</v>
      </c>
      <c r="CV30" s="52">
        <f t="shared" si="27"/>
        <v>40</v>
      </c>
      <c r="CW30" s="52">
        <f t="shared" si="27"/>
        <v>70</v>
      </c>
      <c r="CX30" s="52">
        <f t="shared" si="27"/>
        <v>20</v>
      </c>
      <c r="CY30" s="52">
        <f t="shared" si="27"/>
        <v>62</v>
      </c>
      <c r="CZ30" s="52">
        <f t="shared" si="27"/>
        <v>2</v>
      </c>
      <c r="DA30" s="52">
        <f t="shared" si="27"/>
        <v>11</v>
      </c>
      <c r="DB30" s="52">
        <f t="shared" si="27"/>
        <v>1</v>
      </c>
      <c r="DC30" s="52">
        <f t="shared" si="27"/>
        <v>6</v>
      </c>
      <c r="DD30" s="52">
        <f t="shared" si="27"/>
        <v>0</v>
      </c>
      <c r="DE30" s="52">
        <f t="shared" si="27"/>
        <v>2</v>
      </c>
    </row>
    <row r="31" spans="1:166" s="52" customFormat="1" ht="20.25" customHeight="1" x14ac:dyDescent="0.2">
      <c r="A31" s="75"/>
      <c r="B31" s="75"/>
      <c r="C31" s="75" t="s">
        <v>2</v>
      </c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1"/>
      <c r="BK31" s="52">
        <v>14</v>
      </c>
      <c r="BL31" s="52" t="s">
        <v>50</v>
      </c>
      <c r="BM31" s="53">
        <v>21</v>
      </c>
      <c r="BN31" s="52">
        <f t="shared" si="17"/>
        <v>17.100000000000001</v>
      </c>
      <c r="BO31" s="52" t="s">
        <v>50</v>
      </c>
      <c r="BP31" s="52">
        <f t="shared" si="1"/>
        <v>17.3</v>
      </c>
      <c r="BQ31" s="52">
        <f t="shared" si="2"/>
        <v>47</v>
      </c>
      <c r="BR31" s="52" t="s">
        <v>50</v>
      </c>
      <c r="BS31" s="52">
        <f t="shared" si="18"/>
        <v>57</v>
      </c>
      <c r="BT31" s="52">
        <f t="shared" si="19"/>
        <v>4.32</v>
      </c>
      <c r="BU31" s="52" t="s">
        <v>50</v>
      </c>
      <c r="BV31" s="52">
        <f t="shared" si="20"/>
        <v>5.59</v>
      </c>
      <c r="BW31" s="52">
        <f t="shared" si="21"/>
        <v>95</v>
      </c>
      <c r="BX31" s="52" t="s">
        <v>50</v>
      </c>
      <c r="BY31" s="52">
        <f t="shared" si="3"/>
        <v>117</v>
      </c>
      <c r="BZ31" s="52">
        <f t="shared" si="4"/>
        <v>29</v>
      </c>
      <c r="CA31" s="52" t="s">
        <v>50</v>
      </c>
      <c r="CB31" s="52">
        <f t="shared" si="5"/>
        <v>35</v>
      </c>
      <c r="CC31" s="52">
        <f t="shared" si="6"/>
        <v>28</v>
      </c>
      <c r="CD31" s="52" t="s">
        <v>50</v>
      </c>
      <c r="CE31" s="52">
        <f t="shared" si="22"/>
        <v>39</v>
      </c>
      <c r="CF31" s="52">
        <f t="shared" si="23"/>
        <v>5</v>
      </c>
      <c r="CG31" s="52" t="s">
        <v>50</v>
      </c>
      <c r="CH31" s="52">
        <f t="shared" si="24"/>
        <v>15</v>
      </c>
      <c r="CI31" s="52">
        <f t="shared" si="7"/>
        <v>0</v>
      </c>
      <c r="CJ31" s="52">
        <f t="shared" si="8"/>
        <v>0.2</v>
      </c>
      <c r="CK31" s="52">
        <f t="shared" si="9"/>
        <v>0</v>
      </c>
      <c r="CL31" s="52">
        <f t="shared" si="10"/>
        <v>0.45</v>
      </c>
      <c r="CM31" s="52">
        <f t="shared" si="25"/>
        <v>2</v>
      </c>
      <c r="CN31" s="52" t="s">
        <v>50</v>
      </c>
      <c r="CO31" s="53">
        <f t="shared" si="11"/>
        <v>6.9</v>
      </c>
      <c r="CP31" s="62">
        <f t="shared" si="12"/>
        <v>0.6</v>
      </c>
      <c r="CQ31" s="53">
        <f t="shared" si="13"/>
        <v>3.4</v>
      </c>
      <c r="CR31" s="52">
        <f t="shared" si="14"/>
        <v>0</v>
      </c>
      <c r="CS31" s="52">
        <f t="shared" si="15"/>
        <v>0.8</v>
      </c>
      <c r="CT31" s="52">
        <f t="shared" ref="CT31:DE31" si="28">S9</f>
        <v>232</v>
      </c>
      <c r="CU31" s="52">
        <f t="shared" si="28"/>
        <v>378</v>
      </c>
      <c r="CV31" s="52">
        <f t="shared" si="28"/>
        <v>32</v>
      </c>
      <c r="CW31" s="52">
        <f t="shared" si="28"/>
        <v>62</v>
      </c>
      <c r="CX31" s="52">
        <f t="shared" si="28"/>
        <v>41</v>
      </c>
      <c r="CY31" s="52">
        <f t="shared" si="28"/>
        <v>71</v>
      </c>
      <c r="CZ31" s="52">
        <f t="shared" si="28"/>
        <v>2</v>
      </c>
      <c r="DA31" s="52">
        <f t="shared" si="28"/>
        <v>11</v>
      </c>
      <c r="DB31" s="52">
        <f t="shared" si="28"/>
        <v>1</v>
      </c>
      <c r="DC31" s="52">
        <f t="shared" si="28"/>
        <v>6</v>
      </c>
      <c r="DD31" s="52">
        <f t="shared" si="28"/>
        <v>1</v>
      </c>
      <c r="DE31" s="52">
        <f t="shared" si="28"/>
        <v>2</v>
      </c>
    </row>
    <row r="32" spans="1:166" s="52" customFormat="1" ht="20.25" customHeight="1" x14ac:dyDescent="0.2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1"/>
      <c r="BK32" s="52">
        <v>22</v>
      </c>
      <c r="BL32" s="52" t="s">
        <v>50</v>
      </c>
      <c r="BM32" s="53">
        <v>30</v>
      </c>
      <c r="BN32" s="52">
        <f t="shared" si="17"/>
        <v>12.2</v>
      </c>
      <c r="BO32" s="52" t="s">
        <v>50</v>
      </c>
      <c r="BP32" s="52">
        <f t="shared" si="1"/>
        <v>16</v>
      </c>
      <c r="BQ32" s="52">
        <f t="shared" si="2"/>
        <v>38</v>
      </c>
      <c r="BR32" s="52" t="s">
        <v>50</v>
      </c>
      <c r="BS32" s="52">
        <f t="shared" si="18"/>
        <v>59</v>
      </c>
      <c r="BT32" s="52">
        <f t="shared" si="19"/>
        <v>3.75</v>
      </c>
      <c r="BU32" s="52" t="s">
        <v>50</v>
      </c>
      <c r="BV32" s="52">
        <f t="shared" si="20"/>
        <v>4.95</v>
      </c>
      <c r="BW32" s="52">
        <f t="shared" si="21"/>
        <v>93</v>
      </c>
      <c r="BX32" s="52" t="s">
        <v>50</v>
      </c>
      <c r="BY32" s="52">
        <f t="shared" si="3"/>
        <v>115</v>
      </c>
      <c r="BZ32" s="52">
        <f t="shared" si="4"/>
        <v>29</v>
      </c>
      <c r="CA32" s="52" t="s">
        <v>50</v>
      </c>
      <c r="CB32" s="52">
        <f t="shared" si="5"/>
        <v>35</v>
      </c>
      <c r="CC32" s="52">
        <f t="shared" si="6"/>
        <v>28</v>
      </c>
      <c r="CD32" s="52" t="s">
        <v>50</v>
      </c>
      <c r="CE32" s="52">
        <f t="shared" si="22"/>
        <v>34</v>
      </c>
      <c r="CF32" s="52">
        <f t="shared" si="23"/>
        <v>5</v>
      </c>
      <c r="CG32" s="52" t="s">
        <v>50</v>
      </c>
      <c r="CH32" s="52">
        <f t="shared" si="24"/>
        <v>15</v>
      </c>
      <c r="CI32" s="52">
        <f t="shared" si="7"/>
        <v>0</v>
      </c>
      <c r="CJ32" s="52">
        <f t="shared" si="8"/>
        <v>0.2</v>
      </c>
      <c r="CK32" s="52">
        <f t="shared" si="9"/>
        <v>0</v>
      </c>
      <c r="CL32" s="52">
        <f t="shared" si="10"/>
        <v>0.45</v>
      </c>
      <c r="CM32" s="52">
        <f t="shared" si="25"/>
        <v>2</v>
      </c>
      <c r="CN32" s="52" t="s">
        <v>50</v>
      </c>
      <c r="CO32" s="53">
        <f t="shared" si="11"/>
        <v>6.9</v>
      </c>
      <c r="CP32" s="62">
        <f t="shared" si="12"/>
        <v>0.6</v>
      </c>
      <c r="CQ32" s="53">
        <f t="shared" si="13"/>
        <v>3.4</v>
      </c>
      <c r="CR32" s="52">
        <f t="shared" si="14"/>
        <v>0</v>
      </c>
      <c r="CS32" s="52">
        <f t="shared" si="15"/>
        <v>0.8</v>
      </c>
      <c r="CT32" s="52">
        <f t="shared" ref="CT32:DE32" si="29">S10</f>
        <v>232</v>
      </c>
      <c r="CU32" s="52">
        <f t="shared" si="29"/>
        <v>378</v>
      </c>
      <c r="CV32" s="52">
        <f t="shared" si="29"/>
        <v>32</v>
      </c>
      <c r="CW32" s="52">
        <f t="shared" si="29"/>
        <v>62</v>
      </c>
      <c r="CX32" s="52">
        <f t="shared" si="29"/>
        <v>41</v>
      </c>
      <c r="CY32" s="52">
        <f t="shared" si="29"/>
        <v>71</v>
      </c>
      <c r="CZ32" s="52">
        <f t="shared" si="29"/>
        <v>2</v>
      </c>
      <c r="DA32" s="52">
        <f t="shared" si="29"/>
        <v>11</v>
      </c>
      <c r="DB32" s="52">
        <f t="shared" si="29"/>
        <v>1</v>
      </c>
      <c r="DC32" s="52">
        <f t="shared" si="29"/>
        <v>6</v>
      </c>
      <c r="DD32" s="52">
        <f t="shared" si="29"/>
        <v>1</v>
      </c>
      <c r="DE32" s="52">
        <f t="shared" si="29"/>
        <v>2</v>
      </c>
    </row>
    <row r="33" spans="1:109" s="52" customFormat="1" ht="20.25" customHeight="1" x14ac:dyDescent="0.2">
      <c r="A33" s="75"/>
      <c r="B33" s="75" t="s">
        <v>43</v>
      </c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1"/>
      <c r="BJ33" s="52" t="s">
        <v>56</v>
      </c>
      <c r="BK33" s="52">
        <v>1</v>
      </c>
      <c r="BL33" s="52" t="s">
        <v>50</v>
      </c>
      <c r="BM33" s="53">
        <v>2</v>
      </c>
      <c r="BN33" s="52">
        <f t="shared" si="17"/>
        <v>10.9</v>
      </c>
      <c r="BO33" s="52" t="s">
        <v>50</v>
      </c>
      <c r="BP33" s="52">
        <f t="shared" si="1"/>
        <v>14.7</v>
      </c>
      <c r="BQ33" s="52">
        <f t="shared" si="2"/>
        <v>36</v>
      </c>
      <c r="BR33" s="52" t="s">
        <v>50</v>
      </c>
      <c r="BS33" s="52">
        <f t="shared" si="18"/>
        <v>48</v>
      </c>
      <c r="BT33" s="52">
        <f t="shared" si="19"/>
        <v>3.6</v>
      </c>
      <c r="BU33" s="52" t="s">
        <v>50</v>
      </c>
      <c r="BV33" s="52">
        <f t="shared" si="20"/>
        <v>4.5999999999999996</v>
      </c>
      <c r="BW33" s="52">
        <f t="shared" si="21"/>
        <v>92</v>
      </c>
      <c r="BX33" s="52" t="s">
        <v>50</v>
      </c>
      <c r="BY33" s="52">
        <f t="shared" si="3"/>
        <v>114</v>
      </c>
      <c r="BZ33" s="52">
        <f t="shared" si="4"/>
        <v>28</v>
      </c>
      <c r="CA33" s="52" t="s">
        <v>50</v>
      </c>
      <c r="CB33" s="52">
        <f t="shared" si="5"/>
        <v>34</v>
      </c>
      <c r="CC33" s="52">
        <f t="shared" si="6"/>
        <v>28</v>
      </c>
      <c r="CD33" s="52" t="s">
        <v>50</v>
      </c>
      <c r="CE33" s="52">
        <f t="shared" si="22"/>
        <v>32</v>
      </c>
      <c r="CF33" s="52">
        <f t="shared" si="23"/>
        <v>5.5</v>
      </c>
      <c r="CG33" s="52" t="s">
        <v>50</v>
      </c>
      <c r="CH33" s="52">
        <f t="shared" si="24"/>
        <v>15</v>
      </c>
      <c r="CI33" s="52">
        <f t="shared" si="7"/>
        <v>0</v>
      </c>
      <c r="CJ33" s="52">
        <f t="shared" si="8"/>
        <v>0.2</v>
      </c>
      <c r="CK33" s="52">
        <f t="shared" si="9"/>
        <v>0</v>
      </c>
      <c r="CL33" s="52">
        <f t="shared" si="10"/>
        <v>0.45</v>
      </c>
      <c r="CM33" s="52">
        <f t="shared" si="25"/>
        <v>2</v>
      </c>
      <c r="CN33" s="52" t="s">
        <v>50</v>
      </c>
      <c r="CO33" s="53">
        <f t="shared" si="11"/>
        <v>6.9</v>
      </c>
      <c r="CP33" s="62">
        <f t="shared" si="12"/>
        <v>0.6</v>
      </c>
      <c r="CQ33" s="53">
        <f t="shared" si="13"/>
        <v>3.4</v>
      </c>
      <c r="CR33" s="52">
        <f t="shared" si="14"/>
        <v>0</v>
      </c>
      <c r="CS33" s="52">
        <f t="shared" si="15"/>
        <v>0.8</v>
      </c>
      <c r="CT33" s="52">
        <f t="shared" ref="CT33:DE33" si="30">S11</f>
        <v>150</v>
      </c>
      <c r="CU33" s="52">
        <f t="shared" si="30"/>
        <v>400</v>
      </c>
      <c r="CV33" s="52">
        <f t="shared" si="30"/>
        <v>40</v>
      </c>
      <c r="CW33" s="52">
        <f t="shared" si="30"/>
        <v>75</v>
      </c>
      <c r="CX33" s="52">
        <f t="shared" si="30"/>
        <v>41</v>
      </c>
      <c r="CY33" s="52">
        <f t="shared" si="30"/>
        <v>72</v>
      </c>
      <c r="CZ33" s="52">
        <f t="shared" si="30"/>
        <v>2</v>
      </c>
      <c r="DA33" s="52">
        <f t="shared" si="30"/>
        <v>11</v>
      </c>
      <c r="DB33" s="52">
        <f t="shared" si="30"/>
        <v>1</v>
      </c>
      <c r="DC33" s="52">
        <f t="shared" si="30"/>
        <v>6</v>
      </c>
      <c r="DD33" s="52">
        <f t="shared" si="30"/>
        <v>1</v>
      </c>
      <c r="DE33" s="52">
        <f t="shared" si="30"/>
        <v>2</v>
      </c>
    </row>
    <row r="34" spans="1:109" s="52" customFormat="1" ht="20.25" customHeight="1" x14ac:dyDescent="0.2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1"/>
      <c r="BK34" s="52">
        <v>3</v>
      </c>
      <c r="BL34" s="52" t="s">
        <v>50</v>
      </c>
      <c r="BM34" s="53">
        <v>4</v>
      </c>
      <c r="BN34" s="52">
        <f t="shared" si="17"/>
        <v>10.4</v>
      </c>
      <c r="BO34" s="52" t="s">
        <v>50</v>
      </c>
      <c r="BP34" s="52">
        <f t="shared" si="1"/>
        <v>12.5</v>
      </c>
      <c r="BQ34" s="52">
        <f t="shared" si="2"/>
        <v>34</v>
      </c>
      <c r="BR34" s="52" t="s">
        <v>50</v>
      </c>
      <c r="BS34" s="52">
        <f t="shared" si="18"/>
        <v>41</v>
      </c>
      <c r="BT34" s="52">
        <f t="shared" si="19"/>
        <v>3.38</v>
      </c>
      <c r="BU34" s="52" t="s">
        <v>50</v>
      </c>
      <c r="BV34" s="52">
        <f t="shared" si="20"/>
        <v>4.18</v>
      </c>
      <c r="BW34" s="52">
        <f t="shared" si="21"/>
        <v>89</v>
      </c>
      <c r="BX34" s="52" t="s">
        <v>50</v>
      </c>
      <c r="BY34" s="52">
        <f t="shared" si="3"/>
        <v>108</v>
      </c>
      <c r="BZ34" s="52">
        <f t="shared" si="4"/>
        <v>26</v>
      </c>
      <c r="CA34" s="52" t="s">
        <v>50</v>
      </c>
      <c r="CB34" s="52">
        <f t="shared" si="5"/>
        <v>32</v>
      </c>
      <c r="CC34" s="52">
        <f t="shared" si="6"/>
        <v>28</v>
      </c>
      <c r="CD34" s="52" t="s">
        <v>50</v>
      </c>
      <c r="CE34" s="52">
        <f t="shared" si="22"/>
        <v>32</v>
      </c>
      <c r="CF34" s="52">
        <f t="shared" si="23"/>
        <v>5.5</v>
      </c>
      <c r="CG34" s="52" t="s">
        <v>50</v>
      </c>
      <c r="CH34" s="52">
        <f t="shared" si="24"/>
        <v>15</v>
      </c>
      <c r="CI34" s="52">
        <f t="shared" si="7"/>
        <v>0</v>
      </c>
      <c r="CJ34" s="52">
        <f t="shared" si="8"/>
        <v>0.2</v>
      </c>
      <c r="CK34" s="52">
        <f t="shared" si="9"/>
        <v>0</v>
      </c>
      <c r="CL34" s="52">
        <f t="shared" si="10"/>
        <v>0.45</v>
      </c>
      <c r="CM34" s="52">
        <f t="shared" si="25"/>
        <v>2</v>
      </c>
      <c r="CN34" s="52" t="s">
        <v>50</v>
      </c>
      <c r="CO34" s="53">
        <f t="shared" si="11"/>
        <v>6.9</v>
      </c>
      <c r="CP34" s="62">
        <f t="shared" si="12"/>
        <v>0.6</v>
      </c>
      <c r="CQ34" s="53">
        <f t="shared" si="13"/>
        <v>3.4</v>
      </c>
      <c r="CR34" s="52">
        <f t="shared" si="14"/>
        <v>0</v>
      </c>
      <c r="CS34" s="52">
        <f t="shared" si="15"/>
        <v>0.8</v>
      </c>
      <c r="CT34" s="52">
        <f t="shared" ref="CT34:DE34" si="31">S12</f>
        <v>150</v>
      </c>
      <c r="CU34" s="52">
        <f t="shared" si="31"/>
        <v>400</v>
      </c>
      <c r="CV34" s="52">
        <f t="shared" si="31"/>
        <v>40</v>
      </c>
      <c r="CW34" s="52">
        <f t="shared" si="31"/>
        <v>75</v>
      </c>
      <c r="CX34" s="52">
        <f t="shared" si="31"/>
        <v>35</v>
      </c>
      <c r="CY34" s="52">
        <f t="shared" si="31"/>
        <v>65</v>
      </c>
      <c r="CZ34" s="52">
        <f t="shared" si="31"/>
        <v>2</v>
      </c>
      <c r="DA34" s="52">
        <f t="shared" si="31"/>
        <v>11</v>
      </c>
      <c r="DB34" s="52">
        <f t="shared" si="31"/>
        <v>1</v>
      </c>
      <c r="DC34" s="52">
        <f t="shared" si="31"/>
        <v>6</v>
      </c>
      <c r="DD34" s="52">
        <f t="shared" si="31"/>
        <v>1</v>
      </c>
      <c r="DE34" s="52">
        <f t="shared" si="31"/>
        <v>2</v>
      </c>
    </row>
    <row r="35" spans="1:109" s="52" customFormat="1" ht="20.25" customHeight="1" x14ac:dyDescent="0.2">
      <c r="A35" s="75"/>
      <c r="B35" s="75" t="s">
        <v>20</v>
      </c>
      <c r="C35" s="75"/>
      <c r="D35" s="75"/>
      <c r="E35" s="75"/>
      <c r="F35" s="75"/>
      <c r="G35" s="75"/>
      <c r="H35" s="75"/>
      <c r="I35" s="75" t="s">
        <v>44</v>
      </c>
      <c r="J35" s="75"/>
      <c r="K35" s="75"/>
      <c r="L35" s="75"/>
      <c r="M35" s="75" t="s">
        <v>45</v>
      </c>
      <c r="N35" s="75"/>
      <c r="O35" s="75"/>
      <c r="P35" s="75" t="s">
        <v>21</v>
      </c>
      <c r="Q35" s="75"/>
      <c r="R35" s="75"/>
      <c r="S35" s="75"/>
      <c r="T35" s="75"/>
      <c r="U35" s="75"/>
      <c r="V35" s="75" t="s">
        <v>22</v>
      </c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1"/>
      <c r="BK35" s="52">
        <v>5</v>
      </c>
      <c r="BL35" s="52" t="s">
        <v>50</v>
      </c>
      <c r="BM35" s="53">
        <v>6</v>
      </c>
      <c r="BN35" s="52">
        <f t="shared" si="17"/>
        <v>10.8</v>
      </c>
      <c r="BO35" s="52" t="s">
        <v>50</v>
      </c>
      <c r="BP35" s="52">
        <f t="shared" si="1"/>
        <v>12.2</v>
      </c>
      <c r="BQ35" s="52">
        <f t="shared" si="2"/>
        <v>35</v>
      </c>
      <c r="BR35" s="52" t="s">
        <v>50</v>
      </c>
      <c r="BS35" s="52">
        <f t="shared" si="18"/>
        <v>41</v>
      </c>
      <c r="BT35" s="52">
        <f t="shared" si="19"/>
        <v>3.71</v>
      </c>
      <c r="BU35" s="52" t="s">
        <v>50</v>
      </c>
      <c r="BV35" s="52">
        <f t="shared" si="20"/>
        <v>4.71</v>
      </c>
      <c r="BW35" s="52">
        <f t="shared" si="21"/>
        <v>82</v>
      </c>
      <c r="BX35" s="52" t="s">
        <v>50</v>
      </c>
      <c r="BY35" s="52">
        <f t="shared" si="3"/>
        <v>100</v>
      </c>
      <c r="BZ35" s="52">
        <f t="shared" si="4"/>
        <v>24</v>
      </c>
      <c r="CA35" s="52" t="s">
        <v>50</v>
      </c>
      <c r="CB35" s="52">
        <f t="shared" si="5"/>
        <v>30</v>
      </c>
      <c r="CC35" s="52">
        <f t="shared" si="6"/>
        <v>28</v>
      </c>
      <c r="CD35" s="52" t="s">
        <v>50</v>
      </c>
      <c r="CE35" s="52">
        <f t="shared" si="22"/>
        <v>32</v>
      </c>
      <c r="CF35" s="52">
        <f t="shared" si="23"/>
        <v>5.5</v>
      </c>
      <c r="CG35" s="52" t="s">
        <v>50</v>
      </c>
      <c r="CH35" s="52">
        <f t="shared" si="24"/>
        <v>15</v>
      </c>
      <c r="CI35" s="52">
        <f t="shared" si="7"/>
        <v>0</v>
      </c>
      <c r="CJ35" s="52">
        <f t="shared" si="8"/>
        <v>0.2</v>
      </c>
      <c r="CK35" s="52">
        <f t="shared" si="9"/>
        <v>0</v>
      </c>
      <c r="CL35" s="52">
        <f t="shared" si="10"/>
        <v>0.45</v>
      </c>
      <c r="CM35" s="52">
        <f t="shared" si="25"/>
        <v>2</v>
      </c>
      <c r="CN35" s="52" t="s">
        <v>50</v>
      </c>
      <c r="CO35" s="53">
        <f t="shared" si="11"/>
        <v>6.9</v>
      </c>
      <c r="CP35" s="62">
        <f t="shared" si="12"/>
        <v>0.6</v>
      </c>
      <c r="CQ35" s="53">
        <f t="shared" si="13"/>
        <v>3.4</v>
      </c>
      <c r="CR35" s="52">
        <f t="shared" si="14"/>
        <v>0</v>
      </c>
      <c r="CS35" s="52">
        <f t="shared" si="15"/>
        <v>0.8</v>
      </c>
      <c r="CT35" s="52">
        <f t="shared" ref="CT35:DE35" si="32">S13</f>
        <v>150</v>
      </c>
      <c r="CU35" s="52">
        <f t="shared" si="32"/>
        <v>400</v>
      </c>
      <c r="CV35" s="52">
        <f t="shared" si="32"/>
        <v>40</v>
      </c>
      <c r="CW35" s="52">
        <f t="shared" si="32"/>
        <v>70</v>
      </c>
      <c r="CX35" s="52">
        <f t="shared" si="32"/>
        <v>20</v>
      </c>
      <c r="CY35" s="52">
        <f t="shared" si="32"/>
        <v>61</v>
      </c>
      <c r="CZ35" s="52">
        <f t="shared" si="32"/>
        <v>2</v>
      </c>
      <c r="DA35" s="52">
        <f t="shared" si="32"/>
        <v>8</v>
      </c>
      <c r="DB35" s="52">
        <f t="shared" si="32"/>
        <v>2</v>
      </c>
      <c r="DC35" s="52">
        <f t="shared" si="32"/>
        <v>6</v>
      </c>
      <c r="DD35" s="52">
        <f t="shared" si="32"/>
        <v>0</v>
      </c>
      <c r="DE35" s="52">
        <f t="shared" si="32"/>
        <v>2</v>
      </c>
    </row>
    <row r="36" spans="1:109" s="52" customFormat="1" ht="20.25" customHeight="1" x14ac:dyDescent="0.2">
      <c r="A36" s="75"/>
      <c r="B36" s="75" t="s">
        <v>23</v>
      </c>
      <c r="C36" s="75"/>
      <c r="D36" s="75"/>
      <c r="E36" s="75"/>
      <c r="F36" s="75"/>
      <c r="G36" s="75"/>
      <c r="H36" s="75"/>
      <c r="I36" s="75">
        <f>CBC!I11</f>
        <v>8.4499999999999993</v>
      </c>
      <c r="J36" s="75"/>
      <c r="K36" s="75"/>
      <c r="L36" s="75"/>
      <c r="M36" s="75" t="s">
        <v>120</v>
      </c>
      <c r="N36" s="75"/>
      <c r="O36" s="75"/>
      <c r="P36" s="75" t="str">
        <f>IF(I36&lt;=V36,"L",IF(I36&lt;=AC36," ","H"))</f>
        <v xml:space="preserve"> </v>
      </c>
      <c r="Q36" s="75"/>
      <c r="R36" s="75"/>
      <c r="S36" s="75" t="str">
        <f>IF(I36&lt;=V36,"↓",IF(I36&lt;=AC36," ","↑"))</f>
        <v xml:space="preserve"> </v>
      </c>
      <c r="T36" s="75"/>
      <c r="U36" s="75"/>
      <c r="V36" s="75">
        <f t="shared" ref="V36:V43" si="33">AO45</f>
        <v>3.5</v>
      </c>
      <c r="W36" s="75"/>
      <c r="X36" s="75"/>
      <c r="Y36" s="75"/>
      <c r="Z36" s="75"/>
      <c r="AA36" s="75" t="s">
        <v>24</v>
      </c>
      <c r="AB36" s="75"/>
      <c r="AC36" s="75">
        <f t="shared" ref="AC36:AC43" si="34">AP45</f>
        <v>11</v>
      </c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1"/>
      <c r="BK36" s="52">
        <v>7</v>
      </c>
      <c r="BL36" s="52" t="s">
        <v>50</v>
      </c>
      <c r="BM36" s="53">
        <v>11</v>
      </c>
      <c r="BN36" s="52">
        <f t="shared" si="17"/>
        <v>11</v>
      </c>
      <c r="BO36" s="52" t="s">
        <v>50</v>
      </c>
      <c r="BP36" s="52">
        <f t="shared" si="1"/>
        <v>12.4</v>
      </c>
      <c r="BQ36" s="52">
        <f t="shared" si="2"/>
        <v>36</v>
      </c>
      <c r="BR36" s="52" t="s">
        <v>50</v>
      </c>
      <c r="BS36" s="52">
        <f t="shared" si="18"/>
        <v>41</v>
      </c>
      <c r="BT36" s="52">
        <f t="shared" si="19"/>
        <v>3.9</v>
      </c>
      <c r="BU36" s="52" t="s">
        <v>50</v>
      </c>
      <c r="BV36" s="52">
        <f t="shared" si="20"/>
        <v>4.8</v>
      </c>
      <c r="BW36" s="52">
        <f t="shared" si="21"/>
        <v>81</v>
      </c>
      <c r="BX36" s="52" t="s">
        <v>50</v>
      </c>
      <c r="BY36" s="52">
        <f t="shared" si="3"/>
        <v>98</v>
      </c>
      <c r="BZ36" s="52">
        <f t="shared" si="4"/>
        <v>24</v>
      </c>
      <c r="CA36" s="52" t="s">
        <v>50</v>
      </c>
      <c r="CB36" s="52">
        <f t="shared" si="5"/>
        <v>30</v>
      </c>
      <c r="CC36" s="52">
        <f t="shared" si="6"/>
        <v>28</v>
      </c>
      <c r="CD36" s="52" t="s">
        <v>50</v>
      </c>
      <c r="CE36" s="52">
        <f t="shared" si="22"/>
        <v>32</v>
      </c>
      <c r="CF36" s="52">
        <f t="shared" si="23"/>
        <v>5.5</v>
      </c>
      <c r="CG36" s="52" t="s">
        <v>50</v>
      </c>
      <c r="CH36" s="52">
        <f t="shared" si="24"/>
        <v>15</v>
      </c>
      <c r="CI36" s="52">
        <f t="shared" si="7"/>
        <v>0</v>
      </c>
      <c r="CJ36" s="52">
        <f t="shared" si="8"/>
        <v>0.2</v>
      </c>
      <c r="CK36" s="52">
        <f t="shared" si="9"/>
        <v>0</v>
      </c>
      <c r="CL36" s="52">
        <f t="shared" si="10"/>
        <v>0.45</v>
      </c>
      <c r="CM36" s="52">
        <f t="shared" si="25"/>
        <v>2</v>
      </c>
      <c r="CN36" s="52" t="s">
        <v>50</v>
      </c>
      <c r="CO36" s="53">
        <f t="shared" si="11"/>
        <v>6.9</v>
      </c>
      <c r="CP36" s="62">
        <f t="shared" si="12"/>
        <v>0.6</v>
      </c>
      <c r="CQ36" s="53">
        <f t="shared" si="13"/>
        <v>3.4</v>
      </c>
      <c r="CR36" s="52">
        <f t="shared" si="14"/>
        <v>0</v>
      </c>
      <c r="CS36" s="52">
        <f t="shared" si="15"/>
        <v>0.8</v>
      </c>
      <c r="CT36" s="52">
        <f t="shared" ref="CT36:DE36" si="35">S14</f>
        <v>150</v>
      </c>
      <c r="CU36" s="52">
        <f t="shared" si="35"/>
        <v>400</v>
      </c>
      <c r="CV36" s="52">
        <f t="shared" si="35"/>
        <v>40</v>
      </c>
      <c r="CW36" s="52">
        <f t="shared" si="35"/>
        <v>61</v>
      </c>
      <c r="CX36" s="52">
        <f t="shared" si="35"/>
        <v>20</v>
      </c>
      <c r="CY36" s="52">
        <f t="shared" si="35"/>
        <v>40</v>
      </c>
      <c r="CZ36" s="52">
        <f t="shared" si="35"/>
        <v>2</v>
      </c>
      <c r="DA36" s="52">
        <f t="shared" si="35"/>
        <v>8</v>
      </c>
      <c r="DB36" s="52">
        <f t="shared" si="35"/>
        <v>2</v>
      </c>
      <c r="DC36" s="52">
        <f t="shared" si="35"/>
        <v>6</v>
      </c>
      <c r="DD36" s="52">
        <f t="shared" si="35"/>
        <v>0</v>
      </c>
      <c r="DE36" s="52">
        <f t="shared" si="35"/>
        <v>2</v>
      </c>
    </row>
    <row r="37" spans="1:109" s="52" customFormat="1" ht="20.25" customHeight="1" x14ac:dyDescent="0.2">
      <c r="A37" s="75"/>
      <c r="B37" s="75" t="s">
        <v>25</v>
      </c>
      <c r="C37" s="75"/>
      <c r="D37" s="75"/>
      <c r="E37" s="75"/>
      <c r="F37" s="75"/>
      <c r="G37" s="75"/>
      <c r="H37" s="75"/>
      <c r="I37" s="75">
        <f>CBC!I12</f>
        <v>5.25</v>
      </c>
      <c r="J37" s="75"/>
      <c r="K37" s="75"/>
      <c r="L37" s="75"/>
      <c r="M37" s="75" t="s">
        <v>121</v>
      </c>
      <c r="N37" s="75"/>
      <c r="O37" s="75"/>
      <c r="P37" s="75" t="str">
        <f>IF(I37&lt;=V37,"L",IF(I37&lt;=AC37," ","H"))</f>
        <v xml:space="preserve"> </v>
      </c>
      <c r="Q37" s="75"/>
      <c r="R37" s="75"/>
      <c r="S37" s="75" t="str">
        <f t="shared" ref="S37:S43" si="36">IF(I37&lt;=V37,"↓",IF(I37&lt;=AC37," ","↑"))</f>
        <v xml:space="preserve"> </v>
      </c>
      <c r="T37" s="75"/>
      <c r="U37" s="75"/>
      <c r="V37" s="75">
        <f t="shared" si="33"/>
        <v>4.7</v>
      </c>
      <c r="W37" s="75"/>
      <c r="X37" s="75"/>
      <c r="Y37" s="75"/>
      <c r="Z37" s="75"/>
      <c r="AA37" s="75" t="s">
        <v>24</v>
      </c>
      <c r="AB37" s="75"/>
      <c r="AC37" s="75">
        <f t="shared" si="34"/>
        <v>6.1</v>
      </c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1"/>
      <c r="BJ37" s="52" t="s">
        <v>57</v>
      </c>
      <c r="BK37" s="52">
        <v>1</v>
      </c>
      <c r="BL37" s="52" t="s">
        <v>50</v>
      </c>
      <c r="BM37" s="53">
        <v>2</v>
      </c>
      <c r="BN37" s="52">
        <f t="shared" si="17"/>
        <v>11.3</v>
      </c>
      <c r="BO37" s="52" t="s">
        <v>50</v>
      </c>
      <c r="BP37" s="52">
        <f t="shared" si="1"/>
        <v>12.5</v>
      </c>
      <c r="BQ37" s="52">
        <f t="shared" si="2"/>
        <v>37</v>
      </c>
      <c r="BR37" s="52" t="s">
        <v>50</v>
      </c>
      <c r="BS37" s="52">
        <f t="shared" si="18"/>
        <v>41</v>
      </c>
      <c r="BT37" s="52">
        <f t="shared" si="19"/>
        <v>4.04</v>
      </c>
      <c r="BU37" s="52" t="s">
        <v>50</v>
      </c>
      <c r="BV37" s="52">
        <f t="shared" si="20"/>
        <v>4.84</v>
      </c>
      <c r="BW37" s="52">
        <f t="shared" si="21"/>
        <v>81</v>
      </c>
      <c r="BX37" s="52" t="s">
        <v>50</v>
      </c>
      <c r="BY37" s="52">
        <f t="shared" si="3"/>
        <v>95</v>
      </c>
      <c r="BZ37" s="52">
        <f t="shared" si="4"/>
        <v>25</v>
      </c>
      <c r="CA37" s="52" t="s">
        <v>50</v>
      </c>
      <c r="CB37" s="52">
        <f t="shared" si="5"/>
        <v>29</v>
      </c>
      <c r="CC37" s="52">
        <f t="shared" si="6"/>
        <v>29</v>
      </c>
      <c r="CD37" s="52" t="s">
        <v>50</v>
      </c>
      <c r="CE37" s="52">
        <f t="shared" si="22"/>
        <v>31</v>
      </c>
      <c r="CF37" s="52">
        <f t="shared" si="23"/>
        <v>5.5</v>
      </c>
      <c r="CG37" s="52" t="s">
        <v>50</v>
      </c>
      <c r="CH37" s="52">
        <f t="shared" si="24"/>
        <v>15</v>
      </c>
      <c r="CI37" s="52">
        <f t="shared" si="7"/>
        <v>0</v>
      </c>
      <c r="CJ37" s="52">
        <f t="shared" si="8"/>
        <v>0.2</v>
      </c>
      <c r="CK37" s="52">
        <f t="shared" si="9"/>
        <v>0</v>
      </c>
      <c r="CL37" s="52">
        <f t="shared" si="10"/>
        <v>0.45</v>
      </c>
      <c r="CM37" s="52">
        <f t="shared" si="25"/>
        <v>2</v>
      </c>
      <c r="CN37" s="52" t="s">
        <v>50</v>
      </c>
      <c r="CO37" s="53">
        <f t="shared" si="11"/>
        <v>6.9</v>
      </c>
      <c r="CP37" s="63">
        <f t="shared" si="12"/>
        <v>0.6</v>
      </c>
      <c r="CQ37" s="53">
        <f t="shared" si="13"/>
        <v>3.4</v>
      </c>
      <c r="CR37" s="52">
        <f t="shared" si="14"/>
        <v>0</v>
      </c>
      <c r="CS37" s="52">
        <f t="shared" si="15"/>
        <v>0.8</v>
      </c>
      <c r="CT37" s="52">
        <f t="shared" ref="CT37:DE37" si="37">S15</f>
        <v>150</v>
      </c>
      <c r="CU37" s="52">
        <f t="shared" si="37"/>
        <v>400</v>
      </c>
      <c r="CV37" s="52">
        <f t="shared" si="37"/>
        <v>31</v>
      </c>
      <c r="CW37" s="52">
        <f t="shared" si="37"/>
        <v>75</v>
      </c>
      <c r="CX37" s="52">
        <f t="shared" si="37"/>
        <v>23</v>
      </c>
      <c r="CY37" s="52">
        <f t="shared" si="37"/>
        <v>59</v>
      </c>
      <c r="CZ37" s="52">
        <f t="shared" si="37"/>
        <v>2</v>
      </c>
      <c r="DA37" s="52">
        <f t="shared" si="37"/>
        <v>11</v>
      </c>
      <c r="DB37" s="52">
        <f t="shared" si="37"/>
        <v>1</v>
      </c>
      <c r="DC37" s="52">
        <f t="shared" si="37"/>
        <v>6</v>
      </c>
      <c r="DD37" s="52">
        <f t="shared" si="37"/>
        <v>1</v>
      </c>
      <c r="DE37" s="52">
        <f t="shared" si="37"/>
        <v>2</v>
      </c>
    </row>
    <row r="38" spans="1:109" s="52" customFormat="1" ht="20.25" customHeight="1" x14ac:dyDescent="0.2">
      <c r="A38" s="75"/>
      <c r="B38" s="75" t="s">
        <v>26</v>
      </c>
      <c r="C38" s="75"/>
      <c r="D38" s="75"/>
      <c r="E38" s="75"/>
      <c r="F38" s="75"/>
      <c r="G38" s="75"/>
      <c r="H38" s="75"/>
      <c r="I38" s="75">
        <f>CBC!I13</f>
        <v>14.8</v>
      </c>
      <c r="J38" s="75"/>
      <c r="K38" s="75"/>
      <c r="L38" s="75"/>
      <c r="M38" s="75" t="s">
        <v>27</v>
      </c>
      <c r="N38" s="75"/>
      <c r="O38" s="75"/>
      <c r="P38" s="75" t="str">
        <f>IF(I38&lt;V38,"L",IF(I38&lt;=AC38," ","H"))</f>
        <v xml:space="preserve"> </v>
      </c>
      <c r="Q38" s="75"/>
      <c r="R38" s="75"/>
      <c r="S38" s="75" t="str">
        <f>IF(I38&lt;V38,"↓",IF(I38&lt;=AC38," ","↑"))</f>
        <v xml:space="preserve"> </v>
      </c>
      <c r="T38" s="75"/>
      <c r="U38" s="75"/>
      <c r="V38" s="75">
        <f t="shared" si="33"/>
        <v>14</v>
      </c>
      <c r="W38" s="75"/>
      <c r="X38" s="75"/>
      <c r="Y38" s="75"/>
      <c r="Z38" s="75"/>
      <c r="AA38" s="75" t="s">
        <v>24</v>
      </c>
      <c r="AB38" s="75"/>
      <c r="AC38" s="75">
        <f t="shared" si="34"/>
        <v>17</v>
      </c>
      <c r="AD38" s="75"/>
      <c r="AE38" s="75"/>
      <c r="AF38" s="75"/>
      <c r="AG38" s="75"/>
      <c r="AH38" s="75"/>
      <c r="AI38" s="75">
        <f>V38-I38</f>
        <v>-0.80000000000000071</v>
      </c>
      <c r="AJ38" s="75"/>
      <c r="AK38" s="75"/>
      <c r="AL38" s="75"/>
      <c r="AM38" s="75"/>
      <c r="AN38" s="75"/>
      <c r="AO38" s="75"/>
      <c r="AP38" s="71"/>
      <c r="BK38" s="52">
        <v>3</v>
      </c>
      <c r="BL38" s="52" t="s">
        <v>50</v>
      </c>
      <c r="BM38" s="53">
        <v>4</v>
      </c>
      <c r="BN38" s="52">
        <f t="shared" si="17"/>
        <v>11.3</v>
      </c>
      <c r="BO38" s="52" t="s">
        <v>50</v>
      </c>
      <c r="BP38" s="52">
        <f t="shared" si="1"/>
        <v>12.5</v>
      </c>
      <c r="BQ38" s="52">
        <f t="shared" si="2"/>
        <v>37</v>
      </c>
      <c r="BR38" s="52" t="s">
        <v>50</v>
      </c>
      <c r="BS38" s="52">
        <f t="shared" si="18"/>
        <v>41</v>
      </c>
      <c r="BT38" s="52">
        <f t="shared" si="19"/>
        <v>4.04</v>
      </c>
      <c r="BU38" s="52" t="s">
        <v>50</v>
      </c>
      <c r="BV38" s="52">
        <f t="shared" si="20"/>
        <v>4.84</v>
      </c>
      <c r="BW38" s="52">
        <f t="shared" si="21"/>
        <v>81</v>
      </c>
      <c r="BX38" s="52" t="s">
        <v>50</v>
      </c>
      <c r="BY38" s="52">
        <f t="shared" si="3"/>
        <v>95</v>
      </c>
      <c r="BZ38" s="52">
        <f t="shared" si="4"/>
        <v>25</v>
      </c>
      <c r="CA38" s="52" t="s">
        <v>50</v>
      </c>
      <c r="CB38" s="52">
        <f t="shared" si="5"/>
        <v>29</v>
      </c>
      <c r="CC38" s="52">
        <f t="shared" si="6"/>
        <v>29</v>
      </c>
      <c r="CD38" s="52" t="s">
        <v>50</v>
      </c>
      <c r="CE38" s="52">
        <f t="shared" si="22"/>
        <v>31</v>
      </c>
      <c r="CF38" s="52">
        <f t="shared" si="23"/>
        <v>5.5</v>
      </c>
      <c r="CG38" s="52" t="s">
        <v>50</v>
      </c>
      <c r="CH38" s="52">
        <f t="shared" si="24"/>
        <v>15</v>
      </c>
      <c r="CI38" s="52">
        <f t="shared" si="7"/>
        <v>0</v>
      </c>
      <c r="CJ38" s="52">
        <f t="shared" si="8"/>
        <v>0.2</v>
      </c>
      <c r="CK38" s="52">
        <f t="shared" si="9"/>
        <v>0</v>
      </c>
      <c r="CL38" s="52">
        <f t="shared" si="10"/>
        <v>0.45</v>
      </c>
      <c r="CM38" s="52">
        <f t="shared" si="25"/>
        <v>2</v>
      </c>
      <c r="CN38" s="52" t="s">
        <v>50</v>
      </c>
      <c r="CO38" s="53">
        <f t="shared" si="11"/>
        <v>6.9</v>
      </c>
      <c r="CP38" s="62">
        <f t="shared" si="12"/>
        <v>0.6</v>
      </c>
      <c r="CQ38" s="53">
        <f t="shared" si="13"/>
        <v>3.4</v>
      </c>
      <c r="CR38" s="52">
        <f t="shared" si="14"/>
        <v>0</v>
      </c>
      <c r="CS38" s="52">
        <f t="shared" si="15"/>
        <v>0.8</v>
      </c>
      <c r="CT38" s="52">
        <f t="shared" ref="CT38:DE38" si="38">S16</f>
        <v>150</v>
      </c>
      <c r="CU38" s="52">
        <f t="shared" si="38"/>
        <v>400</v>
      </c>
      <c r="CV38" s="52">
        <f t="shared" si="38"/>
        <v>40</v>
      </c>
      <c r="CW38" s="52">
        <f t="shared" si="38"/>
        <v>75</v>
      </c>
      <c r="CX38" s="52">
        <f t="shared" si="38"/>
        <v>35</v>
      </c>
      <c r="CY38" s="52">
        <f t="shared" si="38"/>
        <v>65</v>
      </c>
      <c r="CZ38" s="52">
        <f t="shared" si="38"/>
        <v>2</v>
      </c>
      <c r="DA38" s="52">
        <f t="shared" si="38"/>
        <v>11</v>
      </c>
      <c r="DB38" s="52">
        <f t="shared" si="38"/>
        <v>1</v>
      </c>
      <c r="DC38" s="52">
        <f t="shared" si="38"/>
        <v>5</v>
      </c>
      <c r="DD38" s="52">
        <f t="shared" si="38"/>
        <v>1</v>
      </c>
      <c r="DE38" s="52">
        <f t="shared" si="38"/>
        <v>2</v>
      </c>
    </row>
    <row r="39" spans="1:109" s="52" customFormat="1" ht="20.25" customHeight="1" x14ac:dyDescent="0.2">
      <c r="A39" s="75"/>
      <c r="B39" s="75" t="s">
        <v>28</v>
      </c>
      <c r="C39" s="75"/>
      <c r="D39" s="75"/>
      <c r="E39" s="75"/>
      <c r="F39" s="75"/>
      <c r="G39" s="75"/>
      <c r="H39" s="75"/>
      <c r="I39" s="75">
        <f>CBC!I14</f>
        <v>42</v>
      </c>
      <c r="J39" s="75"/>
      <c r="K39" s="75"/>
      <c r="L39" s="75"/>
      <c r="M39" s="75" t="s">
        <v>29</v>
      </c>
      <c r="N39" s="75"/>
      <c r="O39" s="75"/>
      <c r="P39" s="75" t="str">
        <f>IF(I39&lt;=V39,"L",IF(I39&lt;=AC39," ","H"))</f>
        <v xml:space="preserve"> </v>
      </c>
      <c r="Q39" s="75"/>
      <c r="R39" s="75"/>
      <c r="S39" s="75" t="str">
        <f t="shared" si="36"/>
        <v xml:space="preserve"> </v>
      </c>
      <c r="T39" s="75"/>
      <c r="U39" s="75"/>
      <c r="V39" s="75">
        <f t="shared" si="33"/>
        <v>34</v>
      </c>
      <c r="W39" s="75"/>
      <c r="X39" s="75"/>
      <c r="Y39" s="75"/>
      <c r="Z39" s="75"/>
      <c r="AA39" s="75" t="s">
        <v>24</v>
      </c>
      <c r="AB39" s="75"/>
      <c r="AC39" s="75">
        <f t="shared" si="34"/>
        <v>48</v>
      </c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1"/>
      <c r="BK39" s="52">
        <v>5</v>
      </c>
      <c r="BL39" s="52" t="s">
        <v>50</v>
      </c>
      <c r="BM39" s="53">
        <v>8</v>
      </c>
      <c r="BN39" s="52">
        <f t="shared" si="17"/>
        <v>11.7</v>
      </c>
      <c r="BO39" s="52" t="s">
        <v>50</v>
      </c>
      <c r="BP39" s="52">
        <f t="shared" si="1"/>
        <v>13.7</v>
      </c>
      <c r="BQ39" s="52">
        <f t="shared" si="2"/>
        <v>34</v>
      </c>
      <c r="BR39" s="52" t="s">
        <v>50</v>
      </c>
      <c r="BS39" s="52">
        <f t="shared" si="18"/>
        <v>40</v>
      </c>
      <c r="BT39" s="52">
        <f t="shared" si="19"/>
        <v>4.1500000000000004</v>
      </c>
      <c r="BU39" s="52" t="s">
        <v>50</v>
      </c>
      <c r="BV39" s="52">
        <f t="shared" si="20"/>
        <v>5.15</v>
      </c>
      <c r="BW39" s="52">
        <f t="shared" si="21"/>
        <v>76</v>
      </c>
      <c r="BX39" s="52" t="s">
        <v>50</v>
      </c>
      <c r="BY39" s="52">
        <f t="shared" si="3"/>
        <v>84</v>
      </c>
      <c r="BZ39" s="52">
        <f t="shared" si="4"/>
        <v>25</v>
      </c>
      <c r="CA39" s="52" t="s">
        <v>50</v>
      </c>
      <c r="CB39" s="52">
        <f t="shared" si="5"/>
        <v>29</v>
      </c>
      <c r="CC39" s="52">
        <f t="shared" si="6"/>
        <v>33</v>
      </c>
      <c r="CD39" s="52" t="s">
        <v>50</v>
      </c>
      <c r="CE39" s="52">
        <f t="shared" si="22"/>
        <v>35</v>
      </c>
      <c r="CF39" s="52">
        <f t="shared" si="23"/>
        <v>5.5</v>
      </c>
      <c r="CG39" s="52" t="s">
        <v>50</v>
      </c>
      <c r="CH39" s="52">
        <f t="shared" si="24"/>
        <v>15</v>
      </c>
      <c r="CI39" s="52">
        <f t="shared" si="7"/>
        <v>0</v>
      </c>
      <c r="CJ39" s="52">
        <f t="shared" si="8"/>
        <v>0.2</v>
      </c>
      <c r="CK39" s="52">
        <f t="shared" si="9"/>
        <v>0</v>
      </c>
      <c r="CL39" s="52">
        <f t="shared" si="10"/>
        <v>0.45</v>
      </c>
      <c r="CM39" s="52">
        <f t="shared" si="25"/>
        <v>2</v>
      </c>
      <c r="CN39" s="52" t="s">
        <v>50</v>
      </c>
      <c r="CO39" s="53">
        <f t="shared" si="11"/>
        <v>6.9</v>
      </c>
      <c r="CP39" s="62">
        <f t="shared" si="12"/>
        <v>0.6</v>
      </c>
      <c r="CQ39" s="53">
        <f t="shared" si="13"/>
        <v>3.4</v>
      </c>
      <c r="CR39" s="52">
        <f t="shared" si="14"/>
        <v>0</v>
      </c>
      <c r="CS39" s="52">
        <f t="shared" si="15"/>
        <v>0.8</v>
      </c>
      <c r="CT39" s="52">
        <f t="shared" ref="CT39:DE39" si="39">S17</f>
        <v>142</v>
      </c>
      <c r="CU39" s="52">
        <f t="shared" si="39"/>
        <v>424</v>
      </c>
      <c r="CV39" s="52">
        <f t="shared" si="39"/>
        <v>40</v>
      </c>
      <c r="CW39" s="52">
        <f t="shared" si="39"/>
        <v>75</v>
      </c>
      <c r="CX39" s="52">
        <f t="shared" si="39"/>
        <v>23</v>
      </c>
      <c r="CY39" s="52">
        <f t="shared" si="39"/>
        <v>42</v>
      </c>
      <c r="CZ39" s="52">
        <f t="shared" si="39"/>
        <v>2</v>
      </c>
      <c r="DA39" s="52">
        <f t="shared" si="39"/>
        <v>11</v>
      </c>
      <c r="DB39" s="52">
        <f t="shared" si="39"/>
        <v>2</v>
      </c>
      <c r="DC39" s="52">
        <f t="shared" si="39"/>
        <v>6</v>
      </c>
      <c r="DD39" s="52">
        <f t="shared" si="39"/>
        <v>0</v>
      </c>
      <c r="DE39" s="52">
        <f t="shared" si="39"/>
        <v>2</v>
      </c>
    </row>
    <row r="40" spans="1:109" s="52" customFormat="1" ht="20.25" customHeight="1" x14ac:dyDescent="0.2">
      <c r="A40" s="75"/>
      <c r="B40" s="75" t="s">
        <v>30</v>
      </c>
      <c r="C40" s="75"/>
      <c r="D40" s="75"/>
      <c r="E40" s="75"/>
      <c r="F40" s="75"/>
      <c r="G40" s="75"/>
      <c r="H40" s="75"/>
      <c r="I40" s="75">
        <f>CBC!I15</f>
        <v>80</v>
      </c>
      <c r="J40" s="75"/>
      <c r="K40" s="75"/>
      <c r="L40" s="75"/>
      <c r="M40" s="75" t="s">
        <v>31</v>
      </c>
      <c r="N40" s="75"/>
      <c r="O40" s="75"/>
      <c r="P40" s="75" t="str">
        <f>IF(I40&lt;=V40,"L",IF(I40&lt;=AC40," ","H"))</f>
        <v>L</v>
      </c>
      <c r="Q40" s="75"/>
      <c r="R40" s="75"/>
      <c r="S40" s="75" t="str">
        <f t="shared" si="36"/>
        <v>↓</v>
      </c>
      <c r="T40" s="75"/>
      <c r="U40" s="75"/>
      <c r="V40" s="75">
        <f t="shared" si="33"/>
        <v>80</v>
      </c>
      <c r="W40" s="75"/>
      <c r="X40" s="75"/>
      <c r="Y40" s="75"/>
      <c r="Z40" s="75"/>
      <c r="AA40" s="75" t="s">
        <v>24</v>
      </c>
      <c r="AB40" s="75"/>
      <c r="AC40" s="75">
        <f t="shared" si="34"/>
        <v>94</v>
      </c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1"/>
      <c r="BK40" s="52">
        <v>9</v>
      </c>
      <c r="BL40" s="52" t="s">
        <v>50</v>
      </c>
      <c r="BM40" s="53">
        <v>10</v>
      </c>
      <c r="BN40" s="52">
        <f t="shared" si="17"/>
        <v>12</v>
      </c>
      <c r="BO40" s="52" t="s">
        <v>50</v>
      </c>
      <c r="BP40" s="52">
        <f t="shared" si="1"/>
        <v>14.4</v>
      </c>
      <c r="BQ40" s="52">
        <f t="shared" si="2"/>
        <v>36</v>
      </c>
      <c r="BR40" s="52" t="s">
        <v>50</v>
      </c>
      <c r="BS40" s="52">
        <f t="shared" si="18"/>
        <v>42</v>
      </c>
      <c r="BT40" s="52">
        <f t="shared" si="19"/>
        <v>4.3</v>
      </c>
      <c r="BU40" s="52" t="s">
        <v>50</v>
      </c>
      <c r="BV40" s="52">
        <f t="shared" si="20"/>
        <v>5.3</v>
      </c>
      <c r="BW40" s="52">
        <f t="shared" si="21"/>
        <v>75</v>
      </c>
      <c r="BX40" s="52" t="s">
        <v>50</v>
      </c>
      <c r="BY40" s="52">
        <f t="shared" si="3"/>
        <v>87</v>
      </c>
      <c r="BZ40" s="52">
        <f t="shared" si="4"/>
        <v>25</v>
      </c>
      <c r="CA40" s="52" t="s">
        <v>50</v>
      </c>
      <c r="CB40" s="52">
        <f t="shared" si="5"/>
        <v>29</v>
      </c>
      <c r="CC40" s="52">
        <f t="shared" si="6"/>
        <v>33</v>
      </c>
      <c r="CD40" s="52" t="s">
        <v>50</v>
      </c>
      <c r="CE40" s="52">
        <f t="shared" si="22"/>
        <v>35</v>
      </c>
      <c r="CF40" s="52">
        <f t="shared" si="23"/>
        <v>5.5</v>
      </c>
      <c r="CG40" s="52" t="s">
        <v>50</v>
      </c>
      <c r="CH40" s="52">
        <f t="shared" si="24"/>
        <v>15</v>
      </c>
      <c r="CI40" s="52">
        <f t="shared" si="7"/>
        <v>0</v>
      </c>
      <c r="CJ40" s="52">
        <f t="shared" si="8"/>
        <v>0.2</v>
      </c>
      <c r="CK40" s="52">
        <f t="shared" si="9"/>
        <v>0</v>
      </c>
      <c r="CL40" s="52">
        <f t="shared" si="10"/>
        <v>0.45</v>
      </c>
      <c r="CM40" s="52">
        <f t="shared" si="25"/>
        <v>2</v>
      </c>
      <c r="CN40" s="52" t="s">
        <v>50</v>
      </c>
      <c r="CO40" s="53">
        <f t="shared" si="11"/>
        <v>6.9</v>
      </c>
      <c r="CP40" s="62">
        <f t="shared" si="12"/>
        <v>0.6</v>
      </c>
      <c r="CQ40" s="53">
        <f t="shared" si="13"/>
        <v>3.4</v>
      </c>
      <c r="CR40" s="52">
        <f t="shared" si="14"/>
        <v>0</v>
      </c>
      <c r="CS40" s="52">
        <f t="shared" si="15"/>
        <v>0.8</v>
      </c>
      <c r="CT40" s="52">
        <f t="shared" ref="CT40:DE40" si="40">S18</f>
        <v>142</v>
      </c>
      <c r="CU40" s="52">
        <f t="shared" si="40"/>
        <v>424</v>
      </c>
      <c r="CV40" s="52">
        <f t="shared" si="40"/>
        <v>45</v>
      </c>
      <c r="CW40" s="52">
        <f t="shared" si="40"/>
        <v>75</v>
      </c>
      <c r="CX40" s="52">
        <f t="shared" si="40"/>
        <v>23</v>
      </c>
      <c r="CY40" s="52">
        <f t="shared" si="40"/>
        <v>53</v>
      </c>
      <c r="CZ40" s="52">
        <f t="shared" si="40"/>
        <v>2</v>
      </c>
      <c r="DA40" s="52">
        <f t="shared" si="40"/>
        <v>11</v>
      </c>
      <c r="DB40" s="52">
        <f t="shared" si="40"/>
        <v>1</v>
      </c>
      <c r="DC40" s="52">
        <f t="shared" si="40"/>
        <v>6</v>
      </c>
      <c r="DD40" s="52">
        <f t="shared" si="40"/>
        <v>1</v>
      </c>
      <c r="DE40" s="52">
        <f t="shared" si="40"/>
        <v>2</v>
      </c>
    </row>
    <row r="41" spans="1:109" s="52" customFormat="1" ht="20.25" customHeight="1" x14ac:dyDescent="0.2">
      <c r="A41" s="75"/>
      <c r="B41" s="75" t="s">
        <v>32</v>
      </c>
      <c r="C41" s="75"/>
      <c r="D41" s="75"/>
      <c r="E41" s="75"/>
      <c r="F41" s="75"/>
      <c r="G41" s="75"/>
      <c r="H41" s="75"/>
      <c r="I41" s="75">
        <f>CBC!I16</f>
        <v>28.190476190476193</v>
      </c>
      <c r="J41" s="75"/>
      <c r="K41" s="75"/>
      <c r="L41" s="75"/>
      <c r="M41" s="75" t="s">
        <v>33</v>
      </c>
      <c r="N41" s="75"/>
      <c r="O41" s="75"/>
      <c r="P41" s="75" t="str">
        <f>IF(I41&lt;=V41,"L",IF(I41&lt;=AC41," ","H"))</f>
        <v xml:space="preserve"> </v>
      </c>
      <c r="Q41" s="75"/>
      <c r="R41" s="75"/>
      <c r="S41" s="75" t="str">
        <f t="shared" si="36"/>
        <v xml:space="preserve"> </v>
      </c>
      <c r="T41" s="75"/>
      <c r="U41" s="75"/>
      <c r="V41" s="75">
        <f t="shared" si="33"/>
        <v>28</v>
      </c>
      <c r="W41" s="75"/>
      <c r="X41" s="75"/>
      <c r="Y41" s="75"/>
      <c r="Z41" s="75"/>
      <c r="AA41" s="75" t="s">
        <v>24</v>
      </c>
      <c r="AB41" s="75"/>
      <c r="AC41" s="75">
        <f t="shared" si="34"/>
        <v>33</v>
      </c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1"/>
      <c r="BJ41" s="52" t="s">
        <v>58</v>
      </c>
      <c r="BK41" s="52" t="s">
        <v>59</v>
      </c>
      <c r="BN41" s="52">
        <f t="shared" si="17"/>
        <v>12.2</v>
      </c>
      <c r="BO41" s="52" t="s">
        <v>50</v>
      </c>
      <c r="BP41" s="52">
        <f t="shared" si="1"/>
        <v>16</v>
      </c>
      <c r="BQ41" s="52">
        <f t="shared" si="2"/>
        <v>37.734000000000002</v>
      </c>
      <c r="BR41" s="52" t="s">
        <v>50</v>
      </c>
      <c r="BS41" s="52">
        <f t="shared" si="18"/>
        <v>48</v>
      </c>
      <c r="BT41" s="52">
        <f t="shared" si="19"/>
        <v>4.04</v>
      </c>
      <c r="BU41" s="52" t="s">
        <v>50</v>
      </c>
      <c r="BV41" s="52">
        <f t="shared" si="20"/>
        <v>5.48</v>
      </c>
      <c r="BW41" s="52">
        <f t="shared" si="21"/>
        <v>80</v>
      </c>
      <c r="BX41" s="52" t="s">
        <v>50</v>
      </c>
      <c r="BY41" s="52">
        <f t="shared" si="3"/>
        <v>97</v>
      </c>
      <c r="BZ41" s="52">
        <f t="shared" si="4"/>
        <v>27</v>
      </c>
      <c r="CA41" s="52" t="s">
        <v>50</v>
      </c>
      <c r="CB41" s="52">
        <f t="shared" si="5"/>
        <v>31.2</v>
      </c>
      <c r="CC41" s="52">
        <f t="shared" si="6"/>
        <v>31.8</v>
      </c>
      <c r="CD41" s="52" t="s">
        <v>50</v>
      </c>
      <c r="CE41" s="52">
        <f t="shared" si="22"/>
        <v>35.4</v>
      </c>
      <c r="CF41" s="52">
        <f t="shared" si="23"/>
        <v>3.5</v>
      </c>
      <c r="CG41" s="52" t="s">
        <v>50</v>
      </c>
      <c r="CH41" s="52">
        <f t="shared" si="24"/>
        <v>11</v>
      </c>
      <c r="CI41" s="52">
        <f t="shared" si="7"/>
        <v>0</v>
      </c>
      <c r="CJ41" s="52">
        <f t="shared" si="8"/>
        <v>0.2</v>
      </c>
      <c r="CK41" s="52">
        <f t="shared" si="9"/>
        <v>0</v>
      </c>
      <c r="CL41" s="52">
        <f t="shared" si="10"/>
        <v>0.45</v>
      </c>
      <c r="CM41" s="52">
        <f t="shared" si="25"/>
        <v>1.5</v>
      </c>
      <c r="CN41" s="52" t="s">
        <v>50</v>
      </c>
      <c r="CO41" s="53">
        <f t="shared" si="11"/>
        <v>6.9</v>
      </c>
      <c r="CP41" s="62">
        <f t="shared" si="12"/>
        <v>0.6</v>
      </c>
      <c r="CQ41" s="53">
        <f t="shared" si="13"/>
        <v>3.7</v>
      </c>
      <c r="CR41" s="52">
        <f t="shared" si="14"/>
        <v>0</v>
      </c>
      <c r="CS41" s="52">
        <f t="shared" si="15"/>
        <v>0.85</v>
      </c>
      <c r="CT41" s="52">
        <f t="shared" ref="CT41:DE41" si="41">S19</f>
        <v>150</v>
      </c>
      <c r="CU41" s="52">
        <f t="shared" si="41"/>
        <v>400</v>
      </c>
      <c r="CV41" s="52">
        <f t="shared" si="41"/>
        <v>37</v>
      </c>
      <c r="CW41" s="52">
        <f t="shared" si="41"/>
        <v>75</v>
      </c>
      <c r="CX41" s="52">
        <f t="shared" si="41"/>
        <v>45</v>
      </c>
      <c r="CY41" s="52">
        <f t="shared" si="41"/>
        <v>70</v>
      </c>
      <c r="CZ41" s="52">
        <f t="shared" si="41"/>
        <v>2</v>
      </c>
      <c r="DA41" s="52">
        <f t="shared" si="41"/>
        <v>10</v>
      </c>
      <c r="DB41" s="52">
        <f t="shared" si="41"/>
        <v>1</v>
      </c>
      <c r="DC41" s="52">
        <f t="shared" si="41"/>
        <v>6</v>
      </c>
      <c r="DD41" s="52">
        <f t="shared" si="41"/>
        <v>0</v>
      </c>
      <c r="DE41" s="52">
        <f t="shared" si="41"/>
        <v>1</v>
      </c>
    </row>
    <row r="42" spans="1:109" s="52" customFormat="1" ht="20.25" customHeight="1" x14ac:dyDescent="0.2">
      <c r="A42" s="75"/>
      <c r="B42" s="75" t="s">
        <v>34</v>
      </c>
      <c r="C42" s="75"/>
      <c r="D42" s="75"/>
      <c r="E42" s="75"/>
      <c r="F42" s="75"/>
      <c r="G42" s="75"/>
      <c r="H42" s="75"/>
      <c r="I42" s="75">
        <f>CBC!I17</f>
        <v>35.238095238095241</v>
      </c>
      <c r="J42" s="75"/>
      <c r="K42" s="75"/>
      <c r="L42" s="75"/>
      <c r="M42" s="75" t="s">
        <v>27</v>
      </c>
      <c r="N42" s="75"/>
      <c r="O42" s="75"/>
      <c r="P42" s="75" t="str">
        <f>IF(I42&lt;=V42,"L",IF(I42&lt;=AC42," ","H"))</f>
        <v xml:space="preserve"> </v>
      </c>
      <c r="Q42" s="75"/>
      <c r="R42" s="75"/>
      <c r="S42" s="75" t="str">
        <f t="shared" si="36"/>
        <v xml:space="preserve"> </v>
      </c>
      <c r="T42" s="75"/>
      <c r="U42" s="75"/>
      <c r="V42" s="75">
        <f t="shared" si="33"/>
        <v>32</v>
      </c>
      <c r="W42" s="75"/>
      <c r="X42" s="75"/>
      <c r="Y42" s="75"/>
      <c r="Z42" s="75"/>
      <c r="AA42" s="75" t="s">
        <v>24</v>
      </c>
      <c r="AB42" s="75"/>
      <c r="AC42" s="75">
        <f t="shared" si="34"/>
        <v>37</v>
      </c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1"/>
      <c r="BK42" s="52" t="s">
        <v>60</v>
      </c>
      <c r="BN42" s="52">
        <f t="shared" si="17"/>
        <v>14</v>
      </c>
      <c r="BO42" s="52" t="s">
        <v>50</v>
      </c>
      <c r="BP42" s="52">
        <f t="shared" si="1"/>
        <v>17</v>
      </c>
      <c r="BQ42" s="52">
        <f t="shared" si="2"/>
        <v>34</v>
      </c>
      <c r="BR42" s="52" t="s">
        <v>50</v>
      </c>
      <c r="BS42" s="52">
        <f t="shared" si="18"/>
        <v>48</v>
      </c>
      <c r="BT42" s="52">
        <f t="shared" si="19"/>
        <v>4.7</v>
      </c>
      <c r="BU42" s="52" t="s">
        <v>50</v>
      </c>
      <c r="BV42" s="52">
        <f t="shared" si="20"/>
        <v>6.1</v>
      </c>
      <c r="BW42" s="52">
        <f t="shared" si="21"/>
        <v>80</v>
      </c>
      <c r="BX42" s="52" t="s">
        <v>50</v>
      </c>
      <c r="BY42" s="52">
        <f t="shared" si="3"/>
        <v>94</v>
      </c>
      <c r="BZ42" s="52">
        <f t="shared" si="4"/>
        <v>28</v>
      </c>
      <c r="CA42" s="52" t="s">
        <v>50</v>
      </c>
      <c r="CB42" s="52">
        <f t="shared" si="5"/>
        <v>33</v>
      </c>
      <c r="CC42" s="52">
        <f t="shared" si="6"/>
        <v>32</v>
      </c>
      <c r="CD42" s="52" t="s">
        <v>50</v>
      </c>
      <c r="CE42" s="52">
        <f t="shared" si="22"/>
        <v>37</v>
      </c>
      <c r="CF42" s="52">
        <f t="shared" si="23"/>
        <v>4.5999999999999996</v>
      </c>
      <c r="CG42" s="52" t="s">
        <v>50</v>
      </c>
      <c r="CH42" s="52">
        <f t="shared" si="24"/>
        <v>11</v>
      </c>
      <c r="CI42" s="52">
        <f t="shared" si="7"/>
        <v>0.1</v>
      </c>
      <c r="CJ42" s="52">
        <f t="shared" si="8"/>
        <v>0.2</v>
      </c>
      <c r="CK42" s="52">
        <f t="shared" si="9"/>
        <v>0</v>
      </c>
      <c r="CL42" s="52">
        <f t="shared" si="10"/>
        <v>0.45</v>
      </c>
      <c r="CM42" s="52">
        <f t="shared" si="25"/>
        <v>1.5</v>
      </c>
      <c r="CN42" s="52" t="s">
        <v>50</v>
      </c>
      <c r="CO42" s="53">
        <f t="shared" si="11"/>
        <v>6.9</v>
      </c>
      <c r="CP42" s="62">
        <f t="shared" si="12"/>
        <v>0.6</v>
      </c>
      <c r="CQ42" s="53">
        <f t="shared" si="13"/>
        <v>3.7</v>
      </c>
      <c r="CR42" s="52">
        <f t="shared" si="14"/>
        <v>0</v>
      </c>
      <c r="CS42" s="52">
        <f t="shared" si="15"/>
        <v>0.85</v>
      </c>
      <c r="CT42" s="52">
        <f t="shared" ref="CT42:DE42" si="42">S20</f>
        <v>150</v>
      </c>
      <c r="CU42" s="52">
        <f t="shared" si="42"/>
        <v>400</v>
      </c>
      <c r="CV42" s="52">
        <f t="shared" si="42"/>
        <v>37</v>
      </c>
      <c r="CW42" s="52">
        <f t="shared" si="42"/>
        <v>75</v>
      </c>
      <c r="CX42" s="52">
        <f t="shared" si="42"/>
        <v>45</v>
      </c>
      <c r="CY42" s="52">
        <f t="shared" si="42"/>
        <v>75</v>
      </c>
      <c r="CZ42" s="52">
        <f t="shared" si="42"/>
        <v>2</v>
      </c>
      <c r="DA42" s="52">
        <f t="shared" si="42"/>
        <v>10</v>
      </c>
      <c r="DB42" s="52">
        <f t="shared" si="42"/>
        <v>1</v>
      </c>
      <c r="DC42" s="52">
        <f t="shared" si="42"/>
        <v>6</v>
      </c>
      <c r="DD42" s="52">
        <f t="shared" si="42"/>
        <v>0</v>
      </c>
      <c r="DE42" s="52">
        <f t="shared" si="42"/>
        <v>1</v>
      </c>
    </row>
    <row r="43" spans="1:109" s="52" customFormat="1" ht="20.25" customHeight="1" x14ac:dyDescent="0.2">
      <c r="A43" s="75"/>
      <c r="B43" s="75" t="s">
        <v>35</v>
      </c>
      <c r="C43" s="75"/>
      <c r="D43" s="75"/>
      <c r="E43" s="75"/>
      <c r="F43" s="75"/>
      <c r="G43" s="75"/>
      <c r="H43" s="75"/>
      <c r="I43" s="75">
        <f>CBC!I18</f>
        <v>282</v>
      </c>
      <c r="J43" s="75"/>
      <c r="K43" s="75"/>
      <c r="L43" s="75"/>
      <c r="M43" s="75" t="s">
        <v>120</v>
      </c>
      <c r="N43" s="75"/>
      <c r="O43" s="75"/>
      <c r="P43" s="75" t="str">
        <f>IF(I43&lt;=V43,"L",IF(I43&lt;=AC43," ","H"))</f>
        <v xml:space="preserve"> </v>
      </c>
      <c r="Q43" s="75"/>
      <c r="R43" s="75"/>
      <c r="S43" s="75" t="str">
        <f t="shared" si="36"/>
        <v xml:space="preserve"> </v>
      </c>
      <c r="T43" s="75"/>
      <c r="U43" s="75"/>
      <c r="V43" s="75">
        <f t="shared" si="33"/>
        <v>150</v>
      </c>
      <c r="W43" s="75"/>
      <c r="X43" s="75"/>
      <c r="Y43" s="75"/>
      <c r="Z43" s="75"/>
      <c r="AA43" s="75" t="s">
        <v>24</v>
      </c>
      <c r="AB43" s="75"/>
      <c r="AC43" s="75">
        <f t="shared" si="34"/>
        <v>400</v>
      </c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1"/>
    </row>
    <row r="44" spans="1:109" s="52" customFormat="1" ht="20.25" customHeight="1" x14ac:dyDescent="0.2">
      <c r="A44" s="75"/>
      <c r="B44" s="75" t="s">
        <v>36</v>
      </c>
      <c r="C44" s="75"/>
      <c r="D44" s="75"/>
      <c r="E44" s="75"/>
      <c r="F44" s="75"/>
      <c r="G44" s="75"/>
      <c r="H44" s="75"/>
      <c r="I44" s="75" t="str">
        <f>IF(AH44&lt;100,"XXXXXXXXXXXXXXXXXXXXXXXX",IF(AH44&gt;100,"XXXXXXXXXXXXXXXXXXXXXXXXXXXXXX","Relative Count"))</f>
        <v>Relative Count</v>
      </c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 t="s">
        <v>37</v>
      </c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>
        <f>SUM(I45:K49)</f>
        <v>100</v>
      </c>
      <c r="AI44" s="75"/>
      <c r="AJ44" s="75"/>
      <c r="AK44" s="75"/>
      <c r="AL44" s="75"/>
      <c r="AM44" s="75"/>
      <c r="AN44" s="75"/>
      <c r="AO44" s="75"/>
      <c r="AP44" s="71"/>
      <c r="BZ44" s="52" t="s">
        <v>17</v>
      </c>
      <c r="CC44" s="52" t="s">
        <v>16</v>
      </c>
      <c r="CH44" s="52" t="s">
        <v>15</v>
      </c>
      <c r="CL44" s="52" t="s">
        <v>92</v>
      </c>
      <c r="CM44" s="52">
        <v>40</v>
      </c>
      <c r="CN44" s="52" t="s">
        <v>24</v>
      </c>
      <c r="CO44" s="52">
        <v>70</v>
      </c>
      <c r="CR44" s="52">
        <f>CK35*CK44*10</f>
        <v>0</v>
      </c>
      <c r="CS44" s="52" t="s">
        <v>91</v>
      </c>
      <c r="CT44" s="52">
        <v>2500</v>
      </c>
      <c r="CV44" s="52" t="s">
        <v>50</v>
      </c>
      <c r="CW44" s="52">
        <v>7000</v>
      </c>
      <c r="CY44" s="52" t="s">
        <v>101</v>
      </c>
      <c r="DB44" s="52" t="s">
        <v>96</v>
      </c>
    </row>
    <row r="45" spans="1:109" s="52" customFormat="1" ht="20.25" customHeight="1" x14ac:dyDescent="0.2">
      <c r="A45" s="75"/>
      <c r="B45" s="75" t="s">
        <v>38</v>
      </c>
      <c r="C45" s="75"/>
      <c r="D45" s="75"/>
      <c r="E45" s="75"/>
      <c r="F45" s="75"/>
      <c r="G45" s="75"/>
      <c r="H45" s="75"/>
      <c r="I45" s="75">
        <f>CBC!I21</f>
        <v>51.6</v>
      </c>
      <c r="J45" s="75"/>
      <c r="K45" s="75"/>
      <c r="L45" s="75"/>
      <c r="M45" s="75" t="s">
        <v>29</v>
      </c>
      <c r="N45" s="75"/>
      <c r="O45" s="75" t="str">
        <f>IF(I45&lt;=Q45,"↓",IF(I45&lt;=T45," ","↑"))</f>
        <v xml:space="preserve"> </v>
      </c>
      <c r="P45" s="75"/>
      <c r="Q45" s="75">
        <f>AO53</f>
        <v>37</v>
      </c>
      <c r="R45" s="75"/>
      <c r="S45" s="75">
        <f>AE45</f>
        <v>0</v>
      </c>
      <c r="T45" s="75">
        <f>AP53</f>
        <v>75</v>
      </c>
      <c r="U45" s="75"/>
      <c r="V45" s="79">
        <f>CBC!I27</f>
        <v>4.3601999999999999</v>
      </c>
      <c r="W45" s="75"/>
      <c r="X45" s="75"/>
      <c r="Y45" s="75" t="s">
        <v>49</v>
      </c>
      <c r="Z45" s="75"/>
      <c r="AA45" s="75" t="str">
        <f>IF(V45&lt;=AC45,"↓",IF(V45&lt;=AF45," ","↑"))</f>
        <v xml:space="preserve"> </v>
      </c>
      <c r="AB45" s="75"/>
      <c r="AC45" s="75">
        <f>AO58</f>
        <v>1.5</v>
      </c>
      <c r="AD45" s="75"/>
      <c r="AE45" s="75">
        <f>CBC!AE21</f>
        <v>0</v>
      </c>
      <c r="AF45" s="75">
        <f>AP58</f>
        <v>6.9</v>
      </c>
      <c r="AG45" s="75"/>
      <c r="AH45" s="75"/>
      <c r="AI45" s="75"/>
      <c r="AJ45" s="75"/>
      <c r="AK45" s="75"/>
      <c r="AL45" s="75"/>
      <c r="AM45" s="75"/>
      <c r="AN45" s="75" t="s">
        <v>68</v>
      </c>
      <c r="AO45" s="75">
        <f>IF(AG26="days",BZ45,IF(AG26="months",CC45,IF(AG26="years",CH45)))</f>
        <v>3.5</v>
      </c>
      <c r="AP45" s="71">
        <f>IF(AG26="days",CA45,IF(AG26="Months",CD45,IF(AG26="years",CI45)))</f>
        <v>11</v>
      </c>
      <c r="BY45" s="52" t="s">
        <v>76</v>
      </c>
      <c r="BZ45" s="52">
        <f>IF(AC26&lt;=BM28,CF28,IF(AC26&lt;=BM29,CF29,IF(AC26&lt;=BM30,CF30,IF(AC26&lt;=BM31,CF31,IF(AC26&lt;=BM32,CF32,"Change to Months")))))</f>
        <v>5</v>
      </c>
      <c r="CA45" s="52">
        <f>IF(AC26&lt;=BM28,CH28,IF(AC26&lt;=BM29,CH29,IF(AC26&lt;=BM30,CH30,IF(AC26&lt;=BM31,CH31,IF(AC26&lt;=BM32,CH32,"Change to Months")))))</f>
        <v>15</v>
      </c>
      <c r="CC45" s="52">
        <f>IF(AF26&lt;=BM33,CF33,IF(AF26&lt;=BM34,CF34,IF(AF26&lt;=BM35,CF35,IF(AF26&lt;=BM36,CF36))))</f>
        <v>5.5</v>
      </c>
      <c r="CD45" s="52">
        <f>IF(AF26&lt;=BM33,CH33,IF(AF26&lt;=BM34,CH34,IF(AF26&lt;=BM35,CH35,IF(AF26&lt;=BM36,CH36))))</f>
        <v>15</v>
      </c>
      <c r="CH45" s="52">
        <f>IF(AC26&lt;=BM37,CF37,IF(AC26&lt;=BM38,CF38,IF(AC26&lt;=BM39,CF39,IF(AC26&lt;=BM40,CF40,IF(AC26&gt;=BM40,CF41)))))</f>
        <v>3.5</v>
      </c>
      <c r="CI45" s="52">
        <f>IF(AC26&lt;=BM37,CH37,IF(AC26&lt;=BM38,CH38,IF(AC26&lt;=BM39,CH39,IF(AC26&lt;=BM40,CH40,IF(AC26&gt;=BM40,CH41)))))</f>
        <v>11</v>
      </c>
      <c r="CL45" s="52" t="s">
        <v>93</v>
      </c>
      <c r="CM45" s="52">
        <v>20</v>
      </c>
      <c r="CN45" s="52" t="s">
        <v>24</v>
      </c>
      <c r="CO45" s="52">
        <v>40</v>
      </c>
      <c r="CR45" s="52">
        <f>CK45*CK35*10</f>
        <v>0</v>
      </c>
      <c r="CS45" s="52" t="s">
        <v>91</v>
      </c>
      <c r="CT45" s="52">
        <v>1000</v>
      </c>
      <c r="CV45" s="52" t="s">
        <v>50</v>
      </c>
      <c r="CW45" s="52">
        <v>4000</v>
      </c>
      <c r="CY45" s="52" t="s">
        <v>102</v>
      </c>
      <c r="DB45" s="52" t="s">
        <v>97</v>
      </c>
    </row>
    <row r="46" spans="1:109" s="52" customFormat="1" ht="20.25" customHeight="1" x14ac:dyDescent="0.2">
      <c r="A46" s="75"/>
      <c r="B46" s="75" t="s">
        <v>39</v>
      </c>
      <c r="C46" s="75"/>
      <c r="D46" s="75"/>
      <c r="E46" s="75"/>
      <c r="F46" s="75"/>
      <c r="G46" s="75"/>
      <c r="H46" s="75"/>
      <c r="I46" s="75">
        <f>CBC!I22</f>
        <v>32.5</v>
      </c>
      <c r="J46" s="75"/>
      <c r="K46" s="75"/>
      <c r="L46" s="75"/>
      <c r="M46" s="75" t="s">
        <v>29</v>
      </c>
      <c r="N46" s="75"/>
      <c r="O46" s="75" t="str">
        <f>IF(I46&lt;=Q46,"↓",IF(I46&lt;=T46," ","↑"))</f>
        <v>↓</v>
      </c>
      <c r="P46" s="75"/>
      <c r="Q46" s="75">
        <f>AO54</f>
        <v>45</v>
      </c>
      <c r="R46" s="75"/>
      <c r="S46" s="75">
        <f>AE46</f>
        <v>0</v>
      </c>
      <c r="T46" s="75">
        <f>AP54</f>
        <v>70</v>
      </c>
      <c r="U46" s="75"/>
      <c r="V46" s="78">
        <f>CBC!I28</f>
        <v>2.7462499999999999</v>
      </c>
      <c r="W46" s="75"/>
      <c r="X46" s="75"/>
      <c r="Y46" s="75" t="s">
        <v>49</v>
      </c>
      <c r="Z46" s="75"/>
      <c r="AA46" s="75" t="str">
        <f>IF(V46&lt;=AC46,"↓",IF(V46&lt;=AF46," ","↑"))</f>
        <v xml:space="preserve"> </v>
      </c>
      <c r="AB46" s="75"/>
      <c r="AC46" s="75">
        <f>AO59</f>
        <v>0.6</v>
      </c>
      <c r="AD46" s="75"/>
      <c r="AE46" s="75">
        <f>CBC!AE22</f>
        <v>0</v>
      </c>
      <c r="AF46" s="75">
        <f>AP59</f>
        <v>3.7</v>
      </c>
      <c r="AG46" s="75"/>
      <c r="AH46" s="75"/>
      <c r="AI46" s="75"/>
      <c r="AJ46" s="75"/>
      <c r="AK46" s="75"/>
      <c r="AL46" s="75"/>
      <c r="AM46" s="75"/>
      <c r="AN46" s="75" t="s">
        <v>69</v>
      </c>
      <c r="AO46" s="75">
        <f>IF(AG26="days",BZ46,IF(AG26="months",CC46,IF(AG26="years",CH46)))</f>
        <v>4.7</v>
      </c>
      <c r="AP46" s="71">
        <f>IF(AG26="days",CA46,IF(AG26="Months",CD46,IF(AG26="years",CI46)))</f>
        <v>6.1</v>
      </c>
      <c r="BY46" s="52" t="s">
        <v>54</v>
      </c>
      <c r="BZ46" s="52">
        <f>IF(AC26&lt;=BM28,BT28,IF(AC26&lt;=BM29,BT29,IF(AC26&lt;=BM30,BT30,IF(AC26&lt;=BM31,BT31,IF(AC26&lt;=BM32,BT32,"Change to Months")))))</f>
        <v>4.32</v>
      </c>
      <c r="CA46" s="52">
        <f>IF(AC27&lt;=BM28,CH28,IF(AC27&lt;=BM29,CH29,IF(AC27&lt;=BM30,CH30,IF(AC27&lt;=BM31,CH31,IF(AC27&lt;=BM32,CH32,"Change to Months")))))</f>
        <v>30</v>
      </c>
      <c r="CC46" s="52">
        <f>IF(AC26&lt;=BM33,BT33,IF(AC26&lt;=BM34,BT34,IF(AC26&lt;=BM35,BT35,IF(AC26&lt;=BM36,BT36,CH46))))</f>
        <v>4.7</v>
      </c>
      <c r="CD46" s="52">
        <f>IF(AC26&lt;=BM33,BV33,IF(AC26&lt;=BM34,BV34,IF(AC26&lt;=BM35,BV35,IF(AC26&lt;=BM36,BV36,CH46))))</f>
        <v>4.7</v>
      </c>
      <c r="CH46" s="52">
        <f>IF(AC26&lt;=BM37,BT37,IF(AC26&lt;=BM38,BT38,IF(AC26&lt;=BM39,BT39,IF(AC26&lt;=BM40,BT40,IF(AC26&gt;BM40,IF(AC25="female",BT41,BT42))))))</f>
        <v>4.7</v>
      </c>
      <c r="CI46" s="52">
        <f>IF(AC26&lt;=BM37,BV37,IF(AC26&lt;=BM38,BV38,IF(AC26&lt;=BM39,BV39,IF(AC26&lt;=BM40,BV40,IF(AC26&gt;BM40,IF(AC25="female",BV41,BV42))))))</f>
        <v>6.1</v>
      </c>
      <c r="CL46" s="52" t="s">
        <v>94</v>
      </c>
      <c r="CM46" s="52">
        <v>2</v>
      </c>
      <c r="CN46" s="52" t="s">
        <v>24</v>
      </c>
      <c r="CO46" s="52">
        <v>8</v>
      </c>
      <c r="CR46" s="52">
        <f>CK46*CK35*10</f>
        <v>0</v>
      </c>
      <c r="CS46" s="52" t="s">
        <v>91</v>
      </c>
      <c r="CT46" s="52">
        <v>200</v>
      </c>
      <c r="CV46" s="52" t="s">
        <v>50</v>
      </c>
      <c r="CW46" s="52">
        <v>800</v>
      </c>
      <c r="CY46" s="52" t="s">
        <v>103</v>
      </c>
      <c r="DB46" s="52" t="s">
        <v>98</v>
      </c>
    </row>
    <row r="47" spans="1:109" s="52" customFormat="1" ht="20.25" customHeight="1" x14ac:dyDescent="0.2">
      <c r="A47" s="75"/>
      <c r="B47" s="75" t="s">
        <v>40</v>
      </c>
      <c r="C47" s="75"/>
      <c r="D47" s="75"/>
      <c r="E47" s="75"/>
      <c r="F47" s="75"/>
      <c r="G47" s="75"/>
      <c r="H47" s="75"/>
      <c r="I47" s="75">
        <f>CBC!I23</f>
        <v>10.4</v>
      </c>
      <c r="J47" s="75"/>
      <c r="K47" s="75"/>
      <c r="L47" s="75"/>
      <c r="M47" s="75" t="s">
        <v>29</v>
      </c>
      <c r="N47" s="75"/>
      <c r="O47" s="75" t="str">
        <f>IF(I47&lt;=Q47,"↓",IF(I47&lt;=T47," ","↑"))</f>
        <v>↑</v>
      </c>
      <c r="P47" s="75"/>
      <c r="Q47" s="75">
        <f>AO55</f>
        <v>2</v>
      </c>
      <c r="R47" s="75"/>
      <c r="S47" s="75">
        <f>AE47</f>
        <v>0</v>
      </c>
      <c r="T47" s="75">
        <f>AP55</f>
        <v>10</v>
      </c>
      <c r="U47" s="75"/>
      <c r="V47" s="78">
        <f>CBC!I30</f>
        <v>0.41405000000000003</v>
      </c>
      <c r="W47" s="75"/>
      <c r="X47" s="75"/>
      <c r="Y47" s="75" t="s">
        <v>49</v>
      </c>
      <c r="Z47" s="75"/>
      <c r="AA47" s="75" t="str">
        <f>IF(V47&lt;=AC47,"↓",IF(V47&lt;=AF47," ","↑"))</f>
        <v xml:space="preserve"> </v>
      </c>
      <c r="AB47" s="75"/>
      <c r="AC47" s="75">
        <f>AO60</f>
        <v>0</v>
      </c>
      <c r="AD47" s="75"/>
      <c r="AE47" s="75">
        <f>CBC!AE23</f>
        <v>0</v>
      </c>
      <c r="AF47" s="75">
        <f>AP60</f>
        <v>0.85</v>
      </c>
      <c r="AG47" s="75"/>
      <c r="AH47" s="75"/>
      <c r="AI47" s="75"/>
      <c r="AJ47" s="75"/>
      <c r="AK47" s="75"/>
      <c r="AL47" s="75"/>
      <c r="AM47" s="75"/>
      <c r="AN47" s="75" t="s">
        <v>70</v>
      </c>
      <c r="AO47" s="78">
        <f>IF(AG26="days",BZ47,IF(AG26="months",CC47,IF(AG26="years",CH47)))</f>
        <v>14</v>
      </c>
      <c r="AP47" s="71">
        <f>IF(AG26="days",CA47,IF(AG26="Months",CD47,IF(AG26="years",CI47)))</f>
        <v>17</v>
      </c>
      <c r="BY47" s="52" t="s">
        <v>52</v>
      </c>
      <c r="BZ47" s="52">
        <f>IF(AC26&lt;=BM28,BN28,IF(AC26&lt;=BM29,BN29,IF(AC26&lt;=BM30,BN30,IF(AC26&lt;=BM31,BN31,IF(AC26&lt;=BM32,BN32,"Change to Months")))))</f>
        <v>17.100000000000001</v>
      </c>
      <c r="CA47" s="52">
        <f>IF(AC26&lt;=BM28,BP28,IF(AC26&lt;=BM29,BP29,IF(AC26&lt;=BM30,BP30,IF(AC26&lt;=BM31,BP31,IF(AC26&lt;=BM32,BP32,"Change to Months")))))</f>
        <v>17.3</v>
      </c>
      <c r="CC47" s="52">
        <f>IF(AC26&lt;=BM33,BN33,IF(AC26&lt;=BM34,BN34,IF(AC26&lt;=BM35,BN35,IF(AC26&lt;=BM36,BN36,CH47))))</f>
        <v>14</v>
      </c>
      <c r="CD47" s="52">
        <f>IF(AC26&lt;=BM33,BP33,IF(AC26&lt;=BM34,BP34,IF(AC26&lt;=BM35,BP35,IF(AC26&lt;=BM36,BP36,CH47))))</f>
        <v>14</v>
      </c>
      <c r="CH47" s="52">
        <f>IF(AC26&lt;=BM37,BN37,IF(AC26&lt;=BM38,BN38,IF(AC26&lt;=BM39,BN39,IF(AC26&lt;=BM40,BN40,IF(AC26&gt;BM40,IF(AC25="female",BN41,BN42))))))</f>
        <v>14</v>
      </c>
      <c r="CI47" s="52">
        <f>IF(AC26&lt;=BM37,BP37,IF(AC26&lt;=BM38,BP38,IF(AC26&lt;=BM39,BP39,IF(AC26&lt;=BM40,BP40,IF(AC26&gt;BM40,IF(AC25="female",BP41,BP42))))))</f>
        <v>17</v>
      </c>
      <c r="CL47" s="52" t="s">
        <v>92</v>
      </c>
      <c r="CM47" s="52">
        <v>2</v>
      </c>
      <c r="CN47" s="52" t="s">
        <v>24</v>
      </c>
      <c r="CO47" s="52">
        <v>6</v>
      </c>
      <c r="CR47" s="52">
        <f>CK47*CK35*10</f>
        <v>0</v>
      </c>
      <c r="CS47" s="52" t="s">
        <v>91</v>
      </c>
      <c r="CT47" s="52">
        <v>0</v>
      </c>
      <c r="CV47" s="52" t="s">
        <v>50</v>
      </c>
      <c r="CW47" s="52">
        <v>400</v>
      </c>
      <c r="CY47" s="52" t="s">
        <v>104</v>
      </c>
      <c r="DB47" s="52" t="s">
        <v>99</v>
      </c>
    </row>
    <row r="48" spans="1:109" s="52" customFormat="1" ht="20.25" customHeight="1" x14ac:dyDescent="0.2">
      <c r="A48" s="75"/>
      <c r="B48" s="75" t="s">
        <v>41</v>
      </c>
      <c r="C48" s="75"/>
      <c r="D48" s="75"/>
      <c r="E48" s="75"/>
      <c r="F48" s="75"/>
      <c r="G48" s="75"/>
      <c r="H48" s="75"/>
      <c r="I48" s="75">
        <f>CBC!I24</f>
        <v>4.9000000000000004</v>
      </c>
      <c r="J48" s="75"/>
      <c r="K48" s="75"/>
      <c r="L48" s="75"/>
      <c r="M48" s="75" t="s">
        <v>29</v>
      </c>
      <c r="N48" s="75"/>
      <c r="O48" s="75" t="str">
        <f>IF(I48&lt;=Q48,"↓",IF(I48&lt;=T48," ","↑"))</f>
        <v xml:space="preserve"> </v>
      </c>
      <c r="P48" s="75"/>
      <c r="Q48" s="75">
        <f>AO56</f>
        <v>1</v>
      </c>
      <c r="R48" s="75"/>
      <c r="S48" s="75">
        <f>AE48</f>
        <v>0</v>
      </c>
      <c r="T48" s="75">
        <f>AP56</f>
        <v>6</v>
      </c>
      <c r="U48" s="75"/>
      <c r="V48" s="78">
        <f>CBC!I30</f>
        <v>0.41405000000000003</v>
      </c>
      <c r="W48" s="75"/>
      <c r="X48" s="75"/>
      <c r="Y48" s="75" t="s">
        <v>49</v>
      </c>
      <c r="Z48" s="75"/>
      <c r="AA48" s="75" t="str">
        <f>IF(V48&lt;=AC48,"↓",IF(V48&lt;=AF48," ","↑"))</f>
        <v xml:space="preserve"> </v>
      </c>
      <c r="AB48" s="75"/>
      <c r="AC48" s="75">
        <f>AO61</f>
        <v>0</v>
      </c>
      <c r="AD48" s="75"/>
      <c r="AE48" s="75">
        <f>CBC!AE24</f>
        <v>0</v>
      </c>
      <c r="AF48" s="75">
        <f>AP61</f>
        <v>0.45</v>
      </c>
      <c r="AG48" s="75"/>
      <c r="AH48" s="75"/>
      <c r="AI48" s="75"/>
      <c r="AJ48" s="75"/>
      <c r="AK48" s="75"/>
      <c r="AL48" s="75"/>
      <c r="AM48" s="75"/>
      <c r="AN48" s="75" t="s">
        <v>71</v>
      </c>
      <c r="AO48" s="78">
        <f>IF(AG26="days",BZ48,IF(AG26="months",CC48,IF(AG26="years",CH48)))</f>
        <v>34</v>
      </c>
      <c r="AP48" s="71">
        <f>IF(AG26="days",CA48,IF(AG26="Months",CD48,IF(AG26="years",CI48)))</f>
        <v>48</v>
      </c>
      <c r="BY48" s="52" t="s">
        <v>53</v>
      </c>
      <c r="BZ48" s="52">
        <f>IF(AC26&lt;=BM28,BQ28,IF(AC26&lt;=BM29,BQ29,IF(AC26&lt;=BM30,BQ30,IF(AC26&lt;=BM31,BQ31,IF(AC26&lt;=BM32,BQ32,"Change to Months")))))</f>
        <v>47</v>
      </c>
      <c r="CA48" s="52">
        <f>IF(AC26&lt;=BM28,BS28,IF(AC26&lt;=BM29,BS29,IF(AC26&lt;=BM30,BS30,IF(AC26&lt;=BM31,BS31,IF(AC26&lt;=BM32,BS32,"Change to Months")))))</f>
        <v>57</v>
      </c>
      <c r="CC48" s="52">
        <f>IF(AC26&lt;=BM33,BQ33,IF(AC26&lt;=BM34,BQ34,IF(AC26&lt;=BM35,BQ35,IF(AC26&lt;=BM36,BQ36,CH48))))</f>
        <v>34</v>
      </c>
      <c r="CD48" s="52">
        <f>IF(AC26&lt;=BM33,BS33,IF(AC26&lt;=BM34,BS34,IF(AC26&lt;=BM35,BS35,IF(AC26&lt;=BM36,BS36,CH48))))</f>
        <v>34</v>
      </c>
      <c r="CH48" s="52">
        <f>IF(AC26&lt;=BM37,BQ37,IF(AC26&lt;=BM38,BQ38,IF(AC26&lt;=BM39,BQ39,IF(AC26&lt;=BM40,BQ40,IF(AC26&gt;BM40,IF(AC25="female",BQ41,BQ42))))))</f>
        <v>34</v>
      </c>
      <c r="CI48" s="52">
        <f>IF(AC26&lt;=BM37,BS37,IF(AC26&lt;=BM38,BS38,IF(AC26&lt;=BM39,BS39,IF(AC26&lt;=BM40,BS40,IF(AC26&gt;BM40,IF(AC25="female",BS41,BS42))))))</f>
        <v>48</v>
      </c>
      <c r="CL48" s="52" t="s">
        <v>95</v>
      </c>
      <c r="CM48" s="52">
        <v>0</v>
      </c>
      <c r="CN48" s="52" t="s">
        <v>24</v>
      </c>
      <c r="CO48" s="52">
        <v>1</v>
      </c>
      <c r="CR48" s="52">
        <f>CK48*CK35*10</f>
        <v>0</v>
      </c>
      <c r="CS48" s="52" t="s">
        <v>91</v>
      </c>
      <c r="CT48" s="52">
        <v>0</v>
      </c>
      <c r="CV48" s="52" t="s">
        <v>50</v>
      </c>
      <c r="CW48" s="52">
        <v>100</v>
      </c>
      <c r="CY48" s="52" t="s">
        <v>105</v>
      </c>
      <c r="DB48" s="52" t="s">
        <v>100</v>
      </c>
    </row>
    <row r="49" spans="1:87" s="52" customFormat="1" ht="20.25" customHeight="1" x14ac:dyDescent="0.2">
      <c r="A49" s="75"/>
      <c r="B49" s="75" t="s">
        <v>42</v>
      </c>
      <c r="C49" s="75"/>
      <c r="D49" s="75"/>
      <c r="E49" s="75"/>
      <c r="F49" s="75"/>
      <c r="G49" s="75"/>
      <c r="H49" s="75"/>
      <c r="I49" s="75">
        <f>CBC!I25</f>
        <v>0.6</v>
      </c>
      <c r="J49" s="75"/>
      <c r="K49" s="75"/>
      <c r="L49" s="75"/>
      <c r="M49" s="75" t="s">
        <v>29</v>
      </c>
      <c r="N49" s="75"/>
      <c r="O49" s="75" t="str">
        <f>IF(I49&lt;=Q49,"↓",IF(I49&lt;=T49," ","↑"))</f>
        <v xml:space="preserve"> </v>
      </c>
      <c r="P49" s="75"/>
      <c r="Q49" s="75">
        <f>AO57</f>
        <v>0</v>
      </c>
      <c r="R49" s="75"/>
      <c r="S49" s="75">
        <f>AE49</f>
        <v>0</v>
      </c>
      <c r="T49" s="75">
        <f>AP57</f>
        <v>1</v>
      </c>
      <c r="U49" s="75"/>
      <c r="V49" s="78">
        <f>CBC!I31</f>
        <v>5.0699999999999995E-2</v>
      </c>
      <c r="W49" s="75"/>
      <c r="X49" s="75"/>
      <c r="Y49" s="75" t="s">
        <v>49</v>
      </c>
      <c r="Z49" s="75"/>
      <c r="AA49" s="75" t="str">
        <f>IF(V49&lt;=AC49,"↓",IF(V49&lt;=AF49," ","↑"))</f>
        <v xml:space="preserve"> </v>
      </c>
      <c r="AB49" s="75"/>
      <c r="AC49" s="75">
        <f>AO62</f>
        <v>0</v>
      </c>
      <c r="AD49" s="75"/>
      <c r="AE49" s="75">
        <f>CBC!AE25</f>
        <v>0</v>
      </c>
      <c r="AF49" s="75">
        <f>AP62</f>
        <v>0.45</v>
      </c>
      <c r="AG49" s="75"/>
      <c r="AH49" s="75"/>
      <c r="AI49" s="75"/>
      <c r="AJ49" s="75"/>
      <c r="AK49" s="75"/>
      <c r="AL49" s="75"/>
      <c r="AM49" s="75"/>
      <c r="AN49" s="75" t="s">
        <v>72</v>
      </c>
      <c r="AO49" s="78">
        <f>IF(AG26="days",BZ49,IF(AG26="months",CC49,IF(AG26="years",CH49)))</f>
        <v>80</v>
      </c>
      <c r="AP49" s="71">
        <f>IF(AG26="days",CA49,IF(AG26="Months",CD49,IF(AG26="years",CI49)))</f>
        <v>94</v>
      </c>
      <c r="BY49" s="52" t="s">
        <v>30</v>
      </c>
      <c r="BZ49" s="52">
        <f>IF(AC26&lt;=BM28,BW28,IF(AC26&lt;=BM29,BW29,IF(AC26&lt;=BM30,BW30,IF(AC26&lt;=BM31,BW31,IF(AC26&lt;=BM32,BW32,"Change to Months")))))</f>
        <v>95</v>
      </c>
      <c r="CA49" s="52">
        <f>IF(AC26&lt;=BM28,BY28,IF(AC26&lt;=BM29,BY29,IF(AC26&lt;=BM30,BY30,IF(AC26&lt;=BM31,BY31,IF(AC26&lt;=BM32,BY32,"Change to Months")))))</f>
        <v>117</v>
      </c>
      <c r="CC49" s="52">
        <f>IF(AC26&lt;=BM33,BW33,IF(AC26&lt;=BM34,BW34,IF(AC26&lt;=BM35,BW35,IF(AC26&lt;=BM36,BW36,CH49))))</f>
        <v>80</v>
      </c>
      <c r="CD49" s="52">
        <f>IF(AC26&lt;=BM33,BY33,IF(AC26&lt;=BM34,BY34,IF(AC26&lt;=BM35,BY35,IF(AC26&lt;=BM36,BY36,CH49))))</f>
        <v>80</v>
      </c>
      <c r="CH49" s="52">
        <f>IF(AC26&lt;=BM37,BW37,IF(AC26&lt;=BM38,BW38,IF(AC26&lt;=BM39,BW39,IF(AC26&lt;=BM40,BW40,IF(AC26&gt;BM40,IF(AC25="female",BW41,BW42))))))</f>
        <v>80</v>
      </c>
      <c r="CI49" s="52">
        <f>IF(AC26&lt;=BM37,BY37,IF(AC26&lt;=BM38,BY38,IF(AC26&lt;=BM39,BY39,IF(AC26&lt;=BM40,BY40,IF(AC26&gt;BM40,IF(AC25="female",BY41,BY42))))))</f>
        <v>94</v>
      </c>
    </row>
    <row r="50" spans="1:87" s="52" customFormat="1" ht="20.25" customHeight="1" x14ac:dyDescent="0.2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 t="s">
        <v>73</v>
      </c>
      <c r="AO50" s="78">
        <f>IF(AG26="days",BZ50,IF(AG26="months",CC50,IF(AG26="years",CH50)))</f>
        <v>28</v>
      </c>
      <c r="AP50" s="71">
        <f>IF(AG26="days",CA50,IF(AG26="Months",CD50,IF(AG26="years",CI50)))</f>
        <v>33</v>
      </c>
      <c r="BY50" s="52" t="s">
        <v>32</v>
      </c>
      <c r="BZ50" s="52">
        <f>IF(AC26&lt;=BM28,BZ28,IF(AC26&lt;=BM29,BZ29,IF(AC26&lt;=BM30,BZ30,IF(AC26&lt;=BM31,BZ31,IF(AC26&lt;=BM32,BZ32,"Change to Months")))))</f>
        <v>29</v>
      </c>
      <c r="CA50" s="52">
        <f>IF(AC26&lt;=BM28,CB28,IF(AC26&lt;=BM29,CB29,IF(AC26&lt;=BM30,CB30,IF(AC26&lt;=BM31,CB31,IF(AC26&lt;=BM32,CB32,"Change to Months")))))</f>
        <v>35</v>
      </c>
      <c r="CC50" s="52">
        <f>IF(AC26&lt;=BM33,BZ33,IF(AC26&lt;=BM34,BZ34,IF(AC26&lt;=BM35,BZ35,IF(AC26&lt;=BM36,BZ36,CH50))))</f>
        <v>28</v>
      </c>
      <c r="CD50" s="52">
        <f>IF(AC26&lt;=BM33,CB33,IF(AC26&lt;=BM34,CB34,IF(AC26&lt;=BM35,CB35,IF(AC26&lt;=BM36,CB36,CH50))))</f>
        <v>28</v>
      </c>
      <c r="CH50" s="52">
        <f>IF(AC26&lt;=BM37,BZ37,IF(AC26&lt;=BM38,BZ38,IF(AC26&lt;=BM39,BZ39,IF(AC26&lt;=BM40,BZ40,IF(AC26&gt;BM40,IF(AC25="female",BZ41,BZ42))))))</f>
        <v>28</v>
      </c>
      <c r="CI50" s="52">
        <f>IF(AC26&lt;=BM37,CB37,IF(AC26&lt;=BM38,CB38,IF(AC26&lt;=BM39,CB39,IF(AC26&lt;=BM40,CB40,IF(AC26&gt;BM40,IF(AC25="female",CB41,CB42))))))</f>
        <v>33</v>
      </c>
    </row>
    <row r="51" spans="1:87" s="52" customFormat="1" ht="20.25" customHeight="1" x14ac:dyDescent="0.2">
      <c r="A51" s="75"/>
      <c r="B51" s="75" t="s">
        <v>117</v>
      </c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 t="s">
        <v>74</v>
      </c>
      <c r="AO51" s="78">
        <f>IF(AG26="days",BZ51,IF(AG26="months",CC51,IF(AG26="years",CH51)))</f>
        <v>32</v>
      </c>
      <c r="AP51" s="71">
        <f>IF(AG$26="days",CA51,IF(AG$26="Months",CD51,IF(AG$26="years",CI51)))</f>
        <v>37</v>
      </c>
      <c r="BW51" s="52">
        <f>AC26</f>
        <v>20</v>
      </c>
      <c r="BY51" s="52" t="s">
        <v>74</v>
      </c>
      <c r="BZ51" s="52">
        <f>IF(AC26&lt;=BM28,CC28,IF(AC26&lt;=BM29,CC29,IF(AC26&lt;=BM30,CC30,IF(AC26&lt;=BM31,CC31,IF(AC26&lt;=BM32,CC32,"Change to Months")))))</f>
        <v>28</v>
      </c>
      <c r="CA51" s="52">
        <f>IF(AC26&lt;=BM28,CE28,IF(AC26&lt;=BM29,CE29,IF(AC26&lt;=BM30,CE30,IF(AC26&lt;=BM31,CE31,IF(AC26&lt;=BM32,CE32,"Change to Months")))))</f>
        <v>39</v>
      </c>
      <c r="CC51" s="52">
        <f>IF(AC26&lt;=BM33,BZ33,IF(AC26&lt;=BM34,BZ34,IF(AC26&lt;=BM35,BZ35,IF(AC26&lt;=BM36,BZ36,CH51))))</f>
        <v>32</v>
      </c>
      <c r="CD51" s="52">
        <f>IF(AC26&lt;=BM33,CE33,IF(AC26&lt;=BM34,CE34,IF(AC26&lt;=BM35,CE35,IF(AC26&lt;=BM36,CE36,CH51))))</f>
        <v>32</v>
      </c>
      <c r="CH51" s="52">
        <f>IF(AC26&lt;=BM37,CC37,IF(AC26&lt;=BM38,CC38,IF(AC26&lt;=BM39,CC39,IF(AC26&lt;=BM40,CC40,IF(AC26&gt;BM40,IF(AC25="female",CC41,CC42))))))</f>
        <v>32</v>
      </c>
      <c r="CI51" s="52">
        <f>IF(AC26&lt;=BM37,CE37,IF(AC26&lt;=BM38,CE38,IF(AC26&lt;=BM39,CE39,IF(AC26&lt;=BM40,CE40,IF(AC26&gt;BM40,IF(AC25="female",CE41,CE42))))))</f>
        <v>37</v>
      </c>
    </row>
    <row r="52" spans="1:87" s="52" customFormat="1" ht="20.25" customHeight="1" x14ac:dyDescent="0.2">
      <c r="A52" s="75"/>
      <c r="B52" s="75"/>
      <c r="C52" s="75" t="str">
        <f>IF(I38=0,"",IF(P38="H","Hemoglubin is increased than expected value ranges for age and sex.",IF(AND(P38=" ",P40=" ",P41=" "),"",Z52)))</f>
        <v>There is normochromosis with microcytosis were observed on RBC’s.</v>
      </c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 t="str">
        <f>IF(AI38&lt;0,Z53,IF(OR(AI38=0,AI38&lt;=1.5),Z54,IF(AND(AI38&gt;1.5,AI38&lt;3),Z55,Z56)))</f>
        <v>There is normochromosis with microcytosis were observed on RBC’s.</v>
      </c>
      <c r="AA52" s="75"/>
      <c r="AB52" s="75"/>
      <c r="AC52" s="75"/>
      <c r="AD52" s="75"/>
      <c r="AE52" s="75"/>
      <c r="AF52" s="75"/>
      <c r="AG52" s="75"/>
      <c r="AH52" s="75"/>
      <c r="AI52" s="75"/>
      <c r="AJ52" s="75" t="str">
        <f>IF(AND(P40="H",P41=" "),"There is normochromosis with macrocytosis were observed on RBC’s.","There is normochromosis with normocytosis were observed on RBC’s.")</f>
        <v>There is normochromosis with normocytosis were observed on RBC’s.</v>
      </c>
      <c r="AK52" s="75"/>
      <c r="AL52" s="75"/>
      <c r="AM52" s="75"/>
      <c r="AN52" s="75" t="s">
        <v>75</v>
      </c>
      <c r="AO52" s="78">
        <f>IF(AG26="days",BZ52,IF(AG26="months",CC52,IF(AG26="years",CH52)))</f>
        <v>150</v>
      </c>
      <c r="AP52" s="71">
        <f>IF(AG$26="days",CA52,IF(AG$26="Months",CD52,IF(AG$26="years",CI52)))</f>
        <v>400</v>
      </c>
      <c r="BW52" s="52" t="str">
        <f>AG26</f>
        <v>Years</v>
      </c>
      <c r="BY52" s="52" t="s">
        <v>75</v>
      </c>
      <c r="BZ52" s="52">
        <f>CT28</f>
        <v>232</v>
      </c>
      <c r="CA52" s="52">
        <f>CU28</f>
        <v>378</v>
      </c>
      <c r="CC52" s="52">
        <f>CT33</f>
        <v>150</v>
      </c>
      <c r="CD52" s="52">
        <f>CU33</f>
        <v>400</v>
      </c>
      <c r="CH52" s="52">
        <f>CT38</f>
        <v>150</v>
      </c>
      <c r="CI52" s="52">
        <f>CU38</f>
        <v>400</v>
      </c>
    </row>
    <row r="53" spans="1:87" s="52" customFormat="1" ht="20.25" customHeight="1" x14ac:dyDescent="0.2">
      <c r="A53" s="75"/>
      <c r="B53" s="75"/>
      <c r="C53" s="75" t="str">
        <f>IF(I43=0,"",IF(B51="","",IF(AND(I43&gt;V43,I43&lt;AC43),"",IF(AND(I43&lt;V43,I43&gt;=100),"Platelets shows mild thrombocytopenia.",IF(AND(I43&lt;100,I43&gt;=50),"Platelets shows moderate thrombocytopenia.",IF(I43&lt;=50,"Severe thrombocytopenia seen, higher assessments recommended for more investigations.","Platelets shows thrombocytosis."))))))</f>
        <v/>
      </c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 t="str">
        <f>IF(AND(P40=" ",P41=" "),"There is normochromosis with normocytosis were observed on RBC’s.",IF(AND(P40="L",P41=" "),"There is normochromosis with microcytosis were observed on RBC’s.",IF(AND(P40="L",P41="L"),"There is hypochromosis with microcytosis were observed on RBC’s.",IF(AND(P40=" ",P41="L"),"There is hypochromosis with normocytosis were observed on RBC’s.",IF(AND(P40="H",P41="L"),"There is macrocytosis with hypochromosis were observed on RBC’s. ",IF(AND(P40=" ",P41="H"),"There is hyperchromosis with normochromosis were observed on RBC’s.",IF(AND(P40="L",P41="H"),"There is hyperchromosis with microcytosis were observed on RBC’s. ",AJ52)))))))</f>
        <v>There is normochromosis with microcytosis were observed on RBC’s.</v>
      </c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 t="s">
        <v>86</v>
      </c>
      <c r="AO53" s="78">
        <f>IF(AG26="days",BZ53,IF(AG26="months",CC53,IF(AG26="years",CH53)))</f>
        <v>37</v>
      </c>
      <c r="AP53" s="71">
        <f>IF(AG26="days",CA53,IF(AG26="Months",CD53,IF(AG26="years",CI53)))</f>
        <v>75</v>
      </c>
      <c r="BM53" s="52" t="s">
        <v>29</v>
      </c>
      <c r="BY53" s="52" t="s">
        <v>77</v>
      </c>
      <c r="BZ53" s="52">
        <f>IF(AC26&lt;=BM28,CV28,IF(AC26&lt;=BM29,CV29,IF(AC26&lt;=BM30,CV30,IF(AC26&lt;=BM31,CV31,IF(AC26&lt;=BM32,CV32)))))</f>
        <v>32</v>
      </c>
      <c r="CA53" s="52">
        <f>IF(AC26&lt;=BM28,CW28,IF(AC26&lt;=BM29,CW29,IF(AC26&lt;=BM30,CW30,IF(AC26&lt;=BM31,CW31,IF(AC26&lt;=BM32,CW32)))))</f>
        <v>62</v>
      </c>
      <c r="CC53" s="52">
        <f>IF(AC26&lt;=BM33,CV33,IF(AC26&lt;=BM34,CV34,IF(AC26&lt;=BM35,CV35,IF(AC26&lt;=BM36,CV36,CH53))))</f>
        <v>37</v>
      </c>
      <c r="CD53" s="52">
        <f>IF(AC26&lt;=BM33,CW33,IF(AC26&lt;=BM34,CW34,IF(AC26&lt;=BM35,CW35,IF(AC26&lt;=BM36,CW36,CI53))))</f>
        <v>75</v>
      </c>
      <c r="CH53" s="52">
        <f>IF(AC26&lt;=BM37,CV37,IF(AC26&lt;=BM38,CV38,IF(AC26&lt;=BM39,CV39,IF(AC26&lt;=BM40,CV40,IF(AC26&gt;BM40,IF(AC25="female",CV41,CV41))))))</f>
        <v>37</v>
      </c>
      <c r="CI53" s="52">
        <f>IF(AC26&lt;=BM37,CW37,IF(AC26&lt;=BM38,CW38,IF(AC26&lt;=BM39,CW39,IF(AC26&lt;=BM40,CW40,IF(AC26&gt;BM40,IF(AC25="female",CW41,CW41))))))</f>
        <v>75</v>
      </c>
    </row>
    <row r="54" spans="1:87" s="52" customFormat="1" ht="20.25" customHeight="1" x14ac:dyDescent="0.2">
      <c r="A54" s="75"/>
      <c r="B54" s="75"/>
      <c r="C54" s="75" t="str">
        <f>IF(I36=0,"",IF(P36=" ",Z59,IF(P36="H",Z57,IF(P36="L",Z58))))</f>
        <v>Normal lecucytic count, but there is  relative lymphopenia.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 t="str">
        <f>IF(AND(P40=" ",P41=" "),"There is mild normochromic normocytic anaemia for age and sex.",IF(AND(P40="L",P41=" "),"There is mild normochromic microcytic anaemia for age and sex.",IF(AND(P40="L",P41="L"),"There is mild hypochromic microcytic anaemia for age and sex, serum iron and ferritin are recommended.",IF(AND(P40=" ",P41="L"),"There is mild hypochromic normocytic anaemia for age and sex.",IF(AND(P40="H",P41="L"),"There is mild hypochromic macrocytic anaemia for age and sex.",IF(AND(P40=" ",P41="H"),"There is mild hyperchromic normocytic anaemia for age and sex.",IF(AND(P40="L",P41="H"),"There is mild hyperchromic microcytic anaemia for age and sex.",AJ54)))))))</f>
        <v>There is mild normochromic microcytic anaemia for age and sex.</v>
      </c>
      <c r="AA54" s="75"/>
      <c r="AB54" s="75"/>
      <c r="AC54" s="75"/>
      <c r="AD54" s="75"/>
      <c r="AE54" s="75"/>
      <c r="AF54" s="75"/>
      <c r="AG54" s="75"/>
      <c r="AH54" s="75"/>
      <c r="AI54" s="75"/>
      <c r="AJ54" s="75" t="str">
        <f>IF(AND(P40="H",P41=" "),"There is mild normochromic macrocytic anaemia for age and sex.","There is mild hyperchromic macrocytic anaemia for age and sex.")</f>
        <v>There is mild hyperchromic macrocytic anaemia for age and sex.</v>
      </c>
      <c r="AK54" s="75"/>
      <c r="AL54" s="75"/>
      <c r="AM54" s="75"/>
      <c r="AN54" s="75" t="s">
        <v>87</v>
      </c>
      <c r="AO54" s="78">
        <f>IF(AG26="days",BZ54,IF(AG26="months",CC54,IF(AG26="years",CH54)))</f>
        <v>45</v>
      </c>
      <c r="AP54" s="71">
        <f>IF(AG26="days",CA54,IF(AG26="Months",CD54,IF(AG26="years",CI54)))</f>
        <v>70</v>
      </c>
      <c r="BM54" s="52" t="s">
        <v>29</v>
      </c>
      <c r="BY54" s="52" t="s">
        <v>78</v>
      </c>
      <c r="BZ54" s="52">
        <f>IF(AC26&lt;=BM28,CX28,IF(AC26&lt;=BM29,CX29,IF(AC26&lt;=BM30,CX30,IF(AC26&lt;=BM31,CX31,IF(AC26&lt;=BM32,CX32)))))</f>
        <v>41</v>
      </c>
      <c r="CA54" s="52">
        <f>IF(AC26&lt;=BM28,CY28,IF(AC26&lt;=BM29,CY29,IF(AC26&lt;=BM30,CY30,IF(AC26&lt;=BM31,CY31,IF(AC26&lt;=BM32,CY32)))))</f>
        <v>71</v>
      </c>
      <c r="CC54" s="52">
        <f>IF(AC26&lt;=BM33,CX33,IF(AC26&lt;=BM34,CX34,IF(AC26&lt;=BM35,CX35,IF(AC26&lt;=BM36,CX36,CH54))))</f>
        <v>45</v>
      </c>
      <c r="CD54" s="52">
        <f>IF(AC26&lt;=BM33,CY33,IF(AC26&lt;=BM34,CY34,IF(AC26&lt;=BM35,CY35,IF(AC26&lt;=BM36,CY36,CI54))))</f>
        <v>70</v>
      </c>
      <c r="CH54" s="52">
        <f>IF(AC26&lt;=BM37,CX37,IF(AC26&lt;=BM38,CX38,IF(AC26&lt;=BM39,CX39,IF(AC26&lt;=BM40,CX40,IF(AC26&gt;BM40,IF(AC25="female",CX41,CX41))))))</f>
        <v>45</v>
      </c>
      <c r="CI54" s="52">
        <f>IF(AC26&lt;=BM37,CY37,IF(AC26&lt;=BM38,CY38,IF(AC26&lt;=BM39,CY39,IF(AC26&lt;=BM40,CY40,IF(AC26&gt;BM40,IF(AC25="female",CY41,CY41))))))</f>
        <v>70</v>
      </c>
    </row>
    <row r="55" spans="1:87" s="52" customFormat="1" ht="20.25" customHeight="1" x14ac:dyDescent="0.2">
      <c r="A55" s="75"/>
      <c r="B55" s="75"/>
      <c r="C55" s="75" t="str">
        <f>Z60</f>
        <v>There is relative monocytosis.</v>
      </c>
      <c r="D55" s="75" t="str">
        <f>Z60</f>
        <v>There is relative monocytosis.</v>
      </c>
      <c r="E55" s="75"/>
      <c r="F55" s="75"/>
      <c r="G55" s="75"/>
      <c r="H55" s="75"/>
      <c r="I55" s="75"/>
      <c r="J55" s="75"/>
      <c r="K55" s="75"/>
      <c r="L55" s="75"/>
      <c r="M55" s="75" t="str">
        <f>IF(D55="",D56,IF(D56="",D57,IF(D57="",#REF!,"")))</f>
        <v/>
      </c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 t="str">
        <f>IF(AND(P40=" ",P41=" "),"There is moderate normochromic normocytic anaemia for age and sex.",IF(AND(P40="L",P41=" "),"There is moderate normochromic microcytic anaemia for age and sex.",IF(AND(P40="L",P41="L"),"There is moderate hypochromic microcytic anaemia for age and sex, serum iron and ferritin are recommended.",IF(AND(P40=" ",P41="L"),"There is moderate hypochromic normocytic anaemia for age and sex.",IF(AND(P40="H",P41="L"),"There is moderate hypochromic macrocytic anaemia for age and sex.",IF(AND(P40=" ",P41="H"),"There is moderate hyperchromic normocytic anaemia for age and sex.",IF(AND(P40="L",P41="H"),"There is moderate hyperchromic microcytic anaemia for age and sex.",AJ55)))))))</f>
        <v>There is moderate normochromic microcytic anaemia for age and sex.</v>
      </c>
      <c r="AA55" s="75"/>
      <c r="AB55" s="75"/>
      <c r="AC55" s="75"/>
      <c r="AD55" s="75"/>
      <c r="AE55" s="75"/>
      <c r="AF55" s="75"/>
      <c r="AG55" s="75"/>
      <c r="AH55" s="75"/>
      <c r="AI55" s="75"/>
      <c r="AJ55" s="75" t="str">
        <f>IF(AND(P40="H",P41=" "),"There is moderate normochromic macrocytic anaemia for age and sex.","There is moderate hyperchromic macrocytic anaemia for age and sex.")</f>
        <v>There is moderate hyperchromic macrocytic anaemia for age and sex.</v>
      </c>
      <c r="AK55" s="75"/>
      <c r="AL55" s="75"/>
      <c r="AM55" s="75"/>
      <c r="AN55" s="75" t="s">
        <v>88</v>
      </c>
      <c r="AO55" s="78">
        <f>IF(AG26="days",BZ55,IF(AG26="months",CC55,IF(AG26="years",CH55)))</f>
        <v>2</v>
      </c>
      <c r="AP55" s="71">
        <f>IF(AG26="days",CA55,IF(AG26="Months",CD55,IF(AG26="years",CI55)))</f>
        <v>10</v>
      </c>
      <c r="BM55" s="52" t="s">
        <v>29</v>
      </c>
      <c r="BY55" s="52" t="s">
        <v>79</v>
      </c>
      <c r="BZ55" s="52">
        <f>IF(AC26&lt;=BM28,CZ28,IF(AC26&lt;=BM29,CZ29,IF(AC26&lt;=BM30,CZ30,IF(AC26&lt;=BM31,CZ31,IF(AC26&lt;=BM32,CZ32)))))</f>
        <v>2</v>
      </c>
      <c r="CA55" s="52">
        <f>IF(AC26&lt;=BM28,DA28,IF(AC26&lt;=BM29,DA29,IF(AC26&lt;=BM30,DA30,IF(AC26&lt;=BM31,DA31,IF(AC26&lt;=BM32,DA32)))))</f>
        <v>11</v>
      </c>
      <c r="CC55" s="52">
        <f>IF(AC26&lt;=BM33,CZ33,IF(AC26&lt;=BM34,CZ34,IF(AC26&lt;=BM35,CZ35,IF(AC26&lt;=BM36,CZ36,CH55))))</f>
        <v>2</v>
      </c>
      <c r="CD55" s="52">
        <f>IF(AC26&lt;=BM33,DA33,IF(AC26&lt;=BM34,DA34,IF(AC26&lt;=BM35,DA35,IF(AC26&lt;=BM36,DA36,CI55))))</f>
        <v>10</v>
      </c>
      <c r="CH55" s="52">
        <f>IF(AC26&lt;=BM37,CZ37,IF(AC26&lt;=BM38,CZ38,IF(AC26&lt;=BM39,CZ39,IF(AC26&lt;=BM40,CZ40,IF(AC26&gt;BM40,IF(AC25="female",CZ41,CZ41))))))</f>
        <v>2</v>
      </c>
      <c r="CI55" s="52">
        <f>IF(AC26&lt;=BM37,DA37,IF(AC26&lt;=BM38,DA38,IF(AC26&lt;=BM39,DA39,IF(AC26&lt;=BM40,DA40,IF(AC26&gt;BM40,IF(AC25="female",DA41,DA41))))))</f>
        <v>10</v>
      </c>
    </row>
    <row r="56" spans="1:87" s="52" customFormat="1" ht="20.25" customHeight="1" x14ac:dyDescent="0.2">
      <c r="A56" s="75"/>
      <c r="B56" s="75"/>
      <c r="C56" s="75" t="str">
        <f>Z61</f>
        <v/>
      </c>
      <c r="D56" s="75" t="str">
        <f>Z61</f>
        <v/>
      </c>
      <c r="E56" s="75"/>
      <c r="F56" s="75"/>
      <c r="G56" s="75"/>
      <c r="H56" s="75"/>
      <c r="I56" s="75"/>
      <c r="J56" s="75"/>
      <c r="K56" s="75"/>
      <c r="L56" s="75"/>
      <c r="M56" s="75" t="str">
        <f>IF(D56="",D57,IF(D57="",#REF!,IF(#REF!="",D58,"")))</f>
        <v/>
      </c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 t="str">
        <f>IF(AND(P40=" ",P41=" "),"There is severe normochromic normocytic anaemia for age and sex.",IF(AND(P40="L",P41=" "),"There is severe normochromic microcytic anaemia for age and sex.",IF(AND(P40="L",P41="L"),"There is severe hypochromic microcytic anaemia for age and sex, serum iron and ferritin are recommended.",IF(AND(P40=" ",P41="L"),"There is severe hypochromic normocytic anaemia for age and sex.",IF(AND(P40="H",P41="L"),"There is severe hypochromic macrocytic anaemia for age and sex.",IF(AND(P40=" ",P41="H"),"There is severe hyperchromic normocytic anaemia for age and sex.",IF(AND(P40="L",P41="H"),"There is severe hyperchromic microcytic anaemia for age and sex.",AJ56)))))))</f>
        <v>There is severe normochromic microcytic anaemia for age and sex.</v>
      </c>
      <c r="AA56" s="75"/>
      <c r="AB56" s="75"/>
      <c r="AC56" s="75"/>
      <c r="AD56" s="75"/>
      <c r="AE56" s="75"/>
      <c r="AF56" s="75"/>
      <c r="AG56" s="75"/>
      <c r="AH56" s="75"/>
      <c r="AI56" s="75"/>
      <c r="AJ56" s="75" t="str">
        <f>IF(AND(P40="H",P41=" "),"There is severe normochromic macrocytic anaemia for age and sex.","There is severe hyperchromic macrocytic anaemia for age and sex.")</f>
        <v>There is severe hyperchromic macrocytic anaemia for age and sex.</v>
      </c>
      <c r="AK56" s="75"/>
      <c r="AL56" s="75"/>
      <c r="AM56" s="75"/>
      <c r="AN56" s="75" t="s">
        <v>89</v>
      </c>
      <c r="AO56" s="78">
        <f>IF(AG26="days",BZ56,IF(AG26="months",CC56,IF(AG26="years",CH56)))</f>
        <v>1</v>
      </c>
      <c r="AP56" s="71">
        <f>IF(AG26="days",CA56,IF(AG26="Months",CD56,IF(AG26="years",CI56)))</f>
        <v>6</v>
      </c>
      <c r="BM56" s="52" t="s">
        <v>29</v>
      </c>
      <c r="BY56" s="52" t="s">
        <v>80</v>
      </c>
      <c r="BZ56" s="52">
        <f>IF(AC26&lt;=BM28,DB28,IF(AC26&lt;=BM29,DB29,IF(AC26&lt;=BM30,DB30,IF(AC26&lt;=BM31,DB31,IF(AC26&lt;=BM32,DB32)))))</f>
        <v>1</v>
      </c>
      <c r="CA56" s="52">
        <f>IF(AC26&lt;=BM28,DC28,IF(AC26&lt;=BM29,DC29,IF(AC26&lt;=BM30,DC30,IF(AC26&lt;=BM31,DC31,IF(AC26&lt;=BM32,DC32)))))</f>
        <v>6</v>
      </c>
      <c r="CC56" s="52">
        <f>IF(AC26&lt;=BM33,DB33,IF(AC26&lt;=BM34,DB34,IF(AC26&lt;=BM35,DB35,IF(AC26&lt;=BM36,DB36,CH56))))</f>
        <v>1</v>
      </c>
      <c r="CD56" s="52">
        <f>IF(AC26&lt;=BM33,DC33,IF(AC26&lt;=BM34,DC34,IF(AC26&lt;=BM35,DC35,IF(AC26&lt;=BM36,DC36,CI56))))</f>
        <v>6</v>
      </c>
      <c r="CH56" s="52">
        <f>IF(AC26&lt;=BM37,DB37,IF(AC26&lt;=BM38,DB38,IF(AC26&lt;=BM39,DB39,IF(AC26&lt;=BM40,DB40,IF(AC26&gt;BM40,IF(AC25="female",DB41,DB41))))))</f>
        <v>1</v>
      </c>
      <c r="CI56" s="52">
        <f>IF(AC26&lt;=BM37,DC37,IF(AC26&lt;=BM38,DC38,IF(AC26&lt;=BM39,DC39,IF(AC26&lt;=BM40,DC40,IF(AC26&gt;BM40,IF(AC25="female",DC41,DC41))))))</f>
        <v>6</v>
      </c>
    </row>
    <row r="57" spans="1:87" s="52" customFormat="1" ht="20.25" customHeight="1" x14ac:dyDescent="0.2">
      <c r="A57" s="75"/>
      <c r="B57" s="75"/>
      <c r="C57" s="75" t="str">
        <f>Z62</f>
        <v/>
      </c>
      <c r="D57" s="75" t="str">
        <f>Z62</f>
        <v/>
      </c>
      <c r="E57" s="75"/>
      <c r="F57" s="75"/>
      <c r="G57" s="75"/>
      <c r="H57" s="75"/>
      <c r="I57" s="75"/>
      <c r="J57" s="75"/>
      <c r="K57" s="75"/>
      <c r="L57" s="75"/>
      <c r="M57" s="75" t="e">
        <f>IF(D57="",#REF!,IF(#REF!="",C58,""))</f>
        <v>#REF!</v>
      </c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 t="str">
        <f>IF(AND(O45=" ",O46=" ",AA45=" ",AA46=" "),"Absolute leucocytosis with normal differential counts.",AA57)</f>
        <v>There is leucocytosis due to,  relative lymphopenia.</v>
      </c>
      <c r="AA57" s="75" t="str">
        <f>"There is leucocytosis due to, "&amp;AE61</f>
        <v>There is leucocytosis due to,  relative lymphopenia.</v>
      </c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 t="s">
        <v>90</v>
      </c>
      <c r="AO57" s="78">
        <f>IF(AG26="days",BZ57,IF(AG26="months",CC57,IF(AG26="years",CH57)))</f>
        <v>0</v>
      </c>
      <c r="AP57" s="71">
        <f>IF(AG26="days",CA57,IF(AG26="Months",CD57,IF(AG26="years",CI57)))</f>
        <v>1</v>
      </c>
      <c r="BM57" s="52" t="s">
        <v>29</v>
      </c>
      <c r="BY57" s="52" t="s">
        <v>81</v>
      </c>
      <c r="BZ57" s="52">
        <f>IF(AC26&lt;=BM28,DD28,IF(AC26&lt;=BM29,DD29,IF(AC26&lt;=BM30,DD30,IF(AC26&lt;=BM31,DD31,IF(AC26&lt;=BM32,DD32)))))</f>
        <v>1</v>
      </c>
      <c r="CA57" s="52">
        <f>IF(AC26&lt;=BM28,DE28,IF(AC26&lt;=BM29,DE29,IF(AC26&lt;=BM30,DE30,IF(AC26&lt;=BM31,DE31,IF(AC26&lt;=BM32,DE32)))))</f>
        <v>2</v>
      </c>
      <c r="CC57" s="52">
        <f>IF(AC26&lt;=BM33,DD33,IF(AC26&lt;=BM34,DD34,IF(AC26&lt;=BM35,DD35,IF(AC26&lt;=BM36,DD36,CH57))))</f>
        <v>0</v>
      </c>
      <c r="CD57" s="52">
        <f>IF(AC26&lt;=BM33,DE33,IF(AC26&lt;=BM34,DE34,IF(AC26&lt;=BM35,DE35,IF(AC26&lt;=BM36,DE36,CI57))))</f>
        <v>1</v>
      </c>
      <c r="CH57" s="52">
        <f>IF(AC26&lt;=BM37,DD37,IF(AC26&lt;=BM38,DD38,IF(AC26&lt;=BM39,DD39,IF(AC26&lt;=BM40,DD40,IF(AC26&gt;BM40,IF(AC25="female",DD41,DD41))))))</f>
        <v>0</v>
      </c>
      <c r="CI57" s="52">
        <f>IF(AC26&lt;=BM37,DE37,IF(AC26&lt;=BM38,DE38,IF(AC26&lt;=BM39,DE39,IF(AC26&lt;=BM40,DE40,IF(AC26&gt;BM40,IF(AC25="female",DE41,DE41))))))</f>
        <v>1</v>
      </c>
    </row>
    <row r="58" spans="1:87" s="52" customFormat="1" ht="20.25" customHeight="1" x14ac:dyDescent="0.2">
      <c r="A58" s="75"/>
      <c r="B58" s="75"/>
      <c r="C58" s="75" t="str">
        <f>Z64</f>
        <v/>
      </c>
      <c r="D58" s="75" t="s">
        <v>119</v>
      </c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 t="str">
        <f>IF(AND(O45=" ",O46=" ",AA45=" ",AA46=" "),"Absolute leucopenia with normal differential counts.",AA58)</f>
        <v>There is leucopenia due to,  relative lymphopenia.</v>
      </c>
      <c r="AA58" s="75" t="str">
        <f>"There is leucopenia due to, "&amp;AE61</f>
        <v>There is leucopenia due to,  relative lymphopenia.</v>
      </c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 t="s">
        <v>77</v>
      </c>
      <c r="AO58" s="78">
        <f>IF(AG26="days",BZ58,IF(AG26="months",CC58,IF(AG26="years",CH58)))</f>
        <v>1.5</v>
      </c>
      <c r="AP58" s="71">
        <f>IF(AG26="days",CA58,IF(AG26="Months",CD58,IF(AG26="years",CI58)))</f>
        <v>6.9</v>
      </c>
      <c r="BM58" s="52">
        <v>100</v>
      </c>
      <c r="BY58" s="52" t="s">
        <v>77</v>
      </c>
      <c r="BZ58" s="52">
        <f>IF(AC26&lt;=BM28,CM28,IF(AC26&lt;=BM29,CM29,IF(AC26&lt;=BM30,CM30,IF(AC26&lt;=BM31,CM31,IF(AC26&lt;=BM32,CM32)))))</f>
        <v>2</v>
      </c>
      <c r="CA58" s="52">
        <f>IF(AC26&lt;=BM28,CO28,IF(AC26&lt;=BM29,CO29,IF(AC26&lt;=BM30,CO30,IF(AC26&lt;=BM31,CO31,IF(AC26&lt;=BM32,CO32)))))</f>
        <v>6.9</v>
      </c>
      <c r="CC58" s="52">
        <f>IF(AC26&lt;=BM33,CM33,IF(AC26&lt;=BM34,CM34,IF(AC26&lt;=BM35,CM35,IF(AC26&lt;=BM36,CM36,CH58))))</f>
        <v>1.5</v>
      </c>
      <c r="CD58" s="52">
        <f>IF(AC26&lt;=BM33,CO33,IF(AC26&lt;=BM34,CO34,IF(AC26&lt;=BM35,CO35,IF(AC26&lt;=BM36,CO36,CI58))))</f>
        <v>6.9</v>
      </c>
      <c r="CH58" s="52">
        <f>IF(AC26&lt;=BM37,CM37,IF(AC26&lt;=BM38,CM38,IF(AC26&lt;=BM39,CM39,IF(AC26&lt;=BM40,CM40,CM41))))</f>
        <v>1.5</v>
      </c>
      <c r="CI58" s="52">
        <f>IF(AC26&lt;=BM37,CO37,IF(AC26&lt;=BM38,CO38,IF(AC26&lt;=BM39,CO39,IF(AC26&lt;=BM40,CO40,CO41))))</f>
        <v>6.9</v>
      </c>
    </row>
    <row r="59" spans="1:87" s="52" customFormat="1" ht="20.25" customHeight="1" x14ac:dyDescent="0.2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 t="str">
        <f>IF(I36="","",IF(AND(O45=" ",O46=" ",AA45=" ",AA46=" "),"Normal leucocytic count with normal differential counts.",AA59))</f>
        <v>Normal lecucytic count, but there is  relative lymphopenia.</v>
      </c>
      <c r="AA59" s="75" t="str">
        <f>"Normal lecucytic count, but there is "&amp;AE61</f>
        <v>Normal lecucytic count, but there is  relative lymphopenia.</v>
      </c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 t="s">
        <v>78</v>
      </c>
      <c r="AO59" s="78">
        <f>IF(AG26="days",BZ59,IF(AG26="months",CC59,IF(AG26="years",CH59)))</f>
        <v>0.6</v>
      </c>
      <c r="AP59" s="71">
        <f>IF(AG26="days",CA59,IF(AG26="Months",CD59,IF(AG26="years",CI59)))</f>
        <v>3.7</v>
      </c>
      <c r="BM59" s="52">
        <v>100</v>
      </c>
      <c r="BY59" s="52" t="s">
        <v>78</v>
      </c>
      <c r="BZ59" s="52">
        <f>IF(AC26&lt;=BM28,CP28,IF(AC26&lt;=BM29,CP29,IF(AC26&lt;=BM30,CP30,IF(AC26&lt;=BM31,CP31,IF(AC26&lt;=BM32,CP32)))))</f>
        <v>0.6</v>
      </c>
      <c r="CA59" s="52">
        <f>IF(AC26&lt;=BM28,CO28,IF(AC26&lt;=BM29,CO29,IF(AC26&lt;=BM30,CO30,IF(AC26&lt;=BM31,CO31,IF(AC26&lt;=BM32,CO32)))))</f>
        <v>6.9</v>
      </c>
      <c r="CC59" s="52">
        <f>IF(AC26&lt;=BM33,CM33,IF(AC26&lt;=BM34,CM34,IF(AC26&lt;=BM35,CM35,IF(AC26&lt;=BM36,CM36,CH59))))</f>
        <v>0.6</v>
      </c>
      <c r="CD59" s="52">
        <f>IF(AC26&lt;=BM33,CO33,IF(AC26&lt;=BM34,CO34,IF(AC26&lt;=BM35,CO35,IF(AC26&lt;=BM36,CO36,CI59))))</f>
        <v>3.7</v>
      </c>
      <c r="CH59" s="52">
        <f>IF(AC26&lt;=BM37,CP37,IF(AC26&lt;=BM38,CP38,IF(AC26&lt;=BM39,CP39,IF(AC26&lt;=BM40,CP40,CP41))))</f>
        <v>0.6</v>
      </c>
      <c r="CI59" s="52">
        <f>IF(AC26&lt;=BM37,CQ37,IF(AC26&lt;=BM38,CQ38,IF(AC26&lt;=BM39,CQ39,IF(AC26&lt;=BM40,CQ40,CQ41))))</f>
        <v>3.7</v>
      </c>
    </row>
    <row r="60" spans="1:87" s="52" customFormat="1" ht="20.25" customHeight="1" x14ac:dyDescent="0.2">
      <c r="A60" s="75"/>
      <c r="B60" s="75"/>
      <c r="C60" s="75" t="s">
        <v>119</v>
      </c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>
        <v>60</v>
      </c>
      <c r="Y60" s="75"/>
      <c r="Z60" s="75" t="str">
        <f>IF(AD65="","",("There is "&amp;AD65&amp;"."))</f>
        <v>There is relative monocytosis.</v>
      </c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 t="s">
        <v>79</v>
      </c>
      <c r="AO60" s="78">
        <f>IF(AG26="days",BZ60,IF(AG26="months",CC60,IF(AG26="years",CH60)))</f>
        <v>0</v>
      </c>
      <c r="AP60" s="71">
        <f>IF(AG26="days",CA60,IF(AG26="Months",CD60,IF(AG26="years",CI60)))</f>
        <v>0.85</v>
      </c>
      <c r="BM60" s="52">
        <v>100</v>
      </c>
      <c r="BY60" s="52" t="s">
        <v>79</v>
      </c>
      <c r="BZ60" s="52">
        <f>IF(AC26&lt;=BM28,CR28,IF(AC26&lt;=BM29,CR29,IF(AC26&lt;=BM30,CR30,IF(AC26&lt;=BM31,CR31,IF(AC26&lt;=BM32,CR32)))))</f>
        <v>0</v>
      </c>
      <c r="CA60" s="52">
        <f>IF(AC26&lt;=BM28,CS28,IF(AC26&lt;=BM29,CS29,IF(AC26&lt;=BM30,CS30,IF(AC26&lt;=BM31,CS31,IF(AC26&lt;=BM32,CS32)))))</f>
        <v>0.8</v>
      </c>
      <c r="CC60" s="52">
        <f>IF(AC26&lt;=BM33,CR33,IF(AC26&lt;=BM34,CR34,IF(AC26&lt;=BM35,CR35,IF(AC26&lt;=BM36,CR36,CH60))))</f>
        <v>0</v>
      </c>
      <c r="CD60" s="52">
        <f>IF(AC26&lt;=BM33,CR33,IF(AC26&lt;=BM34,CR34,IF(AC26&lt;=BM35,CR35,IF(AC26&lt;=BM36,CR36,CI60))))</f>
        <v>0.85</v>
      </c>
      <c r="CH60" s="52">
        <f>IF(AC26&lt;=BM37,CR37,IF(AC26&lt;=BM38,CR38,IF(AC26&lt;=BM39,CR39,IF(AC26&lt;=BM40,CR40,IF(AC26&gt;BM40,IF(AC25="female",CR41,CR41))))))</f>
        <v>0</v>
      </c>
      <c r="CI60" s="52">
        <f>IF(AC26&lt;=BM37,CS37,IF(AC26&lt;=BM38,CS38,IF(AC26&lt;=BM39,CS39,IF(AC26&lt;=BM40,CS41,IF(AC26&gt;BM40,IF(AC25="female",CS41,CS41))))))</f>
        <v>0.85</v>
      </c>
    </row>
    <row r="61" spans="1:87" s="52" customFormat="1" ht="20.25" customHeight="1" x14ac:dyDescent="0.2">
      <c r="A61" s="75"/>
      <c r="B61" s="75"/>
      <c r="C61" s="75" t="s">
        <v>119</v>
      </c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>
        <v>61</v>
      </c>
      <c r="Y61" s="75"/>
      <c r="Z61" s="75" t="str">
        <f>IF(AD67="","",("There is "&amp;AD67&amp;"."))</f>
        <v/>
      </c>
      <c r="AA61" s="75"/>
      <c r="AB61" s="75" t="str">
        <f>IF(AND(OR(O45="↓",O45="↑"),AA45=" "),"relative",IF(AND(OR(O45=" ",O45="↓",O45="↑"),OR(AA45="↓",AA45="↑")),"absolute",""))</f>
        <v/>
      </c>
      <c r="AC61" s="75" t="str">
        <f>IF(O45="↑","relative neutrophilia",IF(O45="↓","relative neutropenia",""))</f>
        <v/>
      </c>
      <c r="AD61" s="75" t="str">
        <f>IF(AB61="relative",AC61,IF(AB61="absolute",AC62,AA70))</f>
        <v xml:space="preserve"> </v>
      </c>
      <c r="AE61" s="75" t="str">
        <f>IF(OR(AD61=" ",AD63=" "),(AD61&amp;AD63&amp;"."),(AD61&amp;AF61&amp;AD63&amp;"."))</f>
        <v xml:space="preserve"> relative lymphopenia.</v>
      </c>
      <c r="AF61" s="75" t="str">
        <f>IF(OR(AND(OR(AD61="absolute neutrophilia",AD61="relative neutrophilia"),OR(AD63="absolute lymphopenia",AD63="relative lymphopenia")),AND(OR(AD61="absolute neutropenia",AD61="relative neutropenia"),OR(AD63="absolute lymphocytosis",AD63="relative lymphocytosis")))," with ",IF(OR(AD61="",AD63=""),""," and "))</f>
        <v xml:space="preserve"> and </v>
      </c>
      <c r="AG61" s="75"/>
      <c r="AH61" s="75"/>
      <c r="AI61" s="75"/>
      <c r="AJ61" s="75"/>
      <c r="AK61" s="75"/>
      <c r="AL61" s="75"/>
      <c r="AM61" s="75"/>
      <c r="AN61" s="75" t="s">
        <v>80</v>
      </c>
      <c r="AO61" s="78">
        <f>IF(AG26="days",BZ61,IF(AG26="months",CC61,IF(AG26="years",CH61)))</f>
        <v>0</v>
      </c>
      <c r="AP61" s="71">
        <f>IF(AG26="days",CA61,IF(AG26="Months",CD61,IF(AG26="years",CI61)))</f>
        <v>0.45</v>
      </c>
      <c r="BM61" s="52">
        <v>100</v>
      </c>
      <c r="BY61" s="52" t="s">
        <v>80</v>
      </c>
      <c r="BZ61" s="52">
        <f>IF(AC26&lt;=BM28,CK28,IF(AC26&lt;=BM29,CK29,IF(AC26&lt;=BM30,CK30,IF(AC26&lt;=BM31,CK31,IF(AC26&lt;=BM32,CK32)))))</f>
        <v>0</v>
      </c>
      <c r="CA61" s="52">
        <f>IF(AC26&lt;=BM28,CL28,IF(AC26&lt;=BM29,CL29,IF(AC26&lt;=BM30,CL30,IF(AC26&lt;=BM31,CL31,IF(AC26&lt;=BM32,CL32)))))</f>
        <v>0.45</v>
      </c>
      <c r="CC61" s="52">
        <f>IF(AC26&lt;=BM33,CK33,IF(AC26&lt;=BM34,CK34,IF(AC26&lt;=BM35,CK35,IF(AC26&lt;=BM36,CK36,CH61))))</f>
        <v>0</v>
      </c>
      <c r="CD61" s="52">
        <f>IF(AC26&lt;=BM33,CL33,IF(AC26&lt;=BM34,CL34,IF(AC26&lt;=BM35,CL35,IF(AC26&lt;=BM36,CL36,CI61))))</f>
        <v>0.45</v>
      </c>
      <c r="CH61" s="52">
        <f>IF(AC26&lt;=BM37,CK37,IF(AC26&lt;=BM38,CK38,IF(AC26&lt;=BM39,CK39,IF(AC26&lt;=BM40,CK40,IF(AC26&gt;BM40,IF(AC25="female",CK41,CK41))))))</f>
        <v>0</v>
      </c>
      <c r="CI61" s="52">
        <f>IF(AC26&lt;=BM37,CL37,IF(AC26&lt;=BM38,CL38,IF(AC26&lt;=BM39,CL39,IF(AC26&lt;=BM40,CL40,IF(AC26&gt;BM40,IF(AC25="female",CL41,CL41))))))</f>
        <v>0.45</v>
      </c>
    </row>
    <row r="62" spans="1:87" s="52" customFormat="1" ht="20.25" customHeight="1" x14ac:dyDescent="0.2">
      <c r="A62" s="75"/>
      <c r="B62" s="75"/>
      <c r="C62" s="75" t="s">
        <v>119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>
        <v>62</v>
      </c>
      <c r="Y62" s="75"/>
      <c r="Z62" s="75" t="str">
        <f>IF(AD69="","",("There is "&amp;AD69&amp;"."))</f>
        <v/>
      </c>
      <c r="AA62" s="75"/>
      <c r="AB62" s="75"/>
      <c r="AC62" s="75" t="str">
        <f>IF(AA45="↑","absolute neutrophilia",IF(AA45="↓","absolute neutropenia",""))</f>
        <v/>
      </c>
      <c r="AD62" s="75"/>
      <c r="AE62" s="75"/>
      <c r="AF62" s="75" t="str">
        <f>IF(OR(AND(OR(AD62="absolute neutrophilia",AD62="relative neutrophilia"),OR(AD64="absolute lymphopenia",AD64="relative lymphopenia")),AND(OR(AD62="absolute neutropenia",AD62="relative neutropenia"),OR(AD64="absolute lymphocytosis",AD64="relative lymphocytosis")))," with ",IF(OR(AD62="",AD64=""),""," and "))</f>
        <v/>
      </c>
      <c r="AG62" s="75"/>
      <c r="AH62" s="75"/>
      <c r="AI62" s="75"/>
      <c r="AJ62" s="75"/>
      <c r="AK62" s="75"/>
      <c r="AL62" s="75"/>
      <c r="AM62" s="75"/>
      <c r="AN62" s="75" t="s">
        <v>81</v>
      </c>
      <c r="AO62" s="78">
        <f>IF(AG26="days",BZ62,IF(AG26="months",CC62,IF(AG26="years",CH62)))</f>
        <v>0</v>
      </c>
      <c r="AP62" s="71">
        <f>IF(AG26="days",CA62,IF(AG26="Months",CD62,IF(AG26="years",CI62)))</f>
        <v>0.45</v>
      </c>
      <c r="BM62" s="52">
        <v>100</v>
      </c>
      <c r="BY62" s="52" t="s">
        <v>81</v>
      </c>
      <c r="BZ62" s="52">
        <f>IF(AC26&lt;=BM28,CK28,IF(AC26&lt;=BM29,CK29,IF(AC26&lt;=BM30,CK30,IF(AC26&lt;=BM31,CK31,IF(AC26&lt;=BM32,CK32)))))</f>
        <v>0</v>
      </c>
      <c r="CA62" s="52">
        <f>IF(AC26&lt;=BM28,CL28,IF(AC26&lt;=BM29,CL29,IF(AC26&lt;=BM30,CL30,IF(AC26&lt;=BM31,CL31,IF(AC26&lt;=BM32,CL32)))))</f>
        <v>0.45</v>
      </c>
      <c r="CC62" s="52">
        <f>IF(AC26&lt;=BM33,CK33,IF(AC26&lt;=BM34,CK34,IF(AC26&lt;=BM35,CK35,IF(AC26&lt;=BM36,CK36,CH62))))</f>
        <v>0</v>
      </c>
      <c r="CD62" s="52">
        <f>IF(AC26&lt;=BM33,CL33,IF(AC26&lt;=BM34,CL34,IF(AC26&lt;=BM35,CL35,IF(AC26&lt;=BM36,CL36,CI62))))</f>
        <v>0.45</v>
      </c>
      <c r="CH62" s="52">
        <f>IF(AC26&lt;=BM37,CK37,IF(AC26&lt;=BM38,CK38,IF(AC26&lt;=BM39,CK39,IF(AC26&lt;=BM40,CK40,IF(AC26&gt;BM40,IF(AC25="female",CK41,CK41))))))</f>
        <v>0</v>
      </c>
      <c r="CI62" s="52">
        <f>IF(AC26&lt;=BM37,CL37,IF(AC26&lt;=BM38,CL38,IF(AC26&lt;=BM39,CL39,IF(AC26&lt;=BM40,CL40,IF(AC26&gt;BM40,IF(AC25="female",CL41,CL41))))))</f>
        <v>0.45</v>
      </c>
    </row>
    <row r="63" spans="1:87" s="52" customFormat="1" ht="20.25" customHeight="1" x14ac:dyDescent="0.2">
      <c r="A63" s="75"/>
      <c r="B63" s="75"/>
      <c r="C63" s="75" t="s">
        <v>119</v>
      </c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>
        <v>63</v>
      </c>
      <c r="Y63" s="75"/>
      <c r="Z63" s="75" t="str">
        <f>IF(AD68="","",("There is "&amp;AD68&amp;"."))</f>
        <v/>
      </c>
      <c r="AA63" s="75"/>
      <c r="AB63" s="75" t="str">
        <f>IF(AND(OR(O46="↓",O46="↑"),AA46=" "),"relative",IF(AND(OR(O46=" ",O46="↓",O46="↑"),OR(AA46="↓",AA46="↑")),"absolute",""))</f>
        <v>relative</v>
      </c>
      <c r="AC63" s="75" t="str">
        <f>IF(O46="↑","relative lymphocytosis",IF(O46="↓","relative lymphopenia",""))</f>
        <v>relative lymphopenia</v>
      </c>
      <c r="AD63" s="75" t="str">
        <f>IF(AB63="relative",AC63,IF(AB63="absolute",AC64,AA70))</f>
        <v>relative lymphopenia</v>
      </c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1"/>
    </row>
    <row r="64" spans="1:87" s="52" customFormat="1" ht="20.25" customHeight="1" x14ac:dyDescent="0.2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>
        <v>64</v>
      </c>
      <c r="Y64" s="75"/>
      <c r="Z64" s="75" t="str">
        <f>IF(AND(I36&lt;V36,OR(I38&lt;V38,I37&lt;V37),I43&lt;V43),"There is pancytopenia??!! More investigations recommended.","")</f>
        <v/>
      </c>
      <c r="AA64" s="75"/>
      <c r="AB64" s="75"/>
      <c r="AC64" s="75" t="str">
        <f>IF(AA46="↑","absolute lymphocytosis",IF(AA46="↓","absolute lymphopenia",""))</f>
        <v/>
      </c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1"/>
    </row>
    <row r="65" spans="1:42" s="52" customFormat="1" ht="20.25" customHeight="1" x14ac:dyDescent="0.2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 t="str">
        <f>IF(AD70="","",("There is "&amp;AD70&amp;"."))</f>
        <v/>
      </c>
      <c r="AA65" s="75"/>
      <c r="AB65" s="75" t="str">
        <f>IF(AND(OR(O47="↓",O47="↑"),AA47=" "),"relative",IF(AND(OR(O47=" ",O47="↓",O47="↑"),OR(AA47="↓",AA47="↑")),"absolute",""))</f>
        <v>relative</v>
      </c>
      <c r="AC65" s="75" t="str">
        <f>IF(O47="↑","relative monocytosis","")</f>
        <v>relative monocytosis</v>
      </c>
      <c r="AD65" s="75" t="str">
        <f>IF(AB65="relative",AC65,IF(AB65="absolute",AC66,""))</f>
        <v>relative monocytosis</v>
      </c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1"/>
    </row>
    <row r="66" spans="1:42" s="52" customFormat="1" ht="20.25" customHeight="1" x14ac:dyDescent="0.2">
      <c r="A66" s="75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 t="str">
        <f>IF(AD71="","",("There is "&amp;AD71&amp;"."))</f>
        <v/>
      </c>
      <c r="AA66" s="75"/>
      <c r="AB66" s="75"/>
      <c r="AC66" s="75" t="str">
        <f>IF(AA47="↑","absolute monocytosis","")</f>
        <v/>
      </c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1"/>
    </row>
    <row r="67" spans="1:42" s="52" customFormat="1" ht="20.25" customHeight="1" x14ac:dyDescent="0.2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 t="str">
        <f>IF(AND(OR(O48="↓",O48="↑"),AA48=" "),"relative",IF(AND(OR(O48=" ",O48="↓",O48="↑"),OR(AA48="↓",AA48="↑")),"absolute",""))</f>
        <v/>
      </c>
      <c r="AC67" s="75" t="str">
        <f>IF(O47="↑","relative eosinophilia","")</f>
        <v>relative eosinophilia</v>
      </c>
      <c r="AD67" s="75" t="str">
        <f>IF(AB67="relative",AC67,IF(AB67="absolute",AC68,""))</f>
        <v/>
      </c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1"/>
    </row>
    <row r="68" spans="1:42" s="52" customFormat="1" ht="20.25" customHeight="1" x14ac:dyDescent="0.2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 t="str">
        <f>IF(AA48="↑","absolute eosinophilia","")</f>
        <v/>
      </c>
      <c r="AD68" s="75" t="str">
        <f>IF(AB68="relative",AC68,IF(AB68="absolute",AC69,""))</f>
        <v/>
      </c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1"/>
    </row>
    <row r="69" spans="1:42" s="52" customFormat="1" ht="20.25" customHeight="1" x14ac:dyDescent="0.2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 t="str">
        <f>IF(AND(OR(O49="↓",O49="↑"),AA49=" "),"relative",IF(AND(OR(O49=" ",O49="↓",O49="↑"),OR(AA49="↓",AA49="↑")),"absolute",""))</f>
        <v/>
      </c>
      <c r="AC69" s="75" t="str">
        <f>IF(O49="↑","relative basophilia","")</f>
        <v/>
      </c>
      <c r="AD69" s="75" t="str">
        <f>IF(AB69="relative",AC69,IF(AB69="absolute",AC70,""))</f>
        <v/>
      </c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1"/>
    </row>
    <row r="70" spans="1:42" s="52" customFormat="1" ht="20.25" customHeight="1" x14ac:dyDescent="0.2">
      <c r="A70" s="75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 t="s">
        <v>119</v>
      </c>
      <c r="AB70" s="75"/>
      <c r="AC70" s="75" t="str">
        <f>IF(O49="↑","absolute basophilia","")</f>
        <v/>
      </c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1"/>
    </row>
    <row r="71" spans="1:42" s="52" customFormat="1" ht="20.25" customHeight="1" x14ac:dyDescent="0.2">
      <c r="A71" s="75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 t="str">
        <f>IF(AND(AD65=" ",AD67=" ",AD69=" "),"",("There is "&amp;AD65&amp;AD67&amp;AD69&amp;"."))</f>
        <v>There is relative monocytosis.</v>
      </c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1"/>
    </row>
    <row r="72" spans="1:42" s="52" customFormat="1" ht="20.25" customHeight="1" x14ac:dyDescent="0.2">
      <c r="A72" s="75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1"/>
    </row>
    <row r="73" spans="1:42" s="52" customFormat="1" ht="16.5" customHeight="1" x14ac:dyDescent="0.2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1"/>
    </row>
    <row r="74" spans="1:42" s="52" customFormat="1" ht="25.5" customHeight="1" x14ac:dyDescent="0.2">
      <c r="A74" s="75">
        <v>1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1"/>
    </row>
    <row r="75" spans="1:42" s="59" customFormat="1" ht="20.25" customHeight="1" x14ac:dyDescent="0.3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2"/>
    </row>
    <row r="76" spans="1:42" s="59" customFormat="1" ht="20.25" customHeight="1" x14ac:dyDescent="0.3">
      <c r="A76" s="75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2"/>
    </row>
    <row r="77" spans="1:42" s="59" customFormat="1" ht="20.25" customHeight="1" x14ac:dyDescent="0.3">
      <c r="A77" s="75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2"/>
    </row>
    <row r="78" spans="1:42" s="59" customFormat="1" ht="20.25" customHeight="1" x14ac:dyDescent="0.3">
      <c r="A78" s="75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2"/>
    </row>
    <row r="79" spans="1:42" s="37" customFormat="1" ht="20.25" customHeight="1" x14ac:dyDescent="0.3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2"/>
    </row>
    <row r="80" spans="1:42" s="37" customFormat="1" ht="20.25" customHeight="1" x14ac:dyDescent="0.3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2"/>
    </row>
    <row r="81" spans="1:166" s="37" customFormat="1" ht="20.25" customHeight="1" x14ac:dyDescent="0.3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2"/>
    </row>
    <row r="82" spans="1:166" s="37" customFormat="1" ht="20.25" customHeight="1" x14ac:dyDescent="0.3">
      <c r="A82" s="75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2"/>
    </row>
    <row r="83" spans="1:166" s="37" customFormat="1" ht="20.25" customHeight="1" x14ac:dyDescent="0.3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2"/>
    </row>
    <row r="84" spans="1:166" s="56" customFormat="1" ht="20.25" customHeight="1" x14ac:dyDescent="0.35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1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7"/>
      <c r="DV84" s="57"/>
      <c r="DW84" s="57"/>
      <c r="DX84" s="57"/>
      <c r="DY84" s="57"/>
      <c r="DZ84" s="57"/>
      <c r="EA84" s="57"/>
      <c r="EB84" s="57"/>
      <c r="EC84" s="57"/>
      <c r="ED84" s="57"/>
      <c r="EE84" s="57"/>
      <c r="EF84" s="57"/>
      <c r="EG84" s="57"/>
      <c r="EH84" s="57"/>
      <c r="EI84" s="57"/>
      <c r="EJ84" s="57"/>
      <c r="EK84" s="57"/>
      <c r="EL84" s="57"/>
      <c r="EM84" s="57"/>
      <c r="EN84" s="57"/>
      <c r="EO84" s="57"/>
      <c r="EP84" s="57"/>
      <c r="EQ84" s="57"/>
      <c r="ER84" s="57"/>
      <c r="ES84" s="57"/>
      <c r="ET84" s="57"/>
      <c r="EU84" s="57"/>
      <c r="EV84" s="57"/>
      <c r="EW84" s="57"/>
      <c r="EX84" s="57"/>
      <c r="EY84" s="57"/>
      <c r="EZ84" s="57"/>
      <c r="FA84" s="57"/>
      <c r="FB84" s="57"/>
      <c r="FC84" s="57"/>
      <c r="FD84" s="57"/>
      <c r="FE84" s="57"/>
      <c r="FF84" s="57"/>
      <c r="FG84" s="57"/>
      <c r="FH84" s="57"/>
      <c r="FI84" s="57"/>
      <c r="FJ84" s="57"/>
    </row>
    <row r="85" spans="1:166" s="56" customFormat="1" ht="20.25" customHeight="1" x14ac:dyDescent="0.35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1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7"/>
      <c r="DN85" s="57"/>
      <c r="DO85" s="57"/>
      <c r="DP85" s="57"/>
      <c r="DQ85" s="57"/>
      <c r="DR85" s="57"/>
      <c r="DS85" s="57"/>
      <c r="DT85" s="57"/>
      <c r="DU85" s="57"/>
      <c r="DV85" s="57"/>
      <c r="DW85" s="57"/>
      <c r="DX85" s="57"/>
      <c r="DY85" s="57"/>
      <c r="DZ85" s="57"/>
      <c r="EA85" s="57"/>
      <c r="EB85" s="57"/>
      <c r="EC85" s="57"/>
      <c r="ED85" s="57"/>
      <c r="EE85" s="57"/>
      <c r="EF85" s="57"/>
      <c r="EG85" s="57"/>
      <c r="EH85" s="57"/>
      <c r="EI85" s="57"/>
      <c r="EJ85" s="57"/>
      <c r="EK85" s="57"/>
      <c r="EL85" s="57"/>
      <c r="EM85" s="57"/>
      <c r="EN85" s="57"/>
      <c r="EO85" s="57"/>
      <c r="EP85" s="57"/>
      <c r="EQ85" s="57"/>
      <c r="ER85" s="57"/>
      <c r="ES85" s="57"/>
      <c r="ET85" s="57"/>
      <c r="EU85" s="57"/>
      <c r="EV85" s="57"/>
      <c r="EW85" s="57"/>
      <c r="EX85" s="57"/>
      <c r="EY85" s="57"/>
      <c r="EZ85" s="57"/>
      <c r="FA85" s="57"/>
      <c r="FB85" s="57"/>
      <c r="FC85" s="57"/>
      <c r="FD85" s="57"/>
      <c r="FE85" s="57"/>
      <c r="FF85" s="57"/>
      <c r="FG85" s="57"/>
      <c r="FH85" s="57"/>
      <c r="FI85" s="57"/>
      <c r="FJ85" s="57"/>
    </row>
    <row r="86" spans="1:166" s="56" customFormat="1" ht="20.25" customHeight="1" x14ac:dyDescent="0.35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1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7"/>
      <c r="CM86" s="57"/>
      <c r="CN86" s="57"/>
      <c r="CO86" s="57"/>
      <c r="CP86" s="57"/>
      <c r="CQ86" s="57"/>
      <c r="CR86" s="57"/>
      <c r="CS86" s="57"/>
      <c r="CT86" s="57"/>
      <c r="CU86" s="57"/>
      <c r="CV86" s="57"/>
      <c r="CW86" s="57"/>
      <c r="CX86" s="57"/>
      <c r="CY86" s="57"/>
      <c r="CZ86" s="57"/>
      <c r="DA86" s="57"/>
      <c r="DB86" s="57"/>
      <c r="DC86" s="57"/>
      <c r="DD86" s="57"/>
      <c r="DE86" s="57"/>
      <c r="DF86" s="57"/>
      <c r="DG86" s="57"/>
      <c r="DH86" s="57"/>
      <c r="DI86" s="57"/>
      <c r="DJ86" s="57"/>
      <c r="DK86" s="57"/>
      <c r="DL86" s="57"/>
      <c r="DM86" s="57"/>
      <c r="DN86" s="57"/>
      <c r="DO86" s="57"/>
      <c r="DP86" s="57"/>
      <c r="DQ86" s="57"/>
      <c r="DR86" s="57"/>
      <c r="DS86" s="57"/>
      <c r="DT86" s="57"/>
      <c r="DU86" s="57"/>
      <c r="DV86" s="57"/>
      <c r="DW86" s="57"/>
      <c r="DX86" s="57"/>
      <c r="DY86" s="57"/>
      <c r="DZ86" s="57"/>
      <c r="EA86" s="57"/>
      <c r="EB86" s="57"/>
      <c r="EC86" s="57"/>
      <c r="ED86" s="57"/>
      <c r="EE86" s="57"/>
      <c r="EF86" s="57"/>
      <c r="EG86" s="57"/>
      <c r="EH86" s="57"/>
      <c r="EI86" s="57"/>
      <c r="EJ86" s="57"/>
      <c r="EK86" s="57"/>
      <c r="EL86" s="57"/>
      <c r="EM86" s="57"/>
      <c r="EN86" s="57"/>
      <c r="EO86" s="57"/>
      <c r="EP86" s="57"/>
      <c r="EQ86" s="57"/>
      <c r="ER86" s="57"/>
      <c r="ES86" s="57"/>
      <c r="ET86" s="57"/>
      <c r="EU86" s="57"/>
      <c r="EV86" s="57"/>
      <c r="EW86" s="57"/>
      <c r="EX86" s="57"/>
      <c r="EY86" s="57"/>
      <c r="EZ86" s="57"/>
      <c r="FA86" s="57"/>
      <c r="FB86" s="57"/>
      <c r="FC86" s="57"/>
      <c r="FD86" s="57"/>
      <c r="FE86" s="57"/>
      <c r="FF86" s="57"/>
      <c r="FG86" s="57"/>
      <c r="FH86" s="57"/>
      <c r="FI86" s="57"/>
      <c r="FJ86" s="57"/>
    </row>
    <row r="87" spans="1:166" s="56" customFormat="1" ht="20.25" customHeight="1" x14ac:dyDescent="0.35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1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/>
      <c r="BW87" s="57"/>
      <c r="BX87" s="57"/>
      <c r="BY87" s="57"/>
      <c r="BZ87" s="57"/>
      <c r="CA87" s="57"/>
      <c r="CB87" s="57"/>
      <c r="CC87" s="57"/>
      <c r="CD87" s="57"/>
      <c r="CE87" s="57"/>
      <c r="CF87" s="57"/>
      <c r="CG87" s="57"/>
      <c r="CH87" s="57"/>
      <c r="CI87" s="57"/>
      <c r="CJ87" s="57"/>
      <c r="CK87" s="57"/>
      <c r="CL87" s="57"/>
      <c r="CM87" s="57"/>
      <c r="CN87" s="57"/>
      <c r="CO87" s="57"/>
      <c r="CP87" s="57"/>
      <c r="CQ87" s="57"/>
      <c r="CR87" s="57"/>
      <c r="CS87" s="57"/>
      <c r="CT87" s="57"/>
      <c r="CU87" s="57"/>
      <c r="CV87" s="57"/>
      <c r="CW87" s="57"/>
      <c r="CX87" s="57"/>
      <c r="CY87" s="57"/>
      <c r="CZ87" s="57"/>
      <c r="DA87" s="57"/>
      <c r="DB87" s="57"/>
      <c r="DC87" s="57"/>
      <c r="DD87" s="57"/>
      <c r="DE87" s="57"/>
      <c r="DF87" s="57"/>
      <c r="DG87" s="57"/>
      <c r="DH87" s="57"/>
      <c r="DI87" s="57"/>
      <c r="DJ87" s="57"/>
      <c r="DK87" s="57"/>
      <c r="DL87" s="57"/>
      <c r="DM87" s="57"/>
      <c r="DN87" s="57"/>
      <c r="DO87" s="57"/>
      <c r="DP87" s="57"/>
      <c r="DQ87" s="57"/>
      <c r="DR87" s="57"/>
      <c r="DS87" s="57"/>
      <c r="DT87" s="57"/>
      <c r="DU87" s="57"/>
      <c r="DV87" s="57"/>
      <c r="DW87" s="57"/>
      <c r="DX87" s="57"/>
      <c r="DY87" s="57"/>
      <c r="DZ87" s="57"/>
      <c r="EA87" s="57"/>
      <c r="EB87" s="57"/>
      <c r="EC87" s="57"/>
      <c r="ED87" s="57"/>
      <c r="EE87" s="57"/>
      <c r="EF87" s="57"/>
      <c r="EG87" s="57"/>
      <c r="EH87" s="57"/>
      <c r="EI87" s="57"/>
      <c r="EJ87" s="57"/>
      <c r="EK87" s="57"/>
      <c r="EL87" s="57"/>
      <c r="EM87" s="57"/>
      <c r="EN87" s="57"/>
      <c r="EO87" s="57"/>
      <c r="EP87" s="57"/>
      <c r="EQ87" s="57"/>
      <c r="ER87" s="57"/>
      <c r="ES87" s="57"/>
      <c r="ET87" s="57"/>
      <c r="EU87" s="57"/>
      <c r="EV87" s="57"/>
      <c r="EW87" s="57"/>
      <c r="EX87" s="57"/>
      <c r="EY87" s="57"/>
      <c r="EZ87" s="57"/>
      <c r="FA87" s="57"/>
      <c r="FB87" s="57"/>
      <c r="FC87" s="57"/>
      <c r="FD87" s="57"/>
      <c r="FE87" s="57"/>
      <c r="FF87" s="57"/>
      <c r="FG87" s="57"/>
      <c r="FH87" s="57"/>
      <c r="FI87" s="57"/>
      <c r="FJ87" s="57"/>
    </row>
    <row r="88" spans="1:166" s="56" customFormat="1" ht="20.25" customHeight="1" x14ac:dyDescent="0.35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1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7"/>
      <c r="BW88" s="57"/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7"/>
      <c r="CJ88" s="57"/>
      <c r="CK88" s="57"/>
      <c r="CL88" s="57"/>
      <c r="CM88" s="57"/>
      <c r="CN88" s="57"/>
      <c r="CO88" s="57"/>
      <c r="CP88" s="57"/>
      <c r="CQ88" s="57"/>
      <c r="CR88" s="57"/>
      <c r="CS88" s="57"/>
      <c r="CT88" s="57"/>
      <c r="CU88" s="57"/>
      <c r="CV88" s="57"/>
      <c r="CW88" s="57"/>
      <c r="CX88" s="57"/>
      <c r="CY88" s="57"/>
      <c r="CZ88" s="57"/>
      <c r="DA88" s="57"/>
      <c r="DB88" s="57"/>
      <c r="DC88" s="57"/>
      <c r="DD88" s="57"/>
      <c r="DE88" s="57"/>
      <c r="DF88" s="57"/>
      <c r="DG88" s="57"/>
      <c r="DH88" s="57"/>
      <c r="DI88" s="57"/>
      <c r="DJ88" s="57"/>
      <c r="DK88" s="57"/>
      <c r="DL88" s="57"/>
      <c r="DM88" s="57"/>
      <c r="DN88" s="57"/>
      <c r="DO88" s="57"/>
      <c r="DP88" s="57"/>
      <c r="DQ88" s="57"/>
      <c r="DR88" s="57"/>
      <c r="DS88" s="57"/>
      <c r="DT88" s="57"/>
      <c r="DU88" s="57"/>
      <c r="DV88" s="57"/>
      <c r="DW88" s="57"/>
      <c r="DX88" s="57"/>
      <c r="DY88" s="57"/>
      <c r="DZ88" s="57"/>
      <c r="EA88" s="57"/>
      <c r="EB88" s="57"/>
      <c r="EC88" s="57"/>
      <c r="ED88" s="57"/>
      <c r="EE88" s="57"/>
      <c r="EF88" s="57"/>
      <c r="EG88" s="57"/>
      <c r="EH88" s="57"/>
      <c r="EI88" s="57"/>
      <c r="EJ88" s="57"/>
      <c r="EK88" s="57"/>
      <c r="EL88" s="57"/>
      <c r="EM88" s="57"/>
      <c r="EN88" s="57"/>
      <c r="EO88" s="57"/>
      <c r="EP88" s="57"/>
      <c r="EQ88" s="57"/>
      <c r="ER88" s="57"/>
      <c r="ES88" s="57"/>
      <c r="ET88" s="57"/>
      <c r="EU88" s="57"/>
      <c r="EV88" s="57"/>
      <c r="EW88" s="57"/>
      <c r="EX88" s="57"/>
      <c r="EY88" s="57"/>
      <c r="EZ88" s="57"/>
      <c r="FA88" s="57"/>
      <c r="FB88" s="57"/>
      <c r="FC88" s="57"/>
      <c r="FD88" s="57"/>
      <c r="FE88" s="57"/>
      <c r="FF88" s="57"/>
      <c r="FG88" s="57"/>
      <c r="FH88" s="57"/>
      <c r="FI88" s="57"/>
      <c r="FJ88" s="57"/>
    </row>
    <row r="89" spans="1:166" s="56" customFormat="1" ht="20.25" customHeight="1" x14ac:dyDescent="0.35">
      <c r="A89" s="75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1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7"/>
      <c r="BW89" s="57"/>
      <c r="BX89" s="57"/>
      <c r="BY89" s="57"/>
      <c r="BZ89" s="57"/>
      <c r="CA89" s="57"/>
      <c r="CB89" s="57"/>
      <c r="CC89" s="57"/>
      <c r="CD89" s="57"/>
      <c r="CE89" s="57"/>
      <c r="CF89" s="57"/>
      <c r="CG89" s="57"/>
      <c r="CH89" s="57"/>
      <c r="CI89" s="57"/>
      <c r="CJ89" s="57"/>
      <c r="CK89" s="57"/>
      <c r="CL89" s="57"/>
      <c r="CM89" s="57"/>
      <c r="CN89" s="57"/>
      <c r="CO89" s="57"/>
      <c r="CP89" s="57"/>
      <c r="CQ89" s="57"/>
      <c r="CR89" s="57"/>
      <c r="CS89" s="57"/>
      <c r="CT89" s="57"/>
      <c r="CU89" s="57"/>
      <c r="CV89" s="57"/>
      <c r="CW89" s="57"/>
      <c r="CX89" s="57"/>
      <c r="CY89" s="57"/>
      <c r="CZ89" s="57"/>
      <c r="DA89" s="57"/>
      <c r="DB89" s="57"/>
      <c r="DC89" s="57"/>
      <c r="DD89" s="57"/>
      <c r="DE89" s="57"/>
      <c r="DF89" s="57"/>
      <c r="DG89" s="57"/>
      <c r="DH89" s="57"/>
      <c r="DI89" s="57"/>
      <c r="DJ89" s="57"/>
      <c r="DK89" s="57"/>
      <c r="DL89" s="57"/>
      <c r="DM89" s="57"/>
      <c r="DN89" s="57"/>
      <c r="DO89" s="57"/>
      <c r="DP89" s="57"/>
      <c r="DQ89" s="57"/>
      <c r="DR89" s="57"/>
      <c r="DS89" s="57"/>
      <c r="DT89" s="57"/>
      <c r="DU89" s="57"/>
      <c r="DV89" s="57"/>
      <c r="DW89" s="57"/>
      <c r="DX89" s="57"/>
      <c r="DY89" s="57"/>
      <c r="DZ89" s="57"/>
      <c r="EA89" s="57"/>
      <c r="EB89" s="57"/>
      <c r="EC89" s="57"/>
      <c r="ED89" s="57"/>
      <c r="EE89" s="57"/>
      <c r="EF89" s="57"/>
      <c r="EG89" s="57"/>
      <c r="EH89" s="57"/>
      <c r="EI89" s="57"/>
      <c r="EJ89" s="57"/>
      <c r="EK89" s="57"/>
      <c r="EL89" s="57"/>
      <c r="EM89" s="57"/>
      <c r="EN89" s="57"/>
      <c r="EO89" s="57"/>
      <c r="EP89" s="57"/>
      <c r="EQ89" s="57"/>
      <c r="ER89" s="57"/>
      <c r="ES89" s="57"/>
      <c r="ET89" s="57"/>
      <c r="EU89" s="57"/>
      <c r="EV89" s="57"/>
      <c r="EW89" s="57"/>
      <c r="EX89" s="57"/>
      <c r="EY89" s="57"/>
      <c r="EZ89" s="57"/>
      <c r="FA89" s="57"/>
      <c r="FB89" s="57"/>
      <c r="FC89" s="57"/>
      <c r="FD89" s="57"/>
      <c r="FE89" s="57"/>
      <c r="FF89" s="57"/>
      <c r="FG89" s="57"/>
      <c r="FH89" s="57"/>
      <c r="FI89" s="57"/>
      <c r="FJ89" s="57"/>
    </row>
    <row r="90" spans="1:166" s="56" customFormat="1" ht="20.25" customHeight="1" x14ac:dyDescent="0.35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1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7"/>
      <c r="CN90" s="57"/>
      <c r="CO90" s="57"/>
      <c r="CP90" s="57"/>
      <c r="CQ90" s="57"/>
      <c r="CR90" s="57"/>
      <c r="CS90" s="57"/>
      <c r="CT90" s="57"/>
      <c r="CU90" s="57"/>
      <c r="CV90" s="57"/>
      <c r="CW90" s="57"/>
      <c r="CX90" s="57"/>
      <c r="CY90" s="57"/>
      <c r="CZ90" s="57"/>
      <c r="DA90" s="57"/>
      <c r="DB90" s="57"/>
      <c r="DC90" s="57"/>
      <c r="DD90" s="57"/>
      <c r="DE90" s="57"/>
      <c r="DF90" s="57"/>
      <c r="DG90" s="57"/>
      <c r="DH90" s="57"/>
      <c r="DI90" s="57"/>
      <c r="DJ90" s="57"/>
      <c r="DK90" s="57"/>
      <c r="DL90" s="57"/>
      <c r="DM90" s="57"/>
      <c r="DN90" s="57"/>
      <c r="DO90" s="57"/>
      <c r="DP90" s="57"/>
      <c r="DQ90" s="57"/>
      <c r="DR90" s="57"/>
      <c r="DS90" s="57"/>
      <c r="DT90" s="57"/>
      <c r="DU90" s="57"/>
      <c r="DV90" s="57"/>
      <c r="DW90" s="57"/>
      <c r="DX90" s="57"/>
      <c r="DY90" s="57"/>
      <c r="DZ90" s="57"/>
      <c r="EA90" s="57"/>
      <c r="EB90" s="57"/>
      <c r="EC90" s="57"/>
      <c r="ED90" s="57"/>
      <c r="EE90" s="57"/>
      <c r="EF90" s="57"/>
      <c r="EG90" s="57"/>
      <c r="EH90" s="57"/>
      <c r="EI90" s="57"/>
      <c r="EJ90" s="57"/>
      <c r="EK90" s="57"/>
      <c r="EL90" s="57"/>
      <c r="EM90" s="57"/>
      <c r="EN90" s="57"/>
      <c r="EO90" s="57"/>
      <c r="EP90" s="57"/>
      <c r="EQ90" s="57"/>
      <c r="ER90" s="57"/>
      <c r="ES90" s="57"/>
      <c r="ET90" s="57"/>
      <c r="EU90" s="57"/>
      <c r="EV90" s="57"/>
      <c r="EW90" s="57"/>
      <c r="EX90" s="57"/>
      <c r="EY90" s="57"/>
      <c r="EZ90" s="57"/>
      <c r="FA90" s="57"/>
      <c r="FB90" s="57"/>
      <c r="FC90" s="57"/>
      <c r="FD90" s="57"/>
      <c r="FE90" s="57"/>
      <c r="FF90" s="57"/>
      <c r="FG90" s="57"/>
      <c r="FH90" s="57"/>
      <c r="FI90" s="57"/>
      <c r="FJ90" s="57"/>
    </row>
    <row r="91" spans="1:166" s="56" customFormat="1" ht="20.25" customHeight="1" x14ac:dyDescent="0.35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1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7"/>
      <c r="BW91" s="57"/>
      <c r="BX91" s="57"/>
      <c r="BY91" s="57"/>
      <c r="BZ91" s="57"/>
      <c r="CA91" s="57"/>
      <c r="CB91" s="57"/>
      <c r="CC91" s="57"/>
      <c r="CD91" s="57"/>
      <c r="CE91" s="57"/>
      <c r="CF91" s="57"/>
      <c r="CG91" s="57"/>
      <c r="CH91" s="57"/>
      <c r="CI91" s="57"/>
      <c r="CJ91" s="57"/>
      <c r="CK91" s="57"/>
      <c r="CL91" s="57"/>
      <c r="CM91" s="57"/>
      <c r="CN91" s="57"/>
      <c r="CO91" s="57"/>
      <c r="CP91" s="57"/>
      <c r="CQ91" s="57"/>
      <c r="CR91" s="57"/>
      <c r="CS91" s="57"/>
      <c r="CT91" s="57"/>
      <c r="CU91" s="57"/>
      <c r="CV91" s="57"/>
      <c r="CW91" s="57"/>
      <c r="CX91" s="57"/>
      <c r="CY91" s="57"/>
      <c r="CZ91" s="57"/>
      <c r="DA91" s="57"/>
      <c r="DB91" s="57"/>
      <c r="DC91" s="57"/>
      <c r="DD91" s="57"/>
      <c r="DE91" s="57"/>
      <c r="DF91" s="57"/>
      <c r="DG91" s="57"/>
      <c r="DH91" s="57"/>
      <c r="DI91" s="57"/>
      <c r="DJ91" s="57"/>
      <c r="DK91" s="57"/>
      <c r="DL91" s="57"/>
      <c r="DM91" s="57"/>
      <c r="DN91" s="57"/>
      <c r="DO91" s="57"/>
      <c r="DP91" s="57"/>
      <c r="DQ91" s="57"/>
      <c r="DR91" s="57"/>
      <c r="DS91" s="57"/>
      <c r="DT91" s="57"/>
      <c r="DU91" s="57"/>
      <c r="DV91" s="57"/>
      <c r="DW91" s="57"/>
      <c r="DX91" s="57"/>
      <c r="DY91" s="57"/>
      <c r="DZ91" s="57"/>
      <c r="EA91" s="57"/>
      <c r="EB91" s="57"/>
      <c r="EC91" s="57"/>
      <c r="ED91" s="57"/>
      <c r="EE91" s="57"/>
      <c r="EF91" s="57"/>
      <c r="EG91" s="57"/>
      <c r="EH91" s="57"/>
      <c r="EI91" s="57"/>
      <c r="EJ91" s="57"/>
      <c r="EK91" s="57"/>
      <c r="EL91" s="57"/>
      <c r="EM91" s="57"/>
      <c r="EN91" s="57"/>
      <c r="EO91" s="57"/>
      <c r="EP91" s="57"/>
      <c r="EQ91" s="57"/>
      <c r="ER91" s="57"/>
      <c r="ES91" s="57"/>
      <c r="ET91" s="57"/>
      <c r="EU91" s="57"/>
      <c r="EV91" s="57"/>
      <c r="EW91" s="57"/>
      <c r="EX91" s="57"/>
      <c r="EY91" s="57"/>
      <c r="EZ91" s="57"/>
      <c r="FA91" s="57"/>
      <c r="FB91" s="57"/>
      <c r="FC91" s="57"/>
      <c r="FD91" s="57"/>
      <c r="FE91" s="57"/>
      <c r="FF91" s="57"/>
      <c r="FG91" s="57"/>
      <c r="FH91" s="57"/>
      <c r="FI91" s="57"/>
      <c r="FJ91" s="57"/>
    </row>
    <row r="92" spans="1:166" s="56" customFormat="1" ht="20.25" customHeight="1" x14ac:dyDescent="0.35">
      <c r="A92" s="75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1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7"/>
      <c r="CJ92" s="57"/>
      <c r="CK92" s="57"/>
      <c r="CL92" s="57"/>
      <c r="CM92" s="57"/>
      <c r="CN92" s="57"/>
      <c r="CO92" s="57"/>
      <c r="CP92" s="57"/>
      <c r="CQ92" s="57"/>
      <c r="CR92" s="57"/>
      <c r="CS92" s="57"/>
      <c r="CT92" s="57"/>
      <c r="CU92" s="57"/>
      <c r="CV92" s="57"/>
      <c r="CW92" s="57"/>
      <c r="CX92" s="57"/>
      <c r="CY92" s="57"/>
      <c r="CZ92" s="57"/>
      <c r="DA92" s="57"/>
      <c r="DB92" s="57"/>
      <c r="DC92" s="57"/>
      <c r="DD92" s="57"/>
      <c r="DE92" s="57"/>
      <c r="DF92" s="57"/>
      <c r="DG92" s="57"/>
      <c r="DH92" s="57"/>
      <c r="DI92" s="57"/>
      <c r="DJ92" s="57"/>
      <c r="DK92" s="57"/>
      <c r="DL92" s="57"/>
      <c r="DM92" s="57"/>
      <c r="DN92" s="57"/>
      <c r="DO92" s="57"/>
      <c r="DP92" s="57"/>
      <c r="DQ92" s="57"/>
      <c r="DR92" s="57"/>
      <c r="DS92" s="57"/>
      <c r="DT92" s="57"/>
      <c r="DU92" s="57"/>
      <c r="DV92" s="57"/>
      <c r="DW92" s="57"/>
      <c r="DX92" s="57"/>
      <c r="DY92" s="57"/>
      <c r="DZ92" s="57"/>
      <c r="EA92" s="57"/>
      <c r="EB92" s="57"/>
      <c r="EC92" s="57"/>
      <c r="ED92" s="57"/>
      <c r="EE92" s="57"/>
      <c r="EF92" s="57"/>
      <c r="EG92" s="57"/>
      <c r="EH92" s="57"/>
      <c r="EI92" s="57"/>
      <c r="EJ92" s="57"/>
      <c r="EK92" s="57"/>
      <c r="EL92" s="57"/>
      <c r="EM92" s="57"/>
      <c r="EN92" s="57"/>
      <c r="EO92" s="57"/>
      <c r="EP92" s="57"/>
      <c r="EQ92" s="57"/>
      <c r="ER92" s="57"/>
      <c r="ES92" s="57"/>
      <c r="ET92" s="57"/>
      <c r="EU92" s="57"/>
      <c r="EV92" s="57"/>
      <c r="EW92" s="57"/>
      <c r="EX92" s="57"/>
      <c r="EY92" s="57"/>
      <c r="EZ92" s="57"/>
      <c r="FA92" s="57"/>
      <c r="FB92" s="57"/>
      <c r="FC92" s="57"/>
      <c r="FD92" s="57"/>
      <c r="FE92" s="57"/>
      <c r="FF92" s="57"/>
      <c r="FG92" s="57"/>
      <c r="FH92" s="57"/>
      <c r="FI92" s="57"/>
      <c r="FJ92" s="57"/>
    </row>
    <row r="93" spans="1:166" s="56" customFormat="1" ht="20.25" customHeight="1" x14ac:dyDescent="0.35">
      <c r="A93" s="75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1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  <c r="CJ93" s="57"/>
      <c r="CK93" s="57"/>
      <c r="CL93" s="57"/>
      <c r="CM93" s="57"/>
      <c r="CN93" s="57"/>
      <c r="CO93" s="57"/>
      <c r="CP93" s="57"/>
      <c r="CQ93" s="57"/>
      <c r="CR93" s="57"/>
      <c r="CS93" s="57"/>
      <c r="CT93" s="57"/>
      <c r="CU93" s="57"/>
      <c r="CV93" s="57"/>
      <c r="CW93" s="57"/>
      <c r="CX93" s="57"/>
      <c r="CY93" s="57"/>
      <c r="CZ93" s="57"/>
      <c r="DA93" s="57"/>
      <c r="DB93" s="57"/>
      <c r="DC93" s="57"/>
      <c r="DD93" s="57"/>
      <c r="DE93" s="57"/>
      <c r="DF93" s="57"/>
      <c r="DG93" s="57"/>
      <c r="DH93" s="57"/>
      <c r="DI93" s="57"/>
      <c r="DJ93" s="57"/>
      <c r="DK93" s="57"/>
      <c r="DL93" s="57"/>
      <c r="DM93" s="57"/>
      <c r="DN93" s="57"/>
      <c r="DO93" s="57"/>
      <c r="DP93" s="57"/>
      <c r="DQ93" s="57"/>
      <c r="DR93" s="57"/>
      <c r="DS93" s="57"/>
      <c r="DT93" s="57"/>
      <c r="DU93" s="57"/>
      <c r="DV93" s="57"/>
      <c r="DW93" s="57"/>
      <c r="DX93" s="57"/>
      <c r="DY93" s="57"/>
      <c r="DZ93" s="57"/>
      <c r="EA93" s="57"/>
      <c r="EB93" s="57"/>
      <c r="EC93" s="57"/>
      <c r="ED93" s="57"/>
      <c r="EE93" s="57"/>
      <c r="EF93" s="57"/>
      <c r="EG93" s="57"/>
      <c r="EH93" s="57"/>
      <c r="EI93" s="57"/>
      <c r="EJ93" s="57"/>
      <c r="EK93" s="57"/>
      <c r="EL93" s="57"/>
      <c r="EM93" s="57"/>
      <c r="EN93" s="57"/>
      <c r="EO93" s="57"/>
      <c r="EP93" s="57"/>
      <c r="EQ93" s="57"/>
      <c r="ER93" s="57"/>
      <c r="ES93" s="57"/>
      <c r="ET93" s="57"/>
      <c r="EU93" s="57"/>
      <c r="EV93" s="57"/>
      <c r="EW93" s="57"/>
      <c r="EX93" s="57"/>
      <c r="EY93" s="57"/>
      <c r="EZ93" s="57"/>
      <c r="FA93" s="57"/>
      <c r="FB93" s="57"/>
      <c r="FC93" s="57"/>
      <c r="FD93" s="57"/>
      <c r="FE93" s="57"/>
      <c r="FF93" s="57"/>
      <c r="FG93" s="57"/>
      <c r="FH93" s="57"/>
      <c r="FI93" s="57"/>
      <c r="FJ93" s="57"/>
    </row>
    <row r="94" spans="1:166" s="56" customFormat="1" ht="20.25" customHeight="1" x14ac:dyDescent="0.35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1"/>
      <c r="AR94" s="57"/>
      <c r="AS94" s="57"/>
      <c r="AT94" s="57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57"/>
      <c r="BW94" s="57"/>
      <c r="BX94" s="57"/>
      <c r="BY94" s="57"/>
      <c r="BZ94" s="57"/>
      <c r="CA94" s="57"/>
      <c r="CB94" s="57"/>
      <c r="CC94" s="57"/>
      <c r="CD94" s="57"/>
      <c r="CE94" s="57"/>
      <c r="CF94" s="57"/>
      <c r="CG94" s="57"/>
      <c r="CH94" s="57"/>
      <c r="CI94" s="57"/>
      <c r="CJ94" s="57"/>
      <c r="CK94" s="57"/>
      <c r="CL94" s="57"/>
      <c r="CM94" s="57"/>
      <c r="CN94" s="57"/>
      <c r="CO94" s="57"/>
      <c r="CP94" s="57"/>
      <c r="CQ94" s="57"/>
      <c r="CR94" s="57"/>
      <c r="CS94" s="57"/>
      <c r="CT94" s="57"/>
      <c r="CU94" s="57"/>
      <c r="CV94" s="57"/>
      <c r="CW94" s="57"/>
      <c r="CX94" s="57"/>
      <c r="CY94" s="57"/>
      <c r="CZ94" s="57"/>
      <c r="DA94" s="57"/>
      <c r="DB94" s="57"/>
      <c r="DC94" s="57"/>
      <c r="DD94" s="57"/>
      <c r="DE94" s="57"/>
      <c r="DF94" s="57"/>
      <c r="DG94" s="57"/>
      <c r="DH94" s="57"/>
      <c r="DI94" s="57"/>
      <c r="DJ94" s="57"/>
      <c r="DK94" s="57"/>
      <c r="DL94" s="57"/>
      <c r="DM94" s="57"/>
      <c r="DN94" s="57"/>
      <c r="DO94" s="57"/>
      <c r="DP94" s="57"/>
      <c r="DQ94" s="57"/>
      <c r="DR94" s="57"/>
      <c r="DS94" s="57"/>
      <c r="DT94" s="57"/>
      <c r="DU94" s="57"/>
      <c r="DV94" s="57"/>
      <c r="DW94" s="57"/>
      <c r="DX94" s="57"/>
      <c r="DY94" s="57"/>
      <c r="DZ94" s="57"/>
      <c r="EA94" s="57"/>
      <c r="EB94" s="57"/>
      <c r="EC94" s="57"/>
      <c r="ED94" s="57"/>
      <c r="EE94" s="57"/>
      <c r="EF94" s="57"/>
      <c r="EG94" s="57"/>
      <c r="EH94" s="57"/>
      <c r="EI94" s="57"/>
      <c r="EJ94" s="57"/>
      <c r="EK94" s="57"/>
      <c r="EL94" s="57"/>
      <c r="EM94" s="57"/>
      <c r="EN94" s="57"/>
      <c r="EO94" s="57"/>
      <c r="EP94" s="57"/>
      <c r="EQ94" s="57"/>
      <c r="ER94" s="57"/>
      <c r="ES94" s="57"/>
      <c r="ET94" s="57"/>
      <c r="EU94" s="57"/>
      <c r="EV94" s="57"/>
      <c r="EW94" s="57"/>
      <c r="EX94" s="57"/>
      <c r="EY94" s="57"/>
      <c r="EZ94" s="57"/>
      <c r="FA94" s="57"/>
      <c r="FB94" s="57"/>
      <c r="FC94" s="57"/>
      <c r="FD94" s="57"/>
      <c r="FE94" s="57"/>
      <c r="FF94" s="57"/>
      <c r="FG94" s="57"/>
      <c r="FH94" s="57"/>
      <c r="FI94" s="57"/>
      <c r="FJ94" s="57"/>
    </row>
    <row r="95" spans="1:166" s="56" customFormat="1" ht="20.25" customHeight="1" x14ac:dyDescent="0.35">
      <c r="A95" s="75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1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57"/>
      <c r="BW95" s="57"/>
      <c r="BX95" s="57"/>
      <c r="BY95" s="57"/>
      <c r="BZ95" s="57"/>
      <c r="CA95" s="57"/>
      <c r="CB95" s="57"/>
      <c r="CC95" s="57"/>
      <c r="CD95" s="57"/>
      <c r="CE95" s="57"/>
      <c r="CF95" s="57"/>
      <c r="CG95" s="57"/>
      <c r="CH95" s="57"/>
      <c r="CI95" s="57"/>
      <c r="CJ95" s="57"/>
      <c r="CK95" s="57"/>
      <c r="CL95" s="57"/>
      <c r="CM95" s="57"/>
      <c r="CN95" s="57"/>
      <c r="CO95" s="57"/>
      <c r="CP95" s="57"/>
      <c r="CQ95" s="57"/>
      <c r="CR95" s="57"/>
      <c r="CS95" s="57"/>
      <c r="CT95" s="57"/>
      <c r="CU95" s="57"/>
      <c r="CV95" s="57"/>
      <c r="CW95" s="57"/>
      <c r="CX95" s="57"/>
      <c r="CY95" s="57"/>
      <c r="CZ95" s="57"/>
      <c r="DA95" s="57"/>
      <c r="DB95" s="57"/>
      <c r="DC95" s="57"/>
      <c r="DD95" s="57"/>
      <c r="DE95" s="57"/>
      <c r="DF95" s="57"/>
      <c r="DG95" s="57"/>
      <c r="DH95" s="57"/>
      <c r="DI95" s="57"/>
      <c r="DJ95" s="57"/>
      <c r="DK95" s="57"/>
      <c r="DL95" s="57"/>
      <c r="DM95" s="57"/>
      <c r="DN95" s="57"/>
      <c r="DO95" s="57"/>
      <c r="DP95" s="57"/>
      <c r="DQ95" s="57"/>
      <c r="DR95" s="57"/>
      <c r="DS95" s="57"/>
      <c r="DT95" s="57"/>
      <c r="DU95" s="57"/>
      <c r="DV95" s="57"/>
      <c r="DW95" s="57"/>
      <c r="DX95" s="57"/>
      <c r="DY95" s="57"/>
      <c r="DZ95" s="57"/>
      <c r="EA95" s="57"/>
      <c r="EB95" s="57"/>
      <c r="EC95" s="57"/>
      <c r="ED95" s="57"/>
      <c r="EE95" s="57"/>
      <c r="EF95" s="57"/>
      <c r="EG95" s="57"/>
      <c r="EH95" s="57"/>
      <c r="EI95" s="57"/>
      <c r="EJ95" s="57"/>
      <c r="EK95" s="57"/>
      <c r="EL95" s="57"/>
      <c r="EM95" s="57"/>
      <c r="EN95" s="57"/>
      <c r="EO95" s="57"/>
      <c r="EP95" s="57"/>
      <c r="EQ95" s="57"/>
      <c r="ER95" s="57"/>
      <c r="ES95" s="57"/>
      <c r="ET95" s="57"/>
      <c r="EU95" s="57"/>
      <c r="EV95" s="57"/>
      <c r="EW95" s="57"/>
      <c r="EX95" s="57"/>
      <c r="EY95" s="57"/>
      <c r="EZ95" s="57"/>
      <c r="FA95" s="57"/>
      <c r="FB95" s="57"/>
      <c r="FC95" s="57"/>
      <c r="FD95" s="57"/>
      <c r="FE95" s="57"/>
      <c r="FF95" s="57"/>
      <c r="FG95" s="57"/>
      <c r="FH95" s="57"/>
      <c r="FI95" s="57"/>
      <c r="FJ95" s="57"/>
    </row>
    <row r="96" spans="1:166" s="56" customFormat="1" ht="20.25" customHeight="1" x14ac:dyDescent="0.35">
      <c r="A96" s="75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1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/>
      <c r="CH96" s="57"/>
      <c r="CI96" s="57"/>
      <c r="CJ96" s="57"/>
      <c r="CK96" s="57"/>
      <c r="CL96" s="57"/>
      <c r="CM96" s="57"/>
      <c r="CN96" s="57"/>
      <c r="CO96" s="57"/>
      <c r="CP96" s="57"/>
      <c r="CQ96" s="57"/>
      <c r="CR96" s="57"/>
      <c r="CS96" s="57"/>
      <c r="CT96" s="57"/>
      <c r="CU96" s="57"/>
      <c r="CV96" s="57"/>
      <c r="CW96" s="57"/>
      <c r="CX96" s="57"/>
      <c r="CY96" s="57"/>
      <c r="CZ96" s="57"/>
      <c r="DA96" s="57"/>
      <c r="DB96" s="57"/>
      <c r="DC96" s="57"/>
      <c r="DD96" s="57"/>
      <c r="DE96" s="57"/>
      <c r="DF96" s="57"/>
      <c r="DG96" s="57"/>
      <c r="DH96" s="57"/>
      <c r="DI96" s="57"/>
      <c r="DJ96" s="57"/>
      <c r="DK96" s="57"/>
      <c r="DL96" s="57"/>
      <c r="DM96" s="57"/>
      <c r="DN96" s="57"/>
      <c r="DO96" s="57"/>
      <c r="DP96" s="57"/>
      <c r="DQ96" s="57"/>
      <c r="DR96" s="57"/>
      <c r="DS96" s="57"/>
      <c r="DT96" s="57"/>
      <c r="DU96" s="57"/>
      <c r="DV96" s="57"/>
      <c r="DW96" s="57"/>
      <c r="DX96" s="57"/>
      <c r="DY96" s="57"/>
      <c r="DZ96" s="57"/>
      <c r="EA96" s="57"/>
      <c r="EB96" s="57"/>
      <c r="EC96" s="57"/>
      <c r="ED96" s="57"/>
      <c r="EE96" s="57"/>
      <c r="EF96" s="57"/>
      <c r="EG96" s="57"/>
      <c r="EH96" s="57"/>
      <c r="EI96" s="57"/>
      <c r="EJ96" s="57"/>
      <c r="EK96" s="57"/>
      <c r="EL96" s="57"/>
      <c r="EM96" s="57"/>
      <c r="EN96" s="57"/>
      <c r="EO96" s="57"/>
      <c r="EP96" s="57"/>
      <c r="EQ96" s="57"/>
      <c r="ER96" s="57"/>
      <c r="ES96" s="57"/>
      <c r="ET96" s="57"/>
      <c r="EU96" s="57"/>
      <c r="EV96" s="57"/>
      <c r="EW96" s="57"/>
      <c r="EX96" s="57"/>
      <c r="EY96" s="57"/>
      <c r="EZ96" s="57"/>
      <c r="FA96" s="57"/>
      <c r="FB96" s="57"/>
      <c r="FC96" s="57"/>
      <c r="FD96" s="57"/>
      <c r="FE96" s="57"/>
      <c r="FF96" s="57"/>
      <c r="FG96" s="57"/>
      <c r="FH96" s="57"/>
      <c r="FI96" s="57"/>
      <c r="FJ96" s="57"/>
    </row>
    <row r="97" spans="1:166" s="56" customFormat="1" ht="20.25" customHeight="1" x14ac:dyDescent="0.35">
      <c r="A97" s="75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1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57"/>
      <c r="BW97" s="57"/>
      <c r="BX97" s="57"/>
      <c r="BY97" s="57"/>
      <c r="BZ97" s="57"/>
      <c r="CA97" s="57"/>
      <c r="CB97" s="57"/>
      <c r="CC97" s="57"/>
      <c r="CD97" s="57"/>
      <c r="CE97" s="57"/>
      <c r="CF97" s="57"/>
      <c r="CG97" s="57"/>
      <c r="CH97" s="57"/>
      <c r="CI97" s="57"/>
      <c r="CJ97" s="57"/>
      <c r="CK97" s="57"/>
      <c r="CL97" s="57"/>
      <c r="CM97" s="57"/>
      <c r="CN97" s="57"/>
      <c r="CO97" s="57"/>
      <c r="CP97" s="57"/>
      <c r="CQ97" s="57"/>
      <c r="CR97" s="57"/>
      <c r="CS97" s="57"/>
      <c r="CT97" s="57"/>
      <c r="CU97" s="57"/>
      <c r="CV97" s="57"/>
      <c r="CW97" s="57"/>
      <c r="CX97" s="57"/>
      <c r="CY97" s="57"/>
      <c r="CZ97" s="57"/>
      <c r="DA97" s="57"/>
      <c r="DB97" s="57"/>
      <c r="DC97" s="57"/>
      <c r="DD97" s="57"/>
      <c r="DE97" s="57"/>
      <c r="DF97" s="57"/>
      <c r="DG97" s="57"/>
      <c r="DH97" s="57"/>
      <c r="DI97" s="57"/>
      <c r="DJ97" s="57"/>
      <c r="DK97" s="57"/>
      <c r="DL97" s="57"/>
      <c r="DM97" s="57"/>
      <c r="DN97" s="57"/>
      <c r="DO97" s="57"/>
      <c r="DP97" s="57"/>
      <c r="DQ97" s="57"/>
      <c r="DR97" s="57"/>
      <c r="DS97" s="57"/>
      <c r="DT97" s="57"/>
      <c r="DU97" s="57"/>
      <c r="DV97" s="57"/>
      <c r="DW97" s="57"/>
      <c r="DX97" s="57"/>
      <c r="DY97" s="57"/>
      <c r="DZ97" s="57"/>
      <c r="EA97" s="57"/>
      <c r="EB97" s="57"/>
      <c r="EC97" s="57"/>
      <c r="ED97" s="57"/>
      <c r="EE97" s="57"/>
      <c r="EF97" s="57"/>
      <c r="EG97" s="57"/>
      <c r="EH97" s="57"/>
      <c r="EI97" s="57"/>
      <c r="EJ97" s="57"/>
      <c r="EK97" s="57"/>
      <c r="EL97" s="57"/>
      <c r="EM97" s="57"/>
      <c r="EN97" s="57"/>
      <c r="EO97" s="57"/>
      <c r="EP97" s="57"/>
      <c r="EQ97" s="57"/>
      <c r="ER97" s="57"/>
      <c r="ES97" s="57"/>
      <c r="ET97" s="57"/>
      <c r="EU97" s="57"/>
      <c r="EV97" s="57"/>
      <c r="EW97" s="57"/>
      <c r="EX97" s="57"/>
      <c r="EY97" s="57"/>
      <c r="EZ97" s="57"/>
      <c r="FA97" s="57"/>
      <c r="FB97" s="57"/>
      <c r="FC97" s="57"/>
      <c r="FD97" s="57"/>
      <c r="FE97" s="57"/>
      <c r="FF97" s="57"/>
      <c r="FG97" s="57"/>
      <c r="FH97" s="57"/>
      <c r="FI97" s="57"/>
      <c r="FJ97" s="57"/>
    </row>
    <row r="98" spans="1:166" s="56" customFormat="1" ht="20.25" customHeight="1" x14ac:dyDescent="0.35">
      <c r="A98" s="75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2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57"/>
      <c r="BW98" s="57"/>
      <c r="BX98" s="57"/>
      <c r="BY98" s="57"/>
      <c r="BZ98" s="57"/>
      <c r="CA98" s="57"/>
      <c r="CB98" s="57"/>
      <c r="CC98" s="57"/>
      <c r="CD98" s="57"/>
      <c r="CE98" s="57"/>
      <c r="CF98" s="57"/>
      <c r="CG98" s="57"/>
      <c r="CH98" s="57"/>
      <c r="CI98" s="57"/>
      <c r="CJ98" s="57"/>
      <c r="CK98" s="57"/>
      <c r="CL98" s="57"/>
      <c r="CM98" s="57"/>
      <c r="CN98" s="57"/>
      <c r="CO98" s="57"/>
      <c r="CP98" s="57"/>
      <c r="CQ98" s="57"/>
      <c r="CR98" s="57"/>
      <c r="CS98" s="57"/>
      <c r="CT98" s="57"/>
      <c r="CU98" s="57"/>
      <c r="CV98" s="57"/>
      <c r="CW98" s="57"/>
      <c r="CX98" s="57"/>
      <c r="CY98" s="57"/>
      <c r="CZ98" s="57"/>
      <c r="DA98" s="57"/>
      <c r="DB98" s="57"/>
      <c r="DC98" s="57"/>
      <c r="DD98" s="57"/>
      <c r="DE98" s="57"/>
      <c r="DF98" s="57"/>
      <c r="DG98" s="57"/>
      <c r="DH98" s="57"/>
      <c r="DI98" s="57"/>
      <c r="DJ98" s="57"/>
      <c r="DK98" s="57"/>
      <c r="DL98" s="57"/>
      <c r="DM98" s="57"/>
      <c r="DN98" s="57"/>
      <c r="DO98" s="57"/>
      <c r="DP98" s="57"/>
      <c r="DQ98" s="57"/>
      <c r="DR98" s="57"/>
      <c r="DS98" s="57"/>
      <c r="DT98" s="57"/>
      <c r="DU98" s="57"/>
      <c r="DV98" s="57"/>
      <c r="DW98" s="57"/>
      <c r="DX98" s="57"/>
      <c r="DY98" s="57"/>
      <c r="DZ98" s="57"/>
      <c r="EA98" s="57"/>
      <c r="EB98" s="57"/>
      <c r="EC98" s="57"/>
      <c r="ED98" s="57"/>
      <c r="EE98" s="57"/>
      <c r="EF98" s="57"/>
      <c r="EG98" s="57"/>
      <c r="EH98" s="57"/>
      <c r="EI98" s="57"/>
      <c r="EJ98" s="57"/>
      <c r="EK98" s="57"/>
      <c r="EL98" s="57"/>
      <c r="EM98" s="57"/>
      <c r="EN98" s="57"/>
      <c r="EO98" s="57"/>
      <c r="EP98" s="57"/>
      <c r="EQ98" s="57"/>
      <c r="ER98" s="57"/>
      <c r="ES98" s="57"/>
      <c r="ET98" s="57"/>
      <c r="EU98" s="57"/>
      <c r="EV98" s="57"/>
      <c r="EW98" s="57"/>
      <c r="EX98" s="57"/>
      <c r="EY98" s="57"/>
      <c r="EZ98" s="57"/>
      <c r="FA98" s="57"/>
      <c r="FB98" s="57"/>
      <c r="FC98" s="57"/>
      <c r="FD98" s="57"/>
      <c r="FE98" s="57"/>
      <c r="FF98" s="57"/>
      <c r="FG98" s="57"/>
      <c r="FH98" s="57"/>
      <c r="FI98" s="57"/>
      <c r="FJ98" s="57"/>
    </row>
    <row r="99" spans="1:166" s="56" customFormat="1" ht="20.25" customHeight="1" x14ac:dyDescent="0.35">
      <c r="A99" s="75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2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57"/>
      <c r="BW99" s="57"/>
      <c r="BX99" s="57"/>
      <c r="BY99" s="57"/>
      <c r="BZ99" s="57"/>
      <c r="CA99" s="57"/>
      <c r="CB99" s="57"/>
      <c r="CC99" s="57"/>
      <c r="CD99" s="57"/>
      <c r="CE99" s="57"/>
      <c r="CF99" s="57"/>
      <c r="CG99" s="57"/>
      <c r="CH99" s="57"/>
      <c r="CI99" s="57"/>
      <c r="CJ99" s="57"/>
      <c r="CK99" s="57"/>
      <c r="CL99" s="57"/>
      <c r="CM99" s="57"/>
      <c r="CN99" s="57"/>
      <c r="CO99" s="57"/>
      <c r="CP99" s="57"/>
      <c r="CQ99" s="57"/>
      <c r="CR99" s="57"/>
      <c r="CS99" s="57"/>
      <c r="CT99" s="57"/>
      <c r="CU99" s="57"/>
      <c r="CV99" s="57"/>
      <c r="CW99" s="57"/>
      <c r="CX99" s="57"/>
      <c r="CY99" s="57"/>
      <c r="CZ99" s="57"/>
      <c r="DA99" s="57"/>
      <c r="DB99" s="57"/>
      <c r="DC99" s="57"/>
      <c r="DD99" s="57"/>
      <c r="DE99" s="57"/>
      <c r="DF99" s="57"/>
      <c r="DG99" s="57"/>
      <c r="DH99" s="57"/>
      <c r="DI99" s="57"/>
      <c r="DJ99" s="57"/>
      <c r="DK99" s="57"/>
      <c r="DL99" s="57"/>
      <c r="DM99" s="57"/>
      <c r="DN99" s="57"/>
      <c r="DO99" s="57"/>
      <c r="DP99" s="57"/>
      <c r="DQ99" s="57"/>
      <c r="DR99" s="57"/>
      <c r="DS99" s="57"/>
      <c r="DT99" s="57"/>
      <c r="DU99" s="57"/>
      <c r="DV99" s="57"/>
      <c r="DW99" s="57"/>
      <c r="DX99" s="57"/>
      <c r="DY99" s="57"/>
      <c r="DZ99" s="57"/>
      <c r="EA99" s="57"/>
      <c r="EB99" s="57"/>
      <c r="EC99" s="57"/>
      <c r="ED99" s="57"/>
      <c r="EE99" s="57"/>
      <c r="EF99" s="57"/>
      <c r="EG99" s="57"/>
      <c r="EH99" s="57"/>
      <c r="EI99" s="57"/>
      <c r="EJ99" s="57"/>
      <c r="EK99" s="57"/>
      <c r="EL99" s="57"/>
      <c r="EM99" s="57"/>
      <c r="EN99" s="57"/>
      <c r="EO99" s="57"/>
      <c r="EP99" s="57"/>
      <c r="EQ99" s="57"/>
      <c r="ER99" s="57"/>
      <c r="ES99" s="57"/>
      <c r="ET99" s="57"/>
      <c r="EU99" s="57"/>
      <c r="EV99" s="57"/>
      <c r="EW99" s="57"/>
      <c r="EX99" s="57"/>
      <c r="EY99" s="57"/>
      <c r="EZ99" s="57"/>
      <c r="FA99" s="57"/>
      <c r="FB99" s="57"/>
      <c r="FC99" s="57"/>
      <c r="FD99" s="57"/>
      <c r="FE99" s="57"/>
      <c r="FF99" s="57"/>
      <c r="FG99" s="57"/>
      <c r="FH99" s="57"/>
      <c r="FI99" s="57"/>
      <c r="FJ99" s="57"/>
    </row>
    <row r="100" spans="1:166" s="56" customFormat="1" ht="20.25" customHeight="1" x14ac:dyDescent="0.35">
      <c r="A100" s="75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2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57"/>
      <c r="BW100" s="57"/>
      <c r="BX100" s="57"/>
      <c r="BY100" s="57"/>
      <c r="BZ100" s="57"/>
      <c r="CA100" s="57"/>
      <c r="CB100" s="57"/>
      <c r="CC100" s="57"/>
      <c r="CD100" s="57"/>
      <c r="CE100" s="57"/>
      <c r="CF100" s="57"/>
      <c r="CG100" s="57"/>
      <c r="CH100" s="57"/>
      <c r="CI100" s="57"/>
      <c r="CJ100" s="57"/>
      <c r="CK100" s="57"/>
      <c r="CL100" s="57"/>
      <c r="CM100" s="57"/>
      <c r="CN100" s="57"/>
      <c r="CO100" s="57"/>
      <c r="CP100" s="57"/>
      <c r="CQ100" s="57"/>
      <c r="CR100" s="57"/>
      <c r="CS100" s="57"/>
      <c r="CT100" s="57"/>
      <c r="CU100" s="57"/>
      <c r="CV100" s="57"/>
      <c r="CW100" s="57"/>
      <c r="CX100" s="57"/>
      <c r="CY100" s="57"/>
      <c r="CZ100" s="57"/>
      <c r="DA100" s="57"/>
      <c r="DB100" s="57"/>
      <c r="DC100" s="57"/>
      <c r="DD100" s="57"/>
      <c r="DE100" s="57"/>
      <c r="DF100" s="57"/>
      <c r="DG100" s="57"/>
      <c r="DH100" s="57"/>
      <c r="DI100" s="57"/>
      <c r="DJ100" s="57"/>
      <c r="DK100" s="57"/>
      <c r="DL100" s="57"/>
      <c r="DM100" s="57"/>
      <c r="DN100" s="57"/>
      <c r="DO100" s="57"/>
      <c r="DP100" s="57"/>
      <c r="DQ100" s="57"/>
      <c r="DR100" s="57"/>
      <c r="DS100" s="57"/>
      <c r="DT100" s="57"/>
      <c r="DU100" s="57"/>
      <c r="DV100" s="57"/>
      <c r="DW100" s="57"/>
      <c r="DX100" s="57"/>
      <c r="DY100" s="57"/>
      <c r="DZ100" s="57"/>
      <c r="EA100" s="57"/>
      <c r="EB100" s="57"/>
      <c r="EC100" s="57"/>
      <c r="ED100" s="57"/>
      <c r="EE100" s="57"/>
      <c r="EF100" s="57"/>
      <c r="EG100" s="57"/>
      <c r="EH100" s="57"/>
      <c r="EI100" s="57"/>
      <c r="EJ100" s="57"/>
      <c r="EK100" s="57"/>
      <c r="EL100" s="57"/>
      <c r="EM100" s="57"/>
      <c r="EN100" s="57"/>
      <c r="EO100" s="57"/>
      <c r="EP100" s="57"/>
      <c r="EQ100" s="57"/>
      <c r="ER100" s="57"/>
      <c r="ES100" s="57"/>
      <c r="ET100" s="57"/>
      <c r="EU100" s="57"/>
      <c r="EV100" s="57"/>
      <c r="EW100" s="57"/>
      <c r="EX100" s="57"/>
      <c r="EY100" s="57"/>
      <c r="EZ100" s="57"/>
      <c r="FA100" s="57"/>
      <c r="FB100" s="57"/>
      <c r="FC100" s="57"/>
      <c r="FD100" s="57"/>
      <c r="FE100" s="57"/>
      <c r="FF100" s="57"/>
      <c r="FG100" s="57"/>
      <c r="FH100" s="57"/>
      <c r="FI100" s="57"/>
      <c r="FJ100" s="57"/>
    </row>
    <row r="101" spans="1:166" s="56" customFormat="1" ht="9" customHeight="1" x14ac:dyDescent="0.35">
      <c r="A101" s="75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2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57"/>
      <c r="BW101" s="57"/>
      <c r="BX101" s="57"/>
      <c r="BY101" s="57"/>
      <c r="BZ101" s="57"/>
      <c r="CA101" s="57"/>
      <c r="CB101" s="57"/>
      <c r="CC101" s="57"/>
      <c r="CD101" s="57"/>
      <c r="CE101" s="57"/>
      <c r="CF101" s="57"/>
      <c r="CG101" s="57"/>
      <c r="CH101" s="57"/>
      <c r="CI101" s="57"/>
      <c r="CJ101" s="57"/>
      <c r="CK101" s="57"/>
      <c r="CL101" s="57"/>
      <c r="CM101" s="57"/>
      <c r="CN101" s="57"/>
      <c r="CO101" s="57"/>
      <c r="CP101" s="57"/>
      <c r="CQ101" s="57"/>
      <c r="CR101" s="57"/>
      <c r="CS101" s="57"/>
      <c r="CT101" s="57"/>
      <c r="CU101" s="57"/>
      <c r="CV101" s="57"/>
      <c r="CW101" s="57"/>
      <c r="CX101" s="57"/>
      <c r="CY101" s="57"/>
      <c r="CZ101" s="57"/>
      <c r="DA101" s="57"/>
      <c r="DB101" s="57"/>
      <c r="DC101" s="57"/>
      <c r="DD101" s="57"/>
      <c r="DE101" s="57"/>
      <c r="DF101" s="57"/>
      <c r="DG101" s="57"/>
      <c r="DH101" s="57"/>
      <c r="DI101" s="57"/>
      <c r="DJ101" s="57"/>
      <c r="DK101" s="57"/>
      <c r="DL101" s="57"/>
      <c r="DM101" s="57"/>
      <c r="DN101" s="57"/>
      <c r="DO101" s="57"/>
      <c r="DP101" s="57"/>
      <c r="DQ101" s="57"/>
      <c r="DR101" s="57"/>
      <c r="DS101" s="57"/>
      <c r="DT101" s="57"/>
      <c r="DU101" s="57"/>
      <c r="DV101" s="57"/>
      <c r="DW101" s="57"/>
      <c r="DX101" s="57"/>
      <c r="DY101" s="57"/>
      <c r="DZ101" s="57"/>
      <c r="EA101" s="57"/>
      <c r="EB101" s="57"/>
      <c r="EC101" s="57"/>
      <c r="ED101" s="57"/>
      <c r="EE101" s="57"/>
      <c r="EF101" s="57"/>
      <c r="EG101" s="57"/>
      <c r="EH101" s="57"/>
      <c r="EI101" s="57"/>
      <c r="EJ101" s="57"/>
      <c r="EK101" s="57"/>
      <c r="EL101" s="57"/>
      <c r="EM101" s="57"/>
      <c r="EN101" s="57"/>
      <c r="EO101" s="57"/>
      <c r="EP101" s="57"/>
      <c r="EQ101" s="57"/>
      <c r="ER101" s="57"/>
      <c r="ES101" s="57"/>
      <c r="ET101" s="57"/>
      <c r="EU101" s="57"/>
      <c r="EV101" s="57"/>
      <c r="EW101" s="57"/>
      <c r="EX101" s="57"/>
      <c r="EY101" s="57"/>
      <c r="EZ101" s="57"/>
      <c r="FA101" s="57"/>
      <c r="FB101" s="57"/>
      <c r="FC101" s="57"/>
      <c r="FD101" s="57"/>
      <c r="FE101" s="57"/>
      <c r="FF101" s="57"/>
      <c r="FG101" s="57"/>
      <c r="FH101" s="57"/>
      <c r="FI101" s="57"/>
      <c r="FJ101" s="57"/>
    </row>
    <row r="102" spans="1:166" s="56" customFormat="1" ht="9" customHeight="1" x14ac:dyDescent="0.35">
      <c r="A102" s="75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2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57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7"/>
      <c r="CJ102" s="57"/>
      <c r="CK102" s="57"/>
      <c r="CL102" s="57"/>
      <c r="CM102" s="57"/>
      <c r="CN102" s="57"/>
      <c r="CO102" s="57"/>
      <c r="CP102" s="57"/>
      <c r="CQ102" s="57"/>
      <c r="CR102" s="57"/>
      <c r="CS102" s="57"/>
      <c r="CT102" s="57"/>
      <c r="CU102" s="57"/>
      <c r="CV102" s="57"/>
      <c r="CW102" s="57"/>
      <c r="CX102" s="57"/>
      <c r="CY102" s="57"/>
      <c r="CZ102" s="57"/>
      <c r="DA102" s="57"/>
      <c r="DB102" s="57"/>
      <c r="DC102" s="57"/>
      <c r="DD102" s="57"/>
      <c r="DE102" s="57"/>
      <c r="DF102" s="57"/>
      <c r="DG102" s="57"/>
      <c r="DH102" s="57"/>
      <c r="DI102" s="57"/>
      <c r="DJ102" s="57"/>
      <c r="DK102" s="57"/>
      <c r="DL102" s="57"/>
      <c r="DM102" s="57"/>
      <c r="DN102" s="57"/>
      <c r="DO102" s="57"/>
      <c r="DP102" s="57"/>
      <c r="DQ102" s="57"/>
      <c r="DR102" s="57"/>
      <c r="DS102" s="57"/>
      <c r="DT102" s="57"/>
      <c r="DU102" s="57"/>
      <c r="DV102" s="57"/>
      <c r="DW102" s="57"/>
      <c r="DX102" s="57"/>
      <c r="DY102" s="57"/>
      <c r="DZ102" s="57"/>
      <c r="EA102" s="57"/>
      <c r="EB102" s="57"/>
      <c r="EC102" s="57"/>
      <c r="ED102" s="57"/>
      <c r="EE102" s="57"/>
      <c r="EF102" s="57"/>
      <c r="EG102" s="57"/>
      <c r="EH102" s="57"/>
      <c r="EI102" s="57"/>
      <c r="EJ102" s="57"/>
      <c r="EK102" s="57"/>
      <c r="EL102" s="57"/>
      <c r="EM102" s="57"/>
      <c r="EN102" s="57"/>
      <c r="EO102" s="57"/>
      <c r="EP102" s="57"/>
      <c r="EQ102" s="57"/>
      <c r="ER102" s="57"/>
      <c r="ES102" s="57"/>
      <c r="ET102" s="57"/>
      <c r="EU102" s="57"/>
      <c r="EV102" s="57"/>
      <c r="EW102" s="57"/>
      <c r="EX102" s="57"/>
      <c r="EY102" s="57"/>
      <c r="EZ102" s="57"/>
      <c r="FA102" s="57"/>
      <c r="FB102" s="57"/>
      <c r="FC102" s="57"/>
      <c r="FD102" s="57"/>
      <c r="FE102" s="57"/>
      <c r="FF102" s="57"/>
      <c r="FG102" s="57"/>
      <c r="FH102" s="57"/>
      <c r="FI102" s="57"/>
      <c r="FJ102" s="57"/>
    </row>
    <row r="103" spans="1:166" s="56" customFormat="1" ht="9" customHeight="1" x14ac:dyDescent="0.35">
      <c r="A103" s="75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2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/>
      <c r="BW103" s="57"/>
      <c r="BX103" s="57"/>
      <c r="BY103" s="57"/>
      <c r="BZ103" s="57"/>
      <c r="CA103" s="57"/>
      <c r="CB103" s="57"/>
      <c r="CC103" s="57"/>
      <c r="CD103" s="57"/>
      <c r="CE103" s="57"/>
      <c r="CF103" s="57"/>
      <c r="CG103" s="57"/>
      <c r="CH103" s="57"/>
      <c r="CI103" s="57"/>
      <c r="CJ103" s="57"/>
      <c r="CK103" s="57"/>
      <c r="CL103" s="57"/>
      <c r="CM103" s="57"/>
      <c r="CN103" s="57"/>
      <c r="CO103" s="57"/>
      <c r="CP103" s="57"/>
      <c r="CQ103" s="57"/>
      <c r="CR103" s="57"/>
      <c r="CS103" s="57"/>
      <c r="CT103" s="57"/>
      <c r="CU103" s="57"/>
      <c r="CV103" s="57"/>
      <c r="CW103" s="57"/>
      <c r="CX103" s="57"/>
      <c r="CY103" s="57"/>
      <c r="CZ103" s="57"/>
      <c r="DA103" s="57"/>
      <c r="DB103" s="57"/>
      <c r="DC103" s="57"/>
      <c r="DD103" s="57"/>
      <c r="DE103" s="57"/>
      <c r="DF103" s="57"/>
      <c r="DG103" s="57"/>
      <c r="DH103" s="57"/>
      <c r="DI103" s="57"/>
      <c r="DJ103" s="57"/>
      <c r="DK103" s="57"/>
      <c r="DL103" s="57"/>
      <c r="DM103" s="57"/>
      <c r="DN103" s="57"/>
      <c r="DO103" s="57"/>
      <c r="DP103" s="57"/>
      <c r="DQ103" s="57"/>
      <c r="DR103" s="57"/>
      <c r="DS103" s="57"/>
      <c r="DT103" s="57"/>
      <c r="DU103" s="57"/>
      <c r="DV103" s="57"/>
      <c r="DW103" s="57"/>
      <c r="DX103" s="57"/>
      <c r="DY103" s="57"/>
      <c r="DZ103" s="57"/>
      <c r="EA103" s="57"/>
      <c r="EB103" s="57"/>
      <c r="EC103" s="57"/>
      <c r="ED103" s="57"/>
      <c r="EE103" s="57"/>
      <c r="EF103" s="57"/>
      <c r="EG103" s="57"/>
      <c r="EH103" s="57"/>
      <c r="EI103" s="57"/>
      <c r="EJ103" s="57"/>
      <c r="EK103" s="57"/>
      <c r="EL103" s="57"/>
      <c r="EM103" s="57"/>
      <c r="EN103" s="57"/>
      <c r="EO103" s="57"/>
      <c r="EP103" s="57"/>
      <c r="EQ103" s="57"/>
      <c r="ER103" s="57"/>
      <c r="ES103" s="57"/>
      <c r="ET103" s="57"/>
      <c r="EU103" s="57"/>
      <c r="EV103" s="57"/>
      <c r="EW103" s="57"/>
      <c r="EX103" s="57"/>
      <c r="EY103" s="57"/>
      <c r="EZ103" s="57"/>
      <c r="FA103" s="57"/>
      <c r="FB103" s="57"/>
      <c r="FC103" s="57"/>
      <c r="FD103" s="57"/>
      <c r="FE103" s="57"/>
      <c r="FF103" s="57"/>
      <c r="FG103" s="57"/>
      <c r="FH103" s="57"/>
      <c r="FI103" s="57"/>
      <c r="FJ103" s="57"/>
    </row>
    <row r="104" spans="1:166" s="56" customFormat="1" ht="9" customHeight="1" x14ac:dyDescent="0.35">
      <c r="A104" s="75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2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57"/>
      <c r="BW104" s="57"/>
      <c r="BX104" s="57"/>
      <c r="BY104" s="57"/>
      <c r="BZ104" s="57"/>
      <c r="CA104" s="57"/>
      <c r="CB104" s="57"/>
      <c r="CC104" s="57"/>
      <c r="CD104" s="57"/>
      <c r="CE104" s="57"/>
      <c r="CF104" s="57"/>
      <c r="CG104" s="57"/>
      <c r="CH104" s="57"/>
      <c r="CI104" s="57"/>
      <c r="CJ104" s="57"/>
      <c r="CK104" s="57"/>
      <c r="CL104" s="57"/>
      <c r="CM104" s="57"/>
      <c r="CN104" s="57"/>
      <c r="CO104" s="57"/>
      <c r="CP104" s="57"/>
      <c r="CQ104" s="57"/>
      <c r="CR104" s="57"/>
      <c r="CS104" s="57"/>
      <c r="CT104" s="57"/>
      <c r="CU104" s="57"/>
      <c r="CV104" s="57"/>
      <c r="CW104" s="57"/>
      <c r="CX104" s="57"/>
      <c r="CY104" s="57"/>
      <c r="CZ104" s="57"/>
      <c r="DA104" s="57"/>
      <c r="DB104" s="57"/>
      <c r="DC104" s="57"/>
      <c r="DD104" s="57"/>
      <c r="DE104" s="57"/>
      <c r="DF104" s="57"/>
      <c r="DG104" s="57"/>
      <c r="DH104" s="57"/>
      <c r="DI104" s="57"/>
      <c r="DJ104" s="57"/>
      <c r="DK104" s="57"/>
      <c r="DL104" s="57"/>
      <c r="DM104" s="57"/>
      <c r="DN104" s="57"/>
      <c r="DO104" s="57"/>
      <c r="DP104" s="57"/>
      <c r="DQ104" s="57"/>
      <c r="DR104" s="57"/>
      <c r="DS104" s="57"/>
      <c r="DT104" s="57"/>
      <c r="DU104" s="57"/>
      <c r="DV104" s="57"/>
      <c r="DW104" s="57"/>
      <c r="DX104" s="57"/>
      <c r="DY104" s="57"/>
      <c r="DZ104" s="57"/>
      <c r="EA104" s="57"/>
      <c r="EB104" s="57"/>
      <c r="EC104" s="57"/>
      <c r="ED104" s="57"/>
      <c r="EE104" s="57"/>
      <c r="EF104" s="57"/>
      <c r="EG104" s="57"/>
      <c r="EH104" s="57"/>
      <c r="EI104" s="57"/>
      <c r="EJ104" s="57"/>
      <c r="EK104" s="57"/>
      <c r="EL104" s="57"/>
      <c r="EM104" s="57"/>
      <c r="EN104" s="57"/>
      <c r="EO104" s="57"/>
      <c r="EP104" s="57"/>
      <c r="EQ104" s="57"/>
      <c r="ER104" s="57"/>
      <c r="ES104" s="57"/>
      <c r="ET104" s="57"/>
      <c r="EU104" s="57"/>
      <c r="EV104" s="57"/>
      <c r="EW104" s="57"/>
      <c r="EX104" s="57"/>
      <c r="EY104" s="57"/>
      <c r="EZ104" s="57"/>
      <c r="FA104" s="57"/>
      <c r="FB104" s="57"/>
      <c r="FC104" s="57"/>
      <c r="FD104" s="57"/>
      <c r="FE104" s="57"/>
      <c r="FF104" s="57"/>
      <c r="FG104" s="57"/>
      <c r="FH104" s="57"/>
      <c r="FI104" s="57"/>
      <c r="FJ104" s="57"/>
    </row>
    <row r="105" spans="1:166" s="56" customFormat="1" ht="9" customHeight="1" x14ac:dyDescent="0.35">
      <c r="A105" s="75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2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  <c r="BZ105" s="57"/>
      <c r="CA105" s="57"/>
      <c r="CB105" s="57"/>
      <c r="CC105" s="57"/>
      <c r="CD105" s="57"/>
      <c r="CE105" s="57"/>
      <c r="CF105" s="57"/>
      <c r="CG105" s="57"/>
      <c r="CH105" s="57"/>
      <c r="CI105" s="57"/>
      <c r="CJ105" s="57"/>
      <c r="CK105" s="57"/>
      <c r="CL105" s="57"/>
      <c r="CM105" s="57"/>
      <c r="CN105" s="57"/>
      <c r="CO105" s="57"/>
      <c r="CP105" s="57"/>
      <c r="CQ105" s="57"/>
      <c r="CR105" s="57"/>
      <c r="CS105" s="57"/>
      <c r="CT105" s="57"/>
      <c r="CU105" s="57"/>
      <c r="CV105" s="57"/>
      <c r="CW105" s="57"/>
      <c r="CX105" s="57"/>
      <c r="CY105" s="57"/>
      <c r="CZ105" s="57"/>
      <c r="DA105" s="57"/>
      <c r="DB105" s="57"/>
      <c r="DC105" s="57"/>
      <c r="DD105" s="57"/>
      <c r="DE105" s="57"/>
      <c r="DF105" s="57"/>
      <c r="DG105" s="57"/>
      <c r="DH105" s="57"/>
      <c r="DI105" s="57"/>
      <c r="DJ105" s="57"/>
      <c r="DK105" s="57"/>
      <c r="DL105" s="57"/>
      <c r="DM105" s="57"/>
      <c r="DN105" s="57"/>
      <c r="DO105" s="57"/>
      <c r="DP105" s="57"/>
      <c r="DQ105" s="57"/>
      <c r="DR105" s="57"/>
      <c r="DS105" s="57"/>
      <c r="DT105" s="57"/>
      <c r="DU105" s="57"/>
      <c r="DV105" s="57"/>
      <c r="DW105" s="57"/>
      <c r="DX105" s="57"/>
      <c r="DY105" s="57"/>
      <c r="DZ105" s="57"/>
      <c r="EA105" s="57"/>
      <c r="EB105" s="57"/>
      <c r="EC105" s="57"/>
      <c r="ED105" s="57"/>
      <c r="EE105" s="57"/>
      <c r="EF105" s="57"/>
      <c r="EG105" s="57"/>
      <c r="EH105" s="57"/>
      <c r="EI105" s="57"/>
      <c r="EJ105" s="57"/>
      <c r="EK105" s="57"/>
      <c r="EL105" s="57"/>
      <c r="EM105" s="57"/>
      <c r="EN105" s="57"/>
      <c r="EO105" s="57"/>
      <c r="EP105" s="57"/>
      <c r="EQ105" s="57"/>
      <c r="ER105" s="57"/>
      <c r="ES105" s="57"/>
      <c r="ET105" s="57"/>
      <c r="EU105" s="57"/>
      <c r="EV105" s="57"/>
      <c r="EW105" s="57"/>
      <c r="EX105" s="57"/>
      <c r="EY105" s="57"/>
      <c r="EZ105" s="57"/>
      <c r="FA105" s="57"/>
      <c r="FB105" s="57"/>
      <c r="FC105" s="57"/>
      <c r="FD105" s="57"/>
      <c r="FE105" s="57"/>
      <c r="FF105" s="57"/>
      <c r="FG105" s="57"/>
      <c r="FH105" s="57"/>
      <c r="FI105" s="57"/>
      <c r="FJ105" s="57"/>
    </row>
    <row r="106" spans="1:166" s="56" customFormat="1" ht="9" customHeight="1" x14ac:dyDescent="0.35">
      <c r="A106" s="75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2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57"/>
      <c r="BW106" s="57"/>
      <c r="BX106" s="57"/>
      <c r="BY106" s="57"/>
      <c r="BZ106" s="57"/>
      <c r="CA106" s="57"/>
      <c r="CB106" s="57"/>
      <c r="CC106" s="57"/>
      <c r="CD106" s="57"/>
      <c r="CE106" s="57"/>
      <c r="CF106" s="57"/>
      <c r="CG106" s="57"/>
      <c r="CH106" s="57"/>
      <c r="CI106" s="57"/>
      <c r="CJ106" s="57"/>
      <c r="CK106" s="57"/>
      <c r="CL106" s="57"/>
      <c r="CM106" s="57"/>
      <c r="CN106" s="57"/>
      <c r="CO106" s="57"/>
      <c r="CP106" s="57"/>
      <c r="CQ106" s="57"/>
      <c r="CR106" s="57"/>
      <c r="CS106" s="57"/>
      <c r="CT106" s="57"/>
      <c r="CU106" s="57"/>
      <c r="CV106" s="57"/>
      <c r="CW106" s="57"/>
      <c r="CX106" s="57"/>
      <c r="CY106" s="57"/>
      <c r="CZ106" s="57"/>
      <c r="DA106" s="57"/>
      <c r="DB106" s="57"/>
      <c r="DC106" s="57"/>
      <c r="DD106" s="57"/>
      <c r="DE106" s="57"/>
      <c r="DF106" s="57"/>
      <c r="DG106" s="57"/>
      <c r="DH106" s="57"/>
      <c r="DI106" s="57"/>
      <c r="DJ106" s="57"/>
      <c r="DK106" s="57"/>
      <c r="DL106" s="57"/>
      <c r="DM106" s="57"/>
      <c r="DN106" s="57"/>
      <c r="DO106" s="57"/>
      <c r="DP106" s="57"/>
      <c r="DQ106" s="57"/>
      <c r="DR106" s="57"/>
      <c r="DS106" s="57"/>
      <c r="DT106" s="57"/>
      <c r="DU106" s="57"/>
      <c r="DV106" s="57"/>
      <c r="DW106" s="57"/>
      <c r="DX106" s="57"/>
      <c r="DY106" s="57"/>
      <c r="DZ106" s="57"/>
      <c r="EA106" s="57"/>
      <c r="EB106" s="57"/>
      <c r="EC106" s="57"/>
      <c r="ED106" s="57"/>
      <c r="EE106" s="57"/>
      <c r="EF106" s="57"/>
      <c r="EG106" s="57"/>
      <c r="EH106" s="57"/>
      <c r="EI106" s="57"/>
      <c r="EJ106" s="57"/>
      <c r="EK106" s="57"/>
      <c r="EL106" s="57"/>
      <c r="EM106" s="57"/>
      <c r="EN106" s="57"/>
      <c r="EO106" s="57"/>
      <c r="EP106" s="57"/>
      <c r="EQ106" s="57"/>
      <c r="ER106" s="57"/>
      <c r="ES106" s="57"/>
      <c r="ET106" s="57"/>
      <c r="EU106" s="57"/>
      <c r="EV106" s="57"/>
      <c r="EW106" s="57"/>
      <c r="EX106" s="57"/>
      <c r="EY106" s="57"/>
      <c r="EZ106" s="57"/>
      <c r="FA106" s="57"/>
      <c r="FB106" s="57"/>
      <c r="FC106" s="57"/>
      <c r="FD106" s="57"/>
      <c r="FE106" s="57"/>
      <c r="FF106" s="57"/>
      <c r="FG106" s="57"/>
      <c r="FH106" s="57"/>
      <c r="FI106" s="57"/>
      <c r="FJ106" s="57"/>
    </row>
    <row r="107" spans="1:166" s="56" customFormat="1" ht="9" customHeight="1" x14ac:dyDescent="0.35">
      <c r="A107" s="75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2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  <c r="BZ107" s="57"/>
      <c r="CA107" s="57"/>
      <c r="CB107" s="57"/>
      <c r="CC107" s="57"/>
      <c r="CD107" s="57"/>
      <c r="CE107" s="57"/>
      <c r="CF107" s="57"/>
      <c r="CG107" s="57"/>
      <c r="CH107" s="57"/>
      <c r="CI107" s="57"/>
      <c r="CJ107" s="57"/>
      <c r="CK107" s="57"/>
      <c r="CL107" s="57"/>
      <c r="CM107" s="57"/>
      <c r="CN107" s="57"/>
      <c r="CO107" s="57"/>
      <c r="CP107" s="57"/>
      <c r="CQ107" s="57"/>
      <c r="CR107" s="57"/>
      <c r="CS107" s="57"/>
      <c r="CT107" s="57"/>
      <c r="CU107" s="57"/>
      <c r="CV107" s="57"/>
      <c r="CW107" s="57"/>
      <c r="CX107" s="57"/>
      <c r="CY107" s="57"/>
      <c r="CZ107" s="57"/>
      <c r="DA107" s="57"/>
      <c r="DB107" s="57"/>
      <c r="DC107" s="57"/>
      <c r="DD107" s="57"/>
      <c r="DE107" s="57"/>
      <c r="DF107" s="57"/>
      <c r="DG107" s="57"/>
      <c r="DH107" s="57"/>
      <c r="DI107" s="57"/>
      <c r="DJ107" s="57"/>
      <c r="DK107" s="57"/>
      <c r="DL107" s="57"/>
      <c r="DM107" s="57"/>
      <c r="DN107" s="57"/>
      <c r="DO107" s="57"/>
      <c r="DP107" s="57"/>
      <c r="DQ107" s="57"/>
      <c r="DR107" s="57"/>
      <c r="DS107" s="57"/>
      <c r="DT107" s="57"/>
      <c r="DU107" s="57"/>
      <c r="DV107" s="57"/>
      <c r="DW107" s="57"/>
      <c r="DX107" s="57"/>
      <c r="DY107" s="57"/>
      <c r="DZ107" s="57"/>
      <c r="EA107" s="57"/>
      <c r="EB107" s="57"/>
      <c r="EC107" s="57"/>
      <c r="ED107" s="57"/>
      <c r="EE107" s="57"/>
      <c r="EF107" s="57"/>
      <c r="EG107" s="57"/>
      <c r="EH107" s="57"/>
      <c r="EI107" s="57"/>
      <c r="EJ107" s="57"/>
      <c r="EK107" s="57"/>
      <c r="EL107" s="57"/>
      <c r="EM107" s="57"/>
      <c r="EN107" s="57"/>
      <c r="EO107" s="57"/>
      <c r="EP107" s="57"/>
      <c r="EQ107" s="57"/>
      <c r="ER107" s="57"/>
      <c r="ES107" s="57"/>
      <c r="ET107" s="57"/>
      <c r="EU107" s="57"/>
      <c r="EV107" s="57"/>
      <c r="EW107" s="57"/>
      <c r="EX107" s="57"/>
      <c r="EY107" s="57"/>
      <c r="EZ107" s="57"/>
      <c r="FA107" s="57"/>
      <c r="FB107" s="57"/>
      <c r="FC107" s="57"/>
      <c r="FD107" s="57"/>
      <c r="FE107" s="57"/>
      <c r="FF107" s="57"/>
      <c r="FG107" s="57"/>
      <c r="FH107" s="57"/>
      <c r="FI107" s="57"/>
      <c r="FJ107" s="57"/>
    </row>
    <row r="108" spans="1:166" s="56" customFormat="1" ht="9" customHeight="1" x14ac:dyDescent="0.35">
      <c r="A108" s="75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75"/>
      <c r="AP108" s="72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57"/>
      <c r="BW108" s="57"/>
      <c r="BX108" s="57"/>
      <c r="BY108" s="57"/>
      <c r="BZ108" s="57"/>
      <c r="CA108" s="57"/>
      <c r="CB108" s="57"/>
      <c r="CC108" s="57"/>
      <c r="CD108" s="57"/>
      <c r="CE108" s="57"/>
      <c r="CF108" s="57"/>
      <c r="CG108" s="57"/>
      <c r="CH108" s="57"/>
      <c r="CI108" s="57"/>
      <c r="CJ108" s="57"/>
      <c r="CK108" s="57"/>
      <c r="CL108" s="57"/>
      <c r="CM108" s="57"/>
      <c r="CN108" s="57"/>
      <c r="CO108" s="57"/>
      <c r="CP108" s="57"/>
      <c r="CQ108" s="57"/>
      <c r="CR108" s="57"/>
      <c r="CS108" s="57"/>
      <c r="CT108" s="57"/>
      <c r="CU108" s="57"/>
      <c r="CV108" s="57"/>
      <c r="CW108" s="57"/>
      <c r="CX108" s="57"/>
      <c r="CY108" s="57"/>
      <c r="CZ108" s="57"/>
      <c r="DA108" s="57"/>
      <c r="DB108" s="57"/>
      <c r="DC108" s="57"/>
      <c r="DD108" s="57"/>
      <c r="DE108" s="57"/>
      <c r="DF108" s="57"/>
      <c r="DG108" s="57"/>
      <c r="DH108" s="57"/>
      <c r="DI108" s="57"/>
      <c r="DJ108" s="57"/>
      <c r="DK108" s="57"/>
      <c r="DL108" s="57"/>
      <c r="DM108" s="57"/>
      <c r="DN108" s="57"/>
      <c r="DO108" s="57"/>
      <c r="DP108" s="57"/>
      <c r="DQ108" s="57"/>
      <c r="DR108" s="57"/>
      <c r="DS108" s="57"/>
      <c r="DT108" s="57"/>
      <c r="DU108" s="57"/>
      <c r="DV108" s="57"/>
      <c r="DW108" s="57"/>
      <c r="DX108" s="57"/>
      <c r="DY108" s="57"/>
      <c r="DZ108" s="57"/>
      <c r="EA108" s="57"/>
      <c r="EB108" s="57"/>
      <c r="EC108" s="57"/>
      <c r="ED108" s="57"/>
      <c r="EE108" s="57"/>
      <c r="EF108" s="57"/>
      <c r="EG108" s="57"/>
      <c r="EH108" s="57"/>
      <c r="EI108" s="57"/>
      <c r="EJ108" s="57"/>
      <c r="EK108" s="57"/>
      <c r="EL108" s="57"/>
      <c r="EM108" s="57"/>
      <c r="EN108" s="57"/>
      <c r="EO108" s="57"/>
      <c r="EP108" s="57"/>
      <c r="EQ108" s="57"/>
      <c r="ER108" s="57"/>
      <c r="ES108" s="57"/>
      <c r="ET108" s="57"/>
      <c r="EU108" s="57"/>
      <c r="EV108" s="57"/>
      <c r="EW108" s="57"/>
      <c r="EX108" s="57"/>
      <c r="EY108" s="57"/>
      <c r="EZ108" s="57"/>
      <c r="FA108" s="57"/>
      <c r="FB108" s="57"/>
      <c r="FC108" s="57"/>
      <c r="FD108" s="57"/>
      <c r="FE108" s="57"/>
      <c r="FF108" s="57"/>
      <c r="FG108" s="57"/>
      <c r="FH108" s="57"/>
      <c r="FI108" s="57"/>
      <c r="FJ108" s="57"/>
    </row>
    <row r="109" spans="1:166" s="56" customFormat="1" ht="9" customHeight="1" x14ac:dyDescent="0.35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2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  <c r="CN109" s="57"/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7"/>
      <c r="CZ109" s="57"/>
      <c r="DA109" s="57"/>
      <c r="DB109" s="57"/>
      <c r="DC109" s="57"/>
      <c r="DD109" s="57"/>
      <c r="DE109" s="57"/>
      <c r="DF109" s="57"/>
      <c r="DG109" s="57"/>
      <c r="DH109" s="57"/>
      <c r="DI109" s="57"/>
      <c r="DJ109" s="57"/>
      <c r="DK109" s="57"/>
      <c r="DL109" s="57"/>
      <c r="DM109" s="57"/>
      <c r="DN109" s="57"/>
      <c r="DO109" s="57"/>
      <c r="DP109" s="57"/>
      <c r="DQ109" s="57"/>
      <c r="DR109" s="57"/>
      <c r="DS109" s="57"/>
      <c r="DT109" s="57"/>
      <c r="DU109" s="57"/>
      <c r="DV109" s="57"/>
      <c r="DW109" s="57"/>
      <c r="DX109" s="57"/>
      <c r="DY109" s="57"/>
      <c r="DZ109" s="57"/>
      <c r="EA109" s="57"/>
      <c r="EB109" s="57"/>
      <c r="EC109" s="57"/>
      <c r="ED109" s="57"/>
      <c r="EE109" s="57"/>
      <c r="EF109" s="57"/>
      <c r="EG109" s="57"/>
      <c r="EH109" s="57"/>
      <c r="EI109" s="57"/>
      <c r="EJ109" s="57"/>
      <c r="EK109" s="57"/>
      <c r="EL109" s="57"/>
      <c r="EM109" s="57"/>
      <c r="EN109" s="57"/>
      <c r="EO109" s="57"/>
      <c r="EP109" s="57"/>
      <c r="EQ109" s="57"/>
      <c r="ER109" s="57"/>
      <c r="ES109" s="57"/>
      <c r="ET109" s="57"/>
      <c r="EU109" s="57"/>
      <c r="EV109" s="57"/>
      <c r="EW109" s="57"/>
      <c r="EX109" s="57"/>
      <c r="EY109" s="57"/>
      <c r="EZ109" s="57"/>
      <c r="FA109" s="57"/>
      <c r="FB109" s="57"/>
      <c r="FC109" s="57"/>
      <c r="FD109" s="57"/>
      <c r="FE109" s="57"/>
      <c r="FF109" s="57"/>
      <c r="FG109" s="57"/>
      <c r="FH109" s="57"/>
      <c r="FI109" s="57"/>
      <c r="FJ109" s="57"/>
    </row>
    <row r="110" spans="1:166" s="56" customFormat="1" ht="9" customHeight="1" x14ac:dyDescent="0.35">
      <c r="A110" s="75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2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7"/>
      <c r="CD110" s="57"/>
      <c r="CE110" s="57"/>
      <c r="CF110" s="57"/>
      <c r="CG110" s="57"/>
      <c r="CH110" s="57"/>
      <c r="CI110" s="57"/>
      <c r="CJ110" s="57"/>
      <c r="CK110" s="57"/>
      <c r="CL110" s="57"/>
      <c r="CM110" s="57"/>
      <c r="CN110" s="57"/>
      <c r="CO110" s="57"/>
      <c r="CP110" s="57"/>
      <c r="CQ110" s="57"/>
      <c r="CR110" s="57"/>
      <c r="CS110" s="57"/>
      <c r="CT110" s="57"/>
      <c r="CU110" s="57"/>
      <c r="CV110" s="57"/>
      <c r="CW110" s="57"/>
      <c r="CX110" s="57"/>
      <c r="CY110" s="57"/>
      <c r="CZ110" s="57"/>
      <c r="DA110" s="57"/>
      <c r="DB110" s="57"/>
      <c r="DC110" s="57"/>
      <c r="DD110" s="57"/>
      <c r="DE110" s="57"/>
      <c r="DF110" s="57"/>
      <c r="DG110" s="57"/>
      <c r="DH110" s="57"/>
      <c r="DI110" s="57"/>
      <c r="DJ110" s="57"/>
      <c r="DK110" s="57"/>
      <c r="DL110" s="57"/>
      <c r="DM110" s="57"/>
      <c r="DN110" s="57"/>
      <c r="DO110" s="57"/>
      <c r="DP110" s="57"/>
      <c r="DQ110" s="57"/>
      <c r="DR110" s="57"/>
      <c r="DS110" s="57"/>
      <c r="DT110" s="57"/>
      <c r="DU110" s="57"/>
      <c r="DV110" s="57"/>
      <c r="DW110" s="57"/>
      <c r="DX110" s="57"/>
      <c r="DY110" s="57"/>
      <c r="DZ110" s="57"/>
      <c r="EA110" s="57"/>
      <c r="EB110" s="57"/>
      <c r="EC110" s="57"/>
      <c r="ED110" s="57"/>
      <c r="EE110" s="57"/>
      <c r="EF110" s="57"/>
      <c r="EG110" s="57"/>
      <c r="EH110" s="57"/>
      <c r="EI110" s="57"/>
      <c r="EJ110" s="57"/>
      <c r="EK110" s="57"/>
      <c r="EL110" s="57"/>
      <c r="EM110" s="57"/>
      <c r="EN110" s="57"/>
      <c r="EO110" s="57"/>
      <c r="EP110" s="57"/>
      <c r="EQ110" s="57"/>
      <c r="ER110" s="57"/>
      <c r="ES110" s="57"/>
      <c r="ET110" s="57"/>
      <c r="EU110" s="57"/>
      <c r="EV110" s="57"/>
      <c r="EW110" s="57"/>
      <c r="EX110" s="57"/>
      <c r="EY110" s="57"/>
      <c r="EZ110" s="57"/>
      <c r="FA110" s="57"/>
      <c r="FB110" s="57"/>
      <c r="FC110" s="57"/>
      <c r="FD110" s="57"/>
      <c r="FE110" s="57"/>
      <c r="FF110" s="57"/>
      <c r="FG110" s="57"/>
      <c r="FH110" s="57"/>
      <c r="FI110" s="57"/>
      <c r="FJ110" s="57"/>
    </row>
    <row r="111" spans="1:166" s="56" customFormat="1" ht="9" customHeight="1" x14ac:dyDescent="0.35">
      <c r="A111" s="75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2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  <c r="CM111" s="57"/>
      <c r="CN111" s="57"/>
      <c r="CO111" s="57"/>
      <c r="CP111" s="57"/>
      <c r="CQ111" s="57"/>
      <c r="CR111" s="57"/>
      <c r="CS111" s="57"/>
      <c r="CT111" s="57"/>
      <c r="CU111" s="57"/>
      <c r="CV111" s="57"/>
      <c r="CW111" s="57"/>
      <c r="CX111" s="57"/>
      <c r="CY111" s="57"/>
      <c r="CZ111" s="57"/>
      <c r="DA111" s="57"/>
      <c r="DB111" s="57"/>
      <c r="DC111" s="57"/>
      <c r="DD111" s="57"/>
      <c r="DE111" s="57"/>
      <c r="DF111" s="57"/>
      <c r="DG111" s="57"/>
      <c r="DH111" s="57"/>
      <c r="DI111" s="57"/>
      <c r="DJ111" s="57"/>
      <c r="DK111" s="57"/>
      <c r="DL111" s="57"/>
      <c r="DM111" s="57"/>
      <c r="DN111" s="57"/>
      <c r="DO111" s="57"/>
      <c r="DP111" s="57"/>
      <c r="DQ111" s="57"/>
      <c r="DR111" s="57"/>
      <c r="DS111" s="57"/>
      <c r="DT111" s="57"/>
      <c r="DU111" s="57"/>
      <c r="DV111" s="57"/>
      <c r="DW111" s="57"/>
      <c r="DX111" s="57"/>
      <c r="DY111" s="57"/>
      <c r="DZ111" s="57"/>
      <c r="EA111" s="57"/>
      <c r="EB111" s="57"/>
      <c r="EC111" s="57"/>
      <c r="ED111" s="57"/>
      <c r="EE111" s="57"/>
      <c r="EF111" s="57"/>
      <c r="EG111" s="57"/>
      <c r="EH111" s="57"/>
      <c r="EI111" s="57"/>
      <c r="EJ111" s="57"/>
      <c r="EK111" s="57"/>
      <c r="EL111" s="57"/>
      <c r="EM111" s="57"/>
      <c r="EN111" s="57"/>
      <c r="EO111" s="57"/>
      <c r="EP111" s="57"/>
      <c r="EQ111" s="57"/>
      <c r="ER111" s="57"/>
      <c r="ES111" s="57"/>
      <c r="ET111" s="57"/>
      <c r="EU111" s="57"/>
      <c r="EV111" s="57"/>
      <c r="EW111" s="57"/>
      <c r="EX111" s="57"/>
      <c r="EY111" s="57"/>
      <c r="EZ111" s="57"/>
      <c r="FA111" s="57"/>
      <c r="FB111" s="57"/>
      <c r="FC111" s="57"/>
      <c r="FD111" s="57"/>
      <c r="FE111" s="57"/>
      <c r="FF111" s="57"/>
      <c r="FG111" s="57"/>
      <c r="FH111" s="57"/>
      <c r="FI111" s="57"/>
      <c r="FJ111" s="57"/>
    </row>
    <row r="112" spans="1:166" s="56" customFormat="1" ht="9" customHeight="1" x14ac:dyDescent="0.35">
      <c r="A112" s="75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75"/>
      <c r="AP112" s="72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57"/>
      <c r="BW112" s="57"/>
      <c r="BX112" s="57"/>
      <c r="BY112" s="57"/>
      <c r="BZ112" s="57"/>
      <c r="CA112" s="57"/>
      <c r="CB112" s="57"/>
      <c r="CC112" s="57"/>
      <c r="CD112" s="57"/>
      <c r="CE112" s="57"/>
      <c r="CF112" s="57"/>
      <c r="CG112" s="57"/>
      <c r="CH112" s="57"/>
      <c r="CI112" s="57"/>
      <c r="CJ112" s="57"/>
      <c r="CK112" s="57"/>
      <c r="CL112" s="57"/>
      <c r="CM112" s="57"/>
      <c r="CN112" s="57"/>
      <c r="CO112" s="57"/>
      <c r="CP112" s="57"/>
      <c r="CQ112" s="57"/>
      <c r="CR112" s="57"/>
      <c r="CS112" s="57"/>
      <c r="CT112" s="57"/>
      <c r="CU112" s="57"/>
      <c r="CV112" s="57"/>
      <c r="CW112" s="57"/>
      <c r="CX112" s="57"/>
      <c r="CY112" s="57"/>
      <c r="CZ112" s="57"/>
      <c r="DA112" s="57"/>
      <c r="DB112" s="57"/>
      <c r="DC112" s="57"/>
      <c r="DD112" s="57"/>
      <c r="DE112" s="57"/>
      <c r="DF112" s="57"/>
      <c r="DG112" s="57"/>
      <c r="DH112" s="57"/>
      <c r="DI112" s="57"/>
      <c r="DJ112" s="57"/>
      <c r="DK112" s="57"/>
      <c r="DL112" s="57"/>
      <c r="DM112" s="57"/>
      <c r="DN112" s="57"/>
      <c r="DO112" s="57"/>
      <c r="DP112" s="57"/>
      <c r="DQ112" s="57"/>
      <c r="DR112" s="57"/>
      <c r="DS112" s="57"/>
      <c r="DT112" s="57"/>
      <c r="DU112" s="57"/>
      <c r="DV112" s="57"/>
      <c r="DW112" s="57"/>
      <c r="DX112" s="57"/>
      <c r="DY112" s="57"/>
      <c r="DZ112" s="57"/>
      <c r="EA112" s="57"/>
      <c r="EB112" s="57"/>
      <c r="EC112" s="57"/>
      <c r="ED112" s="57"/>
      <c r="EE112" s="57"/>
      <c r="EF112" s="57"/>
      <c r="EG112" s="57"/>
      <c r="EH112" s="57"/>
      <c r="EI112" s="57"/>
      <c r="EJ112" s="57"/>
      <c r="EK112" s="57"/>
      <c r="EL112" s="57"/>
      <c r="EM112" s="57"/>
      <c r="EN112" s="57"/>
      <c r="EO112" s="57"/>
      <c r="EP112" s="57"/>
      <c r="EQ112" s="57"/>
      <c r="ER112" s="57"/>
      <c r="ES112" s="57"/>
      <c r="ET112" s="57"/>
      <c r="EU112" s="57"/>
      <c r="EV112" s="57"/>
      <c r="EW112" s="57"/>
      <c r="EX112" s="57"/>
      <c r="EY112" s="57"/>
      <c r="EZ112" s="57"/>
      <c r="FA112" s="57"/>
      <c r="FB112" s="57"/>
      <c r="FC112" s="57"/>
      <c r="FD112" s="57"/>
      <c r="FE112" s="57"/>
      <c r="FF112" s="57"/>
      <c r="FG112" s="57"/>
      <c r="FH112" s="57"/>
      <c r="FI112" s="57"/>
      <c r="FJ112" s="57"/>
    </row>
    <row r="113" spans="1:166" s="56" customFormat="1" ht="9" customHeight="1" x14ac:dyDescent="0.35">
      <c r="A113" s="75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2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7"/>
      <c r="CJ113" s="57"/>
      <c r="CK113" s="57"/>
      <c r="CL113" s="57"/>
      <c r="CM113" s="57"/>
      <c r="CN113" s="57"/>
      <c r="CO113" s="57"/>
      <c r="CP113" s="57"/>
      <c r="CQ113" s="57"/>
      <c r="CR113" s="57"/>
      <c r="CS113" s="57"/>
      <c r="CT113" s="57"/>
      <c r="CU113" s="57"/>
      <c r="CV113" s="57"/>
      <c r="CW113" s="57"/>
      <c r="CX113" s="57"/>
      <c r="CY113" s="57"/>
      <c r="CZ113" s="57"/>
      <c r="DA113" s="57"/>
      <c r="DB113" s="57"/>
      <c r="DC113" s="57"/>
      <c r="DD113" s="57"/>
      <c r="DE113" s="57"/>
      <c r="DF113" s="57"/>
      <c r="DG113" s="57"/>
      <c r="DH113" s="57"/>
      <c r="DI113" s="57"/>
      <c r="DJ113" s="57"/>
      <c r="DK113" s="57"/>
      <c r="DL113" s="57"/>
      <c r="DM113" s="57"/>
      <c r="DN113" s="57"/>
      <c r="DO113" s="57"/>
      <c r="DP113" s="57"/>
      <c r="DQ113" s="57"/>
      <c r="DR113" s="57"/>
      <c r="DS113" s="57"/>
      <c r="DT113" s="57"/>
      <c r="DU113" s="57"/>
      <c r="DV113" s="57"/>
      <c r="DW113" s="57"/>
      <c r="DX113" s="57"/>
      <c r="DY113" s="57"/>
      <c r="DZ113" s="57"/>
      <c r="EA113" s="57"/>
      <c r="EB113" s="57"/>
      <c r="EC113" s="57"/>
      <c r="ED113" s="57"/>
      <c r="EE113" s="57"/>
      <c r="EF113" s="57"/>
      <c r="EG113" s="57"/>
      <c r="EH113" s="57"/>
      <c r="EI113" s="57"/>
      <c r="EJ113" s="57"/>
      <c r="EK113" s="57"/>
      <c r="EL113" s="57"/>
      <c r="EM113" s="57"/>
      <c r="EN113" s="57"/>
      <c r="EO113" s="57"/>
      <c r="EP113" s="57"/>
      <c r="EQ113" s="57"/>
      <c r="ER113" s="57"/>
      <c r="ES113" s="57"/>
      <c r="ET113" s="57"/>
      <c r="EU113" s="57"/>
      <c r="EV113" s="57"/>
      <c r="EW113" s="57"/>
      <c r="EX113" s="57"/>
      <c r="EY113" s="57"/>
      <c r="EZ113" s="57"/>
      <c r="FA113" s="57"/>
      <c r="FB113" s="57"/>
      <c r="FC113" s="57"/>
      <c r="FD113" s="57"/>
      <c r="FE113" s="57"/>
      <c r="FF113" s="57"/>
      <c r="FG113" s="57"/>
      <c r="FH113" s="57"/>
      <c r="FI113" s="57"/>
      <c r="FJ113" s="57"/>
    </row>
    <row r="114" spans="1:166" s="56" customFormat="1" ht="9" customHeight="1" x14ac:dyDescent="0.35">
      <c r="A114" s="75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2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57"/>
      <c r="BW114" s="57"/>
      <c r="BX114" s="57"/>
      <c r="BY114" s="57"/>
      <c r="BZ114" s="57"/>
      <c r="CA114" s="57"/>
      <c r="CB114" s="57"/>
      <c r="CC114" s="57"/>
      <c r="CD114" s="57"/>
      <c r="CE114" s="57"/>
      <c r="CF114" s="57"/>
      <c r="CG114" s="57"/>
      <c r="CH114" s="57"/>
      <c r="CI114" s="57"/>
      <c r="CJ114" s="57"/>
      <c r="CK114" s="57"/>
      <c r="CL114" s="57"/>
      <c r="CM114" s="57"/>
      <c r="CN114" s="57"/>
      <c r="CO114" s="57"/>
      <c r="CP114" s="57"/>
      <c r="CQ114" s="57"/>
      <c r="CR114" s="57"/>
      <c r="CS114" s="57"/>
      <c r="CT114" s="57"/>
      <c r="CU114" s="57"/>
      <c r="CV114" s="57"/>
      <c r="CW114" s="57"/>
      <c r="CX114" s="57"/>
      <c r="CY114" s="57"/>
      <c r="CZ114" s="57"/>
      <c r="DA114" s="57"/>
      <c r="DB114" s="57"/>
      <c r="DC114" s="57"/>
      <c r="DD114" s="57"/>
      <c r="DE114" s="57"/>
      <c r="DF114" s="57"/>
      <c r="DG114" s="57"/>
      <c r="DH114" s="57"/>
      <c r="DI114" s="57"/>
      <c r="DJ114" s="57"/>
      <c r="DK114" s="57"/>
      <c r="DL114" s="57"/>
      <c r="DM114" s="57"/>
      <c r="DN114" s="57"/>
      <c r="DO114" s="57"/>
      <c r="DP114" s="57"/>
      <c r="DQ114" s="57"/>
      <c r="DR114" s="57"/>
      <c r="DS114" s="57"/>
      <c r="DT114" s="57"/>
      <c r="DU114" s="57"/>
      <c r="DV114" s="57"/>
      <c r="DW114" s="57"/>
      <c r="DX114" s="57"/>
      <c r="DY114" s="57"/>
      <c r="DZ114" s="57"/>
      <c r="EA114" s="57"/>
      <c r="EB114" s="57"/>
      <c r="EC114" s="57"/>
      <c r="ED114" s="57"/>
      <c r="EE114" s="57"/>
      <c r="EF114" s="57"/>
      <c r="EG114" s="57"/>
      <c r="EH114" s="57"/>
      <c r="EI114" s="57"/>
      <c r="EJ114" s="57"/>
      <c r="EK114" s="57"/>
      <c r="EL114" s="57"/>
      <c r="EM114" s="57"/>
      <c r="EN114" s="57"/>
      <c r="EO114" s="57"/>
      <c r="EP114" s="57"/>
      <c r="EQ114" s="57"/>
      <c r="ER114" s="57"/>
      <c r="ES114" s="57"/>
      <c r="ET114" s="57"/>
      <c r="EU114" s="57"/>
      <c r="EV114" s="57"/>
      <c r="EW114" s="57"/>
      <c r="EX114" s="57"/>
      <c r="EY114" s="57"/>
      <c r="EZ114" s="57"/>
      <c r="FA114" s="57"/>
      <c r="FB114" s="57"/>
      <c r="FC114" s="57"/>
      <c r="FD114" s="57"/>
      <c r="FE114" s="57"/>
      <c r="FF114" s="57"/>
      <c r="FG114" s="57"/>
      <c r="FH114" s="57"/>
      <c r="FI114" s="57"/>
      <c r="FJ114" s="57"/>
    </row>
    <row r="115" spans="1:166" s="56" customFormat="1" ht="9" customHeight="1" x14ac:dyDescent="0.35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2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57"/>
      <c r="BW115" s="57"/>
      <c r="BX115" s="57"/>
      <c r="BY115" s="57"/>
      <c r="BZ115" s="57"/>
      <c r="CA115" s="57"/>
      <c r="CB115" s="57"/>
      <c r="CC115" s="57"/>
      <c r="CD115" s="57"/>
      <c r="CE115" s="57"/>
      <c r="CF115" s="57"/>
      <c r="CG115" s="57"/>
      <c r="CH115" s="57"/>
      <c r="CI115" s="57"/>
      <c r="CJ115" s="57"/>
      <c r="CK115" s="57"/>
      <c r="CL115" s="57"/>
      <c r="CM115" s="57"/>
      <c r="CN115" s="57"/>
      <c r="CO115" s="57"/>
      <c r="CP115" s="57"/>
      <c r="CQ115" s="57"/>
      <c r="CR115" s="57"/>
      <c r="CS115" s="57"/>
      <c r="CT115" s="57"/>
      <c r="CU115" s="57"/>
      <c r="CV115" s="57"/>
      <c r="CW115" s="57"/>
      <c r="CX115" s="57"/>
      <c r="CY115" s="57"/>
      <c r="CZ115" s="57"/>
      <c r="DA115" s="57"/>
      <c r="DB115" s="57"/>
      <c r="DC115" s="57"/>
      <c r="DD115" s="57"/>
      <c r="DE115" s="57"/>
      <c r="DF115" s="57"/>
      <c r="DG115" s="57"/>
      <c r="DH115" s="57"/>
      <c r="DI115" s="57"/>
      <c r="DJ115" s="57"/>
      <c r="DK115" s="57"/>
      <c r="DL115" s="57"/>
      <c r="DM115" s="57"/>
      <c r="DN115" s="57"/>
      <c r="DO115" s="57"/>
      <c r="DP115" s="57"/>
      <c r="DQ115" s="57"/>
      <c r="DR115" s="57"/>
      <c r="DS115" s="57"/>
      <c r="DT115" s="57"/>
      <c r="DU115" s="57"/>
      <c r="DV115" s="57"/>
      <c r="DW115" s="57"/>
      <c r="DX115" s="57"/>
      <c r="DY115" s="57"/>
      <c r="DZ115" s="57"/>
      <c r="EA115" s="57"/>
      <c r="EB115" s="57"/>
      <c r="EC115" s="57"/>
      <c r="ED115" s="57"/>
      <c r="EE115" s="57"/>
      <c r="EF115" s="57"/>
      <c r="EG115" s="57"/>
      <c r="EH115" s="57"/>
      <c r="EI115" s="57"/>
      <c r="EJ115" s="57"/>
      <c r="EK115" s="57"/>
      <c r="EL115" s="57"/>
      <c r="EM115" s="57"/>
      <c r="EN115" s="57"/>
      <c r="EO115" s="57"/>
      <c r="EP115" s="57"/>
      <c r="EQ115" s="57"/>
      <c r="ER115" s="57"/>
      <c r="ES115" s="57"/>
      <c r="ET115" s="57"/>
      <c r="EU115" s="57"/>
      <c r="EV115" s="57"/>
      <c r="EW115" s="57"/>
      <c r="EX115" s="57"/>
      <c r="EY115" s="57"/>
      <c r="EZ115" s="57"/>
      <c r="FA115" s="57"/>
      <c r="FB115" s="57"/>
      <c r="FC115" s="57"/>
      <c r="FD115" s="57"/>
      <c r="FE115" s="57"/>
      <c r="FF115" s="57"/>
      <c r="FG115" s="57"/>
      <c r="FH115" s="57"/>
      <c r="FI115" s="57"/>
      <c r="FJ115" s="57"/>
    </row>
    <row r="116" spans="1:166" s="56" customFormat="1" ht="9" customHeight="1" x14ac:dyDescent="0.35">
      <c r="A116" s="75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2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57"/>
      <c r="BW116" s="57"/>
      <c r="BX116" s="57"/>
      <c r="BY116" s="57"/>
      <c r="BZ116" s="57"/>
      <c r="CA116" s="57"/>
      <c r="CB116" s="57"/>
      <c r="CC116" s="57"/>
      <c r="CD116" s="57"/>
      <c r="CE116" s="57"/>
      <c r="CF116" s="57"/>
      <c r="CG116" s="57"/>
      <c r="CH116" s="57"/>
      <c r="CI116" s="57"/>
      <c r="CJ116" s="57"/>
      <c r="CK116" s="57"/>
      <c r="CL116" s="57"/>
      <c r="CM116" s="57"/>
      <c r="CN116" s="57"/>
      <c r="CO116" s="57"/>
      <c r="CP116" s="57"/>
      <c r="CQ116" s="57"/>
      <c r="CR116" s="57"/>
      <c r="CS116" s="57"/>
      <c r="CT116" s="57"/>
      <c r="CU116" s="57"/>
      <c r="CV116" s="57"/>
      <c r="CW116" s="57"/>
      <c r="CX116" s="57"/>
      <c r="CY116" s="57"/>
      <c r="CZ116" s="57"/>
      <c r="DA116" s="57"/>
      <c r="DB116" s="57"/>
      <c r="DC116" s="57"/>
      <c r="DD116" s="57"/>
      <c r="DE116" s="57"/>
      <c r="DF116" s="57"/>
      <c r="DG116" s="57"/>
      <c r="DH116" s="57"/>
      <c r="DI116" s="57"/>
      <c r="DJ116" s="57"/>
      <c r="DK116" s="57"/>
      <c r="DL116" s="57"/>
      <c r="DM116" s="57"/>
      <c r="DN116" s="57"/>
      <c r="DO116" s="57"/>
      <c r="DP116" s="57"/>
      <c r="DQ116" s="57"/>
      <c r="DR116" s="57"/>
      <c r="DS116" s="57"/>
      <c r="DT116" s="57"/>
      <c r="DU116" s="57"/>
      <c r="DV116" s="57"/>
      <c r="DW116" s="57"/>
      <c r="DX116" s="57"/>
      <c r="DY116" s="57"/>
      <c r="DZ116" s="57"/>
      <c r="EA116" s="57"/>
      <c r="EB116" s="57"/>
      <c r="EC116" s="57"/>
      <c r="ED116" s="57"/>
      <c r="EE116" s="57"/>
      <c r="EF116" s="57"/>
      <c r="EG116" s="57"/>
      <c r="EH116" s="57"/>
      <c r="EI116" s="57"/>
      <c r="EJ116" s="57"/>
      <c r="EK116" s="57"/>
      <c r="EL116" s="57"/>
      <c r="EM116" s="57"/>
      <c r="EN116" s="57"/>
      <c r="EO116" s="57"/>
      <c r="EP116" s="57"/>
      <c r="EQ116" s="57"/>
      <c r="ER116" s="57"/>
      <c r="ES116" s="57"/>
      <c r="ET116" s="57"/>
      <c r="EU116" s="57"/>
      <c r="EV116" s="57"/>
      <c r="EW116" s="57"/>
      <c r="EX116" s="57"/>
      <c r="EY116" s="57"/>
      <c r="EZ116" s="57"/>
      <c r="FA116" s="57"/>
      <c r="FB116" s="57"/>
      <c r="FC116" s="57"/>
      <c r="FD116" s="57"/>
      <c r="FE116" s="57"/>
      <c r="FF116" s="57"/>
      <c r="FG116" s="57"/>
      <c r="FH116" s="57"/>
      <c r="FI116" s="57"/>
      <c r="FJ116" s="57"/>
    </row>
    <row r="117" spans="1:166" s="56" customFormat="1" ht="9" customHeight="1" x14ac:dyDescent="0.35">
      <c r="A117" s="75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2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57"/>
      <c r="BW117" s="57"/>
      <c r="BX117" s="57"/>
      <c r="BY117" s="57"/>
      <c r="BZ117" s="57"/>
      <c r="CA117" s="57"/>
      <c r="CB117" s="57"/>
      <c r="CC117" s="57"/>
      <c r="CD117" s="57"/>
      <c r="CE117" s="57"/>
      <c r="CF117" s="57"/>
      <c r="CG117" s="57"/>
      <c r="CH117" s="57"/>
      <c r="CI117" s="57"/>
      <c r="CJ117" s="57"/>
      <c r="CK117" s="57"/>
      <c r="CL117" s="57"/>
      <c r="CM117" s="57"/>
      <c r="CN117" s="57"/>
      <c r="CO117" s="57"/>
      <c r="CP117" s="57"/>
      <c r="CQ117" s="57"/>
      <c r="CR117" s="57"/>
      <c r="CS117" s="57"/>
      <c r="CT117" s="57"/>
      <c r="CU117" s="57"/>
      <c r="CV117" s="57"/>
      <c r="CW117" s="57"/>
      <c r="CX117" s="57"/>
      <c r="CY117" s="57"/>
      <c r="CZ117" s="57"/>
      <c r="DA117" s="57"/>
      <c r="DB117" s="57"/>
      <c r="DC117" s="57"/>
      <c r="DD117" s="57"/>
      <c r="DE117" s="57"/>
      <c r="DF117" s="57"/>
      <c r="DG117" s="57"/>
      <c r="DH117" s="57"/>
      <c r="DI117" s="57"/>
      <c r="DJ117" s="57"/>
      <c r="DK117" s="57"/>
      <c r="DL117" s="57"/>
      <c r="DM117" s="57"/>
      <c r="DN117" s="57"/>
      <c r="DO117" s="57"/>
      <c r="DP117" s="57"/>
      <c r="DQ117" s="57"/>
      <c r="DR117" s="57"/>
      <c r="DS117" s="57"/>
      <c r="DT117" s="57"/>
      <c r="DU117" s="57"/>
      <c r="DV117" s="57"/>
      <c r="DW117" s="57"/>
      <c r="DX117" s="57"/>
      <c r="DY117" s="57"/>
      <c r="DZ117" s="57"/>
      <c r="EA117" s="57"/>
      <c r="EB117" s="57"/>
      <c r="EC117" s="57"/>
      <c r="ED117" s="57"/>
      <c r="EE117" s="57"/>
      <c r="EF117" s="57"/>
      <c r="EG117" s="57"/>
      <c r="EH117" s="57"/>
      <c r="EI117" s="57"/>
      <c r="EJ117" s="57"/>
      <c r="EK117" s="57"/>
      <c r="EL117" s="57"/>
      <c r="EM117" s="57"/>
      <c r="EN117" s="57"/>
      <c r="EO117" s="57"/>
      <c r="EP117" s="57"/>
      <c r="EQ117" s="57"/>
      <c r="ER117" s="57"/>
      <c r="ES117" s="57"/>
      <c r="ET117" s="57"/>
      <c r="EU117" s="57"/>
      <c r="EV117" s="57"/>
      <c r="EW117" s="57"/>
      <c r="EX117" s="57"/>
      <c r="EY117" s="57"/>
      <c r="EZ117" s="57"/>
      <c r="FA117" s="57"/>
      <c r="FB117" s="57"/>
      <c r="FC117" s="57"/>
      <c r="FD117" s="57"/>
      <c r="FE117" s="57"/>
      <c r="FF117" s="57"/>
      <c r="FG117" s="57"/>
      <c r="FH117" s="57"/>
      <c r="FI117" s="57"/>
      <c r="FJ117" s="57"/>
    </row>
    <row r="118" spans="1:166" s="56" customFormat="1" ht="9" customHeight="1" x14ac:dyDescent="0.35">
      <c r="A118" s="75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2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57"/>
      <c r="BW118" s="57"/>
      <c r="BX118" s="57"/>
      <c r="BY118" s="57"/>
      <c r="BZ118" s="57"/>
      <c r="CA118" s="57"/>
      <c r="CB118" s="57"/>
      <c r="CC118" s="57"/>
      <c r="CD118" s="57"/>
      <c r="CE118" s="57"/>
      <c r="CF118" s="57"/>
      <c r="CG118" s="57"/>
      <c r="CH118" s="57"/>
      <c r="CI118" s="57"/>
      <c r="CJ118" s="57"/>
      <c r="CK118" s="57"/>
      <c r="CL118" s="57"/>
      <c r="CM118" s="57"/>
      <c r="CN118" s="57"/>
      <c r="CO118" s="57"/>
      <c r="CP118" s="57"/>
      <c r="CQ118" s="57"/>
      <c r="CR118" s="57"/>
      <c r="CS118" s="57"/>
      <c r="CT118" s="57"/>
      <c r="CU118" s="57"/>
      <c r="CV118" s="57"/>
      <c r="CW118" s="57"/>
      <c r="CX118" s="57"/>
      <c r="CY118" s="57"/>
      <c r="CZ118" s="57"/>
      <c r="DA118" s="57"/>
      <c r="DB118" s="57"/>
      <c r="DC118" s="57"/>
      <c r="DD118" s="57"/>
      <c r="DE118" s="57"/>
      <c r="DF118" s="57"/>
      <c r="DG118" s="57"/>
      <c r="DH118" s="57"/>
      <c r="DI118" s="57"/>
      <c r="DJ118" s="57"/>
      <c r="DK118" s="57"/>
      <c r="DL118" s="57"/>
      <c r="DM118" s="57"/>
      <c r="DN118" s="57"/>
      <c r="DO118" s="57"/>
      <c r="DP118" s="57"/>
      <c r="DQ118" s="57"/>
      <c r="DR118" s="57"/>
      <c r="DS118" s="57"/>
      <c r="DT118" s="57"/>
      <c r="DU118" s="57"/>
      <c r="DV118" s="57"/>
      <c r="DW118" s="57"/>
      <c r="DX118" s="57"/>
      <c r="DY118" s="57"/>
      <c r="DZ118" s="57"/>
      <c r="EA118" s="57"/>
      <c r="EB118" s="57"/>
      <c r="EC118" s="57"/>
      <c r="ED118" s="57"/>
      <c r="EE118" s="57"/>
      <c r="EF118" s="57"/>
      <c r="EG118" s="57"/>
      <c r="EH118" s="57"/>
      <c r="EI118" s="57"/>
      <c r="EJ118" s="57"/>
      <c r="EK118" s="57"/>
      <c r="EL118" s="57"/>
      <c r="EM118" s="57"/>
      <c r="EN118" s="57"/>
      <c r="EO118" s="57"/>
      <c r="EP118" s="57"/>
      <c r="EQ118" s="57"/>
      <c r="ER118" s="57"/>
      <c r="ES118" s="57"/>
      <c r="ET118" s="57"/>
      <c r="EU118" s="57"/>
      <c r="EV118" s="57"/>
      <c r="EW118" s="57"/>
      <c r="EX118" s="57"/>
      <c r="EY118" s="57"/>
      <c r="EZ118" s="57"/>
      <c r="FA118" s="57"/>
      <c r="FB118" s="57"/>
      <c r="FC118" s="57"/>
      <c r="FD118" s="57"/>
      <c r="FE118" s="57"/>
      <c r="FF118" s="57"/>
      <c r="FG118" s="57"/>
      <c r="FH118" s="57"/>
      <c r="FI118" s="57"/>
      <c r="FJ118" s="57"/>
    </row>
    <row r="119" spans="1:166" s="56" customFormat="1" ht="9" customHeight="1" x14ac:dyDescent="0.35">
      <c r="A119" s="75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2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57"/>
      <c r="BW119" s="57"/>
      <c r="BX119" s="57"/>
      <c r="BY119" s="57"/>
      <c r="BZ119" s="57"/>
      <c r="CA119" s="57"/>
      <c r="CB119" s="57"/>
      <c r="CC119" s="57"/>
      <c r="CD119" s="57"/>
      <c r="CE119" s="57"/>
      <c r="CF119" s="57"/>
      <c r="CG119" s="57"/>
      <c r="CH119" s="57"/>
      <c r="CI119" s="57"/>
      <c r="CJ119" s="57"/>
      <c r="CK119" s="57"/>
      <c r="CL119" s="57"/>
      <c r="CM119" s="57"/>
      <c r="CN119" s="57"/>
      <c r="CO119" s="57"/>
      <c r="CP119" s="57"/>
      <c r="CQ119" s="57"/>
      <c r="CR119" s="57"/>
      <c r="CS119" s="57"/>
      <c r="CT119" s="57"/>
      <c r="CU119" s="57"/>
      <c r="CV119" s="57"/>
      <c r="CW119" s="57"/>
      <c r="CX119" s="57"/>
      <c r="CY119" s="57"/>
      <c r="CZ119" s="57"/>
      <c r="DA119" s="57"/>
      <c r="DB119" s="57"/>
      <c r="DC119" s="57"/>
      <c r="DD119" s="57"/>
      <c r="DE119" s="57"/>
      <c r="DF119" s="57"/>
      <c r="DG119" s="57"/>
      <c r="DH119" s="57"/>
      <c r="DI119" s="57"/>
      <c r="DJ119" s="57"/>
      <c r="DK119" s="57"/>
      <c r="DL119" s="57"/>
      <c r="DM119" s="57"/>
      <c r="DN119" s="57"/>
      <c r="DO119" s="57"/>
      <c r="DP119" s="57"/>
      <c r="DQ119" s="57"/>
      <c r="DR119" s="57"/>
      <c r="DS119" s="57"/>
      <c r="DT119" s="57"/>
      <c r="DU119" s="57"/>
      <c r="DV119" s="57"/>
      <c r="DW119" s="57"/>
      <c r="DX119" s="57"/>
      <c r="DY119" s="57"/>
      <c r="DZ119" s="57"/>
      <c r="EA119" s="57"/>
      <c r="EB119" s="57"/>
      <c r="EC119" s="57"/>
      <c r="ED119" s="57"/>
      <c r="EE119" s="57"/>
      <c r="EF119" s="57"/>
      <c r="EG119" s="57"/>
      <c r="EH119" s="57"/>
      <c r="EI119" s="57"/>
      <c r="EJ119" s="57"/>
      <c r="EK119" s="57"/>
      <c r="EL119" s="57"/>
      <c r="EM119" s="57"/>
      <c r="EN119" s="57"/>
      <c r="EO119" s="57"/>
      <c r="EP119" s="57"/>
      <c r="EQ119" s="57"/>
      <c r="ER119" s="57"/>
      <c r="ES119" s="57"/>
      <c r="ET119" s="57"/>
      <c r="EU119" s="57"/>
      <c r="EV119" s="57"/>
      <c r="EW119" s="57"/>
      <c r="EX119" s="57"/>
      <c r="EY119" s="57"/>
      <c r="EZ119" s="57"/>
      <c r="FA119" s="57"/>
      <c r="FB119" s="57"/>
      <c r="FC119" s="57"/>
      <c r="FD119" s="57"/>
      <c r="FE119" s="57"/>
      <c r="FF119" s="57"/>
      <c r="FG119" s="57"/>
      <c r="FH119" s="57"/>
      <c r="FI119" s="57"/>
      <c r="FJ119" s="57"/>
    </row>
    <row r="120" spans="1:166" s="56" customFormat="1" ht="9" customHeight="1" x14ac:dyDescent="0.35">
      <c r="A120" s="75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  <c r="AM120" s="75"/>
      <c r="AN120" s="75"/>
      <c r="AO120" s="75"/>
      <c r="AP120" s="72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57"/>
      <c r="BW120" s="57"/>
      <c r="BX120" s="57"/>
      <c r="BY120" s="57"/>
      <c r="BZ120" s="57"/>
      <c r="CA120" s="57"/>
      <c r="CB120" s="57"/>
      <c r="CC120" s="57"/>
      <c r="CD120" s="57"/>
      <c r="CE120" s="57"/>
      <c r="CF120" s="57"/>
      <c r="CG120" s="57"/>
      <c r="CH120" s="57"/>
      <c r="CI120" s="57"/>
      <c r="CJ120" s="57"/>
      <c r="CK120" s="57"/>
      <c r="CL120" s="57"/>
      <c r="CM120" s="57"/>
      <c r="CN120" s="57"/>
      <c r="CO120" s="57"/>
      <c r="CP120" s="57"/>
      <c r="CQ120" s="57"/>
      <c r="CR120" s="57"/>
      <c r="CS120" s="57"/>
      <c r="CT120" s="57"/>
      <c r="CU120" s="57"/>
      <c r="CV120" s="57"/>
      <c r="CW120" s="57"/>
      <c r="CX120" s="57"/>
      <c r="CY120" s="57"/>
      <c r="CZ120" s="57"/>
      <c r="DA120" s="57"/>
      <c r="DB120" s="57"/>
      <c r="DC120" s="57"/>
      <c r="DD120" s="57"/>
      <c r="DE120" s="57"/>
      <c r="DF120" s="57"/>
      <c r="DG120" s="57"/>
      <c r="DH120" s="57"/>
      <c r="DI120" s="57"/>
      <c r="DJ120" s="57"/>
      <c r="DK120" s="57"/>
      <c r="DL120" s="57"/>
      <c r="DM120" s="57"/>
      <c r="DN120" s="57"/>
      <c r="DO120" s="57"/>
      <c r="DP120" s="57"/>
      <c r="DQ120" s="57"/>
      <c r="DR120" s="57"/>
      <c r="DS120" s="57"/>
      <c r="DT120" s="57"/>
      <c r="DU120" s="57"/>
      <c r="DV120" s="57"/>
      <c r="DW120" s="57"/>
      <c r="DX120" s="57"/>
      <c r="DY120" s="57"/>
      <c r="DZ120" s="57"/>
      <c r="EA120" s="57"/>
      <c r="EB120" s="57"/>
      <c r="EC120" s="57"/>
      <c r="ED120" s="57"/>
      <c r="EE120" s="57"/>
      <c r="EF120" s="57"/>
      <c r="EG120" s="57"/>
      <c r="EH120" s="57"/>
      <c r="EI120" s="57"/>
      <c r="EJ120" s="57"/>
      <c r="EK120" s="57"/>
      <c r="EL120" s="57"/>
      <c r="EM120" s="57"/>
      <c r="EN120" s="57"/>
      <c r="EO120" s="57"/>
      <c r="EP120" s="57"/>
      <c r="EQ120" s="57"/>
      <c r="ER120" s="57"/>
      <c r="ES120" s="57"/>
      <c r="ET120" s="57"/>
      <c r="EU120" s="57"/>
      <c r="EV120" s="57"/>
      <c r="EW120" s="57"/>
      <c r="EX120" s="57"/>
      <c r="EY120" s="57"/>
      <c r="EZ120" s="57"/>
      <c r="FA120" s="57"/>
      <c r="FB120" s="57"/>
      <c r="FC120" s="57"/>
      <c r="FD120" s="57"/>
      <c r="FE120" s="57"/>
      <c r="FF120" s="57"/>
      <c r="FG120" s="57"/>
      <c r="FH120" s="57"/>
      <c r="FI120" s="57"/>
      <c r="FJ120" s="57"/>
    </row>
    <row r="121" spans="1:166" s="56" customFormat="1" ht="9" customHeight="1" x14ac:dyDescent="0.35">
      <c r="A121" s="75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75"/>
      <c r="AP121" s="72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7"/>
      <c r="CJ121" s="57"/>
      <c r="CK121" s="57"/>
      <c r="CL121" s="57"/>
      <c r="CM121" s="57"/>
      <c r="CN121" s="57"/>
      <c r="CO121" s="57"/>
      <c r="CP121" s="57"/>
      <c r="CQ121" s="57"/>
      <c r="CR121" s="57"/>
      <c r="CS121" s="57"/>
      <c r="CT121" s="57"/>
      <c r="CU121" s="57"/>
      <c r="CV121" s="57"/>
      <c r="CW121" s="57"/>
      <c r="CX121" s="57"/>
      <c r="CY121" s="57"/>
      <c r="CZ121" s="57"/>
      <c r="DA121" s="57"/>
      <c r="DB121" s="57"/>
      <c r="DC121" s="57"/>
      <c r="DD121" s="57"/>
      <c r="DE121" s="57"/>
      <c r="DF121" s="57"/>
      <c r="DG121" s="57"/>
      <c r="DH121" s="57"/>
      <c r="DI121" s="57"/>
      <c r="DJ121" s="57"/>
      <c r="DK121" s="57"/>
      <c r="DL121" s="57"/>
      <c r="DM121" s="57"/>
      <c r="DN121" s="57"/>
      <c r="DO121" s="57"/>
      <c r="DP121" s="57"/>
      <c r="DQ121" s="57"/>
      <c r="DR121" s="57"/>
      <c r="DS121" s="57"/>
      <c r="DT121" s="57"/>
      <c r="DU121" s="57"/>
      <c r="DV121" s="57"/>
      <c r="DW121" s="57"/>
      <c r="DX121" s="57"/>
      <c r="DY121" s="57"/>
      <c r="DZ121" s="57"/>
      <c r="EA121" s="57"/>
      <c r="EB121" s="57"/>
      <c r="EC121" s="57"/>
      <c r="ED121" s="57"/>
      <c r="EE121" s="57"/>
      <c r="EF121" s="57"/>
      <c r="EG121" s="57"/>
      <c r="EH121" s="57"/>
      <c r="EI121" s="57"/>
      <c r="EJ121" s="57"/>
      <c r="EK121" s="57"/>
      <c r="EL121" s="57"/>
      <c r="EM121" s="57"/>
      <c r="EN121" s="57"/>
      <c r="EO121" s="57"/>
      <c r="EP121" s="57"/>
      <c r="EQ121" s="57"/>
      <c r="ER121" s="57"/>
      <c r="ES121" s="57"/>
      <c r="ET121" s="57"/>
      <c r="EU121" s="57"/>
      <c r="EV121" s="57"/>
      <c r="EW121" s="57"/>
      <c r="EX121" s="57"/>
      <c r="EY121" s="57"/>
      <c r="EZ121" s="57"/>
      <c r="FA121" s="57"/>
      <c r="FB121" s="57"/>
      <c r="FC121" s="57"/>
      <c r="FD121" s="57"/>
      <c r="FE121" s="57"/>
      <c r="FF121" s="57"/>
      <c r="FG121" s="57"/>
      <c r="FH121" s="57"/>
      <c r="FI121" s="57"/>
      <c r="FJ121" s="57"/>
    </row>
    <row r="122" spans="1:166" s="56" customFormat="1" ht="9" customHeight="1" x14ac:dyDescent="0.35">
      <c r="A122" s="75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75"/>
      <c r="AO122" s="75"/>
      <c r="AP122" s="72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57"/>
      <c r="BW122" s="57"/>
      <c r="BX122" s="57"/>
      <c r="BY122" s="57"/>
      <c r="BZ122" s="57"/>
      <c r="CA122" s="57"/>
      <c r="CB122" s="57"/>
      <c r="CC122" s="57"/>
      <c r="CD122" s="57"/>
      <c r="CE122" s="57"/>
      <c r="CF122" s="57"/>
      <c r="CG122" s="57"/>
      <c r="CH122" s="57"/>
      <c r="CI122" s="57"/>
      <c r="CJ122" s="57"/>
      <c r="CK122" s="57"/>
      <c r="CL122" s="57"/>
      <c r="CM122" s="57"/>
      <c r="CN122" s="57"/>
      <c r="CO122" s="57"/>
      <c r="CP122" s="57"/>
      <c r="CQ122" s="57"/>
      <c r="CR122" s="57"/>
      <c r="CS122" s="57"/>
      <c r="CT122" s="57"/>
      <c r="CU122" s="57"/>
      <c r="CV122" s="57"/>
      <c r="CW122" s="57"/>
      <c r="CX122" s="57"/>
      <c r="CY122" s="57"/>
      <c r="CZ122" s="57"/>
      <c r="DA122" s="57"/>
      <c r="DB122" s="57"/>
      <c r="DC122" s="57"/>
      <c r="DD122" s="57"/>
      <c r="DE122" s="57"/>
      <c r="DF122" s="57"/>
      <c r="DG122" s="57"/>
      <c r="DH122" s="57"/>
      <c r="DI122" s="57"/>
      <c r="DJ122" s="57"/>
      <c r="DK122" s="57"/>
      <c r="DL122" s="57"/>
      <c r="DM122" s="57"/>
      <c r="DN122" s="57"/>
      <c r="DO122" s="57"/>
      <c r="DP122" s="57"/>
      <c r="DQ122" s="57"/>
      <c r="DR122" s="57"/>
      <c r="DS122" s="57"/>
      <c r="DT122" s="57"/>
      <c r="DU122" s="57"/>
      <c r="DV122" s="57"/>
      <c r="DW122" s="57"/>
      <c r="DX122" s="57"/>
      <c r="DY122" s="57"/>
      <c r="DZ122" s="57"/>
      <c r="EA122" s="57"/>
      <c r="EB122" s="57"/>
      <c r="EC122" s="57"/>
      <c r="ED122" s="57"/>
      <c r="EE122" s="57"/>
      <c r="EF122" s="57"/>
      <c r="EG122" s="57"/>
      <c r="EH122" s="57"/>
      <c r="EI122" s="57"/>
      <c r="EJ122" s="57"/>
      <c r="EK122" s="57"/>
      <c r="EL122" s="57"/>
      <c r="EM122" s="57"/>
      <c r="EN122" s="57"/>
      <c r="EO122" s="57"/>
      <c r="EP122" s="57"/>
      <c r="EQ122" s="57"/>
      <c r="ER122" s="57"/>
      <c r="ES122" s="57"/>
      <c r="ET122" s="57"/>
      <c r="EU122" s="57"/>
      <c r="EV122" s="57"/>
      <c r="EW122" s="57"/>
      <c r="EX122" s="57"/>
      <c r="EY122" s="57"/>
      <c r="EZ122" s="57"/>
      <c r="FA122" s="57"/>
      <c r="FB122" s="57"/>
      <c r="FC122" s="57"/>
      <c r="FD122" s="57"/>
      <c r="FE122" s="57"/>
      <c r="FF122" s="57"/>
      <c r="FG122" s="57"/>
      <c r="FH122" s="57"/>
      <c r="FI122" s="57"/>
      <c r="FJ122" s="57"/>
    </row>
    <row r="123" spans="1:166" s="56" customFormat="1" ht="9" customHeight="1" x14ac:dyDescent="0.35">
      <c r="A123" s="75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  <c r="AP123" s="72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57"/>
      <c r="BW123" s="57"/>
      <c r="BX123" s="57"/>
      <c r="BY123" s="57"/>
      <c r="BZ123" s="57"/>
      <c r="CA123" s="57"/>
      <c r="CB123" s="57"/>
      <c r="CC123" s="57"/>
      <c r="CD123" s="57"/>
      <c r="CE123" s="57"/>
      <c r="CF123" s="57"/>
      <c r="CG123" s="57"/>
      <c r="CH123" s="57"/>
      <c r="CI123" s="57"/>
      <c r="CJ123" s="57"/>
      <c r="CK123" s="57"/>
      <c r="CL123" s="57"/>
      <c r="CM123" s="57"/>
      <c r="CN123" s="57"/>
      <c r="CO123" s="57"/>
      <c r="CP123" s="57"/>
      <c r="CQ123" s="57"/>
      <c r="CR123" s="57"/>
      <c r="CS123" s="57"/>
      <c r="CT123" s="57"/>
      <c r="CU123" s="57"/>
      <c r="CV123" s="57"/>
      <c r="CW123" s="57"/>
      <c r="CX123" s="57"/>
      <c r="CY123" s="57"/>
      <c r="CZ123" s="57"/>
      <c r="DA123" s="57"/>
      <c r="DB123" s="57"/>
      <c r="DC123" s="57"/>
      <c r="DD123" s="57"/>
      <c r="DE123" s="57"/>
      <c r="DF123" s="57"/>
      <c r="DG123" s="57"/>
      <c r="DH123" s="57"/>
      <c r="DI123" s="57"/>
      <c r="DJ123" s="57"/>
      <c r="DK123" s="57"/>
      <c r="DL123" s="57"/>
      <c r="DM123" s="57"/>
      <c r="DN123" s="57"/>
      <c r="DO123" s="57"/>
      <c r="DP123" s="57"/>
      <c r="DQ123" s="57"/>
      <c r="DR123" s="57"/>
      <c r="DS123" s="57"/>
      <c r="DT123" s="57"/>
      <c r="DU123" s="57"/>
      <c r="DV123" s="57"/>
      <c r="DW123" s="57"/>
      <c r="DX123" s="57"/>
      <c r="DY123" s="57"/>
      <c r="DZ123" s="57"/>
      <c r="EA123" s="57"/>
      <c r="EB123" s="57"/>
      <c r="EC123" s="57"/>
      <c r="ED123" s="57"/>
      <c r="EE123" s="57"/>
      <c r="EF123" s="57"/>
      <c r="EG123" s="57"/>
      <c r="EH123" s="57"/>
      <c r="EI123" s="57"/>
      <c r="EJ123" s="57"/>
      <c r="EK123" s="57"/>
      <c r="EL123" s="57"/>
      <c r="EM123" s="57"/>
      <c r="EN123" s="57"/>
      <c r="EO123" s="57"/>
      <c r="EP123" s="57"/>
      <c r="EQ123" s="57"/>
      <c r="ER123" s="57"/>
      <c r="ES123" s="57"/>
      <c r="ET123" s="57"/>
      <c r="EU123" s="57"/>
      <c r="EV123" s="57"/>
      <c r="EW123" s="57"/>
      <c r="EX123" s="57"/>
      <c r="EY123" s="57"/>
      <c r="EZ123" s="57"/>
      <c r="FA123" s="57"/>
      <c r="FB123" s="57"/>
      <c r="FC123" s="57"/>
      <c r="FD123" s="57"/>
      <c r="FE123" s="57"/>
      <c r="FF123" s="57"/>
      <c r="FG123" s="57"/>
      <c r="FH123" s="57"/>
      <c r="FI123" s="57"/>
      <c r="FJ123" s="57"/>
    </row>
    <row r="124" spans="1:166" s="56" customFormat="1" ht="9" customHeight="1" x14ac:dyDescent="0.35">
      <c r="A124" s="75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2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57"/>
      <c r="BW124" s="57"/>
      <c r="BX124" s="57"/>
      <c r="BY124" s="57"/>
      <c r="BZ124" s="57"/>
      <c r="CA124" s="57"/>
      <c r="CB124" s="57"/>
      <c r="CC124" s="57"/>
      <c r="CD124" s="57"/>
      <c r="CE124" s="57"/>
      <c r="CF124" s="57"/>
      <c r="CG124" s="57"/>
      <c r="CH124" s="57"/>
      <c r="CI124" s="57"/>
      <c r="CJ124" s="57"/>
      <c r="CK124" s="57"/>
      <c r="CL124" s="57"/>
      <c r="CM124" s="57"/>
      <c r="CN124" s="57"/>
      <c r="CO124" s="57"/>
      <c r="CP124" s="57"/>
      <c r="CQ124" s="57"/>
      <c r="CR124" s="57"/>
      <c r="CS124" s="57"/>
      <c r="CT124" s="57"/>
      <c r="CU124" s="57"/>
      <c r="CV124" s="57"/>
      <c r="CW124" s="57"/>
      <c r="CX124" s="57"/>
      <c r="CY124" s="57"/>
      <c r="CZ124" s="57"/>
      <c r="DA124" s="57"/>
      <c r="DB124" s="57"/>
      <c r="DC124" s="57"/>
      <c r="DD124" s="57"/>
      <c r="DE124" s="57"/>
      <c r="DF124" s="57"/>
      <c r="DG124" s="57"/>
      <c r="DH124" s="57"/>
      <c r="DI124" s="57"/>
      <c r="DJ124" s="57"/>
      <c r="DK124" s="57"/>
      <c r="DL124" s="57"/>
      <c r="DM124" s="57"/>
      <c r="DN124" s="57"/>
      <c r="DO124" s="57"/>
      <c r="DP124" s="57"/>
      <c r="DQ124" s="57"/>
      <c r="DR124" s="57"/>
      <c r="DS124" s="57"/>
      <c r="DT124" s="57"/>
      <c r="DU124" s="57"/>
      <c r="DV124" s="57"/>
      <c r="DW124" s="57"/>
      <c r="DX124" s="57"/>
      <c r="DY124" s="57"/>
      <c r="DZ124" s="57"/>
      <c r="EA124" s="57"/>
      <c r="EB124" s="57"/>
      <c r="EC124" s="57"/>
      <c r="ED124" s="57"/>
      <c r="EE124" s="57"/>
      <c r="EF124" s="57"/>
      <c r="EG124" s="57"/>
      <c r="EH124" s="57"/>
      <c r="EI124" s="57"/>
      <c r="EJ124" s="57"/>
      <c r="EK124" s="57"/>
      <c r="EL124" s="57"/>
      <c r="EM124" s="57"/>
      <c r="EN124" s="57"/>
      <c r="EO124" s="57"/>
      <c r="EP124" s="57"/>
      <c r="EQ124" s="57"/>
      <c r="ER124" s="57"/>
      <c r="ES124" s="57"/>
      <c r="ET124" s="57"/>
      <c r="EU124" s="57"/>
      <c r="EV124" s="57"/>
      <c r="EW124" s="57"/>
      <c r="EX124" s="57"/>
      <c r="EY124" s="57"/>
      <c r="EZ124" s="57"/>
      <c r="FA124" s="57"/>
      <c r="FB124" s="57"/>
      <c r="FC124" s="57"/>
      <c r="FD124" s="57"/>
      <c r="FE124" s="57"/>
      <c r="FF124" s="57"/>
      <c r="FG124" s="57"/>
      <c r="FH124" s="57"/>
      <c r="FI124" s="57"/>
      <c r="FJ124" s="57"/>
    </row>
    <row r="125" spans="1:166" s="56" customFormat="1" ht="9" customHeight="1" x14ac:dyDescent="0.35">
      <c r="A125" s="75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2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57"/>
      <c r="BW125" s="57"/>
      <c r="BX125" s="57"/>
      <c r="BY125" s="57"/>
      <c r="BZ125" s="57"/>
      <c r="CA125" s="57"/>
      <c r="CB125" s="57"/>
      <c r="CC125" s="57"/>
      <c r="CD125" s="57"/>
      <c r="CE125" s="57"/>
      <c r="CF125" s="57"/>
      <c r="CG125" s="57"/>
      <c r="CH125" s="57"/>
      <c r="CI125" s="57"/>
      <c r="CJ125" s="57"/>
      <c r="CK125" s="57"/>
      <c r="CL125" s="57"/>
      <c r="CM125" s="57"/>
      <c r="CN125" s="57"/>
      <c r="CO125" s="57"/>
      <c r="CP125" s="57"/>
      <c r="CQ125" s="57"/>
      <c r="CR125" s="57"/>
      <c r="CS125" s="57"/>
      <c r="CT125" s="57"/>
      <c r="CU125" s="57"/>
      <c r="CV125" s="57"/>
      <c r="CW125" s="57"/>
      <c r="CX125" s="57"/>
      <c r="CY125" s="57"/>
      <c r="CZ125" s="57"/>
      <c r="DA125" s="57"/>
      <c r="DB125" s="57"/>
      <c r="DC125" s="57"/>
      <c r="DD125" s="57"/>
      <c r="DE125" s="57"/>
      <c r="DF125" s="57"/>
      <c r="DG125" s="57"/>
      <c r="DH125" s="57"/>
      <c r="DI125" s="57"/>
      <c r="DJ125" s="57"/>
      <c r="DK125" s="57"/>
      <c r="DL125" s="57"/>
      <c r="DM125" s="57"/>
      <c r="DN125" s="57"/>
      <c r="DO125" s="57"/>
      <c r="DP125" s="57"/>
      <c r="DQ125" s="57"/>
      <c r="DR125" s="57"/>
      <c r="DS125" s="57"/>
      <c r="DT125" s="57"/>
      <c r="DU125" s="57"/>
      <c r="DV125" s="57"/>
      <c r="DW125" s="57"/>
      <c r="DX125" s="57"/>
      <c r="DY125" s="57"/>
      <c r="DZ125" s="57"/>
      <c r="EA125" s="57"/>
      <c r="EB125" s="57"/>
      <c r="EC125" s="57"/>
      <c r="ED125" s="57"/>
      <c r="EE125" s="57"/>
      <c r="EF125" s="57"/>
      <c r="EG125" s="57"/>
      <c r="EH125" s="57"/>
      <c r="EI125" s="57"/>
      <c r="EJ125" s="57"/>
      <c r="EK125" s="57"/>
      <c r="EL125" s="57"/>
      <c r="EM125" s="57"/>
      <c r="EN125" s="57"/>
      <c r="EO125" s="57"/>
      <c r="EP125" s="57"/>
      <c r="EQ125" s="57"/>
      <c r="ER125" s="57"/>
      <c r="ES125" s="57"/>
      <c r="ET125" s="57"/>
      <c r="EU125" s="57"/>
      <c r="EV125" s="57"/>
      <c r="EW125" s="57"/>
      <c r="EX125" s="57"/>
      <c r="EY125" s="57"/>
      <c r="EZ125" s="57"/>
      <c r="FA125" s="57"/>
      <c r="FB125" s="57"/>
      <c r="FC125" s="57"/>
      <c r="FD125" s="57"/>
      <c r="FE125" s="57"/>
      <c r="FF125" s="57"/>
      <c r="FG125" s="57"/>
      <c r="FH125" s="57"/>
      <c r="FI125" s="57"/>
      <c r="FJ125" s="57"/>
    </row>
    <row r="126" spans="1:166" s="40" customFormat="1" ht="9" customHeight="1" x14ac:dyDescent="0.2">
      <c r="A126" s="75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75"/>
      <c r="AL126" s="75"/>
      <c r="AM126" s="75"/>
      <c r="AN126" s="75"/>
      <c r="AO126" s="75"/>
      <c r="AP126" s="73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57"/>
      <c r="BW126" s="57"/>
      <c r="BX126" s="57"/>
      <c r="BY126" s="57"/>
      <c r="BZ126" s="57"/>
      <c r="CA126" s="57"/>
      <c r="CB126" s="57"/>
      <c r="CC126" s="57"/>
      <c r="CD126" s="57"/>
      <c r="CE126" s="57"/>
      <c r="CF126" s="57"/>
      <c r="CG126" s="57"/>
      <c r="CH126" s="57"/>
      <c r="CI126" s="57"/>
      <c r="CJ126" s="57"/>
      <c r="CK126" s="57"/>
      <c r="CL126" s="57"/>
      <c r="CM126" s="57"/>
      <c r="CN126" s="57"/>
      <c r="CO126" s="57"/>
      <c r="CP126" s="57"/>
      <c r="CQ126" s="57"/>
      <c r="CR126" s="57"/>
      <c r="CS126" s="57"/>
      <c r="CT126" s="57"/>
      <c r="CU126" s="57"/>
      <c r="CV126" s="57"/>
      <c r="CW126" s="57"/>
      <c r="CX126" s="57"/>
      <c r="CY126" s="57"/>
      <c r="CZ126" s="57"/>
      <c r="DA126" s="57"/>
      <c r="DB126" s="57"/>
      <c r="DC126" s="57"/>
      <c r="DD126" s="57"/>
      <c r="DE126" s="57"/>
      <c r="DF126" s="57"/>
      <c r="DG126" s="57"/>
      <c r="DH126" s="57"/>
      <c r="DI126" s="57"/>
      <c r="DJ126" s="57"/>
      <c r="DK126" s="57"/>
      <c r="DL126" s="57"/>
      <c r="DM126" s="57"/>
      <c r="DN126" s="57"/>
      <c r="DO126" s="57"/>
      <c r="DP126" s="57"/>
      <c r="DQ126" s="57"/>
      <c r="DR126" s="57"/>
      <c r="DS126" s="57"/>
      <c r="DT126" s="57"/>
      <c r="DU126" s="57"/>
      <c r="DV126" s="57"/>
      <c r="DW126" s="57"/>
      <c r="DX126" s="57"/>
      <c r="DY126" s="57"/>
      <c r="DZ126" s="57"/>
      <c r="EA126" s="57"/>
      <c r="EB126" s="57"/>
      <c r="EC126" s="57"/>
      <c r="ED126" s="57"/>
      <c r="EE126" s="57"/>
      <c r="EF126" s="57"/>
      <c r="EG126" s="57"/>
      <c r="EH126" s="57"/>
      <c r="EI126" s="57"/>
      <c r="EJ126" s="57"/>
      <c r="EK126" s="57"/>
      <c r="EL126" s="57"/>
      <c r="EM126" s="57"/>
      <c r="EN126" s="57"/>
      <c r="EO126" s="57"/>
      <c r="EP126" s="57"/>
      <c r="EQ126" s="57"/>
      <c r="ER126" s="57"/>
      <c r="ES126" s="57"/>
      <c r="ET126" s="57"/>
      <c r="EU126" s="57"/>
      <c r="EV126" s="57"/>
      <c r="EW126" s="57"/>
      <c r="EX126" s="57"/>
      <c r="EY126" s="57"/>
      <c r="EZ126" s="57"/>
      <c r="FA126" s="57"/>
      <c r="FB126" s="57"/>
      <c r="FC126" s="57"/>
      <c r="FD126" s="57"/>
      <c r="FE126" s="57"/>
      <c r="FF126" s="57"/>
      <c r="FG126" s="57"/>
      <c r="FH126" s="57"/>
      <c r="FI126" s="57"/>
      <c r="FJ126" s="57"/>
    </row>
    <row r="127" spans="1:166" s="40" customFormat="1" ht="9" customHeight="1" x14ac:dyDescent="0.2">
      <c r="A127" s="75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3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57"/>
      <c r="BW127" s="57"/>
      <c r="BX127" s="57"/>
      <c r="BY127" s="57"/>
      <c r="BZ127" s="57"/>
      <c r="CA127" s="57"/>
      <c r="CB127" s="57"/>
      <c r="CC127" s="57"/>
      <c r="CD127" s="57"/>
      <c r="CE127" s="57"/>
      <c r="CF127" s="57"/>
      <c r="CG127" s="57"/>
      <c r="CH127" s="57"/>
      <c r="CI127" s="57"/>
      <c r="CJ127" s="57"/>
      <c r="CK127" s="57"/>
      <c r="CL127" s="57"/>
      <c r="CM127" s="57"/>
      <c r="CN127" s="57"/>
      <c r="CO127" s="57"/>
      <c r="CP127" s="57"/>
      <c r="CQ127" s="57"/>
      <c r="CR127" s="57"/>
      <c r="CS127" s="57"/>
      <c r="CT127" s="57"/>
      <c r="CU127" s="57"/>
      <c r="CV127" s="57"/>
      <c r="CW127" s="57"/>
      <c r="CX127" s="57"/>
      <c r="CY127" s="57"/>
      <c r="CZ127" s="57"/>
      <c r="DA127" s="57"/>
      <c r="DB127" s="57"/>
      <c r="DC127" s="57"/>
      <c r="DD127" s="57"/>
      <c r="DE127" s="57"/>
      <c r="DF127" s="57"/>
      <c r="DG127" s="57"/>
      <c r="DH127" s="57"/>
      <c r="DI127" s="57"/>
      <c r="DJ127" s="57"/>
      <c r="DK127" s="57"/>
      <c r="DL127" s="57"/>
      <c r="DM127" s="57"/>
      <c r="DN127" s="57"/>
      <c r="DO127" s="57"/>
      <c r="DP127" s="57"/>
      <c r="DQ127" s="57"/>
      <c r="DR127" s="57"/>
      <c r="DS127" s="57"/>
      <c r="DT127" s="57"/>
      <c r="DU127" s="57"/>
      <c r="DV127" s="57"/>
      <c r="DW127" s="57"/>
      <c r="DX127" s="57"/>
      <c r="DY127" s="57"/>
      <c r="DZ127" s="57"/>
      <c r="EA127" s="57"/>
      <c r="EB127" s="57"/>
      <c r="EC127" s="57"/>
      <c r="ED127" s="57"/>
      <c r="EE127" s="57"/>
      <c r="EF127" s="57"/>
      <c r="EG127" s="57"/>
      <c r="EH127" s="57"/>
      <c r="EI127" s="57"/>
      <c r="EJ127" s="57"/>
      <c r="EK127" s="57"/>
      <c r="EL127" s="57"/>
      <c r="EM127" s="57"/>
      <c r="EN127" s="57"/>
      <c r="EO127" s="57"/>
      <c r="EP127" s="57"/>
      <c r="EQ127" s="57"/>
      <c r="ER127" s="57"/>
      <c r="ES127" s="57"/>
      <c r="ET127" s="57"/>
      <c r="EU127" s="57"/>
      <c r="EV127" s="57"/>
      <c r="EW127" s="57"/>
      <c r="EX127" s="57"/>
      <c r="EY127" s="57"/>
      <c r="EZ127" s="57"/>
      <c r="FA127" s="57"/>
      <c r="FB127" s="57"/>
      <c r="FC127" s="57"/>
      <c r="FD127" s="57"/>
      <c r="FE127" s="57"/>
      <c r="FF127" s="57"/>
      <c r="FG127" s="57"/>
      <c r="FH127" s="57"/>
      <c r="FI127" s="57"/>
      <c r="FJ127" s="57"/>
    </row>
    <row r="128" spans="1:166" s="40" customFormat="1" ht="9" customHeight="1" x14ac:dyDescent="0.2">
      <c r="A128" s="75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3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57"/>
      <c r="BW128" s="57"/>
      <c r="BX128" s="57"/>
      <c r="BY128" s="57"/>
      <c r="BZ128" s="57"/>
      <c r="CA128" s="57"/>
      <c r="CB128" s="57"/>
      <c r="CC128" s="57"/>
      <c r="CD128" s="57"/>
      <c r="CE128" s="57"/>
      <c r="CF128" s="57"/>
      <c r="CG128" s="57"/>
      <c r="CH128" s="57"/>
      <c r="CI128" s="57"/>
      <c r="CJ128" s="57"/>
      <c r="CK128" s="57"/>
      <c r="CL128" s="57"/>
      <c r="CM128" s="57"/>
      <c r="CN128" s="57"/>
      <c r="CO128" s="57"/>
      <c r="CP128" s="57"/>
      <c r="CQ128" s="57"/>
      <c r="CR128" s="57"/>
      <c r="CS128" s="57"/>
      <c r="CT128" s="57"/>
      <c r="CU128" s="57"/>
      <c r="CV128" s="57"/>
      <c r="CW128" s="57"/>
      <c r="CX128" s="57"/>
      <c r="CY128" s="57"/>
      <c r="CZ128" s="57"/>
      <c r="DA128" s="57"/>
      <c r="DB128" s="57"/>
      <c r="DC128" s="57"/>
      <c r="DD128" s="57"/>
      <c r="DE128" s="57"/>
      <c r="DF128" s="57"/>
      <c r="DG128" s="57"/>
      <c r="DH128" s="57"/>
      <c r="DI128" s="57"/>
      <c r="DJ128" s="57"/>
      <c r="DK128" s="57"/>
      <c r="DL128" s="57"/>
      <c r="DM128" s="57"/>
      <c r="DN128" s="57"/>
      <c r="DO128" s="57"/>
      <c r="DP128" s="57"/>
      <c r="DQ128" s="57"/>
      <c r="DR128" s="57"/>
      <c r="DS128" s="57"/>
      <c r="DT128" s="57"/>
      <c r="DU128" s="57"/>
      <c r="DV128" s="57"/>
      <c r="DW128" s="57"/>
      <c r="DX128" s="57"/>
      <c r="DY128" s="57"/>
      <c r="DZ128" s="57"/>
      <c r="EA128" s="57"/>
      <c r="EB128" s="57"/>
      <c r="EC128" s="57"/>
      <c r="ED128" s="57"/>
      <c r="EE128" s="57"/>
      <c r="EF128" s="57"/>
      <c r="EG128" s="57"/>
      <c r="EH128" s="57"/>
      <c r="EI128" s="57"/>
      <c r="EJ128" s="57"/>
      <c r="EK128" s="57"/>
      <c r="EL128" s="57"/>
      <c r="EM128" s="57"/>
      <c r="EN128" s="57"/>
      <c r="EO128" s="57"/>
      <c r="EP128" s="57"/>
      <c r="EQ128" s="57"/>
      <c r="ER128" s="57"/>
      <c r="ES128" s="57"/>
      <c r="ET128" s="57"/>
      <c r="EU128" s="57"/>
      <c r="EV128" s="57"/>
      <c r="EW128" s="57"/>
      <c r="EX128" s="57"/>
      <c r="EY128" s="57"/>
      <c r="EZ128" s="57"/>
      <c r="FA128" s="57"/>
      <c r="FB128" s="57"/>
      <c r="FC128" s="57"/>
      <c r="FD128" s="57"/>
      <c r="FE128" s="57"/>
      <c r="FF128" s="57"/>
      <c r="FG128" s="57"/>
      <c r="FH128" s="57"/>
      <c r="FI128" s="57"/>
      <c r="FJ128" s="57"/>
    </row>
    <row r="129" spans="1:166" s="40" customFormat="1" ht="9" customHeight="1" x14ac:dyDescent="0.2">
      <c r="A129" s="75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3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57"/>
      <c r="BW129" s="57"/>
      <c r="BX129" s="57"/>
      <c r="BY129" s="57"/>
      <c r="BZ129" s="57"/>
      <c r="CA129" s="57"/>
      <c r="CB129" s="57"/>
      <c r="CC129" s="57"/>
      <c r="CD129" s="57"/>
      <c r="CE129" s="57"/>
      <c r="CF129" s="57"/>
      <c r="CG129" s="57"/>
      <c r="CH129" s="57"/>
      <c r="CI129" s="57"/>
      <c r="CJ129" s="57"/>
      <c r="CK129" s="57"/>
      <c r="CL129" s="57"/>
      <c r="CM129" s="57"/>
      <c r="CN129" s="57"/>
      <c r="CO129" s="57"/>
      <c r="CP129" s="57"/>
      <c r="CQ129" s="57"/>
      <c r="CR129" s="57"/>
      <c r="CS129" s="57"/>
      <c r="CT129" s="57"/>
      <c r="CU129" s="57"/>
      <c r="CV129" s="57"/>
      <c r="CW129" s="57"/>
      <c r="CX129" s="57"/>
      <c r="CY129" s="57"/>
      <c r="CZ129" s="57"/>
      <c r="DA129" s="57"/>
      <c r="DB129" s="57"/>
      <c r="DC129" s="57"/>
      <c r="DD129" s="57"/>
      <c r="DE129" s="57"/>
      <c r="DF129" s="57"/>
      <c r="DG129" s="57"/>
      <c r="DH129" s="57"/>
      <c r="DI129" s="57"/>
      <c r="DJ129" s="57"/>
      <c r="DK129" s="57"/>
      <c r="DL129" s="57"/>
      <c r="DM129" s="57"/>
      <c r="DN129" s="57"/>
      <c r="DO129" s="57"/>
      <c r="DP129" s="57"/>
      <c r="DQ129" s="57"/>
      <c r="DR129" s="57"/>
      <c r="DS129" s="57"/>
      <c r="DT129" s="57"/>
      <c r="DU129" s="57"/>
      <c r="DV129" s="57"/>
      <c r="DW129" s="57"/>
      <c r="DX129" s="57"/>
      <c r="DY129" s="57"/>
      <c r="DZ129" s="57"/>
      <c r="EA129" s="57"/>
      <c r="EB129" s="57"/>
      <c r="EC129" s="57"/>
      <c r="ED129" s="57"/>
      <c r="EE129" s="57"/>
      <c r="EF129" s="57"/>
      <c r="EG129" s="57"/>
      <c r="EH129" s="57"/>
      <c r="EI129" s="57"/>
      <c r="EJ129" s="57"/>
      <c r="EK129" s="57"/>
      <c r="EL129" s="57"/>
      <c r="EM129" s="57"/>
      <c r="EN129" s="57"/>
      <c r="EO129" s="57"/>
      <c r="EP129" s="57"/>
      <c r="EQ129" s="57"/>
      <c r="ER129" s="57"/>
      <c r="ES129" s="57"/>
      <c r="ET129" s="57"/>
      <c r="EU129" s="57"/>
      <c r="EV129" s="57"/>
      <c r="EW129" s="57"/>
      <c r="EX129" s="57"/>
      <c r="EY129" s="57"/>
      <c r="EZ129" s="57"/>
      <c r="FA129" s="57"/>
      <c r="FB129" s="57"/>
      <c r="FC129" s="57"/>
      <c r="FD129" s="57"/>
      <c r="FE129" s="57"/>
      <c r="FF129" s="57"/>
      <c r="FG129" s="57"/>
      <c r="FH129" s="57"/>
      <c r="FI129" s="57"/>
      <c r="FJ129" s="57"/>
    </row>
    <row r="130" spans="1:166" s="40" customFormat="1" ht="9" customHeight="1" x14ac:dyDescent="0.2">
      <c r="A130" s="75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3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V130" s="57"/>
      <c r="BW130" s="57"/>
      <c r="BX130" s="57"/>
      <c r="BY130" s="57"/>
      <c r="BZ130" s="57"/>
      <c r="CA130" s="57"/>
      <c r="CB130" s="57"/>
      <c r="CC130" s="57"/>
      <c r="CD130" s="57"/>
      <c r="CE130" s="57"/>
      <c r="CF130" s="57"/>
      <c r="CG130" s="57"/>
      <c r="CH130" s="57"/>
      <c r="CI130" s="57"/>
      <c r="CJ130" s="57"/>
      <c r="CK130" s="57"/>
      <c r="CL130" s="57"/>
      <c r="CM130" s="57"/>
      <c r="CN130" s="57"/>
      <c r="CO130" s="57"/>
      <c r="CP130" s="57"/>
      <c r="CQ130" s="57"/>
      <c r="CR130" s="57"/>
      <c r="CS130" s="57"/>
      <c r="CT130" s="57"/>
      <c r="CU130" s="57"/>
      <c r="CV130" s="57"/>
      <c r="CW130" s="57"/>
      <c r="CX130" s="57"/>
      <c r="CY130" s="57"/>
      <c r="CZ130" s="57"/>
      <c r="DA130" s="57"/>
      <c r="DB130" s="57"/>
      <c r="DC130" s="57"/>
      <c r="DD130" s="57"/>
      <c r="DE130" s="57"/>
      <c r="DF130" s="57"/>
      <c r="DG130" s="57"/>
      <c r="DH130" s="57"/>
      <c r="DI130" s="57"/>
      <c r="DJ130" s="57"/>
      <c r="DK130" s="57"/>
      <c r="DL130" s="57"/>
      <c r="DM130" s="57"/>
      <c r="DN130" s="57"/>
      <c r="DO130" s="57"/>
      <c r="DP130" s="57"/>
      <c r="DQ130" s="57"/>
      <c r="DR130" s="57"/>
      <c r="DS130" s="57"/>
      <c r="DT130" s="57"/>
      <c r="DU130" s="57"/>
      <c r="DV130" s="57"/>
      <c r="DW130" s="57"/>
      <c r="DX130" s="57"/>
      <c r="DY130" s="57"/>
      <c r="DZ130" s="57"/>
      <c r="EA130" s="57"/>
      <c r="EB130" s="57"/>
      <c r="EC130" s="57"/>
      <c r="ED130" s="57"/>
      <c r="EE130" s="57"/>
      <c r="EF130" s="57"/>
      <c r="EG130" s="57"/>
      <c r="EH130" s="57"/>
      <c r="EI130" s="57"/>
      <c r="EJ130" s="57"/>
      <c r="EK130" s="57"/>
      <c r="EL130" s="57"/>
      <c r="EM130" s="57"/>
      <c r="EN130" s="57"/>
      <c r="EO130" s="57"/>
      <c r="EP130" s="57"/>
      <c r="EQ130" s="57"/>
      <c r="ER130" s="57"/>
      <c r="ES130" s="57"/>
      <c r="ET130" s="57"/>
      <c r="EU130" s="57"/>
      <c r="EV130" s="57"/>
      <c r="EW130" s="57"/>
      <c r="EX130" s="57"/>
      <c r="EY130" s="57"/>
      <c r="EZ130" s="57"/>
      <c r="FA130" s="57"/>
      <c r="FB130" s="57"/>
      <c r="FC130" s="57"/>
      <c r="FD130" s="57"/>
      <c r="FE130" s="57"/>
      <c r="FF130" s="57"/>
      <c r="FG130" s="57"/>
      <c r="FH130" s="57"/>
      <c r="FI130" s="57"/>
      <c r="FJ130" s="57"/>
    </row>
    <row r="131" spans="1:166" s="40" customFormat="1" ht="9" customHeight="1" x14ac:dyDescent="0.2">
      <c r="A131" s="75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3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57"/>
      <c r="BT131" s="57"/>
      <c r="BU131" s="57"/>
      <c r="BV131" s="57"/>
      <c r="BW131" s="57"/>
      <c r="BX131" s="57"/>
      <c r="BY131" s="57"/>
      <c r="BZ131" s="57"/>
      <c r="CA131" s="57"/>
      <c r="CB131" s="57"/>
      <c r="CC131" s="57"/>
      <c r="CD131" s="57"/>
      <c r="CE131" s="57"/>
      <c r="CF131" s="57"/>
      <c r="CG131" s="57"/>
      <c r="CH131" s="57"/>
      <c r="CI131" s="57"/>
      <c r="CJ131" s="57"/>
      <c r="CK131" s="57"/>
      <c r="CL131" s="57"/>
      <c r="CM131" s="57"/>
      <c r="CN131" s="57"/>
      <c r="CO131" s="57"/>
      <c r="CP131" s="57"/>
      <c r="CQ131" s="57"/>
      <c r="CR131" s="57"/>
      <c r="CS131" s="57"/>
      <c r="CT131" s="57"/>
      <c r="CU131" s="57"/>
      <c r="CV131" s="57"/>
      <c r="CW131" s="57"/>
      <c r="CX131" s="57"/>
      <c r="CY131" s="57"/>
      <c r="CZ131" s="57"/>
      <c r="DA131" s="57"/>
      <c r="DB131" s="57"/>
      <c r="DC131" s="57"/>
      <c r="DD131" s="57"/>
      <c r="DE131" s="57"/>
      <c r="DF131" s="57"/>
      <c r="DG131" s="57"/>
      <c r="DH131" s="57"/>
      <c r="DI131" s="57"/>
      <c r="DJ131" s="57"/>
      <c r="DK131" s="57"/>
      <c r="DL131" s="57"/>
      <c r="DM131" s="57"/>
      <c r="DN131" s="57"/>
      <c r="DO131" s="57"/>
      <c r="DP131" s="57"/>
      <c r="DQ131" s="57"/>
      <c r="DR131" s="57"/>
      <c r="DS131" s="57"/>
      <c r="DT131" s="57"/>
      <c r="DU131" s="57"/>
      <c r="DV131" s="57"/>
      <c r="DW131" s="57"/>
      <c r="DX131" s="57"/>
      <c r="DY131" s="57"/>
      <c r="DZ131" s="57"/>
      <c r="EA131" s="57"/>
      <c r="EB131" s="57"/>
      <c r="EC131" s="57"/>
      <c r="ED131" s="57"/>
      <c r="EE131" s="57"/>
      <c r="EF131" s="57"/>
      <c r="EG131" s="57"/>
      <c r="EH131" s="57"/>
      <c r="EI131" s="57"/>
      <c r="EJ131" s="57"/>
      <c r="EK131" s="57"/>
      <c r="EL131" s="57"/>
      <c r="EM131" s="57"/>
      <c r="EN131" s="57"/>
      <c r="EO131" s="57"/>
      <c r="EP131" s="57"/>
      <c r="EQ131" s="57"/>
      <c r="ER131" s="57"/>
      <c r="ES131" s="57"/>
      <c r="ET131" s="57"/>
      <c r="EU131" s="57"/>
      <c r="EV131" s="57"/>
      <c r="EW131" s="57"/>
      <c r="EX131" s="57"/>
      <c r="EY131" s="57"/>
      <c r="EZ131" s="57"/>
      <c r="FA131" s="57"/>
      <c r="FB131" s="57"/>
      <c r="FC131" s="57"/>
      <c r="FD131" s="57"/>
      <c r="FE131" s="57"/>
      <c r="FF131" s="57"/>
      <c r="FG131" s="57"/>
      <c r="FH131" s="57"/>
      <c r="FI131" s="57"/>
      <c r="FJ131" s="57"/>
    </row>
    <row r="132" spans="1:166" s="40" customFormat="1" ht="9" customHeight="1" x14ac:dyDescent="0.2">
      <c r="A132" s="75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75"/>
      <c r="AO132" s="75"/>
      <c r="AP132" s="73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57"/>
      <c r="BW132" s="57"/>
      <c r="BX132" s="57"/>
      <c r="BY132" s="57"/>
      <c r="BZ132" s="57"/>
      <c r="CA132" s="57"/>
      <c r="CB132" s="57"/>
      <c r="CC132" s="57"/>
      <c r="CD132" s="57"/>
      <c r="CE132" s="57"/>
      <c r="CF132" s="57"/>
      <c r="CG132" s="57"/>
      <c r="CH132" s="57"/>
      <c r="CI132" s="57"/>
      <c r="CJ132" s="57"/>
      <c r="CK132" s="57"/>
      <c r="CL132" s="57"/>
      <c r="CM132" s="57"/>
      <c r="CN132" s="57"/>
      <c r="CO132" s="57"/>
      <c r="CP132" s="57"/>
      <c r="CQ132" s="57"/>
      <c r="CR132" s="57"/>
      <c r="CS132" s="57"/>
      <c r="CT132" s="57"/>
      <c r="CU132" s="57"/>
      <c r="CV132" s="57"/>
      <c r="CW132" s="57"/>
      <c r="CX132" s="57"/>
      <c r="CY132" s="57"/>
      <c r="CZ132" s="57"/>
      <c r="DA132" s="57"/>
      <c r="DB132" s="57"/>
      <c r="DC132" s="57"/>
      <c r="DD132" s="57"/>
      <c r="DE132" s="57"/>
      <c r="DF132" s="57"/>
      <c r="DG132" s="57"/>
      <c r="DH132" s="57"/>
      <c r="DI132" s="57"/>
      <c r="DJ132" s="57"/>
      <c r="DK132" s="57"/>
      <c r="DL132" s="57"/>
      <c r="DM132" s="57"/>
      <c r="DN132" s="57"/>
      <c r="DO132" s="57"/>
      <c r="DP132" s="57"/>
      <c r="DQ132" s="57"/>
      <c r="DR132" s="57"/>
      <c r="DS132" s="57"/>
      <c r="DT132" s="57"/>
      <c r="DU132" s="57"/>
      <c r="DV132" s="57"/>
      <c r="DW132" s="57"/>
      <c r="DX132" s="57"/>
      <c r="DY132" s="57"/>
      <c r="DZ132" s="57"/>
      <c r="EA132" s="57"/>
      <c r="EB132" s="57"/>
      <c r="EC132" s="57"/>
      <c r="ED132" s="57"/>
      <c r="EE132" s="57"/>
      <c r="EF132" s="57"/>
      <c r="EG132" s="57"/>
      <c r="EH132" s="57"/>
      <c r="EI132" s="57"/>
      <c r="EJ132" s="57"/>
      <c r="EK132" s="57"/>
      <c r="EL132" s="57"/>
      <c r="EM132" s="57"/>
      <c r="EN132" s="57"/>
      <c r="EO132" s="57"/>
      <c r="EP132" s="57"/>
      <c r="EQ132" s="57"/>
      <c r="ER132" s="57"/>
      <c r="ES132" s="57"/>
      <c r="ET132" s="57"/>
      <c r="EU132" s="57"/>
      <c r="EV132" s="57"/>
      <c r="EW132" s="57"/>
      <c r="EX132" s="57"/>
      <c r="EY132" s="57"/>
      <c r="EZ132" s="57"/>
      <c r="FA132" s="57"/>
      <c r="FB132" s="57"/>
      <c r="FC132" s="57"/>
      <c r="FD132" s="57"/>
      <c r="FE132" s="57"/>
      <c r="FF132" s="57"/>
      <c r="FG132" s="57"/>
      <c r="FH132" s="57"/>
      <c r="FI132" s="57"/>
      <c r="FJ132" s="57"/>
    </row>
    <row r="133" spans="1:166" s="40" customFormat="1" ht="9" customHeight="1" x14ac:dyDescent="0.2">
      <c r="A133" s="75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75"/>
      <c r="AL133" s="75"/>
      <c r="AM133" s="75"/>
      <c r="AN133" s="75"/>
      <c r="AO133" s="75"/>
      <c r="AP133" s="73"/>
      <c r="AR133" s="57"/>
      <c r="AS133" s="57"/>
      <c r="AT133" s="57"/>
      <c r="AU133" s="57"/>
      <c r="AV133" s="57"/>
      <c r="AW133" s="57"/>
      <c r="AX133" s="57"/>
      <c r="AY133" s="57"/>
      <c r="AZ133" s="57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V133" s="57"/>
      <c r="BW133" s="57"/>
      <c r="BX133" s="57"/>
      <c r="BY133" s="57"/>
      <c r="BZ133" s="57"/>
      <c r="CA133" s="57"/>
      <c r="CB133" s="57"/>
      <c r="CC133" s="57"/>
      <c r="CD133" s="57"/>
      <c r="CE133" s="57"/>
      <c r="CF133" s="57"/>
      <c r="CG133" s="57"/>
      <c r="CH133" s="57"/>
      <c r="CI133" s="57"/>
      <c r="CJ133" s="57"/>
      <c r="CK133" s="57"/>
      <c r="CL133" s="57"/>
      <c r="CM133" s="57"/>
      <c r="CN133" s="57"/>
      <c r="CO133" s="57"/>
      <c r="CP133" s="57"/>
      <c r="CQ133" s="57"/>
      <c r="CR133" s="57"/>
      <c r="CS133" s="57"/>
      <c r="CT133" s="57"/>
      <c r="CU133" s="57"/>
      <c r="CV133" s="57"/>
      <c r="CW133" s="57"/>
      <c r="CX133" s="57"/>
      <c r="CY133" s="57"/>
      <c r="CZ133" s="57"/>
      <c r="DA133" s="57"/>
      <c r="DB133" s="57"/>
      <c r="DC133" s="57"/>
      <c r="DD133" s="57"/>
      <c r="DE133" s="57"/>
      <c r="DF133" s="57"/>
      <c r="DG133" s="57"/>
      <c r="DH133" s="57"/>
      <c r="DI133" s="57"/>
      <c r="DJ133" s="57"/>
      <c r="DK133" s="57"/>
      <c r="DL133" s="57"/>
      <c r="DM133" s="57"/>
      <c r="DN133" s="57"/>
      <c r="DO133" s="57"/>
      <c r="DP133" s="57"/>
      <c r="DQ133" s="57"/>
      <c r="DR133" s="57"/>
      <c r="DS133" s="57"/>
      <c r="DT133" s="57"/>
      <c r="DU133" s="57"/>
      <c r="DV133" s="57"/>
      <c r="DW133" s="57"/>
      <c r="DX133" s="57"/>
      <c r="DY133" s="57"/>
      <c r="DZ133" s="57"/>
      <c r="EA133" s="57"/>
      <c r="EB133" s="57"/>
      <c r="EC133" s="57"/>
      <c r="ED133" s="57"/>
      <c r="EE133" s="57"/>
      <c r="EF133" s="57"/>
      <c r="EG133" s="57"/>
      <c r="EH133" s="57"/>
      <c r="EI133" s="57"/>
      <c r="EJ133" s="57"/>
      <c r="EK133" s="57"/>
      <c r="EL133" s="57"/>
      <c r="EM133" s="57"/>
      <c r="EN133" s="57"/>
      <c r="EO133" s="57"/>
      <c r="EP133" s="57"/>
      <c r="EQ133" s="57"/>
      <c r="ER133" s="57"/>
      <c r="ES133" s="57"/>
      <c r="ET133" s="57"/>
      <c r="EU133" s="57"/>
      <c r="EV133" s="57"/>
      <c r="EW133" s="57"/>
      <c r="EX133" s="57"/>
      <c r="EY133" s="57"/>
      <c r="EZ133" s="57"/>
      <c r="FA133" s="57"/>
      <c r="FB133" s="57"/>
      <c r="FC133" s="57"/>
      <c r="FD133" s="57"/>
      <c r="FE133" s="57"/>
      <c r="FF133" s="57"/>
      <c r="FG133" s="57"/>
      <c r="FH133" s="57"/>
      <c r="FI133" s="57"/>
      <c r="FJ133" s="57"/>
    </row>
    <row r="134" spans="1:166" s="40" customFormat="1" ht="9" customHeight="1" x14ac:dyDescent="0.2">
      <c r="A134" s="75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75"/>
      <c r="AP134" s="73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57"/>
      <c r="BW134" s="57"/>
      <c r="BX134" s="57"/>
      <c r="BY134" s="57"/>
      <c r="BZ134" s="57"/>
      <c r="CA134" s="57"/>
      <c r="CB134" s="57"/>
      <c r="CC134" s="57"/>
      <c r="CD134" s="57"/>
      <c r="CE134" s="57"/>
      <c r="CF134" s="57"/>
      <c r="CG134" s="57"/>
      <c r="CH134" s="57"/>
      <c r="CI134" s="57"/>
      <c r="CJ134" s="57"/>
      <c r="CK134" s="57"/>
      <c r="CL134" s="57"/>
      <c r="CM134" s="57"/>
      <c r="CN134" s="57"/>
      <c r="CO134" s="57"/>
      <c r="CP134" s="57"/>
      <c r="CQ134" s="57"/>
      <c r="CR134" s="57"/>
      <c r="CS134" s="57"/>
      <c r="CT134" s="57"/>
      <c r="CU134" s="57"/>
      <c r="CV134" s="57"/>
      <c r="CW134" s="57"/>
      <c r="CX134" s="57"/>
      <c r="CY134" s="57"/>
      <c r="CZ134" s="57"/>
      <c r="DA134" s="57"/>
      <c r="DB134" s="57"/>
      <c r="DC134" s="57"/>
      <c r="DD134" s="57"/>
      <c r="DE134" s="57"/>
      <c r="DF134" s="57"/>
      <c r="DG134" s="57"/>
      <c r="DH134" s="57"/>
      <c r="DI134" s="57"/>
      <c r="DJ134" s="57"/>
      <c r="DK134" s="57"/>
      <c r="DL134" s="57"/>
      <c r="DM134" s="57"/>
      <c r="DN134" s="57"/>
      <c r="DO134" s="57"/>
      <c r="DP134" s="57"/>
      <c r="DQ134" s="57"/>
      <c r="DR134" s="57"/>
      <c r="DS134" s="57"/>
      <c r="DT134" s="57"/>
      <c r="DU134" s="57"/>
      <c r="DV134" s="57"/>
      <c r="DW134" s="57"/>
      <c r="DX134" s="57"/>
      <c r="DY134" s="57"/>
      <c r="DZ134" s="57"/>
      <c r="EA134" s="57"/>
      <c r="EB134" s="57"/>
      <c r="EC134" s="57"/>
      <c r="ED134" s="57"/>
      <c r="EE134" s="57"/>
      <c r="EF134" s="57"/>
      <c r="EG134" s="57"/>
      <c r="EH134" s="57"/>
      <c r="EI134" s="57"/>
      <c r="EJ134" s="57"/>
      <c r="EK134" s="57"/>
      <c r="EL134" s="57"/>
      <c r="EM134" s="57"/>
      <c r="EN134" s="57"/>
      <c r="EO134" s="57"/>
      <c r="EP134" s="57"/>
      <c r="EQ134" s="57"/>
      <c r="ER134" s="57"/>
      <c r="ES134" s="57"/>
      <c r="ET134" s="57"/>
      <c r="EU134" s="57"/>
      <c r="EV134" s="57"/>
      <c r="EW134" s="57"/>
      <c r="EX134" s="57"/>
      <c r="EY134" s="57"/>
      <c r="EZ134" s="57"/>
      <c r="FA134" s="57"/>
      <c r="FB134" s="57"/>
      <c r="FC134" s="57"/>
      <c r="FD134" s="57"/>
      <c r="FE134" s="57"/>
      <c r="FF134" s="57"/>
      <c r="FG134" s="57"/>
      <c r="FH134" s="57"/>
      <c r="FI134" s="57"/>
      <c r="FJ134" s="57"/>
    </row>
    <row r="135" spans="1:166" s="40" customFormat="1" ht="9" customHeight="1" x14ac:dyDescent="0.2">
      <c r="A135" s="75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5"/>
      <c r="AL135" s="75"/>
      <c r="AM135" s="75"/>
      <c r="AN135" s="75"/>
      <c r="AO135" s="75"/>
      <c r="AP135" s="73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57"/>
      <c r="BW135" s="57"/>
      <c r="BX135" s="57"/>
      <c r="BY135" s="57"/>
      <c r="BZ135" s="57"/>
      <c r="CA135" s="57"/>
      <c r="CB135" s="57"/>
      <c r="CC135" s="57"/>
      <c r="CD135" s="57"/>
      <c r="CE135" s="57"/>
      <c r="CF135" s="57"/>
      <c r="CG135" s="57"/>
      <c r="CH135" s="57"/>
      <c r="CI135" s="57"/>
      <c r="CJ135" s="57"/>
      <c r="CK135" s="57"/>
      <c r="CL135" s="57"/>
      <c r="CM135" s="57"/>
      <c r="CN135" s="57"/>
      <c r="CO135" s="57"/>
      <c r="CP135" s="57"/>
      <c r="CQ135" s="57"/>
      <c r="CR135" s="57"/>
      <c r="CS135" s="57"/>
      <c r="CT135" s="57"/>
      <c r="CU135" s="57"/>
      <c r="CV135" s="57"/>
      <c r="CW135" s="57"/>
      <c r="CX135" s="57"/>
      <c r="CY135" s="57"/>
      <c r="CZ135" s="57"/>
      <c r="DA135" s="57"/>
      <c r="DB135" s="57"/>
      <c r="DC135" s="57"/>
      <c r="DD135" s="57"/>
      <c r="DE135" s="57"/>
      <c r="DF135" s="57"/>
      <c r="DG135" s="57"/>
      <c r="DH135" s="57"/>
      <c r="DI135" s="57"/>
      <c r="DJ135" s="57"/>
      <c r="DK135" s="57"/>
      <c r="DL135" s="57"/>
      <c r="DM135" s="57"/>
      <c r="DN135" s="57"/>
      <c r="DO135" s="57"/>
      <c r="DP135" s="57"/>
      <c r="DQ135" s="57"/>
      <c r="DR135" s="57"/>
      <c r="DS135" s="57"/>
      <c r="DT135" s="57"/>
      <c r="DU135" s="57"/>
      <c r="DV135" s="57"/>
      <c r="DW135" s="57"/>
      <c r="DX135" s="57"/>
      <c r="DY135" s="57"/>
      <c r="DZ135" s="57"/>
      <c r="EA135" s="57"/>
      <c r="EB135" s="57"/>
      <c r="EC135" s="57"/>
      <c r="ED135" s="57"/>
      <c r="EE135" s="57"/>
      <c r="EF135" s="57"/>
      <c r="EG135" s="57"/>
      <c r="EH135" s="57"/>
      <c r="EI135" s="57"/>
      <c r="EJ135" s="57"/>
      <c r="EK135" s="57"/>
      <c r="EL135" s="57"/>
      <c r="EM135" s="57"/>
      <c r="EN135" s="57"/>
      <c r="EO135" s="57"/>
      <c r="EP135" s="57"/>
      <c r="EQ135" s="57"/>
      <c r="ER135" s="57"/>
      <c r="ES135" s="57"/>
      <c r="ET135" s="57"/>
      <c r="EU135" s="57"/>
      <c r="EV135" s="57"/>
      <c r="EW135" s="57"/>
      <c r="EX135" s="57"/>
      <c r="EY135" s="57"/>
      <c r="EZ135" s="57"/>
      <c r="FA135" s="57"/>
      <c r="FB135" s="57"/>
      <c r="FC135" s="57"/>
      <c r="FD135" s="57"/>
      <c r="FE135" s="57"/>
      <c r="FF135" s="57"/>
      <c r="FG135" s="57"/>
      <c r="FH135" s="57"/>
      <c r="FI135" s="57"/>
      <c r="FJ135" s="57"/>
    </row>
    <row r="136" spans="1:166" s="40" customFormat="1" ht="9" customHeight="1" x14ac:dyDescent="0.2">
      <c r="A136" s="75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3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57"/>
      <c r="BW136" s="57"/>
      <c r="BX136" s="57"/>
      <c r="BY136" s="57"/>
      <c r="BZ136" s="57"/>
      <c r="CA136" s="57"/>
      <c r="CB136" s="57"/>
      <c r="CC136" s="57"/>
      <c r="CD136" s="57"/>
      <c r="CE136" s="57"/>
      <c r="CF136" s="57"/>
      <c r="CG136" s="57"/>
      <c r="CH136" s="57"/>
      <c r="CI136" s="57"/>
      <c r="CJ136" s="57"/>
      <c r="CK136" s="57"/>
      <c r="CL136" s="57"/>
      <c r="CM136" s="57"/>
      <c r="CN136" s="57"/>
      <c r="CO136" s="57"/>
      <c r="CP136" s="57"/>
      <c r="CQ136" s="57"/>
      <c r="CR136" s="57"/>
      <c r="CS136" s="57"/>
      <c r="CT136" s="57"/>
      <c r="CU136" s="57"/>
      <c r="CV136" s="57"/>
      <c r="CW136" s="57"/>
      <c r="CX136" s="57"/>
      <c r="CY136" s="57"/>
      <c r="CZ136" s="57"/>
      <c r="DA136" s="57"/>
      <c r="DB136" s="57"/>
      <c r="DC136" s="57"/>
      <c r="DD136" s="57"/>
      <c r="DE136" s="57"/>
      <c r="DF136" s="57"/>
      <c r="DG136" s="57"/>
      <c r="DH136" s="57"/>
      <c r="DI136" s="57"/>
      <c r="DJ136" s="57"/>
      <c r="DK136" s="57"/>
      <c r="DL136" s="57"/>
      <c r="DM136" s="57"/>
      <c r="DN136" s="57"/>
      <c r="DO136" s="57"/>
      <c r="DP136" s="57"/>
      <c r="DQ136" s="57"/>
      <c r="DR136" s="57"/>
      <c r="DS136" s="57"/>
      <c r="DT136" s="57"/>
      <c r="DU136" s="57"/>
      <c r="DV136" s="57"/>
      <c r="DW136" s="57"/>
      <c r="DX136" s="57"/>
      <c r="DY136" s="57"/>
      <c r="DZ136" s="57"/>
      <c r="EA136" s="57"/>
      <c r="EB136" s="57"/>
      <c r="EC136" s="57"/>
      <c r="ED136" s="57"/>
      <c r="EE136" s="57"/>
      <c r="EF136" s="57"/>
      <c r="EG136" s="57"/>
      <c r="EH136" s="57"/>
      <c r="EI136" s="57"/>
      <c r="EJ136" s="57"/>
      <c r="EK136" s="57"/>
      <c r="EL136" s="57"/>
      <c r="EM136" s="57"/>
      <c r="EN136" s="57"/>
      <c r="EO136" s="57"/>
      <c r="EP136" s="57"/>
      <c r="EQ136" s="57"/>
      <c r="ER136" s="57"/>
      <c r="ES136" s="57"/>
      <c r="ET136" s="57"/>
      <c r="EU136" s="57"/>
      <c r="EV136" s="57"/>
      <c r="EW136" s="57"/>
      <c r="EX136" s="57"/>
      <c r="EY136" s="57"/>
      <c r="EZ136" s="57"/>
      <c r="FA136" s="57"/>
      <c r="FB136" s="57"/>
      <c r="FC136" s="57"/>
      <c r="FD136" s="57"/>
      <c r="FE136" s="57"/>
      <c r="FF136" s="57"/>
      <c r="FG136" s="57"/>
      <c r="FH136" s="57"/>
      <c r="FI136" s="57"/>
      <c r="FJ136" s="57"/>
    </row>
    <row r="137" spans="1:166" s="40" customFormat="1" ht="9" customHeight="1" x14ac:dyDescent="0.2">
      <c r="A137" s="75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3"/>
      <c r="AR137" s="57"/>
      <c r="AS137" s="57"/>
      <c r="AT137" s="57"/>
      <c r="AU137" s="57"/>
      <c r="AV137" s="57"/>
      <c r="AW137" s="57"/>
      <c r="AX137" s="57"/>
      <c r="AY137" s="57"/>
      <c r="AZ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  <c r="BV137" s="57"/>
      <c r="BW137" s="57"/>
      <c r="BX137" s="57"/>
      <c r="BY137" s="57"/>
      <c r="BZ137" s="57"/>
      <c r="CA137" s="57"/>
      <c r="CB137" s="57"/>
      <c r="CC137" s="57"/>
      <c r="CD137" s="57"/>
      <c r="CE137" s="57"/>
      <c r="CF137" s="57"/>
      <c r="CG137" s="57"/>
      <c r="CH137" s="57"/>
      <c r="CI137" s="57"/>
      <c r="CJ137" s="57"/>
      <c r="CK137" s="57"/>
      <c r="CL137" s="57"/>
      <c r="CM137" s="57"/>
      <c r="CN137" s="57"/>
      <c r="CO137" s="57"/>
      <c r="CP137" s="57"/>
      <c r="CQ137" s="57"/>
      <c r="CR137" s="57"/>
      <c r="CS137" s="57"/>
      <c r="CT137" s="57"/>
      <c r="CU137" s="57"/>
      <c r="CV137" s="57"/>
      <c r="CW137" s="57"/>
      <c r="CX137" s="57"/>
      <c r="CY137" s="57"/>
      <c r="CZ137" s="57"/>
      <c r="DA137" s="57"/>
      <c r="DB137" s="57"/>
      <c r="DC137" s="57"/>
      <c r="DD137" s="57"/>
      <c r="DE137" s="57"/>
      <c r="DF137" s="57"/>
      <c r="DG137" s="57"/>
      <c r="DH137" s="57"/>
      <c r="DI137" s="57"/>
      <c r="DJ137" s="57"/>
      <c r="DK137" s="57"/>
      <c r="DL137" s="57"/>
      <c r="DM137" s="57"/>
      <c r="DN137" s="57"/>
      <c r="DO137" s="57"/>
      <c r="DP137" s="57"/>
      <c r="DQ137" s="57"/>
      <c r="DR137" s="57"/>
      <c r="DS137" s="57"/>
      <c r="DT137" s="57"/>
      <c r="DU137" s="57"/>
      <c r="DV137" s="57"/>
      <c r="DW137" s="57"/>
      <c r="DX137" s="57"/>
      <c r="DY137" s="57"/>
      <c r="DZ137" s="57"/>
      <c r="EA137" s="57"/>
      <c r="EB137" s="57"/>
      <c r="EC137" s="57"/>
      <c r="ED137" s="57"/>
      <c r="EE137" s="57"/>
      <c r="EF137" s="57"/>
      <c r="EG137" s="57"/>
      <c r="EH137" s="57"/>
      <c r="EI137" s="57"/>
      <c r="EJ137" s="57"/>
      <c r="EK137" s="57"/>
      <c r="EL137" s="57"/>
      <c r="EM137" s="57"/>
      <c r="EN137" s="57"/>
      <c r="EO137" s="57"/>
      <c r="EP137" s="57"/>
      <c r="EQ137" s="57"/>
      <c r="ER137" s="57"/>
      <c r="ES137" s="57"/>
      <c r="ET137" s="57"/>
      <c r="EU137" s="57"/>
      <c r="EV137" s="57"/>
      <c r="EW137" s="57"/>
      <c r="EX137" s="57"/>
      <c r="EY137" s="57"/>
      <c r="EZ137" s="57"/>
      <c r="FA137" s="57"/>
      <c r="FB137" s="57"/>
      <c r="FC137" s="57"/>
      <c r="FD137" s="57"/>
      <c r="FE137" s="57"/>
      <c r="FF137" s="57"/>
      <c r="FG137" s="57"/>
      <c r="FH137" s="57"/>
      <c r="FI137" s="57"/>
      <c r="FJ137" s="57"/>
    </row>
    <row r="138" spans="1:166" s="40" customFormat="1" ht="9" customHeight="1" x14ac:dyDescent="0.2">
      <c r="A138" s="75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3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  <c r="BV138" s="57"/>
      <c r="BW138" s="57"/>
      <c r="BX138" s="57"/>
      <c r="BY138" s="57"/>
      <c r="BZ138" s="57"/>
      <c r="CA138" s="57"/>
      <c r="CB138" s="57"/>
      <c r="CC138" s="57"/>
      <c r="CD138" s="57"/>
      <c r="CE138" s="57"/>
      <c r="CF138" s="57"/>
      <c r="CG138" s="57"/>
      <c r="CH138" s="57"/>
      <c r="CI138" s="57"/>
      <c r="CJ138" s="57"/>
      <c r="CK138" s="57"/>
      <c r="CL138" s="57"/>
      <c r="CM138" s="57"/>
      <c r="CN138" s="57"/>
      <c r="CO138" s="57"/>
      <c r="CP138" s="57"/>
      <c r="CQ138" s="57"/>
      <c r="CR138" s="57"/>
      <c r="CS138" s="57"/>
      <c r="CT138" s="57"/>
      <c r="CU138" s="57"/>
      <c r="CV138" s="57"/>
      <c r="CW138" s="57"/>
      <c r="CX138" s="57"/>
      <c r="CY138" s="57"/>
      <c r="CZ138" s="57"/>
      <c r="DA138" s="57"/>
      <c r="DB138" s="57"/>
      <c r="DC138" s="57"/>
      <c r="DD138" s="57"/>
      <c r="DE138" s="57"/>
      <c r="DF138" s="57"/>
      <c r="DG138" s="57"/>
      <c r="DH138" s="57"/>
      <c r="DI138" s="57"/>
      <c r="DJ138" s="57"/>
      <c r="DK138" s="57"/>
      <c r="DL138" s="57"/>
      <c r="DM138" s="57"/>
      <c r="DN138" s="57"/>
      <c r="DO138" s="57"/>
      <c r="DP138" s="57"/>
      <c r="DQ138" s="57"/>
      <c r="DR138" s="57"/>
      <c r="DS138" s="57"/>
      <c r="DT138" s="57"/>
      <c r="DU138" s="57"/>
      <c r="DV138" s="57"/>
      <c r="DW138" s="57"/>
      <c r="DX138" s="57"/>
      <c r="DY138" s="57"/>
      <c r="DZ138" s="57"/>
      <c r="EA138" s="57"/>
      <c r="EB138" s="57"/>
      <c r="EC138" s="57"/>
      <c r="ED138" s="57"/>
      <c r="EE138" s="57"/>
      <c r="EF138" s="57"/>
      <c r="EG138" s="57"/>
      <c r="EH138" s="57"/>
      <c r="EI138" s="57"/>
      <c r="EJ138" s="57"/>
      <c r="EK138" s="57"/>
      <c r="EL138" s="57"/>
      <c r="EM138" s="57"/>
      <c r="EN138" s="57"/>
      <c r="EO138" s="57"/>
      <c r="EP138" s="57"/>
      <c r="EQ138" s="57"/>
      <c r="ER138" s="57"/>
      <c r="ES138" s="57"/>
      <c r="ET138" s="57"/>
      <c r="EU138" s="57"/>
      <c r="EV138" s="57"/>
      <c r="EW138" s="57"/>
      <c r="EX138" s="57"/>
      <c r="EY138" s="57"/>
      <c r="EZ138" s="57"/>
      <c r="FA138" s="57"/>
      <c r="FB138" s="57"/>
      <c r="FC138" s="57"/>
      <c r="FD138" s="57"/>
      <c r="FE138" s="57"/>
      <c r="FF138" s="57"/>
      <c r="FG138" s="57"/>
      <c r="FH138" s="57"/>
      <c r="FI138" s="57"/>
      <c r="FJ138" s="57"/>
    </row>
    <row r="139" spans="1:166" s="40" customFormat="1" ht="9" customHeight="1" x14ac:dyDescent="0.2">
      <c r="A139" s="75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3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  <c r="CJ139" s="57"/>
      <c r="CK139" s="57"/>
      <c r="CL139" s="57"/>
      <c r="CM139" s="57"/>
      <c r="CN139" s="57"/>
      <c r="CO139" s="57"/>
      <c r="CP139" s="57"/>
      <c r="CQ139" s="57"/>
      <c r="CR139" s="57"/>
      <c r="CS139" s="57"/>
      <c r="CT139" s="57"/>
      <c r="CU139" s="57"/>
      <c r="CV139" s="57"/>
      <c r="CW139" s="57"/>
      <c r="CX139" s="57"/>
      <c r="CY139" s="57"/>
      <c r="CZ139" s="57"/>
      <c r="DA139" s="57"/>
      <c r="DB139" s="57"/>
      <c r="DC139" s="57"/>
      <c r="DD139" s="57"/>
      <c r="DE139" s="57"/>
      <c r="DF139" s="57"/>
      <c r="DG139" s="57"/>
      <c r="DH139" s="57"/>
      <c r="DI139" s="57"/>
      <c r="DJ139" s="57"/>
      <c r="DK139" s="57"/>
      <c r="DL139" s="57"/>
      <c r="DM139" s="57"/>
      <c r="DN139" s="57"/>
      <c r="DO139" s="57"/>
      <c r="DP139" s="57"/>
      <c r="DQ139" s="57"/>
      <c r="DR139" s="57"/>
      <c r="DS139" s="57"/>
      <c r="DT139" s="57"/>
      <c r="DU139" s="57"/>
      <c r="DV139" s="57"/>
      <c r="DW139" s="57"/>
      <c r="DX139" s="57"/>
      <c r="DY139" s="57"/>
      <c r="DZ139" s="57"/>
      <c r="EA139" s="57"/>
      <c r="EB139" s="57"/>
      <c r="EC139" s="57"/>
      <c r="ED139" s="57"/>
      <c r="EE139" s="57"/>
      <c r="EF139" s="57"/>
      <c r="EG139" s="57"/>
      <c r="EH139" s="57"/>
      <c r="EI139" s="57"/>
      <c r="EJ139" s="57"/>
      <c r="EK139" s="57"/>
      <c r="EL139" s="57"/>
      <c r="EM139" s="57"/>
      <c r="EN139" s="57"/>
      <c r="EO139" s="57"/>
      <c r="EP139" s="57"/>
      <c r="EQ139" s="57"/>
      <c r="ER139" s="57"/>
      <c r="ES139" s="57"/>
      <c r="ET139" s="57"/>
      <c r="EU139" s="57"/>
      <c r="EV139" s="57"/>
      <c r="EW139" s="57"/>
      <c r="EX139" s="57"/>
      <c r="EY139" s="57"/>
      <c r="EZ139" s="57"/>
      <c r="FA139" s="57"/>
      <c r="FB139" s="57"/>
      <c r="FC139" s="57"/>
      <c r="FD139" s="57"/>
      <c r="FE139" s="57"/>
      <c r="FF139" s="57"/>
      <c r="FG139" s="57"/>
      <c r="FH139" s="57"/>
      <c r="FI139" s="57"/>
      <c r="FJ139" s="57"/>
    </row>
    <row r="140" spans="1:166" s="40" customFormat="1" ht="9" customHeight="1" x14ac:dyDescent="0.2">
      <c r="A140" s="75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3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  <c r="BV140" s="57"/>
      <c r="BW140" s="57"/>
      <c r="BX140" s="57"/>
      <c r="BY140" s="57"/>
      <c r="BZ140" s="57"/>
      <c r="CA140" s="57"/>
      <c r="CB140" s="57"/>
      <c r="CC140" s="57"/>
      <c r="CD140" s="57"/>
      <c r="CE140" s="57"/>
      <c r="CF140" s="57"/>
      <c r="CG140" s="57"/>
      <c r="CH140" s="57"/>
      <c r="CI140" s="57"/>
      <c r="CJ140" s="57"/>
      <c r="CK140" s="57"/>
      <c r="CL140" s="57"/>
      <c r="CM140" s="57"/>
      <c r="CN140" s="57"/>
      <c r="CO140" s="57"/>
      <c r="CP140" s="57"/>
      <c r="CQ140" s="57"/>
      <c r="CR140" s="57"/>
      <c r="CS140" s="57"/>
      <c r="CT140" s="57"/>
      <c r="CU140" s="57"/>
      <c r="CV140" s="57"/>
      <c r="CW140" s="57"/>
      <c r="CX140" s="57"/>
      <c r="CY140" s="57"/>
      <c r="CZ140" s="57"/>
      <c r="DA140" s="57"/>
      <c r="DB140" s="57"/>
      <c r="DC140" s="57"/>
      <c r="DD140" s="57"/>
      <c r="DE140" s="57"/>
      <c r="DF140" s="57"/>
      <c r="DG140" s="57"/>
      <c r="DH140" s="57"/>
      <c r="DI140" s="57"/>
      <c r="DJ140" s="57"/>
      <c r="DK140" s="57"/>
      <c r="DL140" s="57"/>
      <c r="DM140" s="57"/>
      <c r="DN140" s="57"/>
      <c r="DO140" s="57"/>
      <c r="DP140" s="57"/>
      <c r="DQ140" s="57"/>
      <c r="DR140" s="57"/>
      <c r="DS140" s="57"/>
      <c r="DT140" s="57"/>
      <c r="DU140" s="57"/>
      <c r="DV140" s="57"/>
      <c r="DW140" s="57"/>
      <c r="DX140" s="57"/>
      <c r="DY140" s="57"/>
      <c r="DZ140" s="57"/>
      <c r="EA140" s="57"/>
      <c r="EB140" s="57"/>
      <c r="EC140" s="57"/>
      <c r="ED140" s="57"/>
      <c r="EE140" s="57"/>
      <c r="EF140" s="57"/>
      <c r="EG140" s="57"/>
      <c r="EH140" s="57"/>
      <c r="EI140" s="57"/>
      <c r="EJ140" s="57"/>
      <c r="EK140" s="57"/>
      <c r="EL140" s="57"/>
      <c r="EM140" s="57"/>
      <c r="EN140" s="57"/>
      <c r="EO140" s="57"/>
      <c r="EP140" s="57"/>
      <c r="EQ140" s="57"/>
      <c r="ER140" s="57"/>
      <c r="ES140" s="57"/>
      <c r="ET140" s="57"/>
      <c r="EU140" s="57"/>
      <c r="EV140" s="57"/>
      <c r="EW140" s="57"/>
      <c r="EX140" s="57"/>
      <c r="EY140" s="57"/>
      <c r="EZ140" s="57"/>
      <c r="FA140" s="57"/>
      <c r="FB140" s="57"/>
      <c r="FC140" s="57"/>
      <c r="FD140" s="57"/>
      <c r="FE140" s="57"/>
      <c r="FF140" s="57"/>
      <c r="FG140" s="57"/>
      <c r="FH140" s="57"/>
      <c r="FI140" s="57"/>
      <c r="FJ140" s="57"/>
    </row>
    <row r="141" spans="1:166" s="40" customFormat="1" ht="9" customHeight="1" x14ac:dyDescent="0.2">
      <c r="A141" s="75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  <c r="AJ141" s="75"/>
      <c r="AK141" s="75"/>
      <c r="AL141" s="75"/>
      <c r="AM141" s="75"/>
      <c r="AN141" s="75"/>
      <c r="AO141" s="75"/>
      <c r="AP141" s="73"/>
      <c r="AR141" s="57"/>
      <c r="AS141" s="57"/>
      <c r="AT141" s="57"/>
      <c r="AU141" s="57"/>
      <c r="AV141" s="57"/>
      <c r="AW141" s="57"/>
      <c r="AX141" s="57"/>
      <c r="AY141" s="57"/>
      <c r="AZ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  <c r="BV141" s="57"/>
      <c r="BW141" s="57"/>
      <c r="BX141" s="57"/>
      <c r="BY141" s="57"/>
      <c r="BZ141" s="57"/>
      <c r="CA141" s="57"/>
      <c r="CB141" s="57"/>
      <c r="CC141" s="57"/>
      <c r="CD141" s="57"/>
      <c r="CE141" s="57"/>
      <c r="CF141" s="57"/>
      <c r="CG141" s="57"/>
      <c r="CH141" s="57"/>
      <c r="CI141" s="57"/>
      <c r="CJ141" s="57"/>
      <c r="CK141" s="57"/>
      <c r="CL141" s="57"/>
      <c r="CM141" s="57"/>
      <c r="CN141" s="57"/>
      <c r="CO141" s="57"/>
      <c r="CP141" s="57"/>
      <c r="CQ141" s="57"/>
      <c r="CR141" s="57"/>
      <c r="CS141" s="57"/>
      <c r="CT141" s="57"/>
      <c r="CU141" s="57"/>
      <c r="CV141" s="57"/>
      <c r="CW141" s="57"/>
      <c r="CX141" s="57"/>
      <c r="CY141" s="57"/>
      <c r="CZ141" s="57"/>
      <c r="DA141" s="57"/>
      <c r="DB141" s="57"/>
      <c r="DC141" s="57"/>
      <c r="DD141" s="57"/>
      <c r="DE141" s="57"/>
      <c r="DF141" s="57"/>
      <c r="DG141" s="57"/>
      <c r="DH141" s="57"/>
      <c r="DI141" s="57"/>
      <c r="DJ141" s="57"/>
      <c r="DK141" s="57"/>
      <c r="DL141" s="57"/>
      <c r="DM141" s="57"/>
      <c r="DN141" s="57"/>
      <c r="DO141" s="57"/>
      <c r="DP141" s="57"/>
      <c r="DQ141" s="57"/>
      <c r="DR141" s="57"/>
      <c r="DS141" s="57"/>
      <c r="DT141" s="57"/>
      <c r="DU141" s="57"/>
      <c r="DV141" s="57"/>
      <c r="DW141" s="57"/>
      <c r="DX141" s="57"/>
      <c r="DY141" s="57"/>
      <c r="DZ141" s="57"/>
      <c r="EA141" s="57"/>
      <c r="EB141" s="57"/>
      <c r="EC141" s="57"/>
      <c r="ED141" s="57"/>
      <c r="EE141" s="57"/>
      <c r="EF141" s="57"/>
      <c r="EG141" s="57"/>
      <c r="EH141" s="57"/>
      <c r="EI141" s="57"/>
      <c r="EJ141" s="57"/>
      <c r="EK141" s="57"/>
      <c r="EL141" s="57"/>
      <c r="EM141" s="57"/>
      <c r="EN141" s="57"/>
      <c r="EO141" s="57"/>
      <c r="EP141" s="57"/>
      <c r="EQ141" s="57"/>
      <c r="ER141" s="57"/>
      <c r="ES141" s="57"/>
      <c r="ET141" s="57"/>
      <c r="EU141" s="57"/>
      <c r="EV141" s="57"/>
      <c r="EW141" s="57"/>
      <c r="EX141" s="57"/>
      <c r="EY141" s="57"/>
      <c r="EZ141" s="57"/>
      <c r="FA141" s="57"/>
      <c r="FB141" s="57"/>
      <c r="FC141" s="57"/>
      <c r="FD141" s="57"/>
      <c r="FE141" s="57"/>
      <c r="FF141" s="57"/>
      <c r="FG141" s="57"/>
      <c r="FH141" s="57"/>
      <c r="FI141" s="57"/>
      <c r="FJ141" s="57"/>
    </row>
    <row r="142" spans="1:166" ht="9" customHeight="1" x14ac:dyDescent="0.2">
      <c r="A142" s="75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4"/>
    </row>
    <row r="143" spans="1:166" ht="9" customHeight="1" x14ac:dyDescent="0.2">
      <c r="A143" s="75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  <c r="AJ143" s="75"/>
      <c r="AK143" s="75"/>
      <c r="AL143" s="75"/>
      <c r="AM143" s="75"/>
      <c r="AN143" s="75"/>
      <c r="AO143" s="75"/>
      <c r="AP143" s="74"/>
    </row>
    <row r="144" spans="1:166" ht="9" customHeight="1" x14ac:dyDescent="0.2">
      <c r="A144" s="75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  <c r="AM144" s="75"/>
      <c r="AN144" s="75"/>
      <c r="AO144" s="75"/>
      <c r="AP144" s="74"/>
    </row>
    <row r="145" spans="1:42" ht="9" customHeight="1" x14ac:dyDescent="0.2">
      <c r="A145" s="75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  <c r="AJ145" s="75"/>
      <c r="AK145" s="75"/>
      <c r="AL145" s="75"/>
      <c r="AM145" s="75"/>
      <c r="AN145" s="75"/>
      <c r="AO145" s="75"/>
      <c r="AP145" s="74"/>
    </row>
    <row r="146" spans="1:42" ht="9" customHeight="1" x14ac:dyDescent="0.2">
      <c r="A146" s="75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4"/>
    </row>
    <row r="147" spans="1:42" ht="9" customHeight="1" x14ac:dyDescent="0.2">
      <c r="A147" s="75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  <c r="AJ147" s="75"/>
      <c r="AK147" s="75"/>
      <c r="AL147" s="75"/>
      <c r="AM147" s="75"/>
      <c r="AN147" s="75"/>
      <c r="AO147" s="75"/>
      <c r="AP147" s="74"/>
    </row>
    <row r="148" spans="1:42" ht="9" customHeight="1" x14ac:dyDescent="0.2">
      <c r="A148" s="75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75"/>
      <c r="AL148" s="75"/>
      <c r="AM148" s="75"/>
      <c r="AN148" s="75"/>
      <c r="AO148" s="75"/>
      <c r="AP148" s="74"/>
    </row>
    <row r="149" spans="1:42" ht="9" customHeight="1" x14ac:dyDescent="0.2">
      <c r="A149" s="75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4"/>
    </row>
    <row r="150" spans="1:42" ht="9" customHeight="1" x14ac:dyDescent="0.2">
      <c r="A150" s="75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4"/>
    </row>
    <row r="151" spans="1:42" ht="9" customHeight="1" x14ac:dyDescent="0.2">
      <c r="A151" s="75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4"/>
    </row>
    <row r="152" spans="1:42" ht="9" customHeight="1" x14ac:dyDescent="0.2">
      <c r="A152" s="75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4"/>
    </row>
    <row r="153" spans="1:42" ht="9" customHeight="1" x14ac:dyDescent="0.2">
      <c r="A153" s="75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4"/>
    </row>
    <row r="154" spans="1:42" ht="9" customHeight="1" x14ac:dyDescent="0.2">
      <c r="A154" s="75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4"/>
    </row>
    <row r="155" spans="1:42" ht="9" customHeight="1" x14ac:dyDescent="0.2">
      <c r="A155" s="75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4"/>
    </row>
    <row r="156" spans="1:42" ht="9" customHeight="1" x14ac:dyDescent="0.2">
      <c r="A156" s="75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4"/>
    </row>
    <row r="157" spans="1:42" ht="9" customHeight="1" x14ac:dyDescent="0.2">
      <c r="A157" s="75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  <c r="AP157" s="74"/>
    </row>
    <row r="158" spans="1:42" ht="9" customHeight="1" x14ac:dyDescent="0.2">
      <c r="A158" s="75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75"/>
      <c r="AP158" s="74"/>
    </row>
    <row r="159" spans="1:42" ht="9" customHeight="1" x14ac:dyDescent="0.2">
      <c r="A159" s="75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  <c r="AP159" s="74"/>
    </row>
    <row r="160" spans="1:42" ht="9" customHeight="1" x14ac:dyDescent="0.2">
      <c r="A160" s="75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4"/>
    </row>
    <row r="161" spans="1:42" ht="9" customHeight="1" x14ac:dyDescent="0.2">
      <c r="A161" s="75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4"/>
    </row>
    <row r="162" spans="1:42" ht="9" customHeight="1" x14ac:dyDescent="0.2">
      <c r="A162" s="75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4"/>
    </row>
    <row r="163" spans="1:42" ht="9" customHeight="1" x14ac:dyDescent="0.2">
      <c r="A163" s="75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4"/>
    </row>
    <row r="164" spans="1:42" ht="9" customHeight="1" x14ac:dyDescent="0.2">
      <c r="A164" s="75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4"/>
    </row>
    <row r="165" spans="1:42" ht="9" customHeight="1" x14ac:dyDescent="0.2">
      <c r="A165" s="75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4"/>
    </row>
    <row r="166" spans="1:42" ht="9" customHeight="1" x14ac:dyDescent="0.2">
      <c r="A166" s="75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4"/>
    </row>
    <row r="167" spans="1:42" ht="9" customHeight="1" x14ac:dyDescent="0.2">
      <c r="A167" s="75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4"/>
    </row>
    <row r="168" spans="1:42" ht="9" customHeight="1" x14ac:dyDescent="0.2">
      <c r="A168" s="75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4"/>
    </row>
    <row r="169" spans="1:42" ht="9" customHeight="1" x14ac:dyDescent="0.2">
      <c r="A169" s="75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4"/>
    </row>
    <row r="170" spans="1:42" ht="9" customHeight="1" x14ac:dyDescent="0.2">
      <c r="A170" s="75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4"/>
    </row>
    <row r="171" spans="1:42" ht="9" customHeight="1" x14ac:dyDescent="0.2">
      <c r="A171" s="75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4"/>
    </row>
    <row r="172" spans="1:42" ht="9" customHeight="1" x14ac:dyDescent="0.2">
      <c r="A172" s="75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4"/>
    </row>
    <row r="173" spans="1:42" ht="9" customHeight="1" x14ac:dyDescent="0.2">
      <c r="A173" s="75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4"/>
    </row>
    <row r="174" spans="1:42" ht="9" customHeight="1" x14ac:dyDescent="0.2">
      <c r="A174" s="75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4"/>
    </row>
    <row r="175" spans="1:42" ht="9" customHeight="1" x14ac:dyDescent="0.2">
      <c r="A175" s="75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4"/>
    </row>
    <row r="176" spans="1:42" ht="9" customHeight="1" x14ac:dyDescent="0.2">
      <c r="A176" s="75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4"/>
    </row>
    <row r="177" spans="1:42" ht="9" customHeight="1" x14ac:dyDescent="0.2">
      <c r="A177" s="75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4"/>
    </row>
    <row r="178" spans="1:42" ht="9" customHeight="1" x14ac:dyDescent="0.2">
      <c r="A178" s="75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4"/>
    </row>
    <row r="179" spans="1:42" ht="9" customHeight="1" x14ac:dyDescent="0.2">
      <c r="A179" s="75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  <c r="AJ179" s="75"/>
      <c r="AK179" s="75"/>
      <c r="AL179" s="75"/>
      <c r="AM179" s="75"/>
      <c r="AN179" s="75"/>
      <c r="AO179" s="75"/>
      <c r="AP179" s="74"/>
    </row>
    <row r="180" spans="1:42" ht="9" customHeight="1" x14ac:dyDescent="0.2">
      <c r="A180" s="75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  <c r="AJ180" s="75"/>
      <c r="AK180" s="75"/>
      <c r="AL180" s="75"/>
      <c r="AM180" s="75"/>
      <c r="AN180" s="75"/>
      <c r="AO180" s="75"/>
      <c r="AP180" s="74"/>
    </row>
    <row r="181" spans="1:42" ht="9" customHeight="1" x14ac:dyDescent="0.2">
      <c r="A181" s="75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  <c r="AJ181" s="75"/>
      <c r="AK181" s="75"/>
      <c r="AL181" s="75"/>
      <c r="AM181" s="75"/>
      <c r="AN181" s="75"/>
      <c r="AO181" s="75"/>
      <c r="AP181" s="74"/>
    </row>
    <row r="182" spans="1:42" ht="9" customHeight="1" x14ac:dyDescent="0.2">
      <c r="A182" s="75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  <c r="AJ182" s="75"/>
      <c r="AK182" s="75"/>
      <c r="AL182" s="75"/>
      <c r="AM182" s="75"/>
      <c r="AN182" s="75"/>
      <c r="AO182" s="75"/>
      <c r="AP182" s="74"/>
    </row>
    <row r="183" spans="1:42" ht="9" customHeight="1" x14ac:dyDescent="0.2">
      <c r="A183" s="75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75"/>
      <c r="AL183" s="75"/>
      <c r="AM183" s="75"/>
      <c r="AN183" s="75"/>
      <c r="AO183" s="75"/>
      <c r="AP183" s="74"/>
    </row>
    <row r="184" spans="1:42" ht="9" customHeight="1" x14ac:dyDescent="0.2">
      <c r="A184" s="75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  <c r="AJ184" s="75"/>
      <c r="AK184" s="75"/>
      <c r="AL184" s="75"/>
      <c r="AM184" s="75"/>
      <c r="AN184" s="75"/>
      <c r="AO184" s="75"/>
      <c r="AP184" s="74"/>
    </row>
    <row r="185" spans="1:42" ht="9" customHeight="1" x14ac:dyDescent="0.2">
      <c r="A185" s="75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4"/>
    </row>
    <row r="186" spans="1:42" ht="9" customHeight="1" x14ac:dyDescent="0.2">
      <c r="A186" s="75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75"/>
      <c r="AL186" s="75"/>
      <c r="AM186" s="75"/>
      <c r="AN186" s="75"/>
      <c r="AO186" s="75"/>
      <c r="AP186" s="74"/>
    </row>
    <row r="187" spans="1:42" ht="9" customHeight="1" x14ac:dyDescent="0.2">
      <c r="A187" s="75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4"/>
    </row>
    <row r="188" spans="1:42" ht="9" customHeight="1" x14ac:dyDescent="0.2">
      <c r="A188" s="75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4"/>
    </row>
    <row r="189" spans="1:42" ht="9" customHeight="1" x14ac:dyDescent="0.2">
      <c r="A189" s="75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4"/>
    </row>
    <row r="190" spans="1:42" ht="9" customHeight="1" x14ac:dyDescent="0.2">
      <c r="A190" s="75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75"/>
      <c r="AL190" s="75"/>
      <c r="AM190" s="75"/>
      <c r="AN190" s="75"/>
      <c r="AO190" s="75"/>
      <c r="AP190" s="74"/>
    </row>
    <row r="191" spans="1:42" ht="9" customHeight="1" x14ac:dyDescent="0.2">
      <c r="A191" s="75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75"/>
      <c r="AL191" s="75"/>
      <c r="AM191" s="75"/>
      <c r="AN191" s="75"/>
      <c r="AO191" s="75"/>
      <c r="AP191" s="74"/>
    </row>
    <row r="192" spans="1:42" ht="9" customHeight="1" x14ac:dyDescent="0.2">
      <c r="A192" s="75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4"/>
    </row>
    <row r="193" spans="1:42" ht="9" customHeight="1" x14ac:dyDescent="0.2">
      <c r="A193" s="75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  <c r="AM193" s="75"/>
      <c r="AN193" s="75"/>
      <c r="AO193" s="75"/>
      <c r="AP193" s="74"/>
    </row>
    <row r="194" spans="1:42" ht="9" customHeight="1" x14ac:dyDescent="0.2">
      <c r="A194" s="75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  <c r="AM194" s="75"/>
      <c r="AN194" s="75"/>
      <c r="AO194" s="75"/>
      <c r="AP194" s="74"/>
    </row>
    <row r="195" spans="1:42" ht="9" customHeight="1" x14ac:dyDescent="0.2">
      <c r="A195" s="75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  <c r="AM195" s="75"/>
      <c r="AN195" s="75"/>
      <c r="AO195" s="75"/>
      <c r="AP195" s="74"/>
    </row>
    <row r="196" spans="1:42" ht="9" customHeight="1" x14ac:dyDescent="0.2">
      <c r="A196" s="75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  <c r="AM196" s="75"/>
      <c r="AN196" s="75"/>
      <c r="AO196" s="75"/>
      <c r="AP196" s="74"/>
    </row>
    <row r="197" spans="1:42" ht="9" customHeight="1" x14ac:dyDescent="0.2">
      <c r="A197" s="75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74"/>
    </row>
    <row r="198" spans="1:42" ht="9" customHeight="1" x14ac:dyDescent="0.2">
      <c r="A198" s="75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  <c r="AJ198" s="75"/>
      <c r="AK198" s="75"/>
      <c r="AL198" s="75"/>
      <c r="AM198" s="75"/>
      <c r="AN198" s="75"/>
      <c r="AO198" s="75"/>
      <c r="AP198" s="74"/>
    </row>
    <row r="199" spans="1:42" ht="9" customHeight="1" x14ac:dyDescent="0.2">
      <c r="A199" s="75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  <c r="AJ199" s="75"/>
      <c r="AK199" s="75"/>
      <c r="AL199" s="75"/>
      <c r="AM199" s="75"/>
      <c r="AN199" s="75"/>
      <c r="AO199" s="75"/>
      <c r="AP199" s="74"/>
    </row>
    <row r="200" spans="1:42" ht="9" customHeight="1" x14ac:dyDescent="0.2">
      <c r="A200" s="75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  <c r="AJ200" s="75"/>
      <c r="AK200" s="75"/>
      <c r="AL200" s="75"/>
      <c r="AM200" s="75"/>
      <c r="AN200" s="75"/>
      <c r="AO200" s="75"/>
      <c r="AP200" s="74"/>
    </row>
    <row r="201" spans="1:42" ht="9" customHeight="1" x14ac:dyDescent="0.2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</row>
    <row r="202" spans="1:42" ht="9" customHeight="1" x14ac:dyDescent="0.2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77"/>
      <c r="AE202" s="77"/>
      <c r="AF202" s="77"/>
      <c r="AG202" s="77"/>
      <c r="AH202" s="77"/>
      <c r="AI202" s="77"/>
      <c r="AJ202" s="77"/>
      <c r="AK202" s="77"/>
      <c r="AL202" s="77"/>
      <c r="AM202" s="77"/>
      <c r="AN202" s="77"/>
      <c r="AO202" s="77"/>
    </row>
    <row r="203" spans="1:42" ht="9" customHeight="1" x14ac:dyDescent="0.2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  <c r="AA203" s="77"/>
      <c r="AB203" s="77"/>
      <c r="AC203" s="77"/>
      <c r="AD203" s="77"/>
      <c r="AE203" s="77"/>
      <c r="AF203" s="77"/>
      <c r="AG203" s="77"/>
      <c r="AH203" s="77"/>
      <c r="AI203" s="77"/>
      <c r="AJ203" s="77"/>
      <c r="AK203" s="77"/>
      <c r="AL203" s="77"/>
      <c r="AM203" s="77"/>
      <c r="AN203" s="77"/>
      <c r="AO203" s="77"/>
    </row>
    <row r="204" spans="1:42" ht="9" customHeight="1" x14ac:dyDescent="0.2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  <c r="AC204" s="77"/>
      <c r="AD204" s="77"/>
      <c r="AE204" s="77"/>
      <c r="AF204" s="77"/>
      <c r="AG204" s="77"/>
      <c r="AH204" s="77"/>
      <c r="AI204" s="77"/>
      <c r="AJ204" s="77"/>
      <c r="AK204" s="77"/>
      <c r="AL204" s="77"/>
      <c r="AM204" s="77"/>
      <c r="AN204" s="77"/>
      <c r="AO204" s="77"/>
    </row>
    <row r="205" spans="1:42" ht="9" customHeight="1" x14ac:dyDescent="0.2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  <c r="AA205" s="77"/>
      <c r="AB205" s="77"/>
      <c r="AC205" s="77"/>
      <c r="AD205" s="77"/>
      <c r="AE205" s="77"/>
      <c r="AF205" s="77"/>
      <c r="AG205" s="77"/>
      <c r="AH205" s="77"/>
      <c r="AI205" s="77"/>
      <c r="AJ205" s="77"/>
      <c r="AK205" s="77"/>
      <c r="AL205" s="77"/>
      <c r="AM205" s="77"/>
      <c r="AN205" s="77"/>
      <c r="AO205" s="77"/>
    </row>
    <row r="206" spans="1:42" ht="9" customHeight="1" x14ac:dyDescent="0.2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  <c r="AK206" s="77"/>
      <c r="AL206" s="77"/>
      <c r="AM206" s="77"/>
      <c r="AN206" s="77"/>
      <c r="AO206" s="77"/>
    </row>
    <row r="207" spans="1:42" ht="9" customHeight="1" x14ac:dyDescent="0.2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77"/>
      <c r="AH207" s="77"/>
      <c r="AI207" s="77"/>
      <c r="AJ207" s="77"/>
      <c r="AK207" s="77"/>
      <c r="AL207" s="77"/>
      <c r="AM207" s="77"/>
      <c r="AN207" s="77"/>
      <c r="AO207" s="77"/>
    </row>
    <row r="208" spans="1:42" ht="9" customHeight="1" x14ac:dyDescent="0.2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  <c r="AL208" s="77"/>
      <c r="AM208" s="77"/>
      <c r="AN208" s="77"/>
      <c r="AO208" s="77"/>
    </row>
    <row r="209" spans="1:41" ht="9" customHeight="1" x14ac:dyDescent="0.2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  <c r="AC209" s="77"/>
      <c r="AD209" s="77"/>
      <c r="AE209" s="77"/>
      <c r="AF209" s="77"/>
      <c r="AG209" s="77"/>
      <c r="AH209" s="77"/>
      <c r="AI209" s="77"/>
      <c r="AJ209" s="77"/>
      <c r="AK209" s="77"/>
      <c r="AL209" s="77"/>
      <c r="AM209" s="77"/>
      <c r="AN209" s="77"/>
      <c r="AO209" s="77"/>
    </row>
    <row r="210" spans="1:41" ht="9" customHeight="1" x14ac:dyDescent="0.2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77"/>
      <c r="AE210" s="77"/>
      <c r="AF210" s="77"/>
      <c r="AG210" s="77"/>
      <c r="AH210" s="77"/>
      <c r="AI210" s="77"/>
      <c r="AJ210" s="77"/>
      <c r="AK210" s="77"/>
      <c r="AL210" s="77"/>
      <c r="AM210" s="77"/>
      <c r="AN210" s="77"/>
      <c r="AO210" s="77"/>
    </row>
    <row r="211" spans="1:41" ht="9" customHeight="1" x14ac:dyDescent="0.2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  <c r="AK211" s="77"/>
      <c r="AL211" s="77"/>
      <c r="AM211" s="77"/>
      <c r="AN211" s="77"/>
      <c r="AO211" s="77"/>
    </row>
    <row r="212" spans="1:41" ht="9" customHeight="1" x14ac:dyDescent="0.2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  <c r="AK212" s="77"/>
      <c r="AL212" s="77"/>
      <c r="AM212" s="77"/>
      <c r="AN212" s="77"/>
      <c r="AO212" s="77"/>
    </row>
    <row r="213" spans="1:41" ht="9" customHeight="1" x14ac:dyDescent="0.2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  <c r="AK213" s="77"/>
      <c r="AL213" s="77"/>
      <c r="AM213" s="77"/>
      <c r="AN213" s="77"/>
      <c r="AO213" s="77"/>
    </row>
    <row r="214" spans="1:41" ht="9" customHeight="1" x14ac:dyDescent="0.2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/>
      <c r="AN214" s="77"/>
      <c r="AO214" s="77"/>
    </row>
    <row r="215" spans="1:41" ht="9" customHeight="1" x14ac:dyDescent="0.2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</row>
    <row r="216" spans="1:41" ht="9" customHeight="1" x14ac:dyDescent="0.2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</row>
    <row r="217" spans="1:41" ht="9" customHeight="1" x14ac:dyDescent="0.2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  <c r="AM217" s="77"/>
      <c r="AN217" s="77"/>
      <c r="AO217" s="77"/>
    </row>
    <row r="218" spans="1:41" ht="9" customHeight="1" x14ac:dyDescent="0.2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  <c r="AC218" s="77"/>
      <c r="AD218" s="77"/>
      <c r="AE218" s="77"/>
      <c r="AF218" s="77"/>
      <c r="AG218" s="77"/>
      <c r="AH218" s="77"/>
      <c r="AI218" s="77"/>
      <c r="AJ218" s="77"/>
      <c r="AK218" s="77"/>
      <c r="AL218" s="77"/>
      <c r="AM218" s="77"/>
      <c r="AN218" s="77"/>
      <c r="AO218" s="77"/>
    </row>
    <row r="219" spans="1:41" ht="9" customHeight="1" x14ac:dyDescent="0.2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  <c r="AC219" s="77"/>
      <c r="AD219" s="77"/>
      <c r="AE219" s="77"/>
      <c r="AF219" s="77"/>
      <c r="AG219" s="77"/>
      <c r="AH219" s="77"/>
      <c r="AI219" s="77"/>
      <c r="AJ219" s="77"/>
      <c r="AK219" s="77"/>
      <c r="AL219" s="77"/>
      <c r="AM219" s="77"/>
      <c r="AN219" s="77"/>
      <c r="AO219" s="77"/>
    </row>
    <row r="220" spans="1:41" ht="9" customHeight="1" x14ac:dyDescent="0.2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7"/>
      <c r="AE220" s="77"/>
      <c r="AF220" s="77"/>
      <c r="AG220" s="77"/>
      <c r="AH220" s="77"/>
      <c r="AI220" s="77"/>
      <c r="AJ220" s="77"/>
      <c r="AK220" s="77"/>
      <c r="AL220" s="77"/>
      <c r="AM220" s="77"/>
      <c r="AN220" s="77"/>
      <c r="AO220" s="77"/>
    </row>
    <row r="221" spans="1:41" ht="9" customHeight="1" x14ac:dyDescent="0.2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  <c r="AL221" s="77"/>
      <c r="AM221" s="77"/>
      <c r="AN221" s="77"/>
      <c r="AO221" s="77"/>
    </row>
    <row r="222" spans="1:41" ht="9" customHeight="1" x14ac:dyDescent="0.2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  <c r="AL222" s="77"/>
      <c r="AM222" s="77"/>
      <c r="AN222" s="77"/>
      <c r="AO222" s="77"/>
    </row>
    <row r="223" spans="1:41" ht="9" customHeight="1" x14ac:dyDescent="0.2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  <c r="AL223" s="77"/>
      <c r="AM223" s="77"/>
      <c r="AN223" s="77"/>
      <c r="AO223" s="77"/>
    </row>
    <row r="224" spans="1:41" ht="9" customHeight="1" x14ac:dyDescent="0.2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  <c r="AD224" s="77"/>
      <c r="AE224" s="77"/>
      <c r="AF224" s="77"/>
      <c r="AG224" s="77"/>
      <c r="AH224" s="77"/>
      <c r="AI224" s="77"/>
      <c r="AJ224" s="77"/>
      <c r="AK224" s="77"/>
      <c r="AL224" s="77"/>
      <c r="AM224" s="77"/>
      <c r="AN224" s="77"/>
      <c r="AO224" s="77"/>
    </row>
    <row r="225" spans="1:41" ht="9" customHeight="1" x14ac:dyDescent="0.2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  <c r="AM225" s="77"/>
      <c r="AN225" s="77"/>
      <c r="AO225" s="77"/>
    </row>
    <row r="226" spans="1:41" ht="9" customHeight="1" x14ac:dyDescent="0.2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77"/>
      <c r="AF226" s="77"/>
      <c r="AG226" s="77"/>
      <c r="AH226" s="77"/>
      <c r="AI226" s="77"/>
      <c r="AJ226" s="77"/>
      <c r="AK226" s="77"/>
      <c r="AL226" s="77"/>
      <c r="AM226" s="77"/>
      <c r="AN226" s="77"/>
      <c r="AO226" s="77"/>
    </row>
    <row r="227" spans="1:41" ht="9" customHeight="1" x14ac:dyDescent="0.2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  <c r="AA227" s="77"/>
      <c r="AB227" s="77"/>
      <c r="AC227" s="77"/>
      <c r="AD227" s="77"/>
      <c r="AE227" s="77"/>
      <c r="AF227" s="77"/>
      <c r="AG227" s="77"/>
      <c r="AH227" s="77"/>
      <c r="AI227" s="77"/>
      <c r="AJ227" s="77"/>
      <c r="AK227" s="77"/>
      <c r="AL227" s="77"/>
      <c r="AM227" s="77"/>
      <c r="AN227" s="77"/>
      <c r="AO227" s="77"/>
    </row>
    <row r="228" spans="1:41" ht="9" customHeight="1" x14ac:dyDescent="0.2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  <c r="AM228" s="77"/>
      <c r="AN228" s="77"/>
      <c r="AO228" s="77"/>
    </row>
    <row r="229" spans="1:41" ht="9" customHeight="1" x14ac:dyDescent="0.2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  <c r="AA229" s="77"/>
      <c r="AB229" s="77"/>
      <c r="AC229" s="77"/>
      <c r="AD229" s="77"/>
      <c r="AE229" s="77"/>
      <c r="AF229" s="77"/>
      <c r="AG229" s="77"/>
      <c r="AH229" s="77"/>
      <c r="AI229" s="77"/>
      <c r="AJ229" s="77"/>
      <c r="AK229" s="77"/>
      <c r="AL229" s="77"/>
      <c r="AM229" s="77"/>
      <c r="AN229" s="77"/>
      <c r="AO229" s="77"/>
    </row>
    <row r="230" spans="1:41" ht="9" customHeight="1" x14ac:dyDescent="0.2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  <c r="AL230" s="77"/>
      <c r="AM230" s="77"/>
      <c r="AN230" s="77"/>
      <c r="AO230" s="77"/>
    </row>
    <row r="231" spans="1:41" ht="9" customHeight="1" x14ac:dyDescent="0.2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  <c r="AL231" s="77"/>
      <c r="AM231" s="77"/>
      <c r="AN231" s="77"/>
      <c r="AO231" s="77"/>
    </row>
    <row r="232" spans="1:41" ht="9" customHeight="1" x14ac:dyDescent="0.2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  <c r="AK232" s="77"/>
      <c r="AL232" s="77"/>
      <c r="AM232" s="77"/>
      <c r="AN232" s="77"/>
      <c r="AO232" s="77"/>
    </row>
    <row r="233" spans="1:41" ht="9" customHeight="1" x14ac:dyDescent="0.2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  <c r="AM233" s="77"/>
      <c r="AN233" s="77"/>
      <c r="AO233" s="77"/>
    </row>
    <row r="234" spans="1:41" ht="9" customHeight="1" x14ac:dyDescent="0.2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  <c r="AK234" s="77"/>
      <c r="AL234" s="77"/>
      <c r="AM234" s="77"/>
      <c r="AN234" s="77"/>
      <c r="AO234" s="77"/>
    </row>
    <row r="235" spans="1:41" ht="9" customHeight="1" x14ac:dyDescent="0.2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  <c r="AL235" s="77"/>
      <c r="AM235" s="77"/>
      <c r="AN235" s="77"/>
      <c r="AO235" s="77"/>
    </row>
    <row r="236" spans="1:41" ht="9" customHeight="1" x14ac:dyDescent="0.2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  <c r="AM236" s="77"/>
      <c r="AN236" s="77"/>
      <c r="AO236" s="77"/>
    </row>
    <row r="237" spans="1:41" ht="9" customHeight="1" x14ac:dyDescent="0.2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  <c r="AD237" s="77"/>
      <c r="AE237" s="77"/>
      <c r="AF237" s="77"/>
      <c r="AG237" s="77"/>
      <c r="AH237" s="77"/>
      <c r="AI237" s="77"/>
      <c r="AJ237" s="77"/>
      <c r="AK237" s="77"/>
      <c r="AL237" s="77"/>
      <c r="AM237" s="77"/>
      <c r="AN237" s="77"/>
      <c r="AO237" s="77"/>
    </row>
    <row r="238" spans="1:41" ht="9" customHeight="1" x14ac:dyDescent="0.2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  <c r="AM238" s="77"/>
      <c r="AN238" s="77"/>
      <c r="AO238" s="77"/>
    </row>
    <row r="239" spans="1:41" ht="9" customHeight="1" x14ac:dyDescent="0.2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  <c r="AM239" s="77"/>
      <c r="AN239" s="77"/>
      <c r="AO239" s="77"/>
    </row>
    <row r="240" spans="1:41" ht="9" customHeight="1" x14ac:dyDescent="0.2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  <c r="AM240" s="77"/>
      <c r="AN240" s="77"/>
      <c r="AO240" s="77"/>
    </row>
    <row r="241" spans="1:41" ht="9" customHeight="1" x14ac:dyDescent="0.2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  <c r="AK241" s="77"/>
      <c r="AL241" s="77"/>
      <c r="AM241" s="77"/>
      <c r="AN241" s="77"/>
      <c r="AO241" s="77"/>
    </row>
    <row r="242" spans="1:41" ht="9" customHeight="1" x14ac:dyDescent="0.2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  <c r="AA242" s="77"/>
      <c r="AB242" s="77"/>
      <c r="AC242" s="77"/>
      <c r="AD242" s="77"/>
      <c r="AE242" s="77"/>
      <c r="AF242" s="77"/>
      <c r="AG242" s="77"/>
      <c r="AH242" s="77"/>
      <c r="AI242" s="77"/>
      <c r="AJ242" s="77"/>
      <c r="AK242" s="77"/>
      <c r="AL242" s="77"/>
      <c r="AM242" s="77"/>
      <c r="AN242" s="77"/>
      <c r="AO242" s="77"/>
    </row>
    <row r="243" spans="1:41" ht="9" customHeight="1" x14ac:dyDescent="0.2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  <c r="AC243" s="77"/>
      <c r="AD243" s="77"/>
      <c r="AE243" s="77"/>
      <c r="AF243" s="77"/>
      <c r="AG243" s="77"/>
      <c r="AH243" s="77"/>
      <c r="AI243" s="77"/>
      <c r="AJ243" s="77"/>
      <c r="AK243" s="77"/>
      <c r="AL243" s="77"/>
      <c r="AM243" s="77"/>
      <c r="AN243" s="77"/>
      <c r="AO243" s="77"/>
    </row>
    <row r="244" spans="1:41" ht="9" customHeight="1" x14ac:dyDescent="0.2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  <c r="AC244" s="77"/>
      <c r="AD244" s="77"/>
      <c r="AE244" s="77"/>
      <c r="AF244" s="77"/>
      <c r="AG244" s="77"/>
      <c r="AH244" s="77"/>
      <c r="AI244" s="77"/>
      <c r="AJ244" s="77"/>
      <c r="AK244" s="77"/>
      <c r="AL244" s="77"/>
      <c r="AM244" s="77"/>
      <c r="AN244" s="77"/>
      <c r="AO244" s="77"/>
    </row>
    <row r="245" spans="1:41" ht="9" customHeight="1" x14ac:dyDescent="0.2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  <c r="AC245" s="77"/>
      <c r="AD245" s="77"/>
      <c r="AE245" s="77"/>
      <c r="AF245" s="77"/>
      <c r="AG245" s="77"/>
      <c r="AH245" s="77"/>
      <c r="AI245" s="77"/>
      <c r="AJ245" s="77"/>
      <c r="AK245" s="77"/>
      <c r="AL245" s="77"/>
      <c r="AM245" s="77"/>
      <c r="AN245" s="77"/>
      <c r="AO245" s="77"/>
    </row>
    <row r="246" spans="1:41" ht="9" customHeight="1" x14ac:dyDescent="0.2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7"/>
      <c r="AB246" s="77"/>
      <c r="AC246" s="77"/>
      <c r="AD246" s="77"/>
      <c r="AE246" s="77"/>
      <c r="AF246" s="77"/>
      <c r="AG246" s="77"/>
      <c r="AH246" s="77"/>
      <c r="AI246" s="77"/>
      <c r="AJ246" s="77"/>
      <c r="AK246" s="77"/>
      <c r="AL246" s="77"/>
      <c r="AM246" s="77"/>
      <c r="AN246" s="77"/>
      <c r="AO246" s="77"/>
    </row>
    <row r="247" spans="1:41" ht="9" customHeight="1" x14ac:dyDescent="0.2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  <c r="AC247" s="77"/>
      <c r="AD247" s="77"/>
      <c r="AE247" s="77"/>
      <c r="AF247" s="77"/>
      <c r="AG247" s="77"/>
      <c r="AH247" s="77"/>
      <c r="AI247" s="77"/>
      <c r="AJ247" s="77"/>
      <c r="AK247" s="77"/>
      <c r="AL247" s="77"/>
      <c r="AM247" s="77"/>
      <c r="AN247" s="77"/>
      <c r="AO247" s="77"/>
    </row>
    <row r="248" spans="1:41" ht="9" customHeight="1" x14ac:dyDescent="0.2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77"/>
    </row>
    <row r="249" spans="1:41" ht="9" customHeight="1" x14ac:dyDescent="0.2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77"/>
    </row>
    <row r="250" spans="1:41" ht="9" customHeight="1" x14ac:dyDescent="0.2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/>
      <c r="AN250" s="77"/>
      <c r="AO250" s="77"/>
    </row>
    <row r="251" spans="1:41" ht="9" customHeight="1" x14ac:dyDescent="0.2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77"/>
      <c r="AO251" s="77"/>
    </row>
    <row r="252" spans="1:41" ht="9" customHeight="1" x14ac:dyDescent="0.2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</row>
    <row r="253" spans="1:41" ht="9" customHeight="1" x14ac:dyDescent="0.2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77"/>
    </row>
    <row r="254" spans="1:41" ht="9" customHeight="1" x14ac:dyDescent="0.2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77"/>
    </row>
    <row r="255" spans="1:41" ht="9" customHeight="1" x14ac:dyDescent="0.2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77"/>
    </row>
    <row r="256" spans="1:41" ht="9" customHeight="1" x14ac:dyDescent="0.2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77"/>
      <c r="AO256" s="77"/>
    </row>
    <row r="257" spans="1:41" ht="9" customHeight="1" x14ac:dyDescent="0.2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77"/>
      <c r="AO257" s="77"/>
    </row>
    <row r="258" spans="1:41" ht="9" customHeight="1" x14ac:dyDescent="0.2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77"/>
      <c r="AO258" s="77"/>
    </row>
    <row r="259" spans="1:41" ht="9" customHeight="1" x14ac:dyDescent="0.2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77"/>
    </row>
    <row r="260" spans="1:41" ht="9" customHeight="1" x14ac:dyDescent="0.2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77"/>
      <c r="AO260" s="77"/>
    </row>
    <row r="261" spans="1:41" ht="9" customHeight="1" x14ac:dyDescent="0.2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  <c r="AM261" s="77"/>
      <c r="AN261" s="77"/>
      <c r="AO261" s="77"/>
    </row>
    <row r="262" spans="1:41" ht="9" customHeight="1" x14ac:dyDescent="0.2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77"/>
      <c r="AO262" s="77"/>
    </row>
    <row r="263" spans="1:41" ht="9" customHeight="1" x14ac:dyDescent="0.2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77"/>
      <c r="AO263" s="77"/>
    </row>
    <row r="264" spans="1:41" ht="9" customHeight="1" x14ac:dyDescent="0.2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</row>
    <row r="265" spans="1:41" ht="9" customHeight="1" x14ac:dyDescent="0.2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</row>
    <row r="266" spans="1:41" ht="9" customHeight="1" x14ac:dyDescent="0.2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</row>
    <row r="267" spans="1:41" ht="9" customHeight="1" x14ac:dyDescent="0.2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</row>
    <row r="268" spans="1:41" ht="9" customHeight="1" x14ac:dyDescent="0.2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7"/>
      <c r="AF268" s="77"/>
      <c r="AG268" s="77"/>
      <c r="AH268" s="77"/>
      <c r="AI268" s="77"/>
      <c r="AJ268" s="77"/>
      <c r="AK268" s="77"/>
      <c r="AL268" s="77"/>
      <c r="AM268" s="77"/>
      <c r="AN268" s="77"/>
      <c r="AO268" s="77"/>
    </row>
    <row r="269" spans="1:41" ht="9" customHeight="1" x14ac:dyDescent="0.2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  <c r="AF269" s="77"/>
      <c r="AG269" s="77"/>
      <c r="AH269" s="77"/>
      <c r="AI269" s="77"/>
      <c r="AJ269" s="77"/>
      <c r="AK269" s="77"/>
      <c r="AL269" s="77"/>
      <c r="AM269" s="77"/>
      <c r="AN269" s="77"/>
      <c r="AO269" s="77"/>
    </row>
    <row r="270" spans="1:41" ht="9" customHeight="1" x14ac:dyDescent="0.2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77"/>
      <c r="AO270" s="77"/>
    </row>
    <row r="271" spans="1:41" ht="9" customHeight="1" x14ac:dyDescent="0.2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77"/>
    </row>
    <row r="272" spans="1:41" ht="9" customHeight="1" x14ac:dyDescent="0.2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  <c r="AM272" s="77"/>
      <c r="AN272" s="77"/>
      <c r="AO272" s="77"/>
    </row>
    <row r="273" spans="1:41" ht="9" customHeight="1" x14ac:dyDescent="0.2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77"/>
    </row>
    <row r="274" spans="1:41" ht="9" customHeight="1" x14ac:dyDescent="0.2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77"/>
    </row>
    <row r="275" spans="1:41" ht="9" customHeight="1" x14ac:dyDescent="0.2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</row>
    <row r="276" spans="1:41" ht="9" customHeight="1" x14ac:dyDescent="0.2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77"/>
    </row>
    <row r="277" spans="1:41" ht="9" customHeight="1" x14ac:dyDescent="0.2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/>
      <c r="AN277" s="77"/>
      <c r="AO277" s="77"/>
    </row>
    <row r="278" spans="1:41" ht="9" customHeight="1" x14ac:dyDescent="0.2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77"/>
    </row>
    <row r="279" spans="1:41" ht="9" customHeight="1" x14ac:dyDescent="0.2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  <c r="AM279" s="77"/>
      <c r="AN279" s="77"/>
      <c r="AO279" s="77"/>
    </row>
    <row r="280" spans="1:41" ht="9" customHeight="1" x14ac:dyDescent="0.2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</row>
    <row r="281" spans="1:41" ht="9" customHeight="1" x14ac:dyDescent="0.2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  <c r="AL281" s="77"/>
      <c r="AM281" s="77"/>
      <c r="AN281" s="77"/>
      <c r="AO281" s="77"/>
    </row>
    <row r="282" spans="1:41" ht="9" customHeight="1" x14ac:dyDescent="0.2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  <c r="AL282" s="77"/>
      <c r="AM282" s="77"/>
      <c r="AN282" s="77"/>
      <c r="AO282" s="77"/>
    </row>
    <row r="283" spans="1:41" ht="9" customHeight="1" x14ac:dyDescent="0.2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  <c r="AL283" s="77"/>
      <c r="AM283" s="77"/>
      <c r="AN283" s="77"/>
      <c r="AO283" s="77"/>
    </row>
    <row r="284" spans="1:41" ht="9" customHeight="1" x14ac:dyDescent="0.2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77"/>
      <c r="AO284" s="77"/>
    </row>
    <row r="285" spans="1:41" ht="9" customHeight="1" x14ac:dyDescent="0.2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77"/>
      <c r="AO285" s="77"/>
    </row>
    <row r="286" spans="1:41" ht="9" customHeight="1" x14ac:dyDescent="0.2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77"/>
    </row>
    <row r="287" spans="1:41" ht="9" customHeight="1" x14ac:dyDescent="0.2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  <c r="AL287" s="77"/>
      <c r="AM287" s="77"/>
      <c r="AN287" s="77"/>
      <c r="AO287" s="77"/>
    </row>
    <row r="288" spans="1:41" ht="9" customHeight="1" x14ac:dyDescent="0.2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  <c r="AL288" s="77"/>
      <c r="AM288" s="77"/>
      <c r="AN288" s="77"/>
      <c r="AO288" s="77"/>
    </row>
    <row r="289" spans="1:41" ht="9" customHeight="1" x14ac:dyDescent="0.2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  <c r="AF289" s="77"/>
      <c r="AG289" s="77"/>
      <c r="AH289" s="77"/>
      <c r="AI289" s="77"/>
      <c r="AJ289" s="77"/>
      <c r="AK289" s="77"/>
      <c r="AL289" s="77"/>
      <c r="AM289" s="77"/>
      <c r="AN289" s="77"/>
      <c r="AO289" s="77"/>
    </row>
    <row r="290" spans="1:41" ht="9" customHeight="1" x14ac:dyDescent="0.2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  <c r="AC290" s="77"/>
      <c r="AD290" s="77"/>
      <c r="AE290" s="77"/>
      <c r="AF290" s="77"/>
      <c r="AG290" s="77"/>
      <c r="AH290" s="77"/>
      <c r="AI290" s="77"/>
      <c r="AJ290" s="77"/>
      <c r="AK290" s="77"/>
      <c r="AL290" s="77"/>
      <c r="AM290" s="77"/>
      <c r="AN290" s="77"/>
      <c r="AO290" s="77"/>
    </row>
    <row r="291" spans="1:41" ht="9" customHeight="1" x14ac:dyDescent="0.2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  <c r="AA291" s="77"/>
      <c r="AB291" s="77"/>
      <c r="AC291" s="77"/>
      <c r="AD291" s="77"/>
      <c r="AE291" s="77"/>
      <c r="AF291" s="77"/>
      <c r="AG291" s="77"/>
      <c r="AH291" s="77"/>
      <c r="AI291" s="77"/>
      <c r="AJ291" s="77"/>
      <c r="AK291" s="77"/>
      <c r="AL291" s="77"/>
      <c r="AM291" s="77"/>
      <c r="AN291" s="77"/>
      <c r="AO291" s="77"/>
    </row>
    <row r="292" spans="1:41" ht="9" customHeight="1" x14ac:dyDescent="0.2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</row>
    <row r="293" spans="1:41" ht="9" customHeight="1" x14ac:dyDescent="0.2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</row>
    <row r="294" spans="1:41" ht="9" customHeight="1" x14ac:dyDescent="0.2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</row>
    <row r="295" spans="1:41" ht="9" customHeight="1" x14ac:dyDescent="0.2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</row>
    <row r="296" spans="1:41" ht="9" customHeight="1" x14ac:dyDescent="0.2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</row>
    <row r="297" spans="1:41" ht="9" customHeight="1" x14ac:dyDescent="0.2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77"/>
    </row>
    <row r="298" spans="1:41" ht="9" customHeight="1" x14ac:dyDescent="0.2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</row>
    <row r="299" spans="1:41" ht="9" customHeight="1" x14ac:dyDescent="0.2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</row>
    <row r="300" spans="1:41" ht="9" customHeight="1" x14ac:dyDescent="0.2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</row>
    <row r="301" spans="1:41" ht="9" customHeight="1" x14ac:dyDescent="0.2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</row>
    <row r="302" spans="1:41" ht="9" customHeight="1" x14ac:dyDescent="0.2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</row>
    <row r="303" spans="1:41" ht="9" customHeight="1" x14ac:dyDescent="0.2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</row>
    <row r="304" spans="1:41" ht="9" customHeight="1" x14ac:dyDescent="0.2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</row>
    <row r="305" spans="1:41" ht="9" customHeight="1" x14ac:dyDescent="0.2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77"/>
    </row>
    <row r="306" spans="1:41" ht="9" customHeight="1" x14ac:dyDescent="0.2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77"/>
      <c r="AO306" s="77"/>
    </row>
    <row r="307" spans="1:41" ht="9" customHeight="1" x14ac:dyDescent="0.2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</row>
    <row r="308" spans="1:41" ht="9" customHeight="1" x14ac:dyDescent="0.2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</row>
    <row r="309" spans="1:41" ht="9" customHeight="1" x14ac:dyDescent="0.2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</row>
    <row r="310" spans="1:41" ht="9" customHeight="1" x14ac:dyDescent="0.2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</row>
    <row r="311" spans="1:41" ht="9" customHeight="1" x14ac:dyDescent="0.2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77"/>
    </row>
    <row r="312" spans="1:41" ht="9" customHeight="1" x14ac:dyDescent="0.2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  <c r="AA312" s="77"/>
      <c r="AB312" s="77"/>
      <c r="AC312" s="77"/>
      <c r="AD312" s="77"/>
      <c r="AE312" s="77"/>
      <c r="AF312" s="77"/>
      <c r="AG312" s="77"/>
      <c r="AH312" s="77"/>
      <c r="AI312" s="77"/>
      <c r="AJ312" s="77"/>
      <c r="AK312" s="77"/>
      <c r="AL312" s="77"/>
      <c r="AM312" s="77"/>
      <c r="AN312" s="77"/>
      <c r="AO312" s="77"/>
    </row>
    <row r="313" spans="1:41" ht="9" customHeight="1" x14ac:dyDescent="0.2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  <c r="AC313" s="77"/>
      <c r="AD313" s="77"/>
      <c r="AE313" s="77"/>
      <c r="AF313" s="77"/>
      <c r="AG313" s="77"/>
      <c r="AH313" s="77"/>
      <c r="AI313" s="77"/>
      <c r="AJ313" s="77"/>
      <c r="AK313" s="77"/>
      <c r="AL313" s="77"/>
      <c r="AM313" s="77"/>
      <c r="AN313" s="77"/>
      <c r="AO313" s="77"/>
    </row>
    <row r="314" spans="1:41" ht="9" customHeight="1" x14ac:dyDescent="0.2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</row>
    <row r="315" spans="1:41" ht="9" customHeight="1" x14ac:dyDescent="0.2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</row>
    <row r="316" spans="1:41" ht="9" customHeight="1" x14ac:dyDescent="0.2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</row>
    <row r="317" spans="1:41" ht="9" customHeight="1" x14ac:dyDescent="0.2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/>
      <c r="AN317" s="77"/>
      <c r="AO317" s="77"/>
    </row>
    <row r="318" spans="1:41" ht="9" customHeight="1" x14ac:dyDescent="0.2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77"/>
    </row>
    <row r="319" spans="1:41" ht="9" customHeight="1" x14ac:dyDescent="0.2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77"/>
      <c r="AO319" s="77"/>
    </row>
    <row r="320" spans="1:41" ht="9" customHeight="1" x14ac:dyDescent="0.2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  <c r="AC320" s="77"/>
      <c r="AD320" s="77"/>
      <c r="AE320" s="77"/>
      <c r="AF320" s="77"/>
      <c r="AG320" s="77"/>
      <c r="AH320" s="77"/>
      <c r="AI320" s="77"/>
      <c r="AJ320" s="77"/>
      <c r="AK320" s="77"/>
      <c r="AL320" s="77"/>
      <c r="AM320" s="77"/>
      <c r="AN320" s="77"/>
      <c r="AO320" s="77"/>
    </row>
    <row r="321" spans="1:41" ht="9" customHeight="1" x14ac:dyDescent="0.2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  <c r="AC321" s="77"/>
      <c r="AD321" s="77"/>
      <c r="AE321" s="77"/>
      <c r="AF321" s="77"/>
      <c r="AG321" s="77"/>
      <c r="AH321" s="77"/>
      <c r="AI321" s="77"/>
      <c r="AJ321" s="77"/>
      <c r="AK321" s="77"/>
      <c r="AL321" s="77"/>
      <c r="AM321" s="77"/>
      <c r="AN321" s="77"/>
      <c r="AO321" s="77"/>
    </row>
    <row r="322" spans="1:41" ht="9" customHeight="1" x14ac:dyDescent="0.2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  <c r="AA322" s="77"/>
      <c r="AB322" s="77"/>
      <c r="AC322" s="77"/>
      <c r="AD322" s="77"/>
      <c r="AE322" s="77"/>
      <c r="AF322" s="77"/>
      <c r="AG322" s="77"/>
      <c r="AH322" s="77"/>
      <c r="AI322" s="77"/>
      <c r="AJ322" s="77"/>
      <c r="AK322" s="77"/>
      <c r="AL322" s="77"/>
      <c r="AM322" s="77"/>
      <c r="AN322" s="77"/>
      <c r="AO322" s="77"/>
    </row>
    <row r="323" spans="1:41" ht="9" customHeight="1" x14ac:dyDescent="0.2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  <c r="AC323" s="77"/>
      <c r="AD323" s="77"/>
      <c r="AE323" s="77"/>
      <c r="AF323" s="77"/>
      <c r="AG323" s="77"/>
      <c r="AH323" s="77"/>
      <c r="AI323" s="77"/>
      <c r="AJ323" s="77"/>
      <c r="AK323" s="77"/>
      <c r="AL323" s="77"/>
      <c r="AM323" s="77"/>
      <c r="AN323" s="77"/>
      <c r="AO323" s="77"/>
    </row>
    <row r="324" spans="1:41" ht="9" customHeight="1" x14ac:dyDescent="0.2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  <c r="AA324" s="77"/>
      <c r="AB324" s="77"/>
      <c r="AC324" s="77"/>
      <c r="AD324" s="77"/>
      <c r="AE324" s="77"/>
      <c r="AF324" s="77"/>
      <c r="AG324" s="77"/>
      <c r="AH324" s="77"/>
      <c r="AI324" s="77"/>
      <c r="AJ324" s="77"/>
      <c r="AK324" s="77"/>
      <c r="AL324" s="77"/>
      <c r="AM324" s="77"/>
      <c r="AN324" s="77"/>
      <c r="AO324" s="77"/>
    </row>
    <row r="325" spans="1:41" ht="9" customHeight="1" x14ac:dyDescent="0.2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  <c r="AC325" s="77"/>
      <c r="AD325" s="77"/>
      <c r="AE325" s="77"/>
      <c r="AF325" s="77"/>
      <c r="AG325" s="77"/>
      <c r="AH325" s="77"/>
      <c r="AI325" s="77"/>
      <c r="AJ325" s="77"/>
      <c r="AK325" s="77"/>
      <c r="AL325" s="77"/>
      <c r="AM325" s="77"/>
      <c r="AN325" s="77"/>
      <c r="AO325" s="77"/>
    </row>
    <row r="326" spans="1:41" ht="9" customHeight="1" x14ac:dyDescent="0.2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  <c r="AD326" s="77"/>
      <c r="AE326" s="77"/>
      <c r="AF326" s="77"/>
      <c r="AG326" s="77"/>
      <c r="AH326" s="77"/>
      <c r="AI326" s="77"/>
      <c r="AJ326" s="77"/>
      <c r="AK326" s="77"/>
      <c r="AL326" s="77"/>
      <c r="AM326" s="77"/>
      <c r="AN326" s="77"/>
      <c r="AO326" s="77"/>
    </row>
    <row r="327" spans="1:41" ht="9" customHeight="1" x14ac:dyDescent="0.2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  <c r="AC327" s="77"/>
      <c r="AD327" s="77"/>
      <c r="AE327" s="77"/>
      <c r="AF327" s="77"/>
      <c r="AG327" s="77"/>
      <c r="AH327" s="77"/>
      <c r="AI327" s="77"/>
      <c r="AJ327" s="77"/>
      <c r="AK327" s="77"/>
      <c r="AL327" s="77"/>
      <c r="AM327" s="77"/>
      <c r="AN327" s="77"/>
      <c r="AO327" s="77"/>
    </row>
    <row r="328" spans="1:41" ht="9" customHeight="1" x14ac:dyDescent="0.2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  <c r="AA328" s="77"/>
      <c r="AB328" s="77"/>
      <c r="AC328" s="77"/>
      <c r="AD328" s="77"/>
      <c r="AE328" s="77"/>
      <c r="AF328" s="77"/>
      <c r="AG328" s="77"/>
      <c r="AH328" s="77"/>
      <c r="AI328" s="77"/>
      <c r="AJ328" s="77"/>
      <c r="AK328" s="77"/>
      <c r="AL328" s="77"/>
      <c r="AM328" s="77"/>
      <c r="AN328" s="77"/>
      <c r="AO328" s="77"/>
    </row>
    <row r="329" spans="1:41" ht="9" customHeight="1" x14ac:dyDescent="0.2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  <c r="AC329" s="77"/>
      <c r="AD329" s="77"/>
      <c r="AE329" s="77"/>
      <c r="AF329" s="77"/>
      <c r="AG329" s="77"/>
      <c r="AH329" s="77"/>
      <c r="AI329" s="77"/>
      <c r="AJ329" s="77"/>
      <c r="AK329" s="77"/>
      <c r="AL329" s="77"/>
      <c r="AM329" s="77"/>
      <c r="AN329" s="77"/>
      <c r="AO329" s="77"/>
    </row>
    <row r="330" spans="1:41" ht="9" customHeight="1" x14ac:dyDescent="0.2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77"/>
      <c r="AE330" s="77"/>
      <c r="AF330" s="77"/>
      <c r="AG330" s="77"/>
      <c r="AH330" s="77"/>
      <c r="AI330" s="77"/>
      <c r="AJ330" s="77"/>
      <c r="AK330" s="77"/>
      <c r="AL330" s="77"/>
      <c r="AM330" s="77"/>
      <c r="AN330" s="77"/>
      <c r="AO330" s="77"/>
    </row>
    <row r="331" spans="1:41" ht="9" customHeight="1" x14ac:dyDescent="0.2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77"/>
      <c r="AB331" s="77"/>
      <c r="AC331" s="77"/>
      <c r="AD331" s="77"/>
      <c r="AE331" s="77"/>
      <c r="AF331" s="77"/>
      <c r="AG331" s="77"/>
      <c r="AH331" s="77"/>
      <c r="AI331" s="77"/>
      <c r="AJ331" s="77"/>
      <c r="AK331" s="77"/>
      <c r="AL331" s="77"/>
      <c r="AM331" s="77"/>
      <c r="AN331" s="77"/>
      <c r="AO331" s="77"/>
    </row>
    <row r="332" spans="1:41" ht="9" customHeight="1" x14ac:dyDescent="0.2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  <c r="AC332" s="77"/>
      <c r="AD332" s="77"/>
      <c r="AE332" s="77"/>
      <c r="AF332" s="77"/>
      <c r="AG332" s="77"/>
      <c r="AH332" s="77"/>
      <c r="AI332" s="77"/>
      <c r="AJ332" s="77"/>
      <c r="AK332" s="77"/>
      <c r="AL332" s="77"/>
      <c r="AM332" s="77"/>
      <c r="AN332" s="77"/>
      <c r="AO332" s="77"/>
    </row>
    <row r="333" spans="1:41" ht="9" customHeight="1" x14ac:dyDescent="0.2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  <c r="AC333" s="77"/>
      <c r="AD333" s="77"/>
      <c r="AE333" s="77"/>
      <c r="AF333" s="77"/>
      <c r="AG333" s="77"/>
      <c r="AH333" s="77"/>
      <c r="AI333" s="77"/>
      <c r="AJ333" s="77"/>
      <c r="AK333" s="77"/>
      <c r="AL333" s="77"/>
      <c r="AM333" s="77"/>
      <c r="AN333" s="77"/>
      <c r="AO333" s="77"/>
    </row>
    <row r="334" spans="1:41" ht="9" customHeight="1" x14ac:dyDescent="0.2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  <c r="AC334" s="77"/>
      <c r="AD334" s="77"/>
      <c r="AE334" s="77"/>
      <c r="AF334" s="77"/>
      <c r="AG334" s="77"/>
      <c r="AH334" s="77"/>
      <c r="AI334" s="77"/>
      <c r="AJ334" s="77"/>
      <c r="AK334" s="77"/>
      <c r="AL334" s="77"/>
      <c r="AM334" s="77"/>
      <c r="AN334" s="77"/>
      <c r="AO334" s="77"/>
    </row>
    <row r="335" spans="1:41" ht="9" customHeight="1" x14ac:dyDescent="0.2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  <c r="AL335" s="77"/>
      <c r="AM335" s="77"/>
      <c r="AN335" s="77"/>
      <c r="AO335" s="77"/>
    </row>
    <row r="336" spans="1:41" ht="9" customHeight="1" x14ac:dyDescent="0.2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  <c r="AF336" s="77"/>
      <c r="AG336" s="77"/>
      <c r="AH336" s="77"/>
      <c r="AI336" s="77"/>
      <c r="AJ336" s="77"/>
      <c r="AK336" s="77"/>
      <c r="AL336" s="77"/>
      <c r="AM336" s="77"/>
      <c r="AN336" s="77"/>
      <c r="AO336" s="77"/>
    </row>
    <row r="337" spans="1:41" ht="9" customHeight="1" x14ac:dyDescent="0.2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  <c r="AC337" s="77"/>
      <c r="AD337" s="77"/>
      <c r="AE337" s="77"/>
      <c r="AF337" s="77"/>
      <c r="AG337" s="77"/>
      <c r="AH337" s="77"/>
      <c r="AI337" s="77"/>
      <c r="AJ337" s="77"/>
      <c r="AK337" s="77"/>
      <c r="AL337" s="77"/>
      <c r="AM337" s="77"/>
      <c r="AN337" s="77"/>
      <c r="AO337" s="77"/>
    </row>
    <row r="338" spans="1:41" ht="9" customHeight="1" x14ac:dyDescent="0.2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  <c r="AC338" s="77"/>
      <c r="AD338" s="77"/>
      <c r="AE338" s="77"/>
      <c r="AF338" s="77"/>
      <c r="AG338" s="77"/>
      <c r="AH338" s="77"/>
      <c r="AI338" s="77"/>
      <c r="AJ338" s="77"/>
      <c r="AK338" s="77"/>
      <c r="AL338" s="77"/>
      <c r="AM338" s="77"/>
      <c r="AN338" s="77"/>
      <c r="AO338" s="77"/>
    </row>
    <row r="339" spans="1:41" ht="9" customHeight="1" x14ac:dyDescent="0.2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  <c r="AC339" s="77"/>
      <c r="AD339" s="77"/>
      <c r="AE339" s="77"/>
      <c r="AF339" s="77"/>
      <c r="AG339" s="77"/>
      <c r="AH339" s="77"/>
      <c r="AI339" s="77"/>
      <c r="AJ339" s="77"/>
      <c r="AK339" s="77"/>
      <c r="AL339" s="77"/>
      <c r="AM339" s="77"/>
      <c r="AN339" s="77"/>
      <c r="AO339" s="77"/>
    </row>
    <row r="340" spans="1:41" ht="9" customHeight="1" x14ac:dyDescent="0.2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  <c r="AC340" s="77"/>
      <c r="AD340" s="77"/>
      <c r="AE340" s="77"/>
      <c r="AF340" s="77"/>
      <c r="AG340" s="77"/>
      <c r="AH340" s="77"/>
      <c r="AI340" s="77"/>
      <c r="AJ340" s="77"/>
      <c r="AK340" s="77"/>
      <c r="AL340" s="77"/>
      <c r="AM340" s="77"/>
      <c r="AN340" s="77"/>
      <c r="AO340" s="77"/>
    </row>
    <row r="341" spans="1:41" ht="9" customHeight="1" x14ac:dyDescent="0.2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7"/>
      <c r="AE341" s="77"/>
      <c r="AF341" s="77"/>
      <c r="AG341" s="77"/>
      <c r="AH341" s="77"/>
      <c r="AI341" s="77"/>
      <c r="AJ341" s="77"/>
      <c r="AK341" s="77"/>
      <c r="AL341" s="77"/>
      <c r="AM341" s="77"/>
      <c r="AN341" s="77"/>
      <c r="AO341" s="77"/>
    </row>
    <row r="342" spans="1:41" ht="9" customHeight="1" x14ac:dyDescent="0.2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  <c r="AC342" s="77"/>
      <c r="AD342" s="77"/>
      <c r="AE342" s="77"/>
      <c r="AF342" s="77"/>
      <c r="AG342" s="77"/>
      <c r="AH342" s="77"/>
      <c r="AI342" s="77"/>
      <c r="AJ342" s="77"/>
      <c r="AK342" s="77"/>
      <c r="AL342" s="77"/>
      <c r="AM342" s="77"/>
      <c r="AN342" s="77"/>
      <c r="AO342" s="77"/>
    </row>
    <row r="343" spans="1:41" ht="9" customHeight="1" x14ac:dyDescent="0.2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  <c r="AC343" s="77"/>
      <c r="AD343" s="77"/>
      <c r="AE343" s="77"/>
      <c r="AF343" s="77"/>
      <c r="AG343" s="77"/>
      <c r="AH343" s="77"/>
      <c r="AI343" s="77"/>
      <c r="AJ343" s="77"/>
      <c r="AK343" s="77"/>
      <c r="AL343" s="77"/>
      <c r="AM343" s="77"/>
      <c r="AN343" s="77"/>
      <c r="AO343" s="77"/>
    </row>
    <row r="344" spans="1:41" ht="9" customHeight="1" x14ac:dyDescent="0.2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  <c r="AC344" s="77"/>
      <c r="AD344" s="77"/>
      <c r="AE344" s="77"/>
      <c r="AF344" s="77"/>
      <c r="AG344" s="77"/>
      <c r="AH344" s="77"/>
      <c r="AI344" s="77"/>
      <c r="AJ344" s="77"/>
      <c r="AK344" s="77"/>
      <c r="AL344" s="77"/>
      <c r="AM344" s="77"/>
      <c r="AN344" s="77"/>
      <c r="AO344" s="77"/>
    </row>
    <row r="345" spans="1:41" ht="9" customHeight="1" x14ac:dyDescent="0.2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77"/>
      <c r="AE345" s="77"/>
      <c r="AF345" s="77"/>
      <c r="AG345" s="77"/>
      <c r="AH345" s="77"/>
      <c r="AI345" s="77"/>
      <c r="AJ345" s="77"/>
      <c r="AK345" s="77"/>
      <c r="AL345" s="77"/>
      <c r="AM345" s="77"/>
      <c r="AN345" s="77"/>
      <c r="AO345" s="77"/>
    </row>
    <row r="346" spans="1:41" ht="9" customHeight="1" x14ac:dyDescent="0.2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77"/>
      <c r="AG346" s="77"/>
      <c r="AH346" s="77"/>
      <c r="AI346" s="77"/>
      <c r="AJ346" s="77"/>
      <c r="AK346" s="77"/>
      <c r="AL346" s="77"/>
      <c r="AM346" s="77"/>
      <c r="AN346" s="77"/>
      <c r="AO346" s="77"/>
    </row>
    <row r="347" spans="1:41" ht="9" customHeight="1" x14ac:dyDescent="0.2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77"/>
      <c r="AG347" s="77"/>
      <c r="AH347" s="77"/>
      <c r="AI347" s="77"/>
      <c r="AJ347" s="77"/>
      <c r="AK347" s="77"/>
      <c r="AL347" s="77"/>
      <c r="AM347" s="77"/>
      <c r="AN347" s="77"/>
      <c r="AO347" s="77"/>
    </row>
    <row r="348" spans="1:41" ht="9" customHeight="1" x14ac:dyDescent="0.2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  <c r="AC348" s="77"/>
      <c r="AD348" s="77"/>
      <c r="AE348" s="77"/>
      <c r="AF348" s="77"/>
      <c r="AG348" s="77"/>
      <c r="AH348" s="77"/>
      <c r="AI348" s="77"/>
      <c r="AJ348" s="77"/>
      <c r="AK348" s="77"/>
      <c r="AL348" s="77"/>
      <c r="AM348" s="77"/>
      <c r="AN348" s="77"/>
      <c r="AO348" s="77"/>
    </row>
    <row r="349" spans="1:41" ht="9" customHeight="1" x14ac:dyDescent="0.2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  <c r="AC349" s="77"/>
      <c r="AD349" s="77"/>
      <c r="AE349" s="77"/>
      <c r="AF349" s="77"/>
      <c r="AG349" s="77"/>
      <c r="AH349" s="77"/>
      <c r="AI349" s="77"/>
      <c r="AJ349" s="77"/>
      <c r="AK349" s="77"/>
      <c r="AL349" s="77"/>
      <c r="AM349" s="77"/>
      <c r="AN349" s="77"/>
      <c r="AO349" s="77"/>
    </row>
    <row r="350" spans="1:41" ht="9" customHeight="1" x14ac:dyDescent="0.2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  <c r="AD350" s="77"/>
      <c r="AE350" s="77"/>
      <c r="AF350" s="77"/>
      <c r="AG350" s="77"/>
      <c r="AH350" s="77"/>
      <c r="AI350" s="77"/>
      <c r="AJ350" s="77"/>
      <c r="AK350" s="77"/>
      <c r="AL350" s="77"/>
      <c r="AM350" s="77"/>
      <c r="AN350" s="77"/>
      <c r="AO350" s="77"/>
    </row>
    <row r="351" spans="1:41" ht="9" customHeight="1" x14ac:dyDescent="0.2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  <c r="AC351" s="77"/>
      <c r="AD351" s="77"/>
      <c r="AE351" s="77"/>
      <c r="AF351" s="77"/>
      <c r="AG351" s="77"/>
      <c r="AH351" s="77"/>
      <c r="AI351" s="77"/>
      <c r="AJ351" s="77"/>
      <c r="AK351" s="77"/>
      <c r="AL351" s="77"/>
      <c r="AM351" s="77"/>
      <c r="AN351" s="77"/>
      <c r="AO351" s="77"/>
    </row>
    <row r="352" spans="1:41" ht="9" customHeight="1" x14ac:dyDescent="0.2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  <c r="AD352" s="77"/>
      <c r="AE352" s="77"/>
      <c r="AF352" s="77"/>
      <c r="AG352" s="77"/>
      <c r="AH352" s="77"/>
      <c r="AI352" s="77"/>
      <c r="AJ352" s="77"/>
      <c r="AK352" s="77"/>
      <c r="AL352" s="77"/>
      <c r="AM352" s="77"/>
      <c r="AN352" s="77"/>
      <c r="AO352" s="77"/>
    </row>
    <row r="353" spans="1:41" ht="9" customHeight="1" x14ac:dyDescent="0.2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  <c r="AC353" s="77"/>
      <c r="AD353" s="77"/>
      <c r="AE353" s="77"/>
      <c r="AF353" s="77"/>
      <c r="AG353" s="77"/>
      <c r="AH353" s="77"/>
      <c r="AI353" s="77"/>
      <c r="AJ353" s="77"/>
      <c r="AK353" s="77"/>
      <c r="AL353" s="77"/>
      <c r="AM353" s="77"/>
      <c r="AN353" s="77"/>
      <c r="AO353" s="77"/>
    </row>
    <row r="354" spans="1:41" ht="9" customHeight="1" x14ac:dyDescent="0.2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  <c r="AC354" s="77"/>
      <c r="AD354" s="77"/>
      <c r="AE354" s="77"/>
      <c r="AF354" s="77"/>
      <c r="AG354" s="77"/>
      <c r="AH354" s="77"/>
      <c r="AI354" s="77"/>
      <c r="AJ354" s="77"/>
      <c r="AK354" s="77"/>
      <c r="AL354" s="77"/>
      <c r="AM354" s="77"/>
      <c r="AN354" s="77"/>
      <c r="AO354" s="77"/>
    </row>
    <row r="355" spans="1:41" ht="9" customHeight="1" x14ac:dyDescent="0.2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  <c r="AC355" s="77"/>
      <c r="AD355" s="77"/>
      <c r="AE355" s="77"/>
      <c r="AF355" s="77"/>
      <c r="AG355" s="77"/>
      <c r="AH355" s="77"/>
      <c r="AI355" s="77"/>
      <c r="AJ355" s="77"/>
      <c r="AK355" s="77"/>
      <c r="AL355" s="77"/>
      <c r="AM355" s="77"/>
      <c r="AN355" s="77"/>
      <c r="AO355" s="77"/>
    </row>
    <row r="356" spans="1:41" ht="9" customHeight="1" x14ac:dyDescent="0.2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  <c r="AD356" s="77"/>
      <c r="AE356" s="77"/>
      <c r="AF356" s="77"/>
      <c r="AG356" s="77"/>
      <c r="AH356" s="77"/>
      <c r="AI356" s="77"/>
      <c r="AJ356" s="77"/>
      <c r="AK356" s="77"/>
      <c r="AL356" s="77"/>
      <c r="AM356" s="77"/>
      <c r="AN356" s="77"/>
      <c r="AO356" s="77"/>
    </row>
    <row r="357" spans="1:41" ht="9" customHeight="1" x14ac:dyDescent="0.2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  <c r="AC357" s="77"/>
      <c r="AD357" s="77"/>
      <c r="AE357" s="77"/>
      <c r="AF357" s="77"/>
      <c r="AG357" s="77"/>
      <c r="AH357" s="77"/>
      <c r="AI357" s="77"/>
      <c r="AJ357" s="77"/>
      <c r="AK357" s="77"/>
      <c r="AL357" s="77"/>
      <c r="AM357" s="77"/>
      <c r="AN357" s="77"/>
      <c r="AO357" s="77"/>
    </row>
    <row r="358" spans="1:41" ht="9" customHeight="1" x14ac:dyDescent="0.2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</row>
    <row r="359" spans="1:41" ht="9" customHeight="1" x14ac:dyDescent="0.2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</row>
    <row r="360" spans="1:41" ht="9" customHeight="1" x14ac:dyDescent="0.2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</row>
    <row r="361" spans="1:41" ht="9" customHeight="1" x14ac:dyDescent="0.2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</row>
    <row r="362" spans="1:41" ht="9" customHeight="1" x14ac:dyDescent="0.2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77"/>
      <c r="AO362" s="77"/>
    </row>
    <row r="363" spans="1:41" ht="9" customHeight="1" x14ac:dyDescent="0.2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  <c r="AL363" s="77"/>
      <c r="AM363" s="77"/>
      <c r="AN363" s="77"/>
      <c r="AO363" s="77"/>
    </row>
    <row r="364" spans="1:41" ht="9" customHeight="1" x14ac:dyDescent="0.2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  <c r="AL364" s="77"/>
      <c r="AM364" s="77"/>
      <c r="AN364" s="77"/>
      <c r="AO364" s="77"/>
    </row>
    <row r="365" spans="1:41" ht="9" customHeight="1" x14ac:dyDescent="0.2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  <c r="AL365" s="77"/>
      <c r="AM365" s="77"/>
      <c r="AN365" s="77"/>
      <c r="AO365" s="77"/>
    </row>
    <row r="366" spans="1:41" ht="9" customHeight="1" x14ac:dyDescent="0.2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  <c r="AL366" s="77"/>
      <c r="AM366" s="77"/>
      <c r="AN366" s="77"/>
      <c r="AO366" s="77"/>
    </row>
    <row r="367" spans="1:41" ht="9" customHeight="1" x14ac:dyDescent="0.2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  <c r="AL367" s="77"/>
      <c r="AM367" s="77"/>
      <c r="AN367" s="77"/>
      <c r="AO367" s="77"/>
    </row>
    <row r="368" spans="1:41" ht="9" customHeight="1" x14ac:dyDescent="0.2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77"/>
      <c r="AO368" s="77"/>
    </row>
    <row r="369" spans="1:41" ht="9" customHeight="1" x14ac:dyDescent="0.2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</row>
    <row r="370" spans="1:41" ht="9" customHeight="1" x14ac:dyDescent="0.2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77"/>
      <c r="AO370" s="77"/>
    </row>
    <row r="371" spans="1:41" ht="9" customHeight="1" x14ac:dyDescent="0.2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</row>
    <row r="372" spans="1:41" ht="9" customHeight="1" x14ac:dyDescent="0.2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</row>
    <row r="373" spans="1:41" ht="9" customHeight="1" x14ac:dyDescent="0.2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/>
      <c r="AN373" s="77"/>
      <c r="AO373" s="77"/>
    </row>
    <row r="374" spans="1:41" ht="9" customHeight="1" x14ac:dyDescent="0.2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</row>
    <row r="375" spans="1:41" ht="9" customHeight="1" x14ac:dyDescent="0.2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77"/>
      <c r="AO375" s="77"/>
    </row>
    <row r="376" spans="1:41" ht="9" customHeight="1" x14ac:dyDescent="0.2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</row>
    <row r="377" spans="1:41" ht="9" customHeight="1" x14ac:dyDescent="0.2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77"/>
      <c r="AO377" s="77"/>
    </row>
    <row r="378" spans="1:41" ht="9" customHeight="1" x14ac:dyDescent="0.2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  <c r="AA378" s="77"/>
      <c r="AB378" s="77"/>
      <c r="AC378" s="77"/>
      <c r="AD378" s="77"/>
      <c r="AE378" s="77"/>
      <c r="AF378" s="77"/>
      <c r="AG378" s="77"/>
      <c r="AH378" s="77"/>
      <c r="AI378" s="77"/>
      <c r="AJ378" s="77"/>
      <c r="AK378" s="77"/>
      <c r="AL378" s="77"/>
      <c r="AM378" s="77"/>
      <c r="AN378" s="77"/>
      <c r="AO378" s="77"/>
    </row>
    <row r="379" spans="1:41" ht="9" customHeight="1" x14ac:dyDescent="0.2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  <c r="AA379" s="77"/>
      <c r="AB379" s="77"/>
      <c r="AC379" s="77"/>
      <c r="AD379" s="77"/>
      <c r="AE379" s="77"/>
      <c r="AF379" s="77"/>
      <c r="AG379" s="77"/>
      <c r="AH379" s="77"/>
      <c r="AI379" s="77"/>
      <c r="AJ379" s="77"/>
      <c r="AK379" s="77"/>
      <c r="AL379" s="77"/>
      <c r="AM379" s="77"/>
      <c r="AN379" s="77"/>
      <c r="AO379" s="77"/>
    </row>
    <row r="380" spans="1:41" ht="9" customHeight="1" x14ac:dyDescent="0.2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  <c r="AA380" s="77"/>
      <c r="AB380" s="77"/>
      <c r="AC380" s="77"/>
      <c r="AD380" s="77"/>
      <c r="AE380" s="77"/>
      <c r="AF380" s="77"/>
      <c r="AG380" s="77"/>
      <c r="AH380" s="77"/>
      <c r="AI380" s="77"/>
      <c r="AJ380" s="77"/>
      <c r="AK380" s="77"/>
      <c r="AL380" s="77"/>
      <c r="AM380" s="77"/>
      <c r="AN380" s="77"/>
      <c r="AO380" s="77"/>
    </row>
    <row r="381" spans="1:41" ht="9" customHeight="1" x14ac:dyDescent="0.2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  <c r="AA381" s="77"/>
      <c r="AB381" s="77"/>
      <c r="AC381" s="77"/>
      <c r="AD381" s="77"/>
      <c r="AE381" s="77"/>
      <c r="AF381" s="77"/>
      <c r="AG381" s="77"/>
      <c r="AH381" s="77"/>
      <c r="AI381" s="77"/>
      <c r="AJ381" s="77"/>
      <c r="AK381" s="77"/>
      <c r="AL381" s="77"/>
      <c r="AM381" s="77"/>
      <c r="AN381" s="77"/>
      <c r="AO381" s="77"/>
    </row>
    <row r="382" spans="1:41" ht="9" customHeight="1" x14ac:dyDescent="0.2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  <c r="AC382" s="77"/>
      <c r="AD382" s="77"/>
      <c r="AE382" s="77"/>
      <c r="AF382" s="77"/>
      <c r="AG382" s="77"/>
      <c r="AH382" s="77"/>
      <c r="AI382" s="77"/>
      <c r="AJ382" s="77"/>
      <c r="AK382" s="77"/>
      <c r="AL382" s="77"/>
      <c r="AM382" s="77"/>
      <c r="AN382" s="77"/>
      <c r="AO382" s="77"/>
    </row>
    <row r="383" spans="1:41" ht="9" customHeight="1" x14ac:dyDescent="0.2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</row>
    <row r="384" spans="1:41" ht="9" customHeight="1" x14ac:dyDescent="0.2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  <c r="AC384" s="77"/>
      <c r="AD384" s="77"/>
      <c r="AE384" s="77"/>
      <c r="AF384" s="77"/>
      <c r="AG384" s="77"/>
      <c r="AH384" s="77"/>
      <c r="AI384" s="77"/>
      <c r="AJ384" s="77"/>
      <c r="AK384" s="77"/>
      <c r="AL384" s="77"/>
      <c r="AM384" s="77"/>
      <c r="AN384" s="77"/>
      <c r="AO384" s="77"/>
    </row>
    <row r="385" spans="1:41" ht="9" customHeight="1" x14ac:dyDescent="0.2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  <c r="AD385" s="77"/>
      <c r="AE385" s="77"/>
      <c r="AF385" s="77"/>
      <c r="AG385" s="77"/>
      <c r="AH385" s="77"/>
      <c r="AI385" s="77"/>
      <c r="AJ385" s="77"/>
      <c r="AK385" s="77"/>
      <c r="AL385" s="77"/>
      <c r="AM385" s="77"/>
      <c r="AN385" s="77"/>
      <c r="AO385" s="77"/>
    </row>
    <row r="386" spans="1:41" ht="9" customHeight="1" x14ac:dyDescent="0.2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  <c r="AC386" s="77"/>
      <c r="AD386" s="77"/>
      <c r="AE386" s="77"/>
      <c r="AF386" s="77"/>
      <c r="AG386" s="77"/>
      <c r="AH386" s="77"/>
      <c r="AI386" s="77"/>
      <c r="AJ386" s="77"/>
      <c r="AK386" s="77"/>
      <c r="AL386" s="77"/>
      <c r="AM386" s="77"/>
      <c r="AN386" s="77"/>
      <c r="AO386" s="77"/>
    </row>
    <row r="387" spans="1:41" ht="9" customHeight="1" x14ac:dyDescent="0.2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  <c r="AC387" s="77"/>
      <c r="AD387" s="77"/>
      <c r="AE387" s="77"/>
      <c r="AF387" s="77"/>
      <c r="AG387" s="77"/>
      <c r="AH387" s="77"/>
      <c r="AI387" s="77"/>
      <c r="AJ387" s="77"/>
      <c r="AK387" s="77"/>
      <c r="AL387" s="77"/>
      <c r="AM387" s="77"/>
      <c r="AN387" s="77"/>
      <c r="AO387" s="77"/>
    </row>
    <row r="388" spans="1:41" ht="9" customHeight="1" x14ac:dyDescent="0.2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  <c r="AA388" s="77"/>
      <c r="AB388" s="77"/>
      <c r="AC388" s="77"/>
      <c r="AD388" s="77"/>
      <c r="AE388" s="77"/>
      <c r="AF388" s="77"/>
      <c r="AG388" s="77"/>
      <c r="AH388" s="77"/>
      <c r="AI388" s="77"/>
      <c r="AJ388" s="77"/>
      <c r="AK388" s="77"/>
      <c r="AL388" s="77"/>
      <c r="AM388" s="77"/>
      <c r="AN388" s="77"/>
      <c r="AO388" s="77"/>
    </row>
    <row r="389" spans="1:41" ht="9" customHeight="1" x14ac:dyDescent="0.2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  <c r="AA389" s="77"/>
      <c r="AB389" s="77"/>
      <c r="AC389" s="77"/>
      <c r="AD389" s="77"/>
      <c r="AE389" s="77"/>
      <c r="AF389" s="77"/>
      <c r="AG389" s="77"/>
      <c r="AH389" s="77"/>
      <c r="AI389" s="77"/>
      <c r="AJ389" s="77"/>
      <c r="AK389" s="77"/>
      <c r="AL389" s="77"/>
      <c r="AM389" s="77"/>
      <c r="AN389" s="77"/>
      <c r="AO389" s="77"/>
    </row>
    <row r="390" spans="1:41" ht="9" customHeight="1" x14ac:dyDescent="0.2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  <c r="AA390" s="77"/>
      <c r="AB390" s="77"/>
      <c r="AC390" s="77"/>
      <c r="AD390" s="77"/>
      <c r="AE390" s="77"/>
      <c r="AF390" s="77"/>
      <c r="AG390" s="77"/>
      <c r="AH390" s="77"/>
      <c r="AI390" s="77"/>
      <c r="AJ390" s="77"/>
      <c r="AK390" s="77"/>
      <c r="AL390" s="77"/>
      <c r="AM390" s="77"/>
      <c r="AN390" s="77"/>
      <c r="AO390" s="77"/>
    </row>
    <row r="391" spans="1:41" ht="9" customHeight="1" x14ac:dyDescent="0.2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  <c r="AC391" s="77"/>
      <c r="AD391" s="77"/>
      <c r="AE391" s="77"/>
      <c r="AF391" s="77"/>
      <c r="AG391" s="77"/>
      <c r="AH391" s="77"/>
      <c r="AI391" s="77"/>
      <c r="AJ391" s="77"/>
      <c r="AK391" s="77"/>
      <c r="AL391" s="77"/>
      <c r="AM391" s="77"/>
      <c r="AN391" s="77"/>
      <c r="AO391" s="77"/>
    </row>
    <row r="392" spans="1:41" ht="9" customHeight="1" x14ac:dyDescent="0.2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  <c r="AA392" s="77"/>
      <c r="AB392" s="77"/>
      <c r="AC392" s="77"/>
      <c r="AD392" s="77"/>
      <c r="AE392" s="77"/>
      <c r="AF392" s="77"/>
      <c r="AG392" s="77"/>
      <c r="AH392" s="77"/>
      <c r="AI392" s="77"/>
      <c r="AJ392" s="77"/>
      <c r="AK392" s="77"/>
      <c r="AL392" s="77"/>
      <c r="AM392" s="77"/>
      <c r="AN392" s="77"/>
      <c r="AO392" s="77"/>
    </row>
    <row r="393" spans="1:41" ht="9" customHeight="1" x14ac:dyDescent="0.2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  <c r="AA393" s="77"/>
      <c r="AB393" s="77"/>
      <c r="AC393" s="77"/>
      <c r="AD393" s="77"/>
      <c r="AE393" s="77"/>
      <c r="AF393" s="77"/>
      <c r="AG393" s="77"/>
      <c r="AH393" s="77"/>
      <c r="AI393" s="77"/>
      <c r="AJ393" s="77"/>
      <c r="AK393" s="77"/>
      <c r="AL393" s="77"/>
      <c r="AM393" s="77"/>
      <c r="AN393" s="77"/>
      <c r="AO393" s="77"/>
    </row>
    <row r="394" spans="1:41" ht="9" customHeight="1" x14ac:dyDescent="0.2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  <c r="AA394" s="77"/>
      <c r="AB394" s="77"/>
      <c r="AC394" s="77"/>
      <c r="AD394" s="77"/>
      <c r="AE394" s="77"/>
      <c r="AF394" s="77"/>
      <c r="AG394" s="77"/>
      <c r="AH394" s="77"/>
      <c r="AI394" s="77"/>
      <c r="AJ394" s="77"/>
      <c r="AK394" s="77"/>
      <c r="AL394" s="77"/>
      <c r="AM394" s="77"/>
      <c r="AN394" s="77"/>
      <c r="AO394" s="77"/>
    </row>
    <row r="395" spans="1:41" ht="9" customHeight="1" x14ac:dyDescent="0.2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  <c r="AA395" s="77"/>
      <c r="AB395" s="77"/>
      <c r="AC395" s="77"/>
      <c r="AD395" s="77"/>
      <c r="AE395" s="77"/>
      <c r="AF395" s="77"/>
      <c r="AG395" s="77"/>
      <c r="AH395" s="77"/>
      <c r="AI395" s="77"/>
      <c r="AJ395" s="77"/>
      <c r="AK395" s="77"/>
      <c r="AL395" s="77"/>
      <c r="AM395" s="77"/>
      <c r="AN395" s="77"/>
      <c r="AO395" s="77"/>
    </row>
    <row r="396" spans="1:41" ht="9" customHeight="1" x14ac:dyDescent="0.2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  <c r="AA396" s="77"/>
      <c r="AB396" s="77"/>
      <c r="AC396" s="77"/>
      <c r="AD396" s="77"/>
      <c r="AE396" s="77"/>
      <c r="AF396" s="77"/>
      <c r="AG396" s="77"/>
      <c r="AH396" s="77"/>
      <c r="AI396" s="77"/>
      <c r="AJ396" s="77"/>
      <c r="AK396" s="77"/>
      <c r="AL396" s="77"/>
      <c r="AM396" s="77"/>
      <c r="AN396" s="77"/>
      <c r="AO396" s="77"/>
    </row>
    <row r="397" spans="1:41" ht="9" customHeight="1" x14ac:dyDescent="0.2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  <c r="AA397" s="77"/>
      <c r="AB397" s="77"/>
      <c r="AC397" s="77"/>
      <c r="AD397" s="77"/>
      <c r="AE397" s="77"/>
      <c r="AF397" s="77"/>
      <c r="AG397" s="77"/>
      <c r="AH397" s="77"/>
      <c r="AI397" s="77"/>
      <c r="AJ397" s="77"/>
      <c r="AK397" s="77"/>
      <c r="AL397" s="77"/>
      <c r="AM397" s="77"/>
      <c r="AN397" s="77"/>
      <c r="AO397" s="77"/>
    </row>
    <row r="398" spans="1:41" ht="9" customHeight="1" x14ac:dyDescent="0.2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  <c r="AC398" s="77"/>
      <c r="AD398" s="77"/>
      <c r="AE398" s="77"/>
      <c r="AF398" s="77"/>
      <c r="AG398" s="77"/>
      <c r="AH398" s="77"/>
      <c r="AI398" s="77"/>
      <c r="AJ398" s="77"/>
      <c r="AK398" s="77"/>
      <c r="AL398" s="77"/>
      <c r="AM398" s="77"/>
      <c r="AN398" s="77"/>
      <c r="AO398" s="77"/>
    </row>
    <row r="399" spans="1:41" ht="9" customHeight="1" x14ac:dyDescent="0.2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</row>
    <row r="400" spans="1:41" ht="9" customHeight="1" x14ac:dyDescent="0.2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</row>
    <row r="401" spans="1:41" ht="9" customHeight="1" x14ac:dyDescent="0.2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</row>
    <row r="402" spans="1:41" ht="9" customHeight="1" x14ac:dyDescent="0.2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</row>
    <row r="403" spans="1:41" ht="9" customHeight="1" x14ac:dyDescent="0.2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</row>
    <row r="404" spans="1:41" ht="9" customHeight="1" x14ac:dyDescent="0.2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</row>
    <row r="405" spans="1:41" ht="9" customHeight="1" x14ac:dyDescent="0.2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</row>
    <row r="406" spans="1:41" ht="9" customHeight="1" x14ac:dyDescent="0.2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</row>
    <row r="407" spans="1:41" ht="9" customHeight="1" x14ac:dyDescent="0.2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</row>
    <row r="408" spans="1:41" ht="9" customHeight="1" x14ac:dyDescent="0.2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</row>
    <row r="409" spans="1:41" ht="9" customHeight="1" x14ac:dyDescent="0.2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</row>
    <row r="410" spans="1:41" ht="9" customHeight="1" x14ac:dyDescent="0.2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</row>
    <row r="411" spans="1:41" ht="9" customHeight="1" x14ac:dyDescent="0.2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</row>
    <row r="412" spans="1:41" ht="9" customHeight="1" x14ac:dyDescent="0.2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</row>
    <row r="413" spans="1:41" ht="9" customHeight="1" x14ac:dyDescent="0.2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</row>
    <row r="414" spans="1:41" ht="9" customHeight="1" x14ac:dyDescent="0.2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</row>
    <row r="415" spans="1:41" ht="9" customHeight="1" x14ac:dyDescent="0.2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</row>
    <row r="416" spans="1:41" ht="9" customHeight="1" x14ac:dyDescent="0.2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</row>
    <row r="417" spans="1:41" ht="9" customHeight="1" x14ac:dyDescent="0.2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</row>
    <row r="418" spans="1:41" ht="9" customHeight="1" x14ac:dyDescent="0.2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</row>
    <row r="419" spans="1:41" ht="9" customHeight="1" x14ac:dyDescent="0.2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  <c r="AA419" s="77"/>
      <c r="AB419" s="77"/>
      <c r="AC419" s="77"/>
      <c r="AD419" s="77"/>
      <c r="AE419" s="77"/>
      <c r="AF419" s="77"/>
      <c r="AG419" s="77"/>
      <c r="AH419" s="77"/>
      <c r="AI419" s="77"/>
      <c r="AJ419" s="77"/>
      <c r="AK419" s="77"/>
      <c r="AL419" s="77"/>
      <c r="AM419" s="77"/>
      <c r="AN419" s="77"/>
      <c r="AO419" s="77"/>
    </row>
    <row r="420" spans="1:41" ht="9" customHeight="1" x14ac:dyDescent="0.2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  <c r="AC420" s="77"/>
      <c r="AD420" s="77"/>
      <c r="AE420" s="77"/>
      <c r="AF420" s="77"/>
      <c r="AG420" s="77"/>
      <c r="AH420" s="77"/>
      <c r="AI420" s="77"/>
      <c r="AJ420" s="77"/>
      <c r="AK420" s="77"/>
      <c r="AL420" s="77"/>
      <c r="AM420" s="77"/>
      <c r="AN420" s="77"/>
      <c r="AO420" s="77"/>
    </row>
    <row r="421" spans="1:41" ht="9" customHeight="1" x14ac:dyDescent="0.2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  <c r="AC421" s="77"/>
      <c r="AD421" s="77"/>
      <c r="AE421" s="77"/>
      <c r="AF421" s="77"/>
      <c r="AG421" s="77"/>
      <c r="AH421" s="77"/>
      <c r="AI421" s="77"/>
      <c r="AJ421" s="77"/>
      <c r="AK421" s="77"/>
      <c r="AL421" s="77"/>
      <c r="AM421" s="77"/>
      <c r="AN421" s="77"/>
      <c r="AO421" s="77"/>
    </row>
    <row r="422" spans="1:41" ht="9" customHeight="1" x14ac:dyDescent="0.2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  <c r="AD422" s="77"/>
      <c r="AE422" s="77"/>
      <c r="AF422" s="77"/>
      <c r="AG422" s="77"/>
      <c r="AH422" s="77"/>
      <c r="AI422" s="77"/>
      <c r="AJ422" s="77"/>
      <c r="AK422" s="77"/>
      <c r="AL422" s="77"/>
      <c r="AM422" s="77"/>
      <c r="AN422" s="77"/>
      <c r="AO422" s="77"/>
    </row>
    <row r="423" spans="1:41" ht="9" customHeight="1" x14ac:dyDescent="0.2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7"/>
      <c r="AE423" s="77"/>
      <c r="AF423" s="77"/>
      <c r="AG423" s="77"/>
      <c r="AH423" s="77"/>
      <c r="AI423" s="77"/>
      <c r="AJ423" s="77"/>
      <c r="AK423" s="77"/>
      <c r="AL423" s="77"/>
      <c r="AM423" s="77"/>
      <c r="AN423" s="77"/>
      <c r="AO423" s="77"/>
    </row>
    <row r="424" spans="1:41" ht="9" customHeight="1" x14ac:dyDescent="0.2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  <c r="AD424" s="77"/>
      <c r="AE424" s="77"/>
      <c r="AF424" s="77"/>
      <c r="AG424" s="77"/>
      <c r="AH424" s="77"/>
      <c r="AI424" s="77"/>
      <c r="AJ424" s="77"/>
      <c r="AK424" s="77"/>
      <c r="AL424" s="77"/>
      <c r="AM424" s="77"/>
      <c r="AN424" s="77"/>
      <c r="AO424" s="77"/>
    </row>
    <row r="425" spans="1:41" ht="9" customHeight="1" x14ac:dyDescent="0.2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  <c r="AD425" s="77"/>
      <c r="AE425" s="77"/>
      <c r="AF425" s="77"/>
      <c r="AG425" s="77"/>
      <c r="AH425" s="77"/>
      <c r="AI425" s="77"/>
      <c r="AJ425" s="77"/>
      <c r="AK425" s="77"/>
      <c r="AL425" s="77"/>
      <c r="AM425" s="77"/>
      <c r="AN425" s="77"/>
      <c r="AO425" s="77"/>
    </row>
    <row r="426" spans="1:41" ht="9" customHeight="1" x14ac:dyDescent="0.2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77"/>
      <c r="AE426" s="77"/>
      <c r="AF426" s="77"/>
      <c r="AG426" s="77"/>
      <c r="AH426" s="77"/>
      <c r="AI426" s="77"/>
      <c r="AJ426" s="77"/>
      <c r="AK426" s="77"/>
      <c r="AL426" s="77"/>
      <c r="AM426" s="77"/>
      <c r="AN426" s="77"/>
      <c r="AO426" s="77"/>
    </row>
    <row r="427" spans="1:41" ht="9" customHeight="1" x14ac:dyDescent="0.2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77"/>
      <c r="AE427" s="77"/>
      <c r="AF427" s="77"/>
      <c r="AG427" s="77"/>
      <c r="AH427" s="77"/>
      <c r="AI427" s="77"/>
      <c r="AJ427" s="77"/>
      <c r="AK427" s="77"/>
      <c r="AL427" s="77"/>
      <c r="AM427" s="77"/>
      <c r="AN427" s="77"/>
      <c r="AO427" s="77"/>
    </row>
    <row r="428" spans="1:41" ht="9" customHeight="1" x14ac:dyDescent="0.2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  <c r="AC428" s="77"/>
      <c r="AD428" s="77"/>
      <c r="AE428" s="77"/>
      <c r="AF428" s="77"/>
      <c r="AG428" s="77"/>
      <c r="AH428" s="77"/>
      <c r="AI428" s="77"/>
      <c r="AJ428" s="77"/>
      <c r="AK428" s="77"/>
      <c r="AL428" s="77"/>
      <c r="AM428" s="77"/>
      <c r="AN428" s="77"/>
      <c r="AO428" s="77"/>
    </row>
    <row r="429" spans="1:41" ht="9" customHeight="1" x14ac:dyDescent="0.2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  <c r="AD429" s="77"/>
      <c r="AE429" s="77"/>
      <c r="AF429" s="77"/>
      <c r="AG429" s="77"/>
      <c r="AH429" s="77"/>
      <c r="AI429" s="77"/>
      <c r="AJ429" s="77"/>
      <c r="AK429" s="77"/>
      <c r="AL429" s="77"/>
      <c r="AM429" s="77"/>
      <c r="AN429" s="77"/>
      <c r="AO429" s="77"/>
    </row>
    <row r="430" spans="1:41" ht="9" customHeight="1" x14ac:dyDescent="0.2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  <c r="AD430" s="77"/>
      <c r="AE430" s="77"/>
      <c r="AF430" s="77"/>
      <c r="AG430" s="77"/>
      <c r="AH430" s="77"/>
      <c r="AI430" s="77"/>
      <c r="AJ430" s="77"/>
      <c r="AK430" s="77"/>
      <c r="AL430" s="77"/>
      <c r="AM430" s="77"/>
      <c r="AN430" s="77"/>
      <c r="AO430" s="77"/>
    </row>
    <row r="431" spans="1:41" ht="9" customHeight="1" x14ac:dyDescent="0.2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  <c r="AD431" s="77"/>
      <c r="AE431" s="77"/>
      <c r="AF431" s="77"/>
      <c r="AG431" s="77"/>
      <c r="AH431" s="77"/>
      <c r="AI431" s="77"/>
      <c r="AJ431" s="77"/>
      <c r="AK431" s="77"/>
      <c r="AL431" s="77"/>
      <c r="AM431" s="77"/>
      <c r="AN431" s="77"/>
      <c r="AO431" s="77"/>
    </row>
    <row r="432" spans="1:41" ht="9" customHeight="1" x14ac:dyDescent="0.2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  <c r="AF432" s="77"/>
      <c r="AG432" s="77"/>
      <c r="AH432" s="77"/>
      <c r="AI432" s="77"/>
      <c r="AJ432" s="77"/>
      <c r="AK432" s="77"/>
      <c r="AL432" s="77"/>
      <c r="AM432" s="77"/>
      <c r="AN432" s="77"/>
      <c r="AO432" s="77"/>
    </row>
    <row r="433" spans="1:41" ht="9" customHeight="1" x14ac:dyDescent="0.2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77"/>
      <c r="AE433" s="77"/>
      <c r="AF433" s="77"/>
      <c r="AG433" s="77"/>
      <c r="AH433" s="77"/>
      <c r="AI433" s="77"/>
      <c r="AJ433" s="77"/>
      <c r="AK433" s="77"/>
      <c r="AL433" s="77"/>
      <c r="AM433" s="77"/>
      <c r="AN433" s="77"/>
      <c r="AO433" s="77"/>
    </row>
    <row r="434" spans="1:41" ht="9" customHeight="1" x14ac:dyDescent="0.2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  <c r="AC434" s="77"/>
      <c r="AD434" s="77"/>
      <c r="AE434" s="77"/>
      <c r="AF434" s="77"/>
      <c r="AG434" s="77"/>
      <c r="AH434" s="77"/>
      <c r="AI434" s="77"/>
      <c r="AJ434" s="77"/>
      <c r="AK434" s="77"/>
      <c r="AL434" s="77"/>
      <c r="AM434" s="77"/>
      <c r="AN434" s="77"/>
      <c r="AO434" s="77"/>
    </row>
    <row r="435" spans="1:41" ht="9" customHeight="1" x14ac:dyDescent="0.2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  <c r="AD435" s="77"/>
      <c r="AE435" s="77"/>
      <c r="AF435" s="77"/>
      <c r="AG435" s="77"/>
      <c r="AH435" s="77"/>
      <c r="AI435" s="77"/>
      <c r="AJ435" s="77"/>
      <c r="AK435" s="77"/>
      <c r="AL435" s="77"/>
      <c r="AM435" s="77"/>
      <c r="AN435" s="77"/>
      <c r="AO435" s="77"/>
    </row>
    <row r="436" spans="1:41" ht="9" customHeight="1" x14ac:dyDescent="0.2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  <c r="AC436" s="77"/>
      <c r="AD436" s="77"/>
      <c r="AE436" s="77"/>
      <c r="AF436" s="77"/>
      <c r="AG436" s="77"/>
      <c r="AH436" s="77"/>
      <c r="AI436" s="77"/>
      <c r="AJ436" s="77"/>
      <c r="AK436" s="77"/>
      <c r="AL436" s="77"/>
      <c r="AM436" s="77"/>
      <c r="AN436" s="77"/>
      <c r="AO436" s="77"/>
    </row>
    <row r="437" spans="1:41" ht="9" customHeight="1" x14ac:dyDescent="0.2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  <c r="AC437" s="77"/>
      <c r="AD437" s="77"/>
      <c r="AE437" s="77"/>
      <c r="AF437" s="77"/>
      <c r="AG437" s="77"/>
      <c r="AH437" s="77"/>
      <c r="AI437" s="77"/>
      <c r="AJ437" s="77"/>
      <c r="AK437" s="77"/>
      <c r="AL437" s="77"/>
      <c r="AM437" s="77"/>
      <c r="AN437" s="77"/>
      <c r="AO437" s="77"/>
    </row>
    <row r="438" spans="1:41" ht="9" customHeight="1" x14ac:dyDescent="0.2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</row>
    <row r="439" spans="1:41" ht="9" customHeight="1" x14ac:dyDescent="0.2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</row>
    <row r="440" spans="1:41" ht="9" customHeight="1" x14ac:dyDescent="0.2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</row>
    <row r="441" spans="1:41" ht="9" customHeight="1" x14ac:dyDescent="0.2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</row>
    <row r="442" spans="1:41" ht="9" customHeight="1" x14ac:dyDescent="0.2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</row>
    <row r="443" spans="1:41" ht="9" customHeight="1" x14ac:dyDescent="0.2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</row>
    <row r="444" spans="1:41" ht="9" customHeight="1" x14ac:dyDescent="0.2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</row>
    <row r="445" spans="1:41" ht="9" customHeight="1" x14ac:dyDescent="0.2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</row>
    <row r="446" spans="1:41" ht="9" customHeight="1" x14ac:dyDescent="0.2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</row>
    <row r="447" spans="1:41" ht="9" customHeight="1" x14ac:dyDescent="0.2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</row>
    <row r="448" spans="1:41" ht="9" customHeight="1" x14ac:dyDescent="0.2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</row>
    <row r="449" spans="1:41" ht="9" customHeight="1" x14ac:dyDescent="0.2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</row>
    <row r="450" spans="1:41" ht="9" customHeight="1" x14ac:dyDescent="0.2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</row>
    <row r="451" spans="1:41" ht="9" customHeight="1" x14ac:dyDescent="0.2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</row>
    <row r="452" spans="1:41" ht="9" customHeight="1" x14ac:dyDescent="0.2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</row>
    <row r="453" spans="1:41" ht="9" customHeight="1" x14ac:dyDescent="0.2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</row>
    <row r="454" spans="1:41" ht="9" customHeight="1" x14ac:dyDescent="0.2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</row>
    <row r="455" spans="1:41" ht="9" customHeight="1" x14ac:dyDescent="0.2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</row>
    <row r="456" spans="1:41" ht="9" customHeight="1" x14ac:dyDescent="0.2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</row>
    <row r="457" spans="1:41" ht="9" customHeight="1" x14ac:dyDescent="0.2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</row>
    <row r="458" spans="1:41" ht="9" customHeight="1" x14ac:dyDescent="0.2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  <c r="AD458" s="77"/>
      <c r="AE458" s="77"/>
      <c r="AF458" s="77"/>
      <c r="AG458" s="77"/>
      <c r="AH458" s="77"/>
      <c r="AI458" s="77"/>
      <c r="AJ458" s="77"/>
      <c r="AK458" s="77"/>
      <c r="AL458" s="77"/>
      <c r="AM458" s="77"/>
      <c r="AN458" s="77"/>
      <c r="AO458" s="77"/>
    </row>
    <row r="459" spans="1:41" ht="9" customHeight="1" x14ac:dyDescent="0.2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  <c r="AA459" s="77"/>
      <c r="AB459" s="77"/>
      <c r="AC459" s="77"/>
      <c r="AD459" s="77"/>
      <c r="AE459" s="77"/>
      <c r="AF459" s="77"/>
      <c r="AG459" s="77"/>
      <c r="AH459" s="77"/>
      <c r="AI459" s="77"/>
      <c r="AJ459" s="77"/>
      <c r="AK459" s="77"/>
      <c r="AL459" s="77"/>
      <c r="AM459" s="77"/>
      <c r="AN459" s="77"/>
      <c r="AO459" s="77"/>
    </row>
    <row r="460" spans="1:41" ht="9" customHeight="1" x14ac:dyDescent="0.2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  <c r="AA460" s="77"/>
      <c r="AB460" s="77"/>
      <c r="AC460" s="77"/>
      <c r="AD460" s="77"/>
      <c r="AE460" s="77"/>
      <c r="AF460" s="77"/>
      <c r="AG460" s="77"/>
      <c r="AH460" s="77"/>
      <c r="AI460" s="77"/>
      <c r="AJ460" s="77"/>
      <c r="AK460" s="77"/>
      <c r="AL460" s="77"/>
      <c r="AM460" s="77"/>
      <c r="AN460" s="77"/>
      <c r="AO460" s="77"/>
    </row>
    <row r="461" spans="1:41" ht="9" customHeight="1" x14ac:dyDescent="0.2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  <c r="AC461" s="77"/>
      <c r="AD461" s="77"/>
      <c r="AE461" s="77"/>
      <c r="AF461" s="77"/>
      <c r="AG461" s="77"/>
      <c r="AH461" s="77"/>
      <c r="AI461" s="77"/>
      <c r="AJ461" s="77"/>
      <c r="AK461" s="77"/>
      <c r="AL461" s="77"/>
      <c r="AM461" s="77"/>
      <c r="AN461" s="77"/>
      <c r="AO461" s="77"/>
    </row>
    <row r="462" spans="1:41" ht="9" customHeight="1" x14ac:dyDescent="0.2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  <c r="AC462" s="77"/>
      <c r="AD462" s="77"/>
      <c r="AE462" s="77"/>
      <c r="AF462" s="77"/>
      <c r="AG462" s="77"/>
      <c r="AH462" s="77"/>
      <c r="AI462" s="77"/>
      <c r="AJ462" s="77"/>
      <c r="AK462" s="77"/>
      <c r="AL462" s="77"/>
      <c r="AM462" s="77"/>
      <c r="AN462" s="77"/>
      <c r="AO462" s="77"/>
    </row>
    <row r="463" spans="1:41" ht="9" customHeight="1" x14ac:dyDescent="0.2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  <c r="AA463" s="77"/>
      <c r="AB463" s="77"/>
      <c r="AC463" s="77"/>
      <c r="AD463" s="77"/>
      <c r="AE463" s="77"/>
      <c r="AF463" s="77"/>
      <c r="AG463" s="77"/>
      <c r="AH463" s="77"/>
      <c r="AI463" s="77"/>
      <c r="AJ463" s="77"/>
      <c r="AK463" s="77"/>
      <c r="AL463" s="77"/>
      <c r="AM463" s="77"/>
      <c r="AN463" s="77"/>
      <c r="AO463" s="77"/>
    </row>
    <row r="464" spans="1:41" ht="9" customHeight="1" x14ac:dyDescent="0.2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  <c r="AC464" s="77"/>
      <c r="AD464" s="77"/>
      <c r="AE464" s="77"/>
      <c r="AF464" s="77"/>
      <c r="AG464" s="77"/>
      <c r="AH464" s="77"/>
      <c r="AI464" s="77"/>
      <c r="AJ464" s="77"/>
      <c r="AK464" s="77"/>
      <c r="AL464" s="77"/>
      <c r="AM464" s="77"/>
      <c r="AN464" s="77"/>
      <c r="AO464" s="77"/>
    </row>
    <row r="465" spans="1:41" ht="9" customHeight="1" x14ac:dyDescent="0.2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  <c r="AC465" s="77"/>
      <c r="AD465" s="77"/>
      <c r="AE465" s="77"/>
      <c r="AF465" s="77"/>
      <c r="AG465" s="77"/>
      <c r="AH465" s="77"/>
      <c r="AI465" s="77"/>
      <c r="AJ465" s="77"/>
      <c r="AK465" s="77"/>
      <c r="AL465" s="77"/>
      <c r="AM465" s="77"/>
      <c r="AN465" s="77"/>
      <c r="AO465" s="77"/>
    </row>
    <row r="466" spans="1:41" ht="9" customHeight="1" x14ac:dyDescent="0.2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  <c r="AC466" s="77"/>
      <c r="AD466" s="77"/>
      <c r="AE466" s="77"/>
      <c r="AF466" s="77"/>
      <c r="AG466" s="77"/>
      <c r="AH466" s="77"/>
      <c r="AI466" s="77"/>
      <c r="AJ466" s="77"/>
      <c r="AK466" s="77"/>
      <c r="AL466" s="77"/>
      <c r="AM466" s="77"/>
      <c r="AN466" s="77"/>
      <c r="AO466" s="77"/>
    </row>
    <row r="467" spans="1:41" ht="9" customHeight="1" x14ac:dyDescent="0.2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  <c r="AC467" s="77"/>
      <c r="AD467" s="77"/>
      <c r="AE467" s="77"/>
      <c r="AF467" s="77"/>
      <c r="AG467" s="77"/>
      <c r="AH467" s="77"/>
      <c r="AI467" s="77"/>
      <c r="AJ467" s="77"/>
      <c r="AK467" s="77"/>
      <c r="AL467" s="77"/>
      <c r="AM467" s="77"/>
      <c r="AN467" s="77"/>
      <c r="AO467" s="77"/>
    </row>
    <row r="468" spans="1:41" ht="9" customHeight="1" x14ac:dyDescent="0.2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  <c r="AD468" s="77"/>
      <c r="AE468" s="77"/>
      <c r="AF468" s="77"/>
      <c r="AG468" s="77"/>
      <c r="AH468" s="77"/>
      <c r="AI468" s="77"/>
      <c r="AJ468" s="77"/>
      <c r="AK468" s="77"/>
      <c r="AL468" s="77"/>
      <c r="AM468" s="77"/>
      <c r="AN468" s="77"/>
      <c r="AO468" s="77"/>
    </row>
    <row r="469" spans="1:41" ht="9" customHeight="1" x14ac:dyDescent="0.2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77"/>
      <c r="AE469" s="77"/>
      <c r="AF469" s="77"/>
      <c r="AG469" s="77"/>
      <c r="AH469" s="77"/>
      <c r="AI469" s="77"/>
      <c r="AJ469" s="77"/>
      <c r="AK469" s="77"/>
      <c r="AL469" s="77"/>
      <c r="AM469" s="77"/>
      <c r="AN469" s="77"/>
      <c r="AO469" s="77"/>
    </row>
    <row r="470" spans="1:41" ht="9" customHeight="1" x14ac:dyDescent="0.2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  <c r="AC470" s="77"/>
      <c r="AD470" s="77"/>
      <c r="AE470" s="77"/>
      <c r="AF470" s="77"/>
      <c r="AG470" s="77"/>
      <c r="AH470" s="77"/>
      <c r="AI470" s="77"/>
      <c r="AJ470" s="77"/>
      <c r="AK470" s="77"/>
      <c r="AL470" s="77"/>
      <c r="AM470" s="77"/>
      <c r="AN470" s="77"/>
      <c r="AO470" s="77"/>
    </row>
    <row r="471" spans="1:41" ht="9" customHeight="1" x14ac:dyDescent="0.2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  <c r="AC471" s="77"/>
      <c r="AD471" s="77"/>
      <c r="AE471" s="77"/>
      <c r="AF471" s="77"/>
      <c r="AG471" s="77"/>
      <c r="AH471" s="77"/>
      <c r="AI471" s="77"/>
      <c r="AJ471" s="77"/>
      <c r="AK471" s="77"/>
      <c r="AL471" s="77"/>
      <c r="AM471" s="77"/>
      <c r="AN471" s="77"/>
      <c r="AO471" s="77"/>
    </row>
    <row r="472" spans="1:41" ht="9" customHeight="1" x14ac:dyDescent="0.2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  <c r="AD472" s="77"/>
      <c r="AE472" s="77"/>
      <c r="AF472" s="77"/>
      <c r="AG472" s="77"/>
      <c r="AH472" s="77"/>
      <c r="AI472" s="77"/>
      <c r="AJ472" s="77"/>
      <c r="AK472" s="77"/>
      <c r="AL472" s="77"/>
      <c r="AM472" s="77"/>
      <c r="AN472" s="77"/>
      <c r="AO472" s="77"/>
    </row>
    <row r="473" spans="1:41" ht="9" customHeight="1" x14ac:dyDescent="0.2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7"/>
      <c r="AE473" s="77"/>
      <c r="AF473" s="77"/>
      <c r="AG473" s="77"/>
      <c r="AH473" s="77"/>
      <c r="AI473" s="77"/>
      <c r="AJ473" s="77"/>
      <c r="AK473" s="77"/>
      <c r="AL473" s="77"/>
      <c r="AM473" s="77"/>
      <c r="AN473" s="77"/>
      <c r="AO473" s="77"/>
    </row>
    <row r="474" spans="1:41" ht="9" customHeight="1" x14ac:dyDescent="0.2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  <c r="AD474" s="77"/>
      <c r="AE474" s="77"/>
      <c r="AF474" s="77"/>
      <c r="AG474" s="77"/>
      <c r="AH474" s="77"/>
      <c r="AI474" s="77"/>
      <c r="AJ474" s="77"/>
      <c r="AK474" s="77"/>
      <c r="AL474" s="77"/>
      <c r="AM474" s="77"/>
      <c r="AN474" s="77"/>
      <c r="AO474" s="77"/>
    </row>
    <row r="475" spans="1:41" ht="9" customHeight="1" x14ac:dyDescent="0.2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  <c r="AD475" s="77"/>
      <c r="AE475" s="77"/>
      <c r="AF475" s="77"/>
      <c r="AG475" s="77"/>
      <c r="AH475" s="77"/>
      <c r="AI475" s="77"/>
      <c r="AJ475" s="77"/>
      <c r="AK475" s="77"/>
      <c r="AL475" s="77"/>
      <c r="AM475" s="77"/>
      <c r="AN475" s="77"/>
      <c r="AO475" s="77"/>
    </row>
    <row r="476" spans="1:41" ht="9" customHeight="1" x14ac:dyDescent="0.2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  <c r="AC476" s="77"/>
      <c r="AD476" s="77"/>
      <c r="AE476" s="77"/>
      <c r="AF476" s="77"/>
      <c r="AG476" s="77"/>
      <c r="AH476" s="77"/>
      <c r="AI476" s="77"/>
      <c r="AJ476" s="77"/>
      <c r="AK476" s="77"/>
      <c r="AL476" s="77"/>
      <c r="AM476" s="77"/>
      <c r="AN476" s="77"/>
      <c r="AO476" s="77"/>
    </row>
    <row r="477" spans="1:41" ht="9" customHeight="1" x14ac:dyDescent="0.2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  <c r="AD477" s="77"/>
      <c r="AE477" s="77"/>
      <c r="AF477" s="77"/>
      <c r="AG477" s="77"/>
      <c r="AH477" s="77"/>
      <c r="AI477" s="77"/>
      <c r="AJ477" s="77"/>
      <c r="AK477" s="77"/>
      <c r="AL477" s="77"/>
      <c r="AM477" s="77"/>
      <c r="AN477" s="77"/>
      <c r="AO477" s="77"/>
    </row>
    <row r="478" spans="1:41" ht="9" customHeight="1" x14ac:dyDescent="0.2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  <c r="AC478" s="77"/>
      <c r="AD478" s="77"/>
      <c r="AE478" s="77"/>
      <c r="AF478" s="77"/>
      <c r="AG478" s="77"/>
      <c r="AH478" s="77"/>
      <c r="AI478" s="77"/>
      <c r="AJ478" s="77"/>
      <c r="AK478" s="77"/>
      <c r="AL478" s="77"/>
      <c r="AM478" s="77"/>
      <c r="AN478" s="77"/>
      <c r="AO478" s="77"/>
    </row>
    <row r="479" spans="1:41" ht="9" customHeight="1" x14ac:dyDescent="0.2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  <c r="AD479" s="77"/>
      <c r="AE479" s="77"/>
      <c r="AF479" s="77"/>
      <c r="AG479" s="77"/>
      <c r="AH479" s="77"/>
      <c r="AI479" s="77"/>
      <c r="AJ479" s="77"/>
      <c r="AK479" s="77"/>
      <c r="AL479" s="77"/>
      <c r="AM479" s="77"/>
      <c r="AN479" s="77"/>
      <c r="AO479" s="77"/>
    </row>
    <row r="480" spans="1:41" ht="9" customHeight="1" x14ac:dyDescent="0.2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  <c r="AC480" s="77"/>
      <c r="AD480" s="77"/>
      <c r="AE480" s="77"/>
      <c r="AF480" s="77"/>
      <c r="AG480" s="77"/>
      <c r="AH480" s="77"/>
      <c r="AI480" s="77"/>
      <c r="AJ480" s="77"/>
      <c r="AK480" s="77"/>
      <c r="AL480" s="77"/>
      <c r="AM480" s="77"/>
      <c r="AN480" s="77"/>
      <c r="AO480" s="77"/>
    </row>
    <row r="481" spans="1:41" ht="9" customHeight="1" x14ac:dyDescent="0.2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  <c r="AC481" s="77"/>
      <c r="AD481" s="77"/>
      <c r="AE481" s="77"/>
      <c r="AF481" s="77"/>
      <c r="AG481" s="77"/>
      <c r="AH481" s="77"/>
      <c r="AI481" s="77"/>
      <c r="AJ481" s="77"/>
      <c r="AK481" s="77"/>
      <c r="AL481" s="77"/>
      <c r="AM481" s="77"/>
      <c r="AN481" s="77"/>
      <c r="AO481" s="77"/>
    </row>
    <row r="482" spans="1:41" ht="9" customHeight="1" x14ac:dyDescent="0.2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  <c r="AD482" s="77"/>
      <c r="AE482" s="77"/>
      <c r="AF482" s="77"/>
      <c r="AG482" s="77"/>
      <c r="AH482" s="77"/>
      <c r="AI482" s="77"/>
      <c r="AJ482" s="77"/>
      <c r="AK482" s="77"/>
      <c r="AL482" s="77"/>
      <c r="AM482" s="77"/>
      <c r="AN482" s="77"/>
      <c r="AO482" s="77"/>
    </row>
    <row r="483" spans="1:41" ht="9" customHeight="1" x14ac:dyDescent="0.2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7"/>
      <c r="AE483" s="77"/>
      <c r="AF483" s="77"/>
      <c r="AG483" s="77"/>
      <c r="AH483" s="77"/>
      <c r="AI483" s="77"/>
      <c r="AJ483" s="77"/>
      <c r="AK483" s="77"/>
      <c r="AL483" s="77"/>
      <c r="AM483" s="77"/>
      <c r="AN483" s="77"/>
      <c r="AO483" s="77"/>
    </row>
    <row r="484" spans="1:41" ht="9" customHeight="1" x14ac:dyDescent="0.2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  <c r="AF484" s="77"/>
      <c r="AG484" s="77"/>
      <c r="AH484" s="77"/>
      <c r="AI484" s="77"/>
      <c r="AJ484" s="77"/>
      <c r="AK484" s="77"/>
      <c r="AL484" s="77"/>
      <c r="AM484" s="77"/>
      <c r="AN484" s="77"/>
      <c r="AO484" s="77"/>
    </row>
    <row r="485" spans="1:41" ht="9" customHeight="1" x14ac:dyDescent="0.2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  <c r="AF485" s="77"/>
      <c r="AG485" s="77"/>
      <c r="AH485" s="77"/>
      <c r="AI485" s="77"/>
      <c r="AJ485" s="77"/>
      <c r="AK485" s="77"/>
      <c r="AL485" s="77"/>
      <c r="AM485" s="77"/>
      <c r="AN485" s="77"/>
      <c r="AO485" s="77"/>
    </row>
    <row r="486" spans="1:41" ht="9" customHeight="1" x14ac:dyDescent="0.2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  <c r="AE486" s="77"/>
      <c r="AF486" s="77"/>
      <c r="AG486" s="77"/>
      <c r="AH486" s="77"/>
      <c r="AI486" s="77"/>
      <c r="AJ486" s="77"/>
      <c r="AK486" s="77"/>
      <c r="AL486" s="77"/>
      <c r="AM486" s="77"/>
      <c r="AN486" s="77"/>
      <c r="AO486" s="77"/>
    </row>
    <row r="487" spans="1:41" ht="9" customHeight="1" x14ac:dyDescent="0.2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  <c r="AF487" s="77"/>
      <c r="AG487" s="77"/>
      <c r="AH487" s="77"/>
      <c r="AI487" s="77"/>
      <c r="AJ487" s="77"/>
      <c r="AK487" s="77"/>
      <c r="AL487" s="77"/>
      <c r="AM487" s="77"/>
      <c r="AN487" s="77"/>
      <c r="AO487" s="77"/>
    </row>
    <row r="488" spans="1:41" ht="9" customHeight="1" x14ac:dyDescent="0.2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  <c r="AD488" s="77"/>
      <c r="AE488" s="77"/>
      <c r="AF488" s="77"/>
      <c r="AG488" s="77"/>
      <c r="AH488" s="77"/>
      <c r="AI488" s="77"/>
      <c r="AJ488" s="77"/>
      <c r="AK488" s="77"/>
      <c r="AL488" s="77"/>
      <c r="AM488" s="77"/>
      <c r="AN488" s="77"/>
      <c r="AO488" s="77"/>
    </row>
    <row r="489" spans="1:41" ht="9" customHeight="1" x14ac:dyDescent="0.2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  <c r="AC489" s="77"/>
      <c r="AD489" s="77"/>
      <c r="AE489" s="77"/>
      <c r="AF489" s="77"/>
      <c r="AG489" s="77"/>
      <c r="AH489" s="77"/>
      <c r="AI489" s="77"/>
      <c r="AJ489" s="77"/>
      <c r="AK489" s="77"/>
      <c r="AL489" s="77"/>
      <c r="AM489" s="77"/>
      <c r="AN489" s="77"/>
      <c r="AO489" s="77"/>
    </row>
    <row r="490" spans="1:41" ht="9" customHeight="1" x14ac:dyDescent="0.2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  <c r="AD490" s="77"/>
      <c r="AE490" s="77"/>
      <c r="AF490" s="77"/>
      <c r="AG490" s="77"/>
      <c r="AH490" s="77"/>
      <c r="AI490" s="77"/>
      <c r="AJ490" s="77"/>
      <c r="AK490" s="77"/>
      <c r="AL490" s="77"/>
      <c r="AM490" s="77"/>
      <c r="AN490" s="77"/>
      <c r="AO490" s="77"/>
    </row>
    <row r="491" spans="1:41" ht="9" customHeight="1" x14ac:dyDescent="0.2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  <c r="AC491" s="77"/>
      <c r="AD491" s="77"/>
      <c r="AE491" s="77"/>
      <c r="AF491" s="77"/>
      <c r="AG491" s="77"/>
      <c r="AH491" s="77"/>
      <c r="AI491" s="77"/>
      <c r="AJ491" s="77"/>
      <c r="AK491" s="77"/>
      <c r="AL491" s="77"/>
      <c r="AM491" s="77"/>
      <c r="AN491" s="77"/>
      <c r="AO491" s="77"/>
    </row>
    <row r="492" spans="1:41" ht="9" customHeight="1" x14ac:dyDescent="0.2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  <c r="AD492" s="77"/>
      <c r="AE492" s="77"/>
      <c r="AF492" s="77"/>
      <c r="AG492" s="77"/>
      <c r="AH492" s="77"/>
      <c r="AI492" s="77"/>
      <c r="AJ492" s="77"/>
      <c r="AK492" s="77"/>
      <c r="AL492" s="77"/>
      <c r="AM492" s="77"/>
      <c r="AN492" s="77"/>
      <c r="AO492" s="77"/>
    </row>
    <row r="493" spans="1:41" ht="9" customHeight="1" x14ac:dyDescent="0.2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  <c r="AD493" s="77"/>
      <c r="AE493" s="77"/>
      <c r="AF493" s="77"/>
      <c r="AG493" s="77"/>
      <c r="AH493" s="77"/>
      <c r="AI493" s="77"/>
      <c r="AJ493" s="77"/>
      <c r="AK493" s="77"/>
      <c r="AL493" s="77"/>
      <c r="AM493" s="77"/>
      <c r="AN493" s="77"/>
      <c r="AO493" s="77"/>
    </row>
    <row r="494" spans="1:41" ht="9" customHeight="1" x14ac:dyDescent="0.2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  <c r="AF494" s="77"/>
      <c r="AG494" s="77"/>
      <c r="AH494" s="77"/>
      <c r="AI494" s="77"/>
      <c r="AJ494" s="77"/>
      <c r="AK494" s="77"/>
      <c r="AL494" s="77"/>
      <c r="AM494" s="77"/>
      <c r="AN494" s="77"/>
      <c r="AO494" s="77"/>
    </row>
    <row r="495" spans="1:41" ht="9" customHeight="1" x14ac:dyDescent="0.2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  <c r="AF495" s="77"/>
      <c r="AG495" s="77"/>
      <c r="AH495" s="77"/>
      <c r="AI495" s="77"/>
      <c r="AJ495" s="77"/>
      <c r="AK495" s="77"/>
      <c r="AL495" s="77"/>
      <c r="AM495" s="77"/>
      <c r="AN495" s="77"/>
      <c r="AO495" s="77"/>
    </row>
    <row r="496" spans="1:41" ht="9" customHeight="1" x14ac:dyDescent="0.2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  <c r="AK496" s="77"/>
      <c r="AL496" s="77"/>
      <c r="AM496" s="77"/>
      <c r="AN496" s="77"/>
      <c r="AO496" s="77"/>
    </row>
    <row r="497" spans="1:41" ht="9" customHeight="1" x14ac:dyDescent="0.2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  <c r="AK497" s="77"/>
      <c r="AL497" s="77"/>
      <c r="AM497" s="77"/>
      <c r="AN497" s="77"/>
      <c r="AO497" s="77"/>
    </row>
    <row r="498" spans="1:41" ht="9" customHeight="1" x14ac:dyDescent="0.2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  <c r="AD498" s="77"/>
      <c r="AE498" s="77"/>
      <c r="AF498" s="77"/>
      <c r="AG498" s="77"/>
      <c r="AH498" s="77"/>
      <c r="AI498" s="77"/>
      <c r="AJ498" s="77"/>
      <c r="AK498" s="77"/>
      <c r="AL498" s="77"/>
      <c r="AM498" s="77"/>
      <c r="AN498" s="77"/>
      <c r="AO498" s="77"/>
    </row>
    <row r="499" spans="1:41" ht="9" customHeight="1" x14ac:dyDescent="0.2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77"/>
      <c r="AE499" s="77"/>
      <c r="AF499" s="77"/>
      <c r="AG499" s="77"/>
      <c r="AH499" s="77"/>
      <c r="AI499" s="77"/>
      <c r="AJ499" s="77"/>
      <c r="AK499" s="77"/>
      <c r="AL499" s="77"/>
      <c r="AM499" s="77"/>
      <c r="AN499" s="77"/>
      <c r="AO499" s="77"/>
    </row>
    <row r="500" spans="1:41" ht="9" customHeight="1" x14ac:dyDescent="0.2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  <c r="AC500" s="77"/>
      <c r="AD500" s="77"/>
      <c r="AE500" s="77"/>
      <c r="AF500" s="77"/>
      <c r="AG500" s="77"/>
      <c r="AH500" s="77"/>
      <c r="AI500" s="77"/>
      <c r="AJ500" s="77"/>
      <c r="AK500" s="77"/>
      <c r="AL500" s="77"/>
      <c r="AM500" s="77"/>
      <c r="AN500" s="77"/>
      <c r="AO500" s="77"/>
    </row>
    <row r="501" spans="1:41" ht="9" customHeight="1" x14ac:dyDescent="0.2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  <c r="AC501" s="77"/>
      <c r="AD501" s="77"/>
      <c r="AE501" s="77"/>
      <c r="AF501" s="77"/>
      <c r="AG501" s="77"/>
      <c r="AH501" s="77"/>
      <c r="AI501" s="77"/>
      <c r="AJ501" s="77"/>
      <c r="AK501" s="77"/>
      <c r="AL501" s="77"/>
      <c r="AM501" s="77"/>
      <c r="AN501" s="77"/>
      <c r="AO501" s="77"/>
    </row>
    <row r="502" spans="1:41" ht="9" customHeight="1" x14ac:dyDescent="0.2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  <c r="AC502" s="77"/>
      <c r="AD502" s="77"/>
      <c r="AE502" s="77"/>
      <c r="AF502" s="77"/>
      <c r="AG502" s="77"/>
      <c r="AH502" s="77"/>
      <c r="AI502" s="77"/>
      <c r="AJ502" s="77"/>
      <c r="AK502" s="77"/>
      <c r="AL502" s="77"/>
      <c r="AM502" s="77"/>
      <c r="AN502" s="77"/>
      <c r="AO502" s="77"/>
    </row>
    <row r="503" spans="1:41" ht="9" customHeight="1" x14ac:dyDescent="0.2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  <c r="AC503" s="77"/>
      <c r="AD503" s="77"/>
      <c r="AE503" s="77"/>
      <c r="AF503" s="77"/>
      <c r="AG503" s="77"/>
      <c r="AH503" s="77"/>
      <c r="AI503" s="77"/>
      <c r="AJ503" s="77"/>
      <c r="AK503" s="77"/>
      <c r="AL503" s="77"/>
      <c r="AM503" s="77"/>
      <c r="AN503" s="77"/>
      <c r="AO503" s="77"/>
    </row>
    <row r="504" spans="1:41" ht="9" customHeight="1" x14ac:dyDescent="0.2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  <c r="AC504" s="77"/>
      <c r="AD504" s="77"/>
      <c r="AE504" s="77"/>
      <c r="AF504" s="77"/>
      <c r="AG504" s="77"/>
      <c r="AH504" s="77"/>
      <c r="AI504" s="77"/>
      <c r="AJ504" s="77"/>
      <c r="AK504" s="77"/>
      <c r="AL504" s="77"/>
      <c r="AM504" s="77"/>
      <c r="AN504" s="77"/>
      <c r="AO504" s="77"/>
    </row>
    <row r="505" spans="1:41" ht="9" customHeight="1" x14ac:dyDescent="0.2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  <c r="AC505" s="77"/>
      <c r="AD505" s="77"/>
      <c r="AE505" s="77"/>
      <c r="AF505" s="77"/>
      <c r="AG505" s="77"/>
      <c r="AH505" s="77"/>
      <c r="AI505" s="77"/>
      <c r="AJ505" s="77"/>
      <c r="AK505" s="77"/>
      <c r="AL505" s="77"/>
      <c r="AM505" s="77"/>
      <c r="AN505" s="77"/>
      <c r="AO505" s="77"/>
    </row>
    <row r="506" spans="1:41" ht="9" customHeight="1" x14ac:dyDescent="0.2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  <c r="AD506" s="77"/>
      <c r="AE506" s="77"/>
      <c r="AF506" s="77"/>
      <c r="AG506" s="77"/>
      <c r="AH506" s="77"/>
      <c r="AI506" s="77"/>
      <c r="AJ506" s="77"/>
      <c r="AK506" s="77"/>
      <c r="AL506" s="77"/>
      <c r="AM506" s="77"/>
      <c r="AN506" s="77"/>
      <c r="AO506" s="77"/>
    </row>
    <row r="507" spans="1:41" ht="9" customHeight="1" x14ac:dyDescent="0.2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  <c r="AC507" s="77"/>
      <c r="AD507" s="77"/>
      <c r="AE507" s="77"/>
      <c r="AF507" s="77"/>
      <c r="AG507" s="77"/>
      <c r="AH507" s="77"/>
      <c r="AI507" s="77"/>
      <c r="AJ507" s="77"/>
      <c r="AK507" s="77"/>
      <c r="AL507" s="77"/>
      <c r="AM507" s="77"/>
      <c r="AN507" s="77"/>
      <c r="AO507" s="77"/>
    </row>
    <row r="508" spans="1:41" ht="9" customHeight="1" x14ac:dyDescent="0.2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  <c r="AC508" s="77"/>
      <c r="AD508" s="77"/>
      <c r="AE508" s="77"/>
      <c r="AF508" s="77"/>
      <c r="AG508" s="77"/>
      <c r="AH508" s="77"/>
      <c r="AI508" s="77"/>
      <c r="AJ508" s="77"/>
      <c r="AK508" s="77"/>
      <c r="AL508" s="77"/>
      <c r="AM508" s="77"/>
      <c r="AN508" s="77"/>
      <c r="AO508" s="77"/>
    </row>
    <row r="509" spans="1:41" ht="9" customHeight="1" x14ac:dyDescent="0.2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  <c r="AC509" s="77"/>
      <c r="AD509" s="77"/>
      <c r="AE509" s="77"/>
      <c r="AF509" s="77"/>
      <c r="AG509" s="77"/>
      <c r="AH509" s="77"/>
      <c r="AI509" s="77"/>
      <c r="AJ509" s="77"/>
      <c r="AK509" s="77"/>
      <c r="AL509" s="77"/>
      <c r="AM509" s="77"/>
      <c r="AN509" s="77"/>
      <c r="AO509" s="77"/>
    </row>
    <row r="510" spans="1:41" ht="9" customHeight="1" x14ac:dyDescent="0.2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  <c r="AC510" s="77"/>
      <c r="AD510" s="77"/>
      <c r="AE510" s="77"/>
      <c r="AF510" s="77"/>
      <c r="AG510" s="77"/>
      <c r="AH510" s="77"/>
      <c r="AI510" s="77"/>
      <c r="AJ510" s="77"/>
      <c r="AK510" s="77"/>
      <c r="AL510" s="77"/>
      <c r="AM510" s="77"/>
      <c r="AN510" s="77"/>
      <c r="AO510" s="77"/>
    </row>
    <row r="511" spans="1:41" ht="9" customHeight="1" x14ac:dyDescent="0.2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  <c r="AC511" s="77"/>
      <c r="AD511" s="77"/>
      <c r="AE511" s="77"/>
      <c r="AF511" s="77"/>
      <c r="AG511" s="77"/>
      <c r="AH511" s="77"/>
      <c r="AI511" s="77"/>
      <c r="AJ511" s="77"/>
      <c r="AK511" s="77"/>
      <c r="AL511" s="77"/>
      <c r="AM511" s="77"/>
      <c r="AN511" s="77"/>
      <c r="AO511" s="77"/>
    </row>
    <row r="512" spans="1:41" ht="9" customHeight="1" x14ac:dyDescent="0.2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  <c r="AC512" s="77"/>
      <c r="AD512" s="77"/>
      <c r="AE512" s="77"/>
      <c r="AF512" s="77"/>
      <c r="AG512" s="77"/>
      <c r="AH512" s="77"/>
      <c r="AI512" s="77"/>
      <c r="AJ512" s="77"/>
      <c r="AK512" s="77"/>
      <c r="AL512" s="77"/>
      <c r="AM512" s="77"/>
      <c r="AN512" s="77"/>
      <c r="AO512" s="77"/>
    </row>
    <row r="513" spans="1:41" ht="9" customHeight="1" x14ac:dyDescent="0.2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  <c r="AC513" s="77"/>
      <c r="AD513" s="77"/>
      <c r="AE513" s="77"/>
      <c r="AF513" s="77"/>
      <c r="AG513" s="77"/>
      <c r="AH513" s="77"/>
      <c r="AI513" s="77"/>
      <c r="AJ513" s="77"/>
      <c r="AK513" s="77"/>
      <c r="AL513" s="77"/>
      <c r="AM513" s="77"/>
      <c r="AN513" s="77"/>
      <c r="AO513" s="77"/>
    </row>
    <row r="514" spans="1:41" ht="9" customHeight="1" x14ac:dyDescent="0.2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  <c r="AN514" s="77"/>
      <c r="AO514" s="77"/>
    </row>
    <row r="515" spans="1:41" ht="9" customHeight="1" x14ac:dyDescent="0.2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  <c r="AN515" s="77"/>
      <c r="AO515" s="77"/>
    </row>
    <row r="516" spans="1:41" ht="9" customHeight="1" x14ac:dyDescent="0.2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</row>
    <row r="517" spans="1:41" ht="9" customHeight="1" x14ac:dyDescent="0.2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  <c r="AL517" s="77"/>
      <c r="AM517" s="77"/>
      <c r="AN517" s="77"/>
      <c r="AO517" s="77"/>
    </row>
    <row r="518" spans="1:41" ht="9" customHeight="1" x14ac:dyDescent="0.2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  <c r="AL518" s="77"/>
      <c r="AM518" s="77"/>
      <c r="AN518" s="77"/>
      <c r="AO518" s="77"/>
    </row>
    <row r="519" spans="1:41" ht="9" customHeight="1" x14ac:dyDescent="0.2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  <c r="AF519" s="77"/>
      <c r="AG519" s="77"/>
      <c r="AH519" s="77"/>
      <c r="AI519" s="77"/>
      <c r="AJ519" s="77"/>
      <c r="AK519" s="77"/>
      <c r="AL519" s="77"/>
      <c r="AM519" s="77"/>
      <c r="AN519" s="77"/>
      <c r="AO519" s="77"/>
    </row>
    <row r="520" spans="1:41" ht="9" customHeight="1" x14ac:dyDescent="0.2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  <c r="AL520" s="77"/>
      <c r="AM520" s="77"/>
      <c r="AN520" s="77"/>
      <c r="AO520" s="77"/>
    </row>
    <row r="521" spans="1:41" ht="9" customHeight="1" x14ac:dyDescent="0.2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  <c r="AL521" s="77"/>
      <c r="AM521" s="77"/>
      <c r="AN521" s="77"/>
      <c r="AO521" s="77"/>
    </row>
    <row r="522" spans="1:41" ht="9" customHeight="1" x14ac:dyDescent="0.2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77"/>
      <c r="AO522" s="77"/>
    </row>
    <row r="523" spans="1:41" ht="9" customHeight="1" x14ac:dyDescent="0.2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  <c r="AK523" s="77"/>
      <c r="AL523" s="77"/>
      <c r="AM523" s="77"/>
      <c r="AN523" s="77"/>
      <c r="AO523" s="77"/>
    </row>
    <row r="524" spans="1:41" ht="9" customHeight="1" x14ac:dyDescent="0.2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77"/>
      <c r="AL524" s="77"/>
      <c r="AM524" s="77"/>
      <c r="AN524" s="77"/>
      <c r="AO524" s="77"/>
    </row>
    <row r="525" spans="1:41" ht="9" customHeight="1" x14ac:dyDescent="0.2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  <c r="AL525" s="77"/>
      <c r="AM525" s="77"/>
      <c r="AN525" s="77"/>
      <c r="AO525" s="77"/>
    </row>
    <row r="526" spans="1:41" ht="9" customHeight="1" x14ac:dyDescent="0.2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  <c r="AK526" s="77"/>
      <c r="AL526" s="77"/>
      <c r="AM526" s="77"/>
      <c r="AN526" s="77"/>
      <c r="AO526" s="77"/>
    </row>
    <row r="527" spans="1:41" ht="9" customHeight="1" x14ac:dyDescent="0.2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  <c r="AN527" s="77"/>
      <c r="AO527" s="77"/>
    </row>
    <row r="528" spans="1:41" ht="9" customHeight="1" x14ac:dyDescent="0.2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  <c r="AN528" s="77"/>
      <c r="AO528" s="77"/>
    </row>
    <row r="529" spans="1:41" ht="9" customHeight="1" x14ac:dyDescent="0.2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  <c r="AN529" s="77"/>
      <c r="AO529" s="77"/>
    </row>
    <row r="530" spans="1:41" ht="9" customHeight="1" x14ac:dyDescent="0.2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</row>
    <row r="531" spans="1:41" ht="9" customHeight="1" x14ac:dyDescent="0.2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  <c r="AK531" s="77"/>
      <c r="AL531" s="77"/>
      <c r="AM531" s="77"/>
      <c r="AN531" s="77"/>
      <c r="AO531" s="77"/>
    </row>
    <row r="532" spans="1:41" ht="9" customHeight="1" x14ac:dyDescent="0.2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  <c r="AK532" s="77"/>
      <c r="AL532" s="77"/>
      <c r="AM532" s="77"/>
      <c r="AN532" s="77"/>
      <c r="AO532" s="77"/>
    </row>
    <row r="533" spans="1:41" ht="9" customHeight="1" x14ac:dyDescent="0.2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  <c r="AK533" s="77"/>
      <c r="AL533" s="77"/>
      <c r="AM533" s="77"/>
      <c r="AN533" s="77"/>
      <c r="AO533" s="77"/>
    </row>
    <row r="534" spans="1:41" ht="9" customHeight="1" x14ac:dyDescent="0.2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  <c r="AA534" s="77"/>
      <c r="AB534" s="77"/>
      <c r="AC534" s="77"/>
      <c r="AD534" s="77"/>
      <c r="AE534" s="77"/>
      <c r="AF534" s="77"/>
      <c r="AG534" s="77"/>
      <c r="AH534" s="77"/>
      <c r="AI534" s="77"/>
      <c r="AJ534" s="77"/>
      <c r="AK534" s="77"/>
      <c r="AL534" s="77"/>
      <c r="AM534" s="77"/>
      <c r="AN534" s="77"/>
      <c r="AO534" s="77"/>
    </row>
    <row r="535" spans="1:41" ht="9" customHeight="1" x14ac:dyDescent="0.2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  <c r="AA535" s="77"/>
      <c r="AB535" s="77"/>
      <c r="AC535" s="77"/>
      <c r="AD535" s="77"/>
      <c r="AE535" s="77"/>
      <c r="AF535" s="77"/>
      <c r="AG535" s="77"/>
      <c r="AH535" s="77"/>
      <c r="AI535" s="77"/>
      <c r="AJ535" s="77"/>
      <c r="AK535" s="77"/>
      <c r="AL535" s="77"/>
      <c r="AM535" s="77"/>
      <c r="AN535" s="77"/>
      <c r="AO535" s="77"/>
    </row>
    <row r="536" spans="1:41" ht="9" customHeight="1" x14ac:dyDescent="0.2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  <c r="AA536" s="77"/>
      <c r="AB536" s="77"/>
      <c r="AC536" s="77"/>
      <c r="AD536" s="77"/>
      <c r="AE536" s="77"/>
      <c r="AF536" s="77"/>
      <c r="AG536" s="77"/>
      <c r="AH536" s="77"/>
      <c r="AI536" s="77"/>
      <c r="AJ536" s="77"/>
      <c r="AK536" s="77"/>
      <c r="AL536" s="77"/>
      <c r="AM536" s="77"/>
      <c r="AN536" s="77"/>
      <c r="AO536" s="77"/>
    </row>
    <row r="537" spans="1:41" ht="9" customHeight="1" x14ac:dyDescent="0.2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  <c r="AA537" s="77"/>
      <c r="AB537" s="77"/>
      <c r="AC537" s="77"/>
      <c r="AD537" s="77"/>
      <c r="AE537" s="77"/>
      <c r="AF537" s="77"/>
      <c r="AG537" s="77"/>
      <c r="AH537" s="77"/>
      <c r="AI537" s="77"/>
      <c r="AJ537" s="77"/>
      <c r="AK537" s="77"/>
      <c r="AL537" s="77"/>
      <c r="AM537" s="77"/>
      <c r="AN537" s="77"/>
      <c r="AO537" s="77"/>
    </row>
    <row r="538" spans="1:41" ht="9" customHeight="1" x14ac:dyDescent="0.2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  <c r="AA538" s="77"/>
      <c r="AB538" s="77"/>
      <c r="AC538" s="77"/>
      <c r="AD538" s="77"/>
      <c r="AE538" s="77"/>
      <c r="AF538" s="77"/>
      <c r="AG538" s="77"/>
      <c r="AH538" s="77"/>
      <c r="AI538" s="77"/>
      <c r="AJ538" s="77"/>
      <c r="AK538" s="77"/>
      <c r="AL538" s="77"/>
      <c r="AM538" s="77"/>
      <c r="AN538" s="77"/>
      <c r="AO538" s="77"/>
    </row>
    <row r="539" spans="1:41" ht="9" customHeight="1" x14ac:dyDescent="0.2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  <c r="AA539" s="77"/>
      <c r="AB539" s="77"/>
      <c r="AC539" s="77"/>
      <c r="AD539" s="77"/>
      <c r="AE539" s="77"/>
      <c r="AF539" s="77"/>
      <c r="AG539" s="77"/>
      <c r="AH539" s="77"/>
      <c r="AI539" s="77"/>
      <c r="AJ539" s="77"/>
      <c r="AK539" s="77"/>
      <c r="AL539" s="77"/>
      <c r="AM539" s="77"/>
      <c r="AN539" s="77"/>
      <c r="AO539" s="77"/>
    </row>
    <row r="540" spans="1:41" ht="9" customHeight="1" x14ac:dyDescent="0.2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  <c r="AA540" s="77"/>
      <c r="AB540" s="77"/>
      <c r="AC540" s="77"/>
      <c r="AD540" s="77"/>
      <c r="AE540" s="77"/>
      <c r="AF540" s="77"/>
      <c r="AG540" s="77"/>
      <c r="AH540" s="77"/>
      <c r="AI540" s="77"/>
      <c r="AJ540" s="77"/>
      <c r="AK540" s="77"/>
      <c r="AL540" s="77"/>
      <c r="AM540" s="77"/>
      <c r="AN540" s="77"/>
      <c r="AO540" s="77"/>
    </row>
    <row r="541" spans="1:41" ht="9" customHeight="1" x14ac:dyDescent="0.2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  <c r="AA541" s="77"/>
      <c r="AB541" s="77"/>
      <c r="AC541" s="77"/>
      <c r="AD541" s="77"/>
      <c r="AE541" s="77"/>
      <c r="AF541" s="77"/>
      <c r="AG541" s="77"/>
      <c r="AH541" s="77"/>
      <c r="AI541" s="77"/>
      <c r="AJ541" s="77"/>
      <c r="AK541" s="77"/>
      <c r="AL541" s="77"/>
      <c r="AM541" s="77"/>
      <c r="AN541" s="77"/>
      <c r="AO541" s="77"/>
    </row>
    <row r="542" spans="1:41" ht="9" customHeight="1" x14ac:dyDescent="0.2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  <c r="AA542" s="77"/>
      <c r="AB542" s="77"/>
      <c r="AC542" s="77"/>
      <c r="AD542" s="77"/>
      <c r="AE542" s="77"/>
      <c r="AF542" s="77"/>
      <c r="AG542" s="77"/>
      <c r="AH542" s="77"/>
      <c r="AI542" s="77"/>
      <c r="AJ542" s="77"/>
      <c r="AK542" s="77"/>
      <c r="AL542" s="77"/>
      <c r="AM542" s="77"/>
      <c r="AN542" s="77"/>
      <c r="AO542" s="77"/>
    </row>
    <row r="543" spans="1:41" ht="9" customHeight="1" x14ac:dyDescent="0.2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  <c r="AA543" s="77"/>
      <c r="AB543" s="77"/>
      <c r="AC543" s="77"/>
      <c r="AD543" s="77"/>
      <c r="AE543" s="77"/>
      <c r="AF543" s="77"/>
      <c r="AG543" s="77"/>
      <c r="AH543" s="77"/>
      <c r="AI543" s="77"/>
      <c r="AJ543" s="77"/>
      <c r="AK543" s="77"/>
      <c r="AL543" s="77"/>
      <c r="AM543" s="77"/>
      <c r="AN543" s="77"/>
      <c r="AO543" s="77"/>
    </row>
    <row r="544" spans="1:41" ht="9" customHeight="1" x14ac:dyDescent="0.2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  <c r="AA544" s="77"/>
      <c r="AB544" s="77"/>
      <c r="AC544" s="77"/>
      <c r="AD544" s="77"/>
      <c r="AE544" s="77"/>
      <c r="AF544" s="77"/>
      <c r="AG544" s="77"/>
      <c r="AH544" s="77"/>
      <c r="AI544" s="77"/>
      <c r="AJ544" s="77"/>
      <c r="AK544" s="77"/>
      <c r="AL544" s="77"/>
      <c r="AM544" s="77"/>
      <c r="AN544" s="77"/>
      <c r="AO544" s="77"/>
    </row>
    <row r="545" spans="1:41" ht="9" customHeight="1" x14ac:dyDescent="0.2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  <c r="AA545" s="77"/>
      <c r="AB545" s="77"/>
      <c r="AC545" s="77"/>
      <c r="AD545" s="77"/>
      <c r="AE545" s="77"/>
      <c r="AF545" s="77"/>
      <c r="AG545" s="77"/>
      <c r="AH545" s="77"/>
      <c r="AI545" s="77"/>
      <c r="AJ545" s="77"/>
      <c r="AK545" s="77"/>
      <c r="AL545" s="77"/>
      <c r="AM545" s="77"/>
      <c r="AN545" s="77"/>
      <c r="AO545" s="77"/>
    </row>
    <row r="546" spans="1:41" ht="9" customHeight="1" x14ac:dyDescent="0.2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  <c r="AA546" s="77"/>
      <c r="AB546" s="77"/>
      <c r="AC546" s="77"/>
      <c r="AD546" s="77"/>
      <c r="AE546" s="77"/>
      <c r="AF546" s="77"/>
      <c r="AG546" s="77"/>
      <c r="AH546" s="77"/>
      <c r="AI546" s="77"/>
      <c r="AJ546" s="77"/>
      <c r="AK546" s="77"/>
      <c r="AL546" s="77"/>
      <c r="AM546" s="77"/>
      <c r="AN546" s="77"/>
      <c r="AO546" s="77"/>
    </row>
    <row r="547" spans="1:41" ht="9" customHeight="1" x14ac:dyDescent="0.2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7"/>
      <c r="AB547" s="77"/>
      <c r="AC547" s="77"/>
      <c r="AD547" s="77"/>
      <c r="AE547" s="77"/>
      <c r="AF547" s="77"/>
      <c r="AG547" s="77"/>
      <c r="AH547" s="77"/>
      <c r="AI547" s="77"/>
      <c r="AJ547" s="77"/>
      <c r="AK547" s="77"/>
      <c r="AL547" s="77"/>
      <c r="AM547" s="77"/>
      <c r="AN547" s="77"/>
      <c r="AO547" s="77"/>
    </row>
    <row r="548" spans="1:41" ht="9" customHeight="1" x14ac:dyDescent="0.2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7"/>
      <c r="AB548" s="77"/>
      <c r="AC548" s="77"/>
      <c r="AD548" s="77"/>
      <c r="AE548" s="77"/>
      <c r="AF548" s="77"/>
      <c r="AG548" s="77"/>
      <c r="AH548" s="77"/>
      <c r="AI548" s="77"/>
      <c r="AJ548" s="77"/>
      <c r="AK548" s="77"/>
      <c r="AL548" s="77"/>
      <c r="AM548" s="77"/>
      <c r="AN548" s="77"/>
      <c r="AO548" s="77"/>
    </row>
    <row r="549" spans="1:41" ht="9" customHeight="1" x14ac:dyDescent="0.2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  <c r="AA549" s="77"/>
      <c r="AB549" s="77"/>
      <c r="AC549" s="77"/>
      <c r="AD549" s="77"/>
      <c r="AE549" s="77"/>
      <c r="AF549" s="77"/>
      <c r="AG549" s="77"/>
      <c r="AH549" s="77"/>
      <c r="AI549" s="77"/>
      <c r="AJ549" s="77"/>
      <c r="AK549" s="77"/>
      <c r="AL549" s="77"/>
      <c r="AM549" s="77"/>
      <c r="AN549" s="77"/>
      <c r="AO549" s="77"/>
    </row>
    <row r="550" spans="1:41" ht="9" customHeight="1" x14ac:dyDescent="0.2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  <c r="AA550" s="77"/>
      <c r="AB550" s="77"/>
      <c r="AC550" s="77"/>
      <c r="AD550" s="77"/>
      <c r="AE550" s="77"/>
      <c r="AF550" s="77"/>
      <c r="AG550" s="77"/>
      <c r="AH550" s="77"/>
      <c r="AI550" s="77"/>
      <c r="AJ550" s="77"/>
      <c r="AK550" s="77"/>
      <c r="AL550" s="77"/>
      <c r="AM550" s="77"/>
      <c r="AN550" s="77"/>
      <c r="AO550" s="77"/>
    </row>
    <row r="551" spans="1:41" ht="9" customHeight="1" x14ac:dyDescent="0.2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  <c r="AA551" s="77"/>
      <c r="AB551" s="77"/>
      <c r="AC551" s="77"/>
      <c r="AD551" s="77"/>
      <c r="AE551" s="77"/>
      <c r="AF551" s="77"/>
      <c r="AG551" s="77"/>
      <c r="AH551" s="77"/>
      <c r="AI551" s="77"/>
      <c r="AJ551" s="77"/>
      <c r="AK551" s="77"/>
      <c r="AL551" s="77"/>
      <c r="AM551" s="77"/>
      <c r="AN551" s="77"/>
      <c r="AO551" s="77"/>
    </row>
    <row r="552" spans="1:41" ht="9" customHeight="1" x14ac:dyDescent="0.2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  <c r="AA552" s="77"/>
      <c r="AB552" s="77"/>
      <c r="AC552" s="77"/>
      <c r="AD552" s="77"/>
      <c r="AE552" s="77"/>
      <c r="AF552" s="77"/>
      <c r="AG552" s="77"/>
      <c r="AH552" s="77"/>
      <c r="AI552" s="77"/>
      <c r="AJ552" s="77"/>
      <c r="AK552" s="77"/>
      <c r="AL552" s="77"/>
      <c r="AM552" s="77"/>
      <c r="AN552" s="77"/>
      <c r="AO552" s="77"/>
    </row>
    <row r="553" spans="1:41" ht="9" customHeight="1" x14ac:dyDescent="0.2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  <c r="AA553" s="77"/>
      <c r="AB553" s="77"/>
      <c r="AC553" s="77"/>
      <c r="AD553" s="77"/>
      <c r="AE553" s="77"/>
      <c r="AF553" s="77"/>
      <c r="AG553" s="77"/>
      <c r="AH553" s="77"/>
      <c r="AI553" s="77"/>
      <c r="AJ553" s="77"/>
      <c r="AK553" s="77"/>
      <c r="AL553" s="77"/>
      <c r="AM553" s="77"/>
      <c r="AN553" s="77"/>
      <c r="AO553" s="77"/>
    </row>
    <row r="554" spans="1:41" ht="9" customHeight="1" x14ac:dyDescent="0.2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  <c r="AA554" s="77"/>
      <c r="AB554" s="77"/>
      <c r="AC554" s="77"/>
      <c r="AD554" s="77"/>
      <c r="AE554" s="77"/>
      <c r="AF554" s="77"/>
      <c r="AG554" s="77"/>
      <c r="AH554" s="77"/>
      <c r="AI554" s="77"/>
      <c r="AJ554" s="77"/>
      <c r="AK554" s="77"/>
      <c r="AL554" s="77"/>
      <c r="AM554" s="77"/>
      <c r="AN554" s="77"/>
      <c r="AO554" s="77"/>
    </row>
    <row r="555" spans="1:41" ht="9" customHeight="1" x14ac:dyDescent="0.2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  <c r="AA555" s="77"/>
      <c r="AB555" s="77"/>
      <c r="AC555" s="77"/>
      <c r="AD555" s="77"/>
      <c r="AE555" s="77"/>
      <c r="AF555" s="77"/>
      <c r="AG555" s="77"/>
      <c r="AH555" s="77"/>
      <c r="AI555" s="77"/>
      <c r="AJ555" s="77"/>
      <c r="AK555" s="77"/>
      <c r="AL555" s="77"/>
      <c r="AM555" s="77"/>
      <c r="AN555" s="77"/>
      <c r="AO555" s="77"/>
    </row>
    <row r="556" spans="1:41" ht="9" customHeight="1" x14ac:dyDescent="0.2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  <c r="AA556" s="77"/>
      <c r="AB556" s="77"/>
      <c r="AC556" s="77"/>
      <c r="AD556" s="77"/>
      <c r="AE556" s="77"/>
      <c r="AF556" s="77"/>
      <c r="AG556" s="77"/>
      <c r="AH556" s="77"/>
      <c r="AI556" s="77"/>
      <c r="AJ556" s="77"/>
      <c r="AK556" s="77"/>
      <c r="AL556" s="77"/>
      <c r="AM556" s="77"/>
      <c r="AN556" s="77"/>
      <c r="AO556" s="77"/>
    </row>
    <row r="557" spans="1:41" ht="9" customHeight="1" x14ac:dyDescent="0.2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  <c r="AA557" s="77"/>
      <c r="AB557" s="77"/>
      <c r="AC557" s="77"/>
      <c r="AD557" s="77"/>
      <c r="AE557" s="77"/>
      <c r="AF557" s="77"/>
      <c r="AG557" s="77"/>
      <c r="AH557" s="77"/>
      <c r="AI557" s="77"/>
      <c r="AJ557" s="77"/>
      <c r="AK557" s="77"/>
      <c r="AL557" s="77"/>
      <c r="AM557" s="77"/>
      <c r="AN557" s="77"/>
      <c r="AO557" s="77"/>
    </row>
    <row r="558" spans="1:41" ht="9" customHeight="1" x14ac:dyDescent="0.2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  <c r="AA558" s="77"/>
      <c r="AB558" s="77"/>
      <c r="AC558" s="77"/>
      <c r="AD558" s="77"/>
      <c r="AE558" s="77"/>
      <c r="AF558" s="77"/>
      <c r="AG558" s="77"/>
      <c r="AH558" s="77"/>
      <c r="AI558" s="77"/>
      <c r="AJ558" s="77"/>
      <c r="AK558" s="77"/>
      <c r="AL558" s="77"/>
      <c r="AM558" s="77"/>
      <c r="AN558" s="77"/>
      <c r="AO558" s="77"/>
    </row>
    <row r="559" spans="1:41" ht="9" customHeight="1" x14ac:dyDescent="0.2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  <c r="AA559" s="77"/>
      <c r="AB559" s="77"/>
      <c r="AC559" s="77"/>
      <c r="AD559" s="77"/>
      <c r="AE559" s="77"/>
      <c r="AF559" s="77"/>
      <c r="AG559" s="77"/>
      <c r="AH559" s="77"/>
      <c r="AI559" s="77"/>
      <c r="AJ559" s="77"/>
      <c r="AK559" s="77"/>
      <c r="AL559" s="77"/>
      <c r="AM559" s="77"/>
      <c r="AN559" s="77"/>
      <c r="AO559" s="77"/>
    </row>
    <row r="560" spans="1:41" ht="9" customHeight="1" x14ac:dyDescent="0.2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  <c r="AA560" s="77"/>
      <c r="AB560" s="77"/>
      <c r="AC560" s="77"/>
      <c r="AD560" s="77"/>
      <c r="AE560" s="77"/>
      <c r="AF560" s="77"/>
      <c r="AG560" s="77"/>
      <c r="AH560" s="77"/>
      <c r="AI560" s="77"/>
      <c r="AJ560" s="77"/>
      <c r="AK560" s="77"/>
      <c r="AL560" s="77"/>
      <c r="AM560" s="77"/>
      <c r="AN560" s="77"/>
      <c r="AO560" s="77"/>
    </row>
    <row r="561" spans="1:41" ht="9" customHeight="1" x14ac:dyDescent="0.2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  <c r="AC561" s="77"/>
      <c r="AD561" s="77"/>
      <c r="AE561" s="77"/>
      <c r="AF561" s="77"/>
      <c r="AG561" s="77"/>
      <c r="AH561" s="77"/>
      <c r="AI561" s="77"/>
      <c r="AJ561" s="77"/>
      <c r="AK561" s="77"/>
      <c r="AL561" s="77"/>
      <c r="AM561" s="77"/>
      <c r="AN561" s="77"/>
      <c r="AO561" s="77"/>
    </row>
    <row r="562" spans="1:41" ht="9" customHeight="1" x14ac:dyDescent="0.2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  <c r="AC562" s="77"/>
      <c r="AD562" s="77"/>
      <c r="AE562" s="77"/>
      <c r="AF562" s="77"/>
      <c r="AG562" s="77"/>
      <c r="AH562" s="77"/>
      <c r="AI562" s="77"/>
      <c r="AJ562" s="77"/>
      <c r="AK562" s="77"/>
      <c r="AL562" s="77"/>
      <c r="AM562" s="77"/>
      <c r="AN562" s="77"/>
      <c r="AO562" s="77"/>
    </row>
    <row r="563" spans="1:41" ht="9" customHeight="1" x14ac:dyDescent="0.2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7"/>
      <c r="AB563" s="77"/>
      <c r="AC563" s="77"/>
      <c r="AD563" s="77"/>
      <c r="AE563" s="77"/>
      <c r="AF563" s="77"/>
      <c r="AG563" s="77"/>
      <c r="AH563" s="77"/>
      <c r="AI563" s="77"/>
      <c r="AJ563" s="77"/>
      <c r="AK563" s="77"/>
      <c r="AL563" s="77"/>
      <c r="AM563" s="77"/>
      <c r="AN563" s="77"/>
      <c r="AO563" s="77"/>
    </row>
    <row r="564" spans="1:41" ht="9" customHeight="1" x14ac:dyDescent="0.2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7"/>
      <c r="AB564" s="77"/>
      <c r="AC564" s="77"/>
      <c r="AD564" s="77"/>
      <c r="AE564" s="77"/>
      <c r="AF564" s="77"/>
      <c r="AG564" s="77"/>
      <c r="AH564" s="77"/>
      <c r="AI564" s="77"/>
      <c r="AJ564" s="77"/>
      <c r="AK564" s="77"/>
      <c r="AL564" s="77"/>
      <c r="AM564" s="77"/>
      <c r="AN564" s="77"/>
      <c r="AO564" s="77"/>
    </row>
    <row r="565" spans="1:41" ht="9" customHeight="1" x14ac:dyDescent="0.2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  <c r="AB565" s="77"/>
      <c r="AC565" s="77"/>
      <c r="AD565" s="77"/>
      <c r="AE565" s="77"/>
      <c r="AF565" s="77"/>
      <c r="AG565" s="77"/>
      <c r="AH565" s="77"/>
      <c r="AI565" s="77"/>
      <c r="AJ565" s="77"/>
      <c r="AK565" s="77"/>
      <c r="AL565" s="77"/>
      <c r="AM565" s="77"/>
      <c r="AN565" s="77"/>
      <c r="AO565" s="77"/>
    </row>
    <row r="566" spans="1:41" ht="9" customHeight="1" x14ac:dyDescent="0.2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  <c r="AB566" s="77"/>
      <c r="AC566" s="77"/>
      <c r="AD566" s="77"/>
      <c r="AE566" s="77"/>
      <c r="AF566" s="77"/>
      <c r="AG566" s="77"/>
      <c r="AH566" s="77"/>
      <c r="AI566" s="77"/>
      <c r="AJ566" s="77"/>
      <c r="AK566" s="77"/>
      <c r="AL566" s="77"/>
      <c r="AM566" s="77"/>
      <c r="AN566" s="77"/>
      <c r="AO566" s="77"/>
    </row>
    <row r="567" spans="1:41" ht="9" customHeight="1" x14ac:dyDescent="0.2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7"/>
      <c r="AB567" s="77"/>
      <c r="AC567" s="77"/>
      <c r="AD567" s="77"/>
      <c r="AE567" s="77"/>
      <c r="AF567" s="77"/>
      <c r="AG567" s="77"/>
      <c r="AH567" s="77"/>
      <c r="AI567" s="77"/>
      <c r="AJ567" s="77"/>
      <c r="AK567" s="77"/>
      <c r="AL567" s="77"/>
      <c r="AM567" s="77"/>
      <c r="AN567" s="77"/>
      <c r="AO567" s="77"/>
    </row>
    <row r="568" spans="1:41" ht="9" customHeight="1" x14ac:dyDescent="0.2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  <c r="AB568" s="77"/>
      <c r="AC568" s="77"/>
      <c r="AD568" s="77"/>
      <c r="AE568" s="77"/>
      <c r="AF568" s="77"/>
      <c r="AG568" s="77"/>
      <c r="AH568" s="77"/>
      <c r="AI568" s="77"/>
      <c r="AJ568" s="77"/>
      <c r="AK568" s="77"/>
      <c r="AL568" s="77"/>
      <c r="AM568" s="77"/>
      <c r="AN568" s="77"/>
      <c r="AO568" s="77"/>
    </row>
    <row r="569" spans="1:41" ht="9" customHeight="1" x14ac:dyDescent="0.2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  <c r="AB569" s="77"/>
      <c r="AC569" s="77"/>
      <c r="AD569" s="77"/>
      <c r="AE569" s="77"/>
      <c r="AF569" s="77"/>
      <c r="AG569" s="77"/>
      <c r="AH569" s="77"/>
      <c r="AI569" s="77"/>
      <c r="AJ569" s="77"/>
      <c r="AK569" s="77"/>
      <c r="AL569" s="77"/>
      <c r="AM569" s="77"/>
      <c r="AN569" s="77"/>
      <c r="AO569" s="77"/>
    </row>
    <row r="570" spans="1:41" ht="9" customHeight="1" x14ac:dyDescent="0.2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  <c r="AC570" s="77"/>
      <c r="AD570" s="77"/>
      <c r="AE570" s="77"/>
      <c r="AF570" s="77"/>
      <c r="AG570" s="77"/>
      <c r="AH570" s="77"/>
      <c r="AI570" s="77"/>
      <c r="AJ570" s="77"/>
      <c r="AK570" s="77"/>
      <c r="AL570" s="77"/>
      <c r="AM570" s="77"/>
      <c r="AN570" s="77"/>
      <c r="AO570" s="77"/>
    </row>
    <row r="571" spans="1:41" ht="9" customHeight="1" x14ac:dyDescent="0.2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  <c r="AA571" s="77"/>
      <c r="AB571" s="77"/>
      <c r="AC571" s="77"/>
      <c r="AD571" s="77"/>
      <c r="AE571" s="77"/>
      <c r="AF571" s="77"/>
      <c r="AG571" s="77"/>
      <c r="AH571" s="77"/>
      <c r="AI571" s="77"/>
      <c r="AJ571" s="77"/>
      <c r="AK571" s="77"/>
      <c r="AL571" s="77"/>
      <c r="AM571" s="77"/>
      <c r="AN571" s="77"/>
      <c r="AO571" s="77"/>
    </row>
    <row r="572" spans="1:41" ht="9" customHeight="1" x14ac:dyDescent="0.2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7"/>
      <c r="AB572" s="77"/>
      <c r="AC572" s="77"/>
      <c r="AD572" s="77"/>
      <c r="AE572" s="77"/>
      <c r="AF572" s="77"/>
      <c r="AG572" s="77"/>
      <c r="AH572" s="77"/>
      <c r="AI572" s="77"/>
      <c r="AJ572" s="77"/>
      <c r="AK572" s="77"/>
      <c r="AL572" s="77"/>
      <c r="AM572" s="77"/>
      <c r="AN572" s="77"/>
      <c r="AO572" s="77"/>
    </row>
    <row r="573" spans="1:41" ht="9" customHeight="1" x14ac:dyDescent="0.2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  <c r="AK573" s="77"/>
      <c r="AL573" s="77"/>
      <c r="AM573" s="77"/>
      <c r="AN573" s="77"/>
      <c r="AO573" s="77"/>
    </row>
    <row r="574" spans="1:41" ht="9" customHeight="1" x14ac:dyDescent="0.2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  <c r="AL574" s="77"/>
      <c r="AM574" s="77"/>
      <c r="AN574" s="77"/>
      <c r="AO574" s="77"/>
    </row>
    <row r="575" spans="1:41" ht="9" customHeight="1" x14ac:dyDescent="0.2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  <c r="AK575" s="77"/>
      <c r="AL575" s="77"/>
      <c r="AM575" s="77"/>
      <c r="AN575" s="77"/>
      <c r="AO575" s="77"/>
    </row>
    <row r="576" spans="1:41" ht="9" customHeight="1" x14ac:dyDescent="0.2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  <c r="AK576" s="77"/>
      <c r="AL576" s="77"/>
      <c r="AM576" s="77"/>
      <c r="AN576" s="77"/>
      <c r="AO576" s="77"/>
    </row>
    <row r="577" spans="1:41" ht="9" customHeight="1" x14ac:dyDescent="0.2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  <c r="AK577" s="77"/>
      <c r="AL577" s="77"/>
      <c r="AM577" s="77"/>
      <c r="AN577" s="77"/>
      <c r="AO577" s="77"/>
    </row>
    <row r="578" spans="1:41" ht="9" customHeight="1" x14ac:dyDescent="0.2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  <c r="AK578" s="77"/>
      <c r="AL578" s="77"/>
      <c r="AM578" s="77"/>
      <c r="AN578" s="77"/>
      <c r="AO578" s="77"/>
    </row>
    <row r="579" spans="1:41" ht="9" customHeight="1" x14ac:dyDescent="0.2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  <c r="AL579" s="77"/>
      <c r="AM579" s="77"/>
      <c r="AN579" s="77"/>
      <c r="AO579" s="77"/>
    </row>
    <row r="580" spans="1:41" ht="9" customHeight="1" x14ac:dyDescent="0.2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77"/>
      <c r="AO580" s="77"/>
    </row>
    <row r="581" spans="1:41" ht="9" customHeight="1" x14ac:dyDescent="0.2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  <c r="AN581" s="77"/>
      <c r="AO581" s="77"/>
    </row>
    <row r="582" spans="1:41" ht="9" customHeight="1" x14ac:dyDescent="0.2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</row>
    <row r="583" spans="1:41" ht="9" customHeight="1" x14ac:dyDescent="0.2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</row>
    <row r="584" spans="1:41" ht="9" customHeight="1" x14ac:dyDescent="0.2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  <c r="AN584" s="77"/>
      <c r="AO584" s="77"/>
    </row>
    <row r="585" spans="1:41" ht="9" customHeight="1" x14ac:dyDescent="0.2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  <c r="AN585" s="77"/>
      <c r="AO585" s="77"/>
    </row>
    <row r="586" spans="1:41" ht="9" customHeight="1" x14ac:dyDescent="0.2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</row>
    <row r="587" spans="1:41" ht="9" customHeight="1" x14ac:dyDescent="0.2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</row>
    <row r="588" spans="1:41" ht="9" customHeight="1" x14ac:dyDescent="0.2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</row>
    <row r="589" spans="1:41" ht="9" customHeight="1" x14ac:dyDescent="0.2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</row>
    <row r="590" spans="1:41" ht="9" customHeight="1" x14ac:dyDescent="0.2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</row>
    <row r="591" spans="1:41" ht="9" customHeight="1" x14ac:dyDescent="0.2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</row>
    <row r="592" spans="1:41" ht="9" customHeight="1" x14ac:dyDescent="0.2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</row>
    <row r="593" spans="1:41" ht="9" customHeight="1" x14ac:dyDescent="0.2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77"/>
      <c r="AE593" s="77"/>
      <c r="AF593" s="77"/>
      <c r="AG593" s="77"/>
      <c r="AH593" s="77"/>
      <c r="AI593" s="77"/>
      <c r="AJ593" s="77"/>
      <c r="AK593" s="77"/>
      <c r="AL593" s="77"/>
      <c r="AM593" s="77"/>
      <c r="AN593" s="77"/>
      <c r="AO593" s="77"/>
    </row>
    <row r="594" spans="1:41" ht="9" customHeight="1" x14ac:dyDescent="0.2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77"/>
      <c r="AE594" s="77"/>
      <c r="AF594" s="77"/>
      <c r="AG594" s="77"/>
      <c r="AH594" s="77"/>
      <c r="AI594" s="77"/>
      <c r="AJ594" s="77"/>
      <c r="AK594" s="77"/>
      <c r="AL594" s="77"/>
      <c r="AM594" s="77"/>
      <c r="AN594" s="77"/>
      <c r="AO594" s="77"/>
    </row>
    <row r="595" spans="1:41" ht="9" customHeight="1" x14ac:dyDescent="0.2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77"/>
      <c r="AE595" s="77"/>
      <c r="AF595" s="77"/>
      <c r="AG595" s="77"/>
      <c r="AH595" s="77"/>
      <c r="AI595" s="77"/>
      <c r="AJ595" s="77"/>
      <c r="AK595" s="77"/>
      <c r="AL595" s="77"/>
      <c r="AM595" s="77"/>
      <c r="AN595" s="77"/>
      <c r="AO595" s="77"/>
    </row>
    <row r="596" spans="1:41" ht="9" customHeight="1" x14ac:dyDescent="0.2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</row>
    <row r="597" spans="1:41" ht="9" customHeight="1" x14ac:dyDescent="0.2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</row>
    <row r="598" spans="1:41" ht="9" customHeight="1" x14ac:dyDescent="0.2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</row>
    <row r="599" spans="1:41" ht="9" customHeight="1" x14ac:dyDescent="0.2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</row>
    <row r="600" spans="1:41" ht="9" customHeight="1" x14ac:dyDescent="0.2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</row>
    <row r="601" spans="1:41" ht="9" customHeight="1" x14ac:dyDescent="0.2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</row>
    <row r="602" spans="1:41" ht="9" customHeight="1" x14ac:dyDescent="0.2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</row>
    <row r="603" spans="1:41" ht="9" customHeight="1" x14ac:dyDescent="0.2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</row>
    <row r="604" spans="1:41" ht="9" customHeight="1" x14ac:dyDescent="0.2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</row>
    <row r="605" spans="1:41" ht="9" customHeight="1" x14ac:dyDescent="0.2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</row>
    <row r="606" spans="1:41" ht="9" customHeight="1" x14ac:dyDescent="0.2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</row>
    <row r="607" spans="1:41" ht="9" customHeight="1" x14ac:dyDescent="0.2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</row>
    <row r="608" spans="1:41" ht="9" customHeight="1" x14ac:dyDescent="0.2">
      <c r="A608" s="7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</row>
    <row r="609" spans="1:41" ht="9" customHeight="1" x14ac:dyDescent="0.2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</row>
    <row r="610" spans="1:41" ht="9" customHeight="1" x14ac:dyDescent="0.2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</row>
    <row r="611" spans="1:41" ht="9" customHeight="1" x14ac:dyDescent="0.2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</row>
    <row r="612" spans="1:41" ht="9" customHeight="1" x14ac:dyDescent="0.2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</row>
    <row r="613" spans="1:41" ht="9" customHeight="1" x14ac:dyDescent="0.2">
      <c r="A613" s="7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</row>
    <row r="614" spans="1:41" ht="9" customHeight="1" x14ac:dyDescent="0.2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</row>
    <row r="615" spans="1:41" ht="9" customHeight="1" x14ac:dyDescent="0.2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</row>
    <row r="616" spans="1:41" ht="9" customHeight="1" x14ac:dyDescent="0.2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  <c r="AC616" s="77"/>
      <c r="AD616" s="77"/>
      <c r="AE616" s="77"/>
      <c r="AF616" s="77"/>
      <c r="AG616" s="77"/>
      <c r="AH616" s="77"/>
      <c r="AI616" s="77"/>
      <c r="AJ616" s="77"/>
      <c r="AK616" s="77"/>
      <c r="AL616" s="77"/>
      <c r="AM616" s="77"/>
      <c r="AN616" s="77"/>
      <c r="AO616" s="77"/>
    </row>
    <row r="617" spans="1:41" ht="9" customHeight="1" x14ac:dyDescent="0.2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  <c r="AC617" s="77"/>
      <c r="AD617" s="77"/>
      <c r="AE617" s="77"/>
      <c r="AF617" s="77"/>
      <c r="AG617" s="77"/>
      <c r="AH617" s="77"/>
      <c r="AI617" s="77"/>
      <c r="AJ617" s="77"/>
      <c r="AK617" s="77"/>
      <c r="AL617" s="77"/>
      <c r="AM617" s="77"/>
      <c r="AN617" s="77"/>
      <c r="AO617" s="77"/>
    </row>
    <row r="618" spans="1:41" ht="9" customHeight="1" x14ac:dyDescent="0.2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  <c r="AC618" s="77"/>
      <c r="AD618" s="77"/>
      <c r="AE618" s="77"/>
      <c r="AF618" s="77"/>
      <c r="AG618" s="77"/>
      <c r="AH618" s="77"/>
      <c r="AI618" s="77"/>
      <c r="AJ618" s="77"/>
      <c r="AK618" s="77"/>
      <c r="AL618" s="77"/>
      <c r="AM618" s="77"/>
      <c r="AN618" s="77"/>
      <c r="AO618" s="77"/>
    </row>
    <row r="619" spans="1:41" ht="9" customHeight="1" x14ac:dyDescent="0.2">
      <c r="A619" s="7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  <c r="AC619" s="77"/>
      <c r="AD619" s="77"/>
      <c r="AE619" s="77"/>
      <c r="AF619" s="77"/>
      <c r="AG619" s="77"/>
      <c r="AH619" s="77"/>
      <c r="AI619" s="77"/>
      <c r="AJ619" s="77"/>
      <c r="AK619" s="77"/>
      <c r="AL619" s="77"/>
      <c r="AM619" s="77"/>
      <c r="AN619" s="77"/>
      <c r="AO619" s="77"/>
    </row>
    <row r="620" spans="1:41" ht="9" customHeight="1" x14ac:dyDescent="0.2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  <c r="AC620" s="77"/>
      <c r="AD620" s="77"/>
      <c r="AE620" s="77"/>
      <c r="AF620" s="77"/>
      <c r="AG620" s="77"/>
      <c r="AH620" s="77"/>
      <c r="AI620" s="77"/>
      <c r="AJ620" s="77"/>
      <c r="AK620" s="77"/>
      <c r="AL620" s="77"/>
      <c r="AM620" s="77"/>
      <c r="AN620" s="77"/>
      <c r="AO620" s="77"/>
    </row>
    <row r="621" spans="1:41" ht="9" customHeight="1" x14ac:dyDescent="0.2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  <c r="AN621" s="77"/>
      <c r="AO621" s="77"/>
    </row>
    <row r="622" spans="1:41" ht="9" customHeight="1" x14ac:dyDescent="0.2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77"/>
      <c r="AO622" s="77"/>
    </row>
    <row r="623" spans="1:41" ht="9" customHeight="1" x14ac:dyDescent="0.2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  <c r="AN623" s="77"/>
      <c r="AO623" s="77"/>
    </row>
    <row r="624" spans="1:41" ht="9" customHeight="1" x14ac:dyDescent="0.2">
      <c r="A624" s="7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  <c r="AN624" s="77"/>
      <c r="AO624" s="77"/>
    </row>
    <row r="625" spans="1:41" ht="9" customHeight="1" x14ac:dyDescent="0.2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  <c r="AN625" s="77"/>
      <c r="AO625" s="77"/>
    </row>
    <row r="626" spans="1:41" ht="9" customHeight="1" x14ac:dyDescent="0.2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  <c r="AN626" s="77"/>
      <c r="AO626" s="77"/>
    </row>
    <row r="627" spans="1:41" ht="9" customHeight="1" x14ac:dyDescent="0.2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  <c r="AN627" s="77"/>
      <c r="AO627" s="77"/>
    </row>
    <row r="628" spans="1:41" ht="9" customHeight="1" x14ac:dyDescent="0.2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</row>
    <row r="629" spans="1:41" ht="9" customHeight="1" x14ac:dyDescent="0.2">
      <c r="A629" s="7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</row>
    <row r="630" spans="1:41" ht="9" customHeight="1" x14ac:dyDescent="0.2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</row>
    <row r="631" spans="1:41" ht="9" customHeight="1" x14ac:dyDescent="0.2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</row>
    <row r="632" spans="1:41" ht="9" customHeight="1" x14ac:dyDescent="0.2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  <c r="AN632" s="77"/>
      <c r="AO632" s="77"/>
    </row>
    <row r="633" spans="1:41" ht="9" customHeight="1" x14ac:dyDescent="0.2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  <c r="AN633" s="77"/>
      <c r="AO633" s="77"/>
    </row>
    <row r="634" spans="1:41" ht="9" customHeight="1" x14ac:dyDescent="0.2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  <c r="AN634" s="77"/>
      <c r="AO634" s="77"/>
    </row>
    <row r="635" spans="1:41" ht="9" customHeight="1" x14ac:dyDescent="0.2">
      <c r="A635" s="7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  <c r="AN635" s="77"/>
      <c r="AO635" s="77"/>
    </row>
    <row r="636" spans="1:41" ht="9" customHeight="1" x14ac:dyDescent="0.2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  <c r="AK636" s="77"/>
      <c r="AL636" s="77"/>
      <c r="AM636" s="77"/>
      <c r="AN636" s="77"/>
      <c r="AO636" s="77"/>
    </row>
    <row r="637" spans="1:41" ht="9" customHeight="1" x14ac:dyDescent="0.2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  <c r="AK637" s="77"/>
      <c r="AL637" s="77"/>
      <c r="AM637" s="77"/>
      <c r="AN637" s="77"/>
      <c r="AO637" s="77"/>
    </row>
    <row r="638" spans="1:41" ht="9" customHeight="1" x14ac:dyDescent="0.2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  <c r="AK638" s="77"/>
      <c r="AL638" s="77"/>
      <c r="AM638" s="77"/>
      <c r="AN638" s="77"/>
      <c r="AO638" s="77"/>
    </row>
    <row r="639" spans="1:41" ht="9" customHeight="1" x14ac:dyDescent="0.2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  <c r="AK639" s="77"/>
      <c r="AL639" s="77"/>
      <c r="AM639" s="77"/>
      <c r="AN639" s="77"/>
      <c r="AO639" s="77"/>
    </row>
    <row r="640" spans="1:41" ht="9" customHeight="1" x14ac:dyDescent="0.2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  <c r="AK640" s="77"/>
      <c r="AL640" s="77"/>
      <c r="AM640" s="77"/>
      <c r="AN640" s="77"/>
      <c r="AO640" s="77"/>
    </row>
    <row r="641" spans="1:41" ht="9" customHeight="1" x14ac:dyDescent="0.2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  <c r="AB641" s="77"/>
      <c r="AC641" s="77"/>
      <c r="AD641" s="77"/>
      <c r="AE641" s="77"/>
      <c r="AF641" s="77"/>
      <c r="AG641" s="77"/>
      <c r="AH641" s="77"/>
      <c r="AI641" s="77"/>
      <c r="AJ641" s="77"/>
      <c r="AK641" s="77"/>
      <c r="AL641" s="77"/>
      <c r="AM641" s="77"/>
      <c r="AN641" s="77"/>
      <c r="AO641" s="77"/>
    </row>
    <row r="642" spans="1:41" ht="9" customHeight="1" x14ac:dyDescent="0.2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  <c r="AC642" s="77"/>
      <c r="AD642" s="77"/>
      <c r="AE642" s="77"/>
      <c r="AF642" s="77"/>
      <c r="AG642" s="77"/>
      <c r="AH642" s="77"/>
      <c r="AI642" s="77"/>
      <c r="AJ642" s="77"/>
      <c r="AK642" s="77"/>
      <c r="AL642" s="77"/>
      <c r="AM642" s="77"/>
      <c r="AN642" s="77"/>
      <c r="AO642" s="77"/>
    </row>
    <row r="643" spans="1:41" ht="9" customHeight="1" x14ac:dyDescent="0.2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  <c r="AB643" s="77"/>
      <c r="AC643" s="77"/>
      <c r="AD643" s="77"/>
      <c r="AE643" s="77"/>
      <c r="AF643" s="77"/>
      <c r="AG643" s="77"/>
      <c r="AH643" s="77"/>
      <c r="AI643" s="77"/>
      <c r="AJ643" s="77"/>
      <c r="AK643" s="77"/>
      <c r="AL643" s="77"/>
      <c r="AM643" s="77"/>
      <c r="AN643" s="77"/>
      <c r="AO643" s="77"/>
    </row>
    <row r="644" spans="1:41" ht="9" customHeight="1" x14ac:dyDescent="0.2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  <c r="AB644" s="77"/>
      <c r="AC644" s="77"/>
      <c r="AD644" s="77"/>
      <c r="AE644" s="77"/>
      <c r="AF644" s="77"/>
      <c r="AG644" s="77"/>
      <c r="AH644" s="77"/>
      <c r="AI644" s="77"/>
      <c r="AJ644" s="77"/>
      <c r="AK644" s="77"/>
      <c r="AL644" s="77"/>
      <c r="AM644" s="77"/>
      <c r="AN644" s="77"/>
      <c r="AO644" s="77"/>
    </row>
    <row r="645" spans="1:41" ht="9" customHeight="1" x14ac:dyDescent="0.2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7"/>
      <c r="AK645" s="77"/>
      <c r="AL645" s="77"/>
      <c r="AM645" s="77"/>
      <c r="AN645" s="77"/>
      <c r="AO645" s="77"/>
    </row>
    <row r="646" spans="1:41" ht="9" customHeight="1" x14ac:dyDescent="0.2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  <c r="AB646" s="77"/>
      <c r="AC646" s="77"/>
      <c r="AD646" s="77"/>
      <c r="AE646" s="77"/>
      <c r="AF646" s="77"/>
      <c r="AG646" s="77"/>
      <c r="AH646" s="77"/>
      <c r="AI646" s="77"/>
      <c r="AJ646" s="77"/>
      <c r="AK646" s="77"/>
      <c r="AL646" s="77"/>
      <c r="AM646" s="77"/>
      <c r="AN646" s="77"/>
      <c r="AO646" s="77"/>
    </row>
    <row r="647" spans="1:41" ht="9" customHeight="1" x14ac:dyDescent="0.2">
      <c r="A647" s="7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  <c r="AB647" s="77"/>
      <c r="AC647" s="77"/>
      <c r="AD647" s="77"/>
      <c r="AE647" s="77"/>
      <c r="AF647" s="77"/>
      <c r="AG647" s="77"/>
      <c r="AH647" s="77"/>
      <c r="AI647" s="77"/>
      <c r="AJ647" s="77"/>
      <c r="AK647" s="77"/>
      <c r="AL647" s="77"/>
      <c r="AM647" s="77"/>
      <c r="AN647" s="77"/>
      <c r="AO647" s="77"/>
    </row>
    <row r="648" spans="1:41" ht="9" customHeight="1" x14ac:dyDescent="0.2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  <c r="AB648" s="77"/>
      <c r="AC648" s="77"/>
      <c r="AD648" s="77"/>
      <c r="AE648" s="77"/>
      <c r="AF648" s="77"/>
      <c r="AG648" s="77"/>
      <c r="AH648" s="77"/>
      <c r="AI648" s="77"/>
      <c r="AJ648" s="77"/>
      <c r="AK648" s="77"/>
      <c r="AL648" s="77"/>
      <c r="AM648" s="77"/>
      <c r="AN648" s="77"/>
      <c r="AO648" s="77"/>
    </row>
    <row r="649" spans="1:41" ht="9" customHeight="1" x14ac:dyDescent="0.2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  <c r="AB649" s="77"/>
      <c r="AC649" s="77"/>
      <c r="AD649" s="77"/>
      <c r="AE649" s="77"/>
      <c r="AF649" s="77"/>
      <c r="AG649" s="77"/>
      <c r="AH649" s="77"/>
      <c r="AI649" s="77"/>
      <c r="AJ649" s="77"/>
      <c r="AK649" s="77"/>
      <c r="AL649" s="77"/>
      <c r="AM649" s="77"/>
      <c r="AN649" s="77"/>
      <c r="AO649" s="77"/>
    </row>
    <row r="650" spans="1:41" ht="9" customHeight="1" x14ac:dyDescent="0.2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  <c r="AB650" s="77"/>
      <c r="AC650" s="77"/>
      <c r="AD650" s="77"/>
      <c r="AE650" s="77"/>
      <c r="AF650" s="77"/>
      <c r="AG650" s="77"/>
      <c r="AH650" s="77"/>
      <c r="AI650" s="77"/>
      <c r="AJ650" s="77"/>
      <c r="AK650" s="77"/>
      <c r="AL650" s="77"/>
      <c r="AM650" s="77"/>
      <c r="AN650" s="77"/>
      <c r="AO650" s="77"/>
    </row>
    <row r="651" spans="1:41" ht="9" customHeight="1" x14ac:dyDescent="0.2">
      <c r="A651" s="7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  <c r="AB651" s="77"/>
      <c r="AC651" s="77"/>
      <c r="AD651" s="77"/>
      <c r="AE651" s="77"/>
      <c r="AF651" s="77"/>
      <c r="AG651" s="77"/>
      <c r="AH651" s="77"/>
      <c r="AI651" s="77"/>
      <c r="AJ651" s="77"/>
      <c r="AK651" s="77"/>
      <c r="AL651" s="77"/>
      <c r="AM651" s="77"/>
      <c r="AN651" s="77"/>
      <c r="AO651" s="77"/>
    </row>
    <row r="652" spans="1:41" ht="9" customHeight="1" x14ac:dyDescent="0.2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  <c r="AB652" s="77"/>
      <c r="AC652" s="77"/>
      <c r="AD652" s="77"/>
      <c r="AE652" s="77"/>
      <c r="AF652" s="77"/>
      <c r="AG652" s="77"/>
      <c r="AH652" s="77"/>
      <c r="AI652" s="77"/>
      <c r="AJ652" s="77"/>
      <c r="AK652" s="77"/>
      <c r="AL652" s="77"/>
      <c r="AM652" s="77"/>
      <c r="AN652" s="77"/>
      <c r="AO652" s="77"/>
    </row>
    <row r="653" spans="1:41" ht="9" customHeight="1" x14ac:dyDescent="0.2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  <c r="AC653" s="77"/>
      <c r="AD653" s="77"/>
      <c r="AE653" s="77"/>
      <c r="AF653" s="77"/>
      <c r="AG653" s="77"/>
      <c r="AH653" s="77"/>
      <c r="AI653" s="77"/>
      <c r="AJ653" s="77"/>
      <c r="AK653" s="77"/>
      <c r="AL653" s="77"/>
      <c r="AM653" s="77"/>
      <c r="AN653" s="77"/>
      <c r="AO653" s="77"/>
    </row>
    <row r="654" spans="1:41" ht="9" customHeight="1" x14ac:dyDescent="0.2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  <c r="AB654" s="77"/>
      <c r="AC654" s="77"/>
      <c r="AD654" s="77"/>
      <c r="AE654" s="77"/>
      <c r="AF654" s="77"/>
      <c r="AG654" s="77"/>
      <c r="AH654" s="77"/>
      <c r="AI654" s="77"/>
      <c r="AJ654" s="77"/>
      <c r="AK654" s="77"/>
      <c r="AL654" s="77"/>
      <c r="AM654" s="77"/>
      <c r="AN654" s="77"/>
      <c r="AO654" s="77"/>
    </row>
    <row r="655" spans="1:41" ht="9" customHeight="1" x14ac:dyDescent="0.2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  <c r="AB655" s="77"/>
      <c r="AC655" s="77"/>
      <c r="AD655" s="77"/>
      <c r="AE655" s="77"/>
      <c r="AF655" s="77"/>
      <c r="AG655" s="77"/>
      <c r="AH655" s="77"/>
      <c r="AI655" s="77"/>
      <c r="AJ655" s="77"/>
      <c r="AK655" s="77"/>
      <c r="AL655" s="77"/>
      <c r="AM655" s="77"/>
      <c r="AN655" s="77"/>
      <c r="AO655" s="77"/>
    </row>
    <row r="656" spans="1:41" ht="9" customHeight="1" x14ac:dyDescent="0.2">
      <c r="A656" s="7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  <c r="AC656" s="77"/>
      <c r="AD656" s="77"/>
      <c r="AE656" s="77"/>
      <c r="AF656" s="77"/>
      <c r="AG656" s="77"/>
      <c r="AH656" s="77"/>
      <c r="AI656" s="77"/>
      <c r="AJ656" s="77"/>
      <c r="AK656" s="77"/>
      <c r="AL656" s="77"/>
      <c r="AM656" s="77"/>
      <c r="AN656" s="77"/>
      <c r="AO656" s="77"/>
    </row>
    <row r="657" spans="1:41" ht="9" customHeight="1" x14ac:dyDescent="0.2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  <c r="AB657" s="77"/>
      <c r="AC657" s="77"/>
      <c r="AD657" s="77"/>
      <c r="AE657" s="77"/>
      <c r="AF657" s="77"/>
      <c r="AG657" s="77"/>
      <c r="AH657" s="77"/>
      <c r="AI657" s="77"/>
      <c r="AJ657" s="77"/>
      <c r="AK657" s="77"/>
      <c r="AL657" s="77"/>
      <c r="AM657" s="77"/>
      <c r="AN657" s="77"/>
      <c r="AO657" s="77"/>
    </row>
    <row r="658" spans="1:41" ht="9" customHeight="1" x14ac:dyDescent="0.2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  <c r="AC658" s="77"/>
      <c r="AD658" s="77"/>
      <c r="AE658" s="77"/>
      <c r="AF658" s="77"/>
      <c r="AG658" s="77"/>
      <c r="AH658" s="77"/>
      <c r="AI658" s="77"/>
      <c r="AJ658" s="77"/>
      <c r="AK658" s="77"/>
      <c r="AL658" s="77"/>
      <c r="AM658" s="77"/>
      <c r="AN658" s="77"/>
      <c r="AO658" s="77"/>
    </row>
    <row r="659" spans="1:41" ht="9" customHeight="1" x14ac:dyDescent="0.2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  <c r="AC659" s="77"/>
      <c r="AD659" s="77"/>
      <c r="AE659" s="77"/>
      <c r="AF659" s="77"/>
      <c r="AG659" s="77"/>
      <c r="AH659" s="77"/>
      <c r="AI659" s="77"/>
      <c r="AJ659" s="77"/>
      <c r="AK659" s="77"/>
      <c r="AL659" s="77"/>
      <c r="AM659" s="77"/>
      <c r="AN659" s="77"/>
      <c r="AO659" s="77"/>
    </row>
    <row r="660" spans="1:41" ht="9" customHeight="1" x14ac:dyDescent="0.2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  <c r="AC660" s="77"/>
      <c r="AD660" s="77"/>
      <c r="AE660" s="77"/>
      <c r="AF660" s="77"/>
      <c r="AG660" s="77"/>
      <c r="AH660" s="77"/>
      <c r="AI660" s="77"/>
      <c r="AJ660" s="77"/>
      <c r="AK660" s="77"/>
      <c r="AL660" s="77"/>
      <c r="AM660" s="77"/>
      <c r="AN660" s="77"/>
      <c r="AO660" s="77"/>
    </row>
    <row r="661" spans="1:41" ht="9" customHeight="1" x14ac:dyDescent="0.2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  <c r="AC661" s="77"/>
      <c r="AD661" s="77"/>
      <c r="AE661" s="77"/>
      <c r="AF661" s="77"/>
      <c r="AG661" s="77"/>
      <c r="AH661" s="77"/>
      <c r="AI661" s="77"/>
      <c r="AJ661" s="77"/>
      <c r="AK661" s="77"/>
      <c r="AL661" s="77"/>
      <c r="AM661" s="77"/>
      <c r="AN661" s="77"/>
      <c r="AO661" s="77"/>
    </row>
    <row r="662" spans="1:41" ht="9" customHeight="1" x14ac:dyDescent="0.2">
      <c r="A662" s="7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  <c r="AD662" s="77"/>
      <c r="AE662" s="77"/>
      <c r="AF662" s="77"/>
      <c r="AG662" s="77"/>
      <c r="AH662" s="77"/>
      <c r="AI662" s="77"/>
      <c r="AJ662" s="77"/>
      <c r="AK662" s="77"/>
      <c r="AL662" s="77"/>
      <c r="AM662" s="77"/>
      <c r="AN662" s="77"/>
      <c r="AO662" s="77"/>
    </row>
    <row r="663" spans="1:41" ht="9" customHeight="1" x14ac:dyDescent="0.2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  <c r="AC663" s="77"/>
      <c r="AD663" s="77"/>
      <c r="AE663" s="77"/>
      <c r="AF663" s="77"/>
      <c r="AG663" s="77"/>
      <c r="AH663" s="77"/>
      <c r="AI663" s="77"/>
      <c r="AJ663" s="77"/>
      <c r="AK663" s="77"/>
      <c r="AL663" s="77"/>
      <c r="AM663" s="77"/>
      <c r="AN663" s="77"/>
      <c r="AO663" s="77"/>
    </row>
    <row r="664" spans="1:41" ht="9" customHeight="1" x14ac:dyDescent="0.2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  <c r="AC664" s="77"/>
      <c r="AD664" s="77"/>
      <c r="AE664" s="77"/>
      <c r="AF664" s="77"/>
      <c r="AG664" s="77"/>
      <c r="AH664" s="77"/>
      <c r="AI664" s="77"/>
      <c r="AJ664" s="77"/>
      <c r="AK664" s="77"/>
      <c r="AL664" s="77"/>
      <c r="AM664" s="77"/>
      <c r="AN664" s="77"/>
      <c r="AO664" s="77"/>
    </row>
    <row r="665" spans="1:41" ht="9" customHeight="1" x14ac:dyDescent="0.2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  <c r="AC665" s="77"/>
      <c r="AD665" s="77"/>
      <c r="AE665" s="77"/>
      <c r="AF665" s="77"/>
      <c r="AG665" s="77"/>
      <c r="AH665" s="77"/>
      <c r="AI665" s="77"/>
      <c r="AJ665" s="77"/>
      <c r="AK665" s="77"/>
      <c r="AL665" s="77"/>
      <c r="AM665" s="77"/>
      <c r="AN665" s="77"/>
      <c r="AO665" s="77"/>
    </row>
    <row r="666" spans="1:41" ht="9" customHeight="1" x14ac:dyDescent="0.2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  <c r="AD666" s="77"/>
      <c r="AE666" s="77"/>
      <c r="AF666" s="77"/>
      <c r="AG666" s="77"/>
      <c r="AH666" s="77"/>
      <c r="AI666" s="77"/>
      <c r="AJ666" s="77"/>
      <c r="AK666" s="77"/>
      <c r="AL666" s="77"/>
      <c r="AM666" s="77"/>
      <c r="AN666" s="77"/>
      <c r="AO666" s="77"/>
    </row>
    <row r="667" spans="1:41" ht="9" customHeight="1" x14ac:dyDescent="0.2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  <c r="AD667" s="77"/>
      <c r="AE667" s="77"/>
      <c r="AF667" s="77"/>
      <c r="AG667" s="77"/>
      <c r="AH667" s="77"/>
      <c r="AI667" s="77"/>
      <c r="AJ667" s="77"/>
      <c r="AK667" s="77"/>
      <c r="AL667" s="77"/>
      <c r="AM667" s="77"/>
      <c r="AN667" s="77"/>
      <c r="AO667" s="77"/>
    </row>
    <row r="668" spans="1:41" ht="9" customHeight="1" x14ac:dyDescent="0.2">
      <c r="A668" s="7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  <c r="AC668" s="77"/>
      <c r="AD668" s="77"/>
      <c r="AE668" s="77"/>
      <c r="AF668" s="77"/>
      <c r="AG668" s="77"/>
      <c r="AH668" s="77"/>
      <c r="AI668" s="77"/>
      <c r="AJ668" s="77"/>
      <c r="AK668" s="77"/>
      <c r="AL668" s="77"/>
      <c r="AM668" s="77"/>
      <c r="AN668" s="77"/>
      <c r="AO668" s="77"/>
    </row>
    <row r="669" spans="1:41" ht="9" customHeight="1" x14ac:dyDescent="0.2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  <c r="AC669" s="77"/>
      <c r="AD669" s="77"/>
      <c r="AE669" s="77"/>
      <c r="AF669" s="77"/>
      <c r="AG669" s="77"/>
      <c r="AH669" s="77"/>
      <c r="AI669" s="77"/>
      <c r="AJ669" s="77"/>
      <c r="AK669" s="77"/>
      <c r="AL669" s="77"/>
      <c r="AM669" s="77"/>
      <c r="AN669" s="77"/>
      <c r="AO669" s="77"/>
    </row>
    <row r="670" spans="1:41" ht="9" customHeight="1" x14ac:dyDescent="0.2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</row>
    <row r="671" spans="1:41" ht="9" customHeight="1" x14ac:dyDescent="0.2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</row>
    <row r="672" spans="1:41" ht="9" customHeight="1" x14ac:dyDescent="0.2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</row>
    <row r="673" spans="1:41" ht="9" customHeight="1" x14ac:dyDescent="0.2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</row>
    <row r="674" spans="1:41" ht="9" customHeight="1" x14ac:dyDescent="0.2">
      <c r="A674" s="7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</row>
    <row r="675" spans="1:41" ht="9" customHeight="1" x14ac:dyDescent="0.2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</row>
    <row r="676" spans="1:41" ht="9" customHeight="1" x14ac:dyDescent="0.2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</row>
    <row r="677" spans="1:41" ht="9" customHeight="1" x14ac:dyDescent="0.2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  <c r="AB677" s="77"/>
      <c r="AC677" s="77"/>
      <c r="AD677" s="77"/>
      <c r="AE677" s="77"/>
      <c r="AF677" s="77"/>
      <c r="AG677" s="77"/>
      <c r="AH677" s="77"/>
      <c r="AI677" s="77"/>
      <c r="AJ677" s="77"/>
      <c r="AK677" s="77"/>
      <c r="AL677" s="77"/>
      <c r="AM677" s="77"/>
      <c r="AN677" s="77"/>
      <c r="AO677" s="77"/>
    </row>
    <row r="678" spans="1:41" ht="9" customHeight="1" x14ac:dyDescent="0.2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</row>
    <row r="679" spans="1:41" ht="9" customHeight="1" x14ac:dyDescent="0.2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</row>
    <row r="680" spans="1:41" ht="9" customHeight="1" x14ac:dyDescent="0.2">
      <c r="A680" s="7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</row>
    <row r="681" spans="1:41" ht="9" customHeight="1" x14ac:dyDescent="0.2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</row>
    <row r="682" spans="1:41" ht="9" customHeight="1" x14ac:dyDescent="0.2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</row>
    <row r="683" spans="1:41" ht="9" customHeight="1" x14ac:dyDescent="0.2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</row>
    <row r="684" spans="1:41" ht="9" customHeight="1" x14ac:dyDescent="0.2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</row>
    <row r="685" spans="1:41" ht="9" customHeight="1" x14ac:dyDescent="0.2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  <c r="AB685" s="77"/>
      <c r="AC685" s="77"/>
      <c r="AD685" s="77"/>
      <c r="AE685" s="77"/>
      <c r="AF685" s="77"/>
      <c r="AG685" s="77"/>
      <c r="AH685" s="77"/>
      <c r="AI685" s="77"/>
      <c r="AJ685" s="77"/>
      <c r="AK685" s="77"/>
      <c r="AL685" s="77"/>
      <c r="AM685" s="77"/>
      <c r="AN685" s="77"/>
      <c r="AO685" s="77"/>
    </row>
    <row r="686" spans="1:41" ht="9" customHeight="1" x14ac:dyDescent="0.2">
      <c r="A686" s="7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</row>
    <row r="687" spans="1:41" ht="9" customHeight="1" x14ac:dyDescent="0.2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</row>
    <row r="688" spans="1:41" ht="9" customHeight="1" x14ac:dyDescent="0.2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</row>
    <row r="689" spans="1:41" ht="9" customHeight="1" x14ac:dyDescent="0.2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</row>
    <row r="690" spans="1:41" ht="9" customHeight="1" x14ac:dyDescent="0.2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</row>
    <row r="691" spans="1:41" ht="9" customHeight="1" x14ac:dyDescent="0.2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</row>
    <row r="692" spans="1:41" ht="9" customHeight="1" x14ac:dyDescent="0.2">
      <c r="A692" s="7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</row>
    <row r="693" spans="1:41" ht="9" customHeight="1" x14ac:dyDescent="0.2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  <c r="AC693" s="77"/>
      <c r="AD693" s="77"/>
      <c r="AE693" s="77"/>
      <c r="AF693" s="77"/>
      <c r="AG693" s="77"/>
      <c r="AH693" s="77"/>
      <c r="AI693" s="77"/>
      <c r="AJ693" s="77"/>
      <c r="AK693" s="77"/>
      <c r="AL693" s="77"/>
      <c r="AM693" s="77"/>
      <c r="AN693" s="77"/>
      <c r="AO693" s="77"/>
    </row>
    <row r="694" spans="1:41" ht="9" customHeight="1" x14ac:dyDescent="0.2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  <c r="AC694" s="77"/>
      <c r="AD694" s="77"/>
      <c r="AE694" s="77"/>
      <c r="AF694" s="77"/>
      <c r="AG694" s="77"/>
      <c r="AH694" s="77"/>
      <c r="AI694" s="77"/>
      <c r="AJ694" s="77"/>
      <c r="AK694" s="77"/>
      <c r="AL694" s="77"/>
      <c r="AM694" s="77"/>
      <c r="AN694" s="77"/>
      <c r="AO694" s="77"/>
    </row>
    <row r="695" spans="1:41" ht="9" customHeight="1" x14ac:dyDescent="0.2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  <c r="AC695" s="77"/>
      <c r="AD695" s="77"/>
      <c r="AE695" s="77"/>
      <c r="AF695" s="77"/>
      <c r="AG695" s="77"/>
      <c r="AH695" s="77"/>
      <c r="AI695" s="77"/>
      <c r="AJ695" s="77"/>
      <c r="AK695" s="77"/>
      <c r="AL695" s="77"/>
      <c r="AM695" s="77"/>
      <c r="AN695" s="77"/>
      <c r="AO695" s="77"/>
    </row>
    <row r="696" spans="1:41" ht="9" customHeight="1" x14ac:dyDescent="0.2">
      <c r="A696" s="7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  <c r="AA696" s="77"/>
      <c r="AB696" s="77"/>
      <c r="AC696" s="77"/>
      <c r="AD696" s="77"/>
      <c r="AE696" s="77"/>
      <c r="AF696" s="77"/>
      <c r="AG696" s="77"/>
      <c r="AH696" s="77"/>
      <c r="AI696" s="77"/>
      <c r="AJ696" s="77"/>
      <c r="AK696" s="77"/>
      <c r="AL696" s="77"/>
      <c r="AM696" s="77"/>
      <c r="AN696" s="77"/>
      <c r="AO696" s="77"/>
    </row>
    <row r="697" spans="1:41" ht="9" customHeight="1" x14ac:dyDescent="0.2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  <c r="AA697" s="77"/>
      <c r="AB697" s="77"/>
      <c r="AC697" s="77"/>
      <c r="AD697" s="77"/>
      <c r="AE697" s="77"/>
      <c r="AF697" s="77"/>
      <c r="AG697" s="77"/>
      <c r="AH697" s="77"/>
      <c r="AI697" s="77"/>
      <c r="AJ697" s="77"/>
      <c r="AK697" s="77"/>
      <c r="AL697" s="77"/>
      <c r="AM697" s="77"/>
      <c r="AN697" s="77"/>
      <c r="AO697" s="77"/>
    </row>
    <row r="698" spans="1:41" ht="9" customHeight="1" x14ac:dyDescent="0.2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  <c r="AA698" s="77"/>
      <c r="AB698" s="77"/>
      <c r="AC698" s="77"/>
      <c r="AD698" s="77"/>
      <c r="AE698" s="77"/>
      <c r="AF698" s="77"/>
      <c r="AG698" s="77"/>
      <c r="AH698" s="77"/>
      <c r="AI698" s="77"/>
      <c r="AJ698" s="77"/>
      <c r="AK698" s="77"/>
      <c r="AL698" s="77"/>
      <c r="AM698" s="77"/>
      <c r="AN698" s="77"/>
      <c r="AO698" s="77"/>
    </row>
    <row r="699" spans="1:41" ht="9" customHeight="1" x14ac:dyDescent="0.2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  <c r="AA699" s="77"/>
      <c r="AB699" s="77"/>
      <c r="AC699" s="77"/>
      <c r="AD699" s="77"/>
      <c r="AE699" s="77"/>
      <c r="AF699" s="77"/>
      <c r="AG699" s="77"/>
      <c r="AH699" s="77"/>
      <c r="AI699" s="77"/>
      <c r="AJ699" s="77"/>
      <c r="AK699" s="77"/>
      <c r="AL699" s="77"/>
      <c r="AM699" s="77"/>
      <c r="AN699" s="77"/>
      <c r="AO699" s="77"/>
    </row>
    <row r="700" spans="1:41" ht="9" customHeight="1" x14ac:dyDescent="0.2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  <c r="AA700" s="77"/>
      <c r="AB700" s="77"/>
      <c r="AC700" s="77"/>
      <c r="AD700" s="77"/>
      <c r="AE700" s="77"/>
      <c r="AF700" s="77"/>
      <c r="AG700" s="77"/>
      <c r="AH700" s="77"/>
      <c r="AI700" s="77"/>
      <c r="AJ700" s="77"/>
      <c r="AK700" s="77"/>
      <c r="AL700" s="77"/>
      <c r="AM700" s="77"/>
      <c r="AN700" s="77"/>
      <c r="AO700" s="77"/>
    </row>
    <row r="701" spans="1:41" ht="9" customHeight="1" x14ac:dyDescent="0.2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  <c r="AA701" s="77"/>
      <c r="AB701" s="77"/>
      <c r="AC701" s="77"/>
      <c r="AD701" s="77"/>
      <c r="AE701" s="77"/>
      <c r="AF701" s="77"/>
      <c r="AG701" s="77"/>
      <c r="AH701" s="77"/>
      <c r="AI701" s="77"/>
      <c r="AJ701" s="77"/>
      <c r="AK701" s="77"/>
      <c r="AL701" s="77"/>
      <c r="AM701" s="77"/>
      <c r="AN701" s="77"/>
      <c r="AO701" s="77"/>
    </row>
    <row r="702" spans="1:41" ht="9" customHeight="1" x14ac:dyDescent="0.2">
      <c r="A702" s="7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  <c r="AA702" s="77"/>
      <c r="AB702" s="77"/>
      <c r="AC702" s="77"/>
      <c r="AD702" s="77"/>
      <c r="AE702" s="77"/>
      <c r="AF702" s="77"/>
      <c r="AG702" s="77"/>
      <c r="AH702" s="77"/>
      <c r="AI702" s="77"/>
      <c r="AJ702" s="77"/>
      <c r="AK702" s="77"/>
      <c r="AL702" s="77"/>
      <c r="AM702" s="77"/>
      <c r="AN702" s="77"/>
      <c r="AO702" s="77"/>
    </row>
    <row r="703" spans="1:41" ht="9" customHeight="1" x14ac:dyDescent="0.2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  <c r="AA703" s="77"/>
      <c r="AB703" s="77"/>
      <c r="AC703" s="77"/>
      <c r="AD703" s="77"/>
      <c r="AE703" s="77"/>
      <c r="AF703" s="77"/>
      <c r="AG703" s="77"/>
      <c r="AH703" s="77"/>
      <c r="AI703" s="77"/>
      <c r="AJ703" s="77"/>
      <c r="AK703" s="77"/>
      <c r="AL703" s="77"/>
      <c r="AM703" s="77"/>
      <c r="AN703" s="77"/>
      <c r="AO703" s="77"/>
    </row>
    <row r="704" spans="1:41" ht="9" customHeight="1" x14ac:dyDescent="0.2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  <c r="AA704" s="77"/>
      <c r="AB704" s="77"/>
      <c r="AC704" s="77"/>
      <c r="AD704" s="77"/>
      <c r="AE704" s="77"/>
      <c r="AF704" s="77"/>
      <c r="AG704" s="77"/>
      <c r="AH704" s="77"/>
      <c r="AI704" s="77"/>
      <c r="AJ704" s="77"/>
      <c r="AK704" s="77"/>
      <c r="AL704" s="77"/>
      <c r="AM704" s="77"/>
      <c r="AN704" s="77"/>
      <c r="AO704" s="77"/>
    </row>
    <row r="705" spans="1:41" ht="9" customHeight="1" x14ac:dyDescent="0.2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  <c r="AA705" s="77"/>
      <c r="AB705" s="77"/>
      <c r="AC705" s="77"/>
      <c r="AD705" s="77"/>
      <c r="AE705" s="77"/>
      <c r="AF705" s="77"/>
      <c r="AG705" s="77"/>
      <c r="AH705" s="77"/>
      <c r="AI705" s="77"/>
      <c r="AJ705" s="77"/>
      <c r="AK705" s="77"/>
      <c r="AL705" s="77"/>
      <c r="AM705" s="77"/>
      <c r="AN705" s="77"/>
      <c r="AO705" s="77"/>
    </row>
    <row r="706" spans="1:41" ht="9" customHeight="1" x14ac:dyDescent="0.2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  <c r="AA706" s="77"/>
      <c r="AB706" s="77"/>
      <c r="AC706" s="77"/>
      <c r="AD706" s="77"/>
      <c r="AE706" s="77"/>
      <c r="AF706" s="77"/>
      <c r="AG706" s="77"/>
      <c r="AH706" s="77"/>
      <c r="AI706" s="77"/>
      <c r="AJ706" s="77"/>
      <c r="AK706" s="77"/>
      <c r="AL706" s="77"/>
      <c r="AM706" s="77"/>
      <c r="AN706" s="77"/>
      <c r="AO706" s="77"/>
    </row>
    <row r="707" spans="1:41" ht="9" customHeight="1" x14ac:dyDescent="0.2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  <c r="AA707" s="77"/>
      <c r="AB707" s="77"/>
      <c r="AC707" s="77"/>
      <c r="AD707" s="77"/>
      <c r="AE707" s="77"/>
      <c r="AF707" s="77"/>
      <c r="AG707" s="77"/>
      <c r="AH707" s="77"/>
      <c r="AI707" s="77"/>
      <c r="AJ707" s="77"/>
      <c r="AK707" s="77"/>
      <c r="AL707" s="77"/>
      <c r="AM707" s="77"/>
      <c r="AN707" s="77"/>
      <c r="AO707" s="77"/>
    </row>
    <row r="708" spans="1:41" ht="9" customHeight="1" x14ac:dyDescent="0.2">
      <c r="A708" s="7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  <c r="AA708" s="77"/>
      <c r="AB708" s="77"/>
      <c r="AC708" s="77"/>
      <c r="AD708" s="77"/>
      <c r="AE708" s="77"/>
      <c r="AF708" s="77"/>
      <c r="AG708" s="77"/>
      <c r="AH708" s="77"/>
      <c r="AI708" s="77"/>
      <c r="AJ708" s="77"/>
      <c r="AK708" s="77"/>
      <c r="AL708" s="77"/>
      <c r="AM708" s="77"/>
      <c r="AN708" s="77"/>
      <c r="AO708" s="77"/>
    </row>
    <row r="709" spans="1:41" ht="9" customHeight="1" x14ac:dyDescent="0.2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  <c r="AA709" s="77"/>
      <c r="AB709" s="77"/>
      <c r="AC709" s="77"/>
      <c r="AD709" s="77"/>
      <c r="AE709" s="77"/>
      <c r="AF709" s="77"/>
      <c r="AG709" s="77"/>
      <c r="AH709" s="77"/>
      <c r="AI709" s="77"/>
      <c r="AJ709" s="77"/>
      <c r="AK709" s="77"/>
      <c r="AL709" s="77"/>
      <c r="AM709" s="77"/>
      <c r="AN709" s="77"/>
      <c r="AO709" s="77"/>
    </row>
    <row r="710" spans="1:41" ht="9" customHeight="1" x14ac:dyDescent="0.2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  <c r="AA710" s="77"/>
      <c r="AB710" s="77"/>
      <c r="AC710" s="77"/>
      <c r="AD710" s="77"/>
      <c r="AE710" s="77"/>
      <c r="AF710" s="77"/>
      <c r="AG710" s="77"/>
      <c r="AH710" s="77"/>
      <c r="AI710" s="77"/>
      <c r="AJ710" s="77"/>
      <c r="AK710" s="77"/>
      <c r="AL710" s="77"/>
      <c r="AM710" s="77"/>
      <c r="AN710" s="77"/>
      <c r="AO710" s="77"/>
    </row>
    <row r="711" spans="1:41" ht="9" customHeight="1" x14ac:dyDescent="0.2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  <c r="AA711" s="77"/>
      <c r="AB711" s="77"/>
      <c r="AC711" s="77"/>
      <c r="AD711" s="77"/>
      <c r="AE711" s="77"/>
      <c r="AF711" s="77"/>
      <c r="AG711" s="77"/>
      <c r="AH711" s="77"/>
      <c r="AI711" s="77"/>
      <c r="AJ711" s="77"/>
      <c r="AK711" s="77"/>
      <c r="AL711" s="77"/>
      <c r="AM711" s="77"/>
      <c r="AN711" s="77"/>
      <c r="AO711" s="77"/>
    </row>
    <row r="712" spans="1:41" ht="9" customHeight="1" x14ac:dyDescent="0.2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  <c r="AA712" s="77"/>
      <c r="AB712" s="77"/>
      <c r="AC712" s="77"/>
      <c r="AD712" s="77"/>
      <c r="AE712" s="77"/>
      <c r="AF712" s="77"/>
      <c r="AG712" s="77"/>
      <c r="AH712" s="77"/>
      <c r="AI712" s="77"/>
      <c r="AJ712" s="77"/>
      <c r="AK712" s="77"/>
      <c r="AL712" s="77"/>
      <c r="AM712" s="77"/>
      <c r="AN712" s="77"/>
      <c r="AO712" s="77"/>
    </row>
    <row r="713" spans="1:41" ht="9" customHeight="1" x14ac:dyDescent="0.2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  <c r="AA713" s="77"/>
      <c r="AB713" s="77"/>
      <c r="AC713" s="77"/>
      <c r="AD713" s="77"/>
      <c r="AE713" s="77"/>
      <c r="AF713" s="77"/>
      <c r="AG713" s="77"/>
      <c r="AH713" s="77"/>
      <c r="AI713" s="77"/>
      <c r="AJ713" s="77"/>
      <c r="AK713" s="77"/>
      <c r="AL713" s="77"/>
      <c r="AM713" s="77"/>
      <c r="AN713" s="77"/>
      <c r="AO713" s="77"/>
    </row>
    <row r="714" spans="1:41" ht="9" customHeight="1" x14ac:dyDescent="0.2">
      <c r="A714" s="7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  <c r="AA714" s="77"/>
      <c r="AB714" s="77"/>
      <c r="AC714" s="77"/>
      <c r="AD714" s="77"/>
      <c r="AE714" s="77"/>
      <c r="AF714" s="77"/>
      <c r="AG714" s="77"/>
      <c r="AH714" s="77"/>
      <c r="AI714" s="77"/>
      <c r="AJ714" s="77"/>
      <c r="AK714" s="77"/>
      <c r="AL714" s="77"/>
      <c r="AM714" s="77"/>
      <c r="AN714" s="77"/>
      <c r="AO714" s="77"/>
    </row>
    <row r="715" spans="1:41" ht="9" customHeight="1" x14ac:dyDescent="0.2">
      <c r="A715" s="7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  <c r="AA715" s="77"/>
      <c r="AB715" s="77"/>
      <c r="AC715" s="77"/>
      <c r="AD715" s="77"/>
      <c r="AE715" s="77"/>
      <c r="AF715" s="77"/>
      <c r="AG715" s="77"/>
      <c r="AH715" s="77"/>
      <c r="AI715" s="77"/>
      <c r="AJ715" s="77"/>
      <c r="AK715" s="77"/>
      <c r="AL715" s="77"/>
      <c r="AM715" s="77"/>
      <c r="AN715" s="77"/>
      <c r="AO715" s="77"/>
    </row>
    <row r="716" spans="1:41" ht="9" customHeight="1" x14ac:dyDescent="0.2">
      <c r="A716" s="7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  <c r="AA716" s="77"/>
      <c r="AB716" s="77"/>
      <c r="AC716" s="77"/>
      <c r="AD716" s="77"/>
      <c r="AE716" s="77"/>
      <c r="AF716" s="77"/>
      <c r="AG716" s="77"/>
      <c r="AH716" s="77"/>
      <c r="AI716" s="77"/>
      <c r="AJ716" s="77"/>
      <c r="AK716" s="77"/>
      <c r="AL716" s="77"/>
      <c r="AM716" s="77"/>
      <c r="AN716" s="77"/>
      <c r="AO716" s="77"/>
    </row>
    <row r="717" spans="1:41" ht="9" customHeight="1" x14ac:dyDescent="0.2">
      <c r="A717" s="7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  <c r="AA717" s="77"/>
      <c r="AB717" s="77"/>
      <c r="AC717" s="77"/>
      <c r="AD717" s="77"/>
      <c r="AE717" s="77"/>
      <c r="AF717" s="77"/>
      <c r="AG717" s="77"/>
      <c r="AH717" s="77"/>
      <c r="AI717" s="77"/>
      <c r="AJ717" s="77"/>
      <c r="AK717" s="77"/>
      <c r="AL717" s="77"/>
      <c r="AM717" s="77"/>
      <c r="AN717" s="77"/>
      <c r="AO717" s="77"/>
    </row>
    <row r="718" spans="1:41" ht="9" customHeight="1" x14ac:dyDescent="0.2">
      <c r="A718" s="7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  <c r="AA718" s="77"/>
      <c r="AB718" s="77"/>
      <c r="AC718" s="77"/>
      <c r="AD718" s="77"/>
      <c r="AE718" s="77"/>
      <c r="AF718" s="77"/>
      <c r="AG718" s="77"/>
      <c r="AH718" s="77"/>
      <c r="AI718" s="77"/>
      <c r="AJ718" s="77"/>
      <c r="AK718" s="77"/>
      <c r="AL718" s="77"/>
      <c r="AM718" s="77"/>
      <c r="AN718" s="77"/>
      <c r="AO718" s="77"/>
    </row>
    <row r="719" spans="1:41" ht="9" customHeight="1" x14ac:dyDescent="0.2">
      <c r="A719" s="77"/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  <c r="AA719" s="77"/>
      <c r="AB719" s="77"/>
      <c r="AC719" s="77"/>
      <c r="AD719" s="77"/>
      <c r="AE719" s="77"/>
      <c r="AF719" s="77"/>
      <c r="AG719" s="77"/>
      <c r="AH719" s="77"/>
      <c r="AI719" s="77"/>
      <c r="AJ719" s="77"/>
      <c r="AK719" s="77"/>
      <c r="AL719" s="77"/>
      <c r="AM719" s="77"/>
      <c r="AN719" s="77"/>
      <c r="AO719" s="77"/>
    </row>
    <row r="720" spans="1:41" ht="9" customHeight="1" x14ac:dyDescent="0.2">
      <c r="A720" s="7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  <c r="AA720" s="77"/>
      <c r="AB720" s="77"/>
      <c r="AC720" s="77"/>
      <c r="AD720" s="77"/>
      <c r="AE720" s="77"/>
      <c r="AF720" s="77"/>
      <c r="AG720" s="77"/>
      <c r="AH720" s="77"/>
      <c r="AI720" s="77"/>
      <c r="AJ720" s="77"/>
      <c r="AK720" s="77"/>
      <c r="AL720" s="77"/>
      <c r="AM720" s="77"/>
      <c r="AN720" s="77"/>
      <c r="AO720" s="77"/>
    </row>
    <row r="721" spans="1:41" ht="9" customHeight="1" x14ac:dyDescent="0.2">
      <c r="A721" s="7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  <c r="AA721" s="77"/>
      <c r="AB721" s="77"/>
      <c r="AC721" s="77"/>
      <c r="AD721" s="77"/>
      <c r="AE721" s="77"/>
      <c r="AF721" s="77"/>
      <c r="AG721" s="77"/>
      <c r="AH721" s="77"/>
      <c r="AI721" s="77"/>
      <c r="AJ721" s="77"/>
      <c r="AK721" s="77"/>
      <c r="AL721" s="77"/>
      <c r="AM721" s="77"/>
      <c r="AN721" s="77"/>
      <c r="AO721" s="77"/>
    </row>
    <row r="722" spans="1:41" ht="9" customHeight="1" x14ac:dyDescent="0.2">
      <c r="A722" s="7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  <c r="AA722" s="77"/>
      <c r="AB722" s="77"/>
      <c r="AC722" s="77"/>
      <c r="AD722" s="77"/>
      <c r="AE722" s="77"/>
      <c r="AF722" s="77"/>
      <c r="AG722" s="77"/>
      <c r="AH722" s="77"/>
      <c r="AI722" s="77"/>
      <c r="AJ722" s="77"/>
      <c r="AK722" s="77"/>
      <c r="AL722" s="77"/>
      <c r="AM722" s="77"/>
      <c r="AN722" s="77"/>
      <c r="AO722" s="77"/>
    </row>
    <row r="723" spans="1:41" ht="9" customHeight="1" x14ac:dyDescent="0.2">
      <c r="A723" s="77"/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  <c r="AA723" s="77"/>
      <c r="AB723" s="77"/>
      <c r="AC723" s="77"/>
      <c r="AD723" s="77"/>
      <c r="AE723" s="77"/>
      <c r="AF723" s="77"/>
      <c r="AG723" s="77"/>
      <c r="AH723" s="77"/>
      <c r="AI723" s="77"/>
      <c r="AJ723" s="77"/>
      <c r="AK723" s="77"/>
      <c r="AL723" s="77"/>
      <c r="AM723" s="77"/>
      <c r="AN723" s="77"/>
      <c r="AO723" s="77"/>
    </row>
    <row r="724" spans="1:41" ht="9" customHeight="1" x14ac:dyDescent="0.2">
      <c r="A724" s="77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  <c r="AA724" s="77"/>
      <c r="AB724" s="77"/>
      <c r="AC724" s="77"/>
      <c r="AD724" s="77"/>
      <c r="AE724" s="77"/>
      <c r="AF724" s="77"/>
      <c r="AG724" s="77"/>
      <c r="AH724" s="77"/>
      <c r="AI724" s="77"/>
      <c r="AJ724" s="77"/>
      <c r="AK724" s="77"/>
      <c r="AL724" s="77"/>
      <c r="AM724" s="77"/>
      <c r="AN724" s="77"/>
      <c r="AO724" s="77"/>
    </row>
    <row r="725" spans="1:41" ht="9" customHeight="1" x14ac:dyDescent="0.2">
      <c r="A725" s="77"/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  <c r="AA725" s="77"/>
      <c r="AB725" s="77"/>
      <c r="AC725" s="77"/>
      <c r="AD725" s="77"/>
      <c r="AE725" s="77"/>
      <c r="AF725" s="77"/>
      <c r="AG725" s="77"/>
      <c r="AH725" s="77"/>
      <c r="AI725" s="77"/>
      <c r="AJ725" s="77"/>
      <c r="AK725" s="77"/>
      <c r="AL725" s="77"/>
      <c r="AM725" s="77"/>
      <c r="AN725" s="77"/>
      <c r="AO725" s="77"/>
    </row>
    <row r="726" spans="1:41" ht="9" customHeight="1" x14ac:dyDescent="0.2">
      <c r="A726" s="77"/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  <c r="AA726" s="77"/>
      <c r="AB726" s="77"/>
      <c r="AC726" s="77"/>
      <c r="AD726" s="77"/>
      <c r="AE726" s="77"/>
      <c r="AF726" s="77"/>
      <c r="AG726" s="77"/>
      <c r="AH726" s="77"/>
      <c r="AI726" s="77"/>
      <c r="AJ726" s="77"/>
      <c r="AK726" s="77"/>
      <c r="AL726" s="77"/>
      <c r="AM726" s="77"/>
      <c r="AN726" s="77"/>
      <c r="AO726" s="77"/>
    </row>
    <row r="727" spans="1:41" ht="9" customHeight="1" x14ac:dyDescent="0.2">
      <c r="A727" s="77"/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  <c r="AA727" s="77"/>
      <c r="AB727" s="77"/>
      <c r="AC727" s="77"/>
      <c r="AD727" s="77"/>
      <c r="AE727" s="77"/>
      <c r="AF727" s="77"/>
      <c r="AG727" s="77"/>
      <c r="AH727" s="77"/>
      <c r="AI727" s="77"/>
      <c r="AJ727" s="77"/>
      <c r="AK727" s="77"/>
      <c r="AL727" s="77"/>
      <c r="AM727" s="77"/>
      <c r="AN727" s="77"/>
      <c r="AO727" s="77"/>
    </row>
    <row r="728" spans="1:41" ht="9" customHeight="1" x14ac:dyDescent="0.2">
      <c r="A728" s="77"/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  <c r="AA728" s="77"/>
      <c r="AB728" s="77"/>
      <c r="AC728" s="77"/>
      <c r="AD728" s="77"/>
      <c r="AE728" s="77"/>
      <c r="AF728" s="77"/>
      <c r="AG728" s="77"/>
      <c r="AH728" s="77"/>
      <c r="AI728" s="77"/>
      <c r="AJ728" s="77"/>
      <c r="AK728" s="77"/>
      <c r="AL728" s="77"/>
      <c r="AM728" s="77"/>
      <c r="AN728" s="77"/>
      <c r="AO728" s="77"/>
    </row>
    <row r="729" spans="1:41" ht="9" customHeight="1" x14ac:dyDescent="0.2">
      <c r="A729" s="77"/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  <c r="AA729" s="77"/>
      <c r="AB729" s="77"/>
      <c r="AC729" s="77"/>
      <c r="AD729" s="77"/>
      <c r="AE729" s="77"/>
      <c r="AF729" s="77"/>
      <c r="AG729" s="77"/>
      <c r="AH729" s="77"/>
      <c r="AI729" s="77"/>
      <c r="AJ729" s="77"/>
      <c r="AK729" s="77"/>
      <c r="AL729" s="77"/>
      <c r="AM729" s="77"/>
      <c r="AN729" s="77"/>
      <c r="AO729" s="77"/>
    </row>
    <row r="730" spans="1:41" ht="9" customHeight="1" x14ac:dyDescent="0.2">
      <c r="A730" s="77"/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  <c r="AA730" s="77"/>
      <c r="AB730" s="77"/>
      <c r="AC730" s="77"/>
      <c r="AD730" s="77"/>
      <c r="AE730" s="77"/>
      <c r="AF730" s="77"/>
      <c r="AG730" s="77"/>
      <c r="AH730" s="77"/>
      <c r="AI730" s="77"/>
      <c r="AJ730" s="77"/>
      <c r="AK730" s="77"/>
      <c r="AL730" s="77"/>
      <c r="AM730" s="77"/>
      <c r="AN730" s="77"/>
      <c r="AO730" s="77"/>
    </row>
    <row r="731" spans="1:41" ht="9" customHeight="1" x14ac:dyDescent="0.2">
      <c r="A731" s="77"/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  <c r="AA731" s="77"/>
      <c r="AB731" s="77"/>
      <c r="AC731" s="77"/>
      <c r="AD731" s="77"/>
      <c r="AE731" s="77"/>
      <c r="AF731" s="77"/>
      <c r="AG731" s="77"/>
      <c r="AH731" s="77"/>
      <c r="AI731" s="77"/>
      <c r="AJ731" s="77"/>
      <c r="AK731" s="77"/>
      <c r="AL731" s="77"/>
      <c r="AM731" s="77"/>
      <c r="AN731" s="77"/>
      <c r="AO731" s="77"/>
    </row>
    <row r="732" spans="1:41" ht="9" customHeight="1" x14ac:dyDescent="0.2">
      <c r="A732" s="77"/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  <c r="AA732" s="77"/>
      <c r="AB732" s="77"/>
      <c r="AC732" s="77"/>
      <c r="AD732" s="77"/>
      <c r="AE732" s="77"/>
      <c r="AF732" s="77"/>
      <c r="AG732" s="77"/>
      <c r="AH732" s="77"/>
      <c r="AI732" s="77"/>
      <c r="AJ732" s="77"/>
      <c r="AK732" s="77"/>
      <c r="AL732" s="77"/>
      <c r="AM732" s="77"/>
      <c r="AN732" s="77"/>
      <c r="AO732" s="77"/>
    </row>
    <row r="733" spans="1:41" ht="9" customHeight="1" x14ac:dyDescent="0.2">
      <c r="A733" s="77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  <c r="AA733" s="77"/>
      <c r="AB733" s="77"/>
      <c r="AC733" s="77"/>
      <c r="AD733" s="77"/>
      <c r="AE733" s="77"/>
      <c r="AF733" s="77"/>
      <c r="AG733" s="77"/>
      <c r="AH733" s="77"/>
      <c r="AI733" s="77"/>
      <c r="AJ733" s="77"/>
      <c r="AK733" s="77"/>
      <c r="AL733" s="77"/>
      <c r="AM733" s="77"/>
      <c r="AN733" s="77"/>
      <c r="AO733" s="77"/>
    </row>
    <row r="734" spans="1:41" ht="9" customHeight="1" x14ac:dyDescent="0.2">
      <c r="A734" s="77"/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  <c r="AA734" s="77"/>
      <c r="AB734" s="77"/>
      <c r="AC734" s="77"/>
      <c r="AD734" s="77"/>
      <c r="AE734" s="77"/>
      <c r="AF734" s="77"/>
      <c r="AG734" s="77"/>
      <c r="AH734" s="77"/>
      <c r="AI734" s="77"/>
      <c r="AJ734" s="77"/>
      <c r="AK734" s="77"/>
      <c r="AL734" s="77"/>
      <c r="AM734" s="77"/>
      <c r="AN734" s="77"/>
      <c r="AO734" s="77"/>
    </row>
    <row r="735" spans="1:41" ht="9" customHeight="1" x14ac:dyDescent="0.2">
      <c r="A735" s="77"/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  <c r="AA735" s="77"/>
      <c r="AB735" s="77"/>
      <c r="AC735" s="77"/>
      <c r="AD735" s="77"/>
      <c r="AE735" s="77"/>
      <c r="AF735" s="77"/>
      <c r="AG735" s="77"/>
      <c r="AH735" s="77"/>
      <c r="AI735" s="77"/>
      <c r="AJ735" s="77"/>
      <c r="AK735" s="77"/>
      <c r="AL735" s="77"/>
      <c r="AM735" s="77"/>
      <c r="AN735" s="77"/>
      <c r="AO735" s="77"/>
    </row>
    <row r="736" spans="1:41" ht="9" customHeight="1" x14ac:dyDescent="0.2">
      <c r="A736" s="77"/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  <c r="AA736" s="77"/>
      <c r="AB736" s="77"/>
      <c r="AC736" s="77"/>
      <c r="AD736" s="77"/>
      <c r="AE736" s="77"/>
      <c r="AF736" s="77"/>
      <c r="AG736" s="77"/>
      <c r="AH736" s="77"/>
      <c r="AI736" s="77"/>
      <c r="AJ736" s="77"/>
      <c r="AK736" s="77"/>
      <c r="AL736" s="77"/>
      <c r="AM736" s="77"/>
      <c r="AN736" s="77"/>
      <c r="AO736" s="77"/>
    </row>
    <row r="737" spans="1:41" ht="9" customHeight="1" x14ac:dyDescent="0.2">
      <c r="A737" s="77"/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  <c r="AA737" s="77"/>
      <c r="AB737" s="77"/>
      <c r="AC737" s="77"/>
      <c r="AD737" s="77"/>
      <c r="AE737" s="77"/>
      <c r="AF737" s="77"/>
      <c r="AG737" s="77"/>
      <c r="AH737" s="77"/>
      <c r="AI737" s="77"/>
      <c r="AJ737" s="77"/>
      <c r="AK737" s="77"/>
      <c r="AL737" s="77"/>
      <c r="AM737" s="77"/>
      <c r="AN737" s="77"/>
      <c r="AO737" s="77"/>
    </row>
    <row r="738" spans="1:41" ht="9" customHeight="1" x14ac:dyDescent="0.2">
      <c r="A738" s="77"/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  <c r="AA738" s="77"/>
      <c r="AB738" s="77"/>
      <c r="AC738" s="77"/>
      <c r="AD738" s="77"/>
      <c r="AE738" s="77"/>
      <c r="AF738" s="77"/>
      <c r="AG738" s="77"/>
      <c r="AH738" s="77"/>
      <c r="AI738" s="77"/>
      <c r="AJ738" s="77"/>
      <c r="AK738" s="77"/>
      <c r="AL738" s="77"/>
      <c r="AM738" s="77"/>
      <c r="AN738" s="77"/>
      <c r="AO738" s="77"/>
    </row>
    <row r="739" spans="1:41" ht="9" customHeight="1" x14ac:dyDescent="0.2">
      <c r="A739" s="77"/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  <c r="AA739" s="77"/>
      <c r="AB739" s="77"/>
      <c r="AC739" s="77"/>
      <c r="AD739" s="77"/>
      <c r="AE739" s="77"/>
      <c r="AF739" s="77"/>
      <c r="AG739" s="77"/>
      <c r="AH739" s="77"/>
      <c r="AI739" s="77"/>
      <c r="AJ739" s="77"/>
      <c r="AK739" s="77"/>
      <c r="AL739" s="77"/>
      <c r="AM739" s="77"/>
      <c r="AN739" s="77"/>
      <c r="AO739" s="77"/>
    </row>
    <row r="740" spans="1:41" ht="9" customHeight="1" x14ac:dyDescent="0.2">
      <c r="A740" s="77"/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  <c r="AA740" s="77"/>
      <c r="AB740" s="77"/>
      <c r="AC740" s="77"/>
      <c r="AD740" s="77"/>
      <c r="AE740" s="77"/>
      <c r="AF740" s="77"/>
      <c r="AG740" s="77"/>
      <c r="AH740" s="77"/>
      <c r="AI740" s="77"/>
      <c r="AJ740" s="77"/>
      <c r="AK740" s="77"/>
      <c r="AL740" s="77"/>
      <c r="AM740" s="77"/>
      <c r="AN740" s="77"/>
      <c r="AO740" s="77"/>
    </row>
    <row r="741" spans="1:41" ht="9" customHeight="1" x14ac:dyDescent="0.2">
      <c r="A741" s="77"/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  <c r="AA741" s="77"/>
      <c r="AB741" s="77"/>
      <c r="AC741" s="77"/>
      <c r="AD741" s="77"/>
      <c r="AE741" s="77"/>
      <c r="AF741" s="77"/>
      <c r="AG741" s="77"/>
      <c r="AH741" s="77"/>
      <c r="AI741" s="77"/>
      <c r="AJ741" s="77"/>
      <c r="AK741" s="77"/>
      <c r="AL741" s="77"/>
      <c r="AM741" s="77"/>
      <c r="AN741" s="77"/>
      <c r="AO741" s="77"/>
    </row>
    <row r="742" spans="1:41" ht="9" customHeight="1" x14ac:dyDescent="0.2">
      <c r="A742" s="77"/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  <c r="AA742" s="77"/>
      <c r="AB742" s="77"/>
      <c r="AC742" s="77"/>
      <c r="AD742" s="77"/>
      <c r="AE742" s="77"/>
      <c r="AF742" s="77"/>
      <c r="AG742" s="77"/>
      <c r="AH742" s="77"/>
      <c r="AI742" s="77"/>
      <c r="AJ742" s="77"/>
      <c r="AK742" s="77"/>
      <c r="AL742" s="77"/>
      <c r="AM742" s="77"/>
      <c r="AN742" s="77"/>
      <c r="AO742" s="77"/>
    </row>
    <row r="743" spans="1:41" ht="9" customHeight="1" x14ac:dyDescent="0.2">
      <c r="A743" s="77"/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  <c r="AA743" s="77"/>
      <c r="AB743" s="77"/>
      <c r="AC743" s="77"/>
      <c r="AD743" s="77"/>
      <c r="AE743" s="77"/>
      <c r="AF743" s="77"/>
      <c r="AG743" s="77"/>
      <c r="AH743" s="77"/>
      <c r="AI743" s="77"/>
      <c r="AJ743" s="77"/>
      <c r="AK743" s="77"/>
      <c r="AL743" s="77"/>
      <c r="AM743" s="77"/>
      <c r="AN743" s="77"/>
      <c r="AO743" s="77"/>
    </row>
    <row r="744" spans="1:41" ht="9" customHeight="1" x14ac:dyDescent="0.2">
      <c r="A744" s="77"/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  <c r="AA744" s="77"/>
      <c r="AB744" s="77"/>
      <c r="AC744" s="77"/>
      <c r="AD744" s="77"/>
      <c r="AE744" s="77"/>
      <c r="AF744" s="77"/>
      <c r="AG744" s="77"/>
      <c r="AH744" s="77"/>
      <c r="AI744" s="77"/>
      <c r="AJ744" s="77"/>
      <c r="AK744" s="77"/>
      <c r="AL744" s="77"/>
      <c r="AM744" s="77"/>
      <c r="AN744" s="77"/>
      <c r="AO744" s="77"/>
    </row>
    <row r="745" spans="1:41" ht="9" customHeight="1" x14ac:dyDescent="0.2">
      <c r="A745" s="77"/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  <c r="AA745" s="77"/>
      <c r="AB745" s="77"/>
      <c r="AC745" s="77"/>
      <c r="AD745" s="77"/>
      <c r="AE745" s="77"/>
      <c r="AF745" s="77"/>
      <c r="AG745" s="77"/>
      <c r="AH745" s="77"/>
      <c r="AI745" s="77"/>
      <c r="AJ745" s="77"/>
      <c r="AK745" s="77"/>
      <c r="AL745" s="77"/>
      <c r="AM745" s="77"/>
      <c r="AN745" s="77"/>
      <c r="AO745" s="77"/>
    </row>
    <row r="746" spans="1:41" ht="9" customHeight="1" x14ac:dyDescent="0.2">
      <c r="A746" s="77"/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  <c r="AA746" s="77"/>
      <c r="AB746" s="77"/>
      <c r="AC746" s="77"/>
      <c r="AD746" s="77"/>
      <c r="AE746" s="77"/>
      <c r="AF746" s="77"/>
      <c r="AG746" s="77"/>
      <c r="AH746" s="77"/>
      <c r="AI746" s="77"/>
      <c r="AJ746" s="77"/>
      <c r="AK746" s="77"/>
      <c r="AL746" s="77"/>
      <c r="AM746" s="77"/>
      <c r="AN746" s="77"/>
      <c r="AO746" s="77"/>
    </row>
    <row r="747" spans="1:41" ht="9" customHeight="1" x14ac:dyDescent="0.2">
      <c r="A747" s="7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  <c r="AA747" s="77"/>
      <c r="AB747" s="77"/>
      <c r="AC747" s="77"/>
      <c r="AD747" s="77"/>
      <c r="AE747" s="77"/>
      <c r="AF747" s="77"/>
      <c r="AG747" s="77"/>
      <c r="AH747" s="77"/>
      <c r="AI747" s="77"/>
      <c r="AJ747" s="77"/>
      <c r="AK747" s="77"/>
      <c r="AL747" s="77"/>
      <c r="AM747" s="77"/>
      <c r="AN747" s="77"/>
      <c r="AO747" s="77"/>
    </row>
    <row r="748" spans="1:41" ht="9" customHeight="1" x14ac:dyDescent="0.2">
      <c r="A748" s="77"/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  <c r="AA748" s="77"/>
      <c r="AB748" s="77"/>
      <c r="AC748" s="77"/>
      <c r="AD748" s="77"/>
      <c r="AE748" s="77"/>
      <c r="AF748" s="77"/>
      <c r="AG748" s="77"/>
      <c r="AH748" s="77"/>
      <c r="AI748" s="77"/>
      <c r="AJ748" s="77"/>
      <c r="AK748" s="77"/>
      <c r="AL748" s="77"/>
      <c r="AM748" s="77"/>
      <c r="AN748" s="77"/>
      <c r="AO748" s="77"/>
    </row>
    <row r="749" spans="1:41" ht="9" customHeight="1" x14ac:dyDescent="0.2">
      <c r="A749" s="77"/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  <c r="AA749" s="77"/>
      <c r="AB749" s="77"/>
      <c r="AC749" s="77"/>
      <c r="AD749" s="77"/>
      <c r="AE749" s="77"/>
      <c r="AF749" s="77"/>
      <c r="AG749" s="77"/>
      <c r="AH749" s="77"/>
      <c r="AI749" s="77"/>
      <c r="AJ749" s="77"/>
      <c r="AK749" s="77"/>
      <c r="AL749" s="77"/>
      <c r="AM749" s="77"/>
      <c r="AN749" s="77"/>
      <c r="AO749" s="77"/>
    </row>
    <row r="750" spans="1:41" ht="9" customHeight="1" x14ac:dyDescent="0.2">
      <c r="A750" s="77"/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  <c r="AA750" s="77"/>
      <c r="AB750" s="77"/>
      <c r="AC750" s="77"/>
      <c r="AD750" s="77"/>
      <c r="AE750" s="77"/>
      <c r="AF750" s="77"/>
      <c r="AG750" s="77"/>
      <c r="AH750" s="77"/>
      <c r="AI750" s="77"/>
      <c r="AJ750" s="77"/>
      <c r="AK750" s="77"/>
      <c r="AL750" s="77"/>
      <c r="AM750" s="77"/>
      <c r="AN750" s="77"/>
      <c r="AO750" s="77"/>
    </row>
    <row r="751" spans="1:41" ht="9" customHeight="1" x14ac:dyDescent="0.2">
      <c r="A751" s="77"/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  <c r="AA751" s="77"/>
      <c r="AB751" s="77"/>
      <c r="AC751" s="77"/>
      <c r="AD751" s="77"/>
      <c r="AE751" s="77"/>
      <c r="AF751" s="77"/>
      <c r="AG751" s="77"/>
      <c r="AH751" s="77"/>
      <c r="AI751" s="77"/>
      <c r="AJ751" s="77"/>
      <c r="AK751" s="77"/>
      <c r="AL751" s="77"/>
      <c r="AM751" s="77"/>
      <c r="AN751" s="77"/>
      <c r="AO751" s="77"/>
    </row>
    <row r="752" spans="1:41" ht="9" customHeight="1" x14ac:dyDescent="0.2">
      <c r="A752" s="77"/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  <c r="AA752" s="77"/>
      <c r="AB752" s="77"/>
      <c r="AC752" s="77"/>
      <c r="AD752" s="77"/>
      <c r="AE752" s="77"/>
      <c r="AF752" s="77"/>
      <c r="AG752" s="77"/>
      <c r="AH752" s="77"/>
      <c r="AI752" s="77"/>
      <c r="AJ752" s="77"/>
      <c r="AK752" s="77"/>
      <c r="AL752" s="77"/>
      <c r="AM752" s="77"/>
      <c r="AN752" s="77"/>
      <c r="AO752" s="77"/>
    </row>
    <row r="753" spans="1:41" ht="9" customHeight="1" x14ac:dyDescent="0.2">
      <c r="A753" s="77"/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  <c r="AA753" s="77"/>
      <c r="AB753" s="77"/>
      <c r="AC753" s="77"/>
      <c r="AD753" s="77"/>
      <c r="AE753" s="77"/>
      <c r="AF753" s="77"/>
      <c r="AG753" s="77"/>
      <c r="AH753" s="77"/>
      <c r="AI753" s="77"/>
      <c r="AJ753" s="77"/>
      <c r="AK753" s="77"/>
      <c r="AL753" s="77"/>
      <c r="AM753" s="77"/>
      <c r="AN753" s="77"/>
      <c r="AO753" s="77"/>
    </row>
    <row r="754" spans="1:41" ht="9" customHeight="1" x14ac:dyDescent="0.2">
      <c r="A754" s="77"/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  <c r="AA754" s="77"/>
      <c r="AB754" s="77"/>
      <c r="AC754" s="77"/>
      <c r="AD754" s="77"/>
      <c r="AE754" s="77"/>
      <c r="AF754" s="77"/>
      <c r="AG754" s="77"/>
      <c r="AH754" s="77"/>
      <c r="AI754" s="77"/>
      <c r="AJ754" s="77"/>
      <c r="AK754" s="77"/>
      <c r="AL754" s="77"/>
      <c r="AM754" s="77"/>
      <c r="AN754" s="77"/>
      <c r="AO754" s="77"/>
    </row>
    <row r="755" spans="1:41" ht="9" customHeight="1" x14ac:dyDescent="0.2">
      <c r="A755" s="77"/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  <c r="AA755" s="77"/>
      <c r="AB755" s="77"/>
      <c r="AC755" s="77"/>
      <c r="AD755" s="77"/>
      <c r="AE755" s="77"/>
      <c r="AF755" s="77"/>
      <c r="AG755" s="77"/>
      <c r="AH755" s="77"/>
      <c r="AI755" s="77"/>
      <c r="AJ755" s="77"/>
      <c r="AK755" s="77"/>
      <c r="AL755" s="77"/>
      <c r="AM755" s="77"/>
      <c r="AN755" s="77"/>
      <c r="AO755" s="77"/>
    </row>
    <row r="756" spans="1:41" ht="9" customHeight="1" x14ac:dyDescent="0.2">
      <c r="A756" s="77"/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  <c r="AA756" s="77"/>
      <c r="AB756" s="77"/>
      <c r="AC756" s="77"/>
      <c r="AD756" s="77"/>
      <c r="AE756" s="77"/>
      <c r="AF756" s="77"/>
      <c r="AG756" s="77"/>
      <c r="AH756" s="77"/>
      <c r="AI756" s="77"/>
      <c r="AJ756" s="77"/>
      <c r="AK756" s="77"/>
      <c r="AL756" s="77"/>
      <c r="AM756" s="77"/>
      <c r="AN756" s="77"/>
      <c r="AO756" s="77"/>
    </row>
    <row r="757" spans="1:41" ht="9" customHeight="1" x14ac:dyDescent="0.2">
      <c r="A757" s="77"/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  <c r="AA757" s="77"/>
      <c r="AB757" s="77"/>
      <c r="AC757" s="77"/>
      <c r="AD757" s="77"/>
      <c r="AE757" s="77"/>
      <c r="AF757" s="77"/>
      <c r="AG757" s="77"/>
      <c r="AH757" s="77"/>
      <c r="AI757" s="77"/>
      <c r="AJ757" s="77"/>
      <c r="AK757" s="77"/>
      <c r="AL757" s="77"/>
      <c r="AM757" s="77"/>
      <c r="AN757" s="77"/>
      <c r="AO757" s="77"/>
    </row>
    <row r="758" spans="1:41" ht="9" customHeight="1" x14ac:dyDescent="0.2">
      <c r="A758" s="77"/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  <c r="AA758" s="77"/>
      <c r="AB758" s="77"/>
      <c r="AC758" s="77"/>
      <c r="AD758" s="77"/>
      <c r="AE758" s="77"/>
      <c r="AF758" s="77"/>
      <c r="AG758" s="77"/>
      <c r="AH758" s="77"/>
      <c r="AI758" s="77"/>
      <c r="AJ758" s="77"/>
      <c r="AK758" s="77"/>
      <c r="AL758" s="77"/>
      <c r="AM758" s="77"/>
      <c r="AN758" s="77"/>
      <c r="AO758" s="77"/>
    </row>
    <row r="759" spans="1:41" ht="9" customHeight="1" x14ac:dyDescent="0.2">
      <c r="A759" s="77"/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  <c r="AA759" s="77"/>
      <c r="AB759" s="77"/>
      <c r="AC759" s="77"/>
      <c r="AD759" s="77"/>
      <c r="AE759" s="77"/>
      <c r="AF759" s="77"/>
      <c r="AG759" s="77"/>
      <c r="AH759" s="77"/>
      <c r="AI759" s="77"/>
      <c r="AJ759" s="77"/>
      <c r="AK759" s="77"/>
      <c r="AL759" s="77"/>
      <c r="AM759" s="77"/>
      <c r="AN759" s="77"/>
      <c r="AO759" s="77"/>
    </row>
    <row r="760" spans="1:41" ht="9" customHeight="1" x14ac:dyDescent="0.2">
      <c r="A760" s="77"/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  <c r="AA760" s="77"/>
      <c r="AB760" s="77"/>
      <c r="AC760" s="77"/>
      <c r="AD760" s="77"/>
      <c r="AE760" s="77"/>
      <c r="AF760" s="77"/>
      <c r="AG760" s="77"/>
      <c r="AH760" s="77"/>
      <c r="AI760" s="77"/>
      <c r="AJ760" s="77"/>
      <c r="AK760" s="77"/>
      <c r="AL760" s="77"/>
      <c r="AM760" s="77"/>
      <c r="AN760" s="77"/>
      <c r="AO760" s="77"/>
    </row>
    <row r="761" spans="1:41" ht="9" customHeight="1" x14ac:dyDescent="0.2">
      <c r="A761" s="77"/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  <c r="AA761" s="77"/>
      <c r="AB761" s="77"/>
      <c r="AC761" s="77"/>
      <c r="AD761" s="77"/>
      <c r="AE761" s="77"/>
      <c r="AF761" s="77"/>
      <c r="AG761" s="77"/>
      <c r="AH761" s="77"/>
      <c r="AI761" s="77"/>
      <c r="AJ761" s="77"/>
      <c r="AK761" s="77"/>
      <c r="AL761" s="77"/>
      <c r="AM761" s="77"/>
      <c r="AN761" s="77"/>
      <c r="AO761" s="77"/>
    </row>
    <row r="762" spans="1:41" ht="9" customHeight="1" x14ac:dyDescent="0.2">
      <c r="A762" s="77"/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  <c r="AA762" s="77"/>
      <c r="AB762" s="77"/>
      <c r="AC762" s="77"/>
      <c r="AD762" s="77"/>
      <c r="AE762" s="77"/>
      <c r="AF762" s="77"/>
      <c r="AG762" s="77"/>
      <c r="AH762" s="77"/>
      <c r="AI762" s="77"/>
      <c r="AJ762" s="77"/>
      <c r="AK762" s="77"/>
      <c r="AL762" s="77"/>
      <c r="AM762" s="77"/>
      <c r="AN762" s="77"/>
      <c r="AO762" s="77"/>
    </row>
    <row r="763" spans="1:41" ht="9" customHeight="1" x14ac:dyDescent="0.2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  <c r="AA763" s="77"/>
      <c r="AB763" s="77"/>
      <c r="AC763" s="77"/>
      <c r="AD763" s="77"/>
      <c r="AE763" s="77"/>
      <c r="AF763" s="77"/>
      <c r="AG763" s="77"/>
      <c r="AH763" s="77"/>
      <c r="AI763" s="77"/>
      <c r="AJ763" s="77"/>
      <c r="AK763" s="77"/>
      <c r="AL763" s="77"/>
      <c r="AM763" s="77"/>
      <c r="AN763" s="77"/>
      <c r="AO763" s="77"/>
    </row>
    <row r="764" spans="1:41" ht="9" customHeight="1" x14ac:dyDescent="0.2">
      <c r="A764" s="77"/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  <c r="AA764" s="77"/>
      <c r="AB764" s="77"/>
      <c r="AC764" s="77"/>
      <c r="AD764" s="77"/>
      <c r="AE764" s="77"/>
      <c r="AF764" s="77"/>
      <c r="AG764" s="77"/>
      <c r="AH764" s="77"/>
      <c r="AI764" s="77"/>
      <c r="AJ764" s="77"/>
      <c r="AK764" s="77"/>
      <c r="AL764" s="77"/>
      <c r="AM764" s="77"/>
      <c r="AN764" s="77"/>
      <c r="AO764" s="77"/>
    </row>
    <row r="765" spans="1:41" ht="9" customHeight="1" x14ac:dyDescent="0.2">
      <c r="A765" s="77"/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  <c r="AA765" s="77"/>
      <c r="AB765" s="77"/>
      <c r="AC765" s="77"/>
      <c r="AD765" s="77"/>
      <c r="AE765" s="77"/>
      <c r="AF765" s="77"/>
      <c r="AG765" s="77"/>
      <c r="AH765" s="77"/>
      <c r="AI765" s="77"/>
      <c r="AJ765" s="77"/>
      <c r="AK765" s="77"/>
      <c r="AL765" s="77"/>
      <c r="AM765" s="77"/>
      <c r="AN765" s="77"/>
      <c r="AO765" s="77"/>
    </row>
    <row r="766" spans="1:41" ht="9" customHeight="1" x14ac:dyDescent="0.2">
      <c r="A766" s="77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  <c r="AA766" s="77"/>
      <c r="AB766" s="77"/>
      <c r="AC766" s="77"/>
      <c r="AD766" s="77"/>
      <c r="AE766" s="77"/>
      <c r="AF766" s="77"/>
      <c r="AG766" s="77"/>
      <c r="AH766" s="77"/>
      <c r="AI766" s="77"/>
      <c r="AJ766" s="77"/>
      <c r="AK766" s="77"/>
      <c r="AL766" s="77"/>
      <c r="AM766" s="77"/>
      <c r="AN766" s="77"/>
      <c r="AO766" s="77"/>
    </row>
    <row r="767" spans="1:41" ht="9" customHeight="1" x14ac:dyDescent="0.2">
      <c r="A767" s="77"/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  <c r="AA767" s="77"/>
      <c r="AB767" s="77"/>
      <c r="AC767" s="77"/>
      <c r="AD767" s="77"/>
      <c r="AE767" s="77"/>
      <c r="AF767" s="77"/>
      <c r="AG767" s="77"/>
      <c r="AH767" s="77"/>
      <c r="AI767" s="77"/>
      <c r="AJ767" s="77"/>
      <c r="AK767" s="77"/>
      <c r="AL767" s="77"/>
      <c r="AM767" s="77"/>
      <c r="AN767" s="77"/>
      <c r="AO767" s="77"/>
    </row>
    <row r="768" spans="1:41" ht="9" customHeight="1" x14ac:dyDescent="0.2">
      <c r="A768" s="77"/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  <c r="AA768" s="77"/>
      <c r="AB768" s="77"/>
      <c r="AC768" s="77"/>
      <c r="AD768" s="77"/>
      <c r="AE768" s="77"/>
      <c r="AF768" s="77"/>
      <c r="AG768" s="77"/>
      <c r="AH768" s="77"/>
      <c r="AI768" s="77"/>
      <c r="AJ768" s="77"/>
      <c r="AK768" s="77"/>
      <c r="AL768" s="77"/>
      <c r="AM768" s="77"/>
      <c r="AN768" s="77"/>
      <c r="AO768" s="77"/>
    </row>
    <row r="769" spans="1:41" ht="9" customHeight="1" x14ac:dyDescent="0.2">
      <c r="A769" s="77"/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  <c r="AA769" s="77"/>
      <c r="AB769" s="77"/>
      <c r="AC769" s="77"/>
      <c r="AD769" s="77"/>
      <c r="AE769" s="77"/>
      <c r="AF769" s="77"/>
      <c r="AG769" s="77"/>
      <c r="AH769" s="77"/>
      <c r="AI769" s="77"/>
      <c r="AJ769" s="77"/>
      <c r="AK769" s="77"/>
      <c r="AL769" s="77"/>
      <c r="AM769" s="77"/>
      <c r="AN769" s="77"/>
      <c r="AO769" s="77"/>
    </row>
    <row r="770" spans="1:41" ht="9" customHeight="1" x14ac:dyDescent="0.2">
      <c r="A770" s="77"/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  <c r="AA770" s="77"/>
      <c r="AB770" s="77"/>
      <c r="AC770" s="77"/>
      <c r="AD770" s="77"/>
      <c r="AE770" s="77"/>
      <c r="AF770" s="77"/>
      <c r="AG770" s="77"/>
      <c r="AH770" s="77"/>
      <c r="AI770" s="77"/>
      <c r="AJ770" s="77"/>
      <c r="AK770" s="77"/>
      <c r="AL770" s="77"/>
      <c r="AM770" s="77"/>
      <c r="AN770" s="77"/>
      <c r="AO770" s="77"/>
    </row>
    <row r="771" spans="1:41" ht="9" customHeight="1" x14ac:dyDescent="0.2">
      <c r="A771" s="77"/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  <c r="AA771" s="77"/>
      <c r="AB771" s="77"/>
      <c r="AC771" s="77"/>
      <c r="AD771" s="77"/>
      <c r="AE771" s="77"/>
      <c r="AF771" s="77"/>
      <c r="AG771" s="77"/>
      <c r="AH771" s="77"/>
      <c r="AI771" s="77"/>
      <c r="AJ771" s="77"/>
      <c r="AK771" s="77"/>
      <c r="AL771" s="77"/>
      <c r="AM771" s="77"/>
      <c r="AN771" s="77"/>
      <c r="AO771" s="77"/>
    </row>
    <row r="772" spans="1:41" ht="9" customHeight="1" x14ac:dyDescent="0.2">
      <c r="A772" s="77"/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  <c r="AA772" s="77"/>
      <c r="AB772" s="77"/>
      <c r="AC772" s="77"/>
      <c r="AD772" s="77"/>
      <c r="AE772" s="77"/>
      <c r="AF772" s="77"/>
      <c r="AG772" s="77"/>
      <c r="AH772" s="77"/>
      <c r="AI772" s="77"/>
      <c r="AJ772" s="77"/>
      <c r="AK772" s="77"/>
      <c r="AL772" s="77"/>
      <c r="AM772" s="77"/>
      <c r="AN772" s="77"/>
      <c r="AO772" s="77"/>
    </row>
    <row r="773" spans="1:41" ht="9" customHeight="1" x14ac:dyDescent="0.2">
      <c r="A773" s="77"/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  <c r="AA773" s="77"/>
      <c r="AB773" s="77"/>
      <c r="AC773" s="77"/>
      <c r="AD773" s="77"/>
      <c r="AE773" s="77"/>
      <c r="AF773" s="77"/>
      <c r="AG773" s="77"/>
      <c r="AH773" s="77"/>
      <c r="AI773" s="77"/>
      <c r="AJ773" s="77"/>
      <c r="AK773" s="77"/>
      <c r="AL773" s="77"/>
      <c r="AM773" s="77"/>
      <c r="AN773" s="77"/>
      <c r="AO773" s="77"/>
    </row>
    <row r="774" spans="1:41" ht="9" customHeight="1" x14ac:dyDescent="0.2">
      <c r="A774" s="77"/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  <c r="AA774" s="77"/>
      <c r="AB774" s="77"/>
      <c r="AC774" s="77"/>
      <c r="AD774" s="77"/>
      <c r="AE774" s="77"/>
      <c r="AF774" s="77"/>
      <c r="AG774" s="77"/>
      <c r="AH774" s="77"/>
      <c r="AI774" s="77"/>
      <c r="AJ774" s="77"/>
      <c r="AK774" s="77"/>
      <c r="AL774" s="77"/>
      <c r="AM774" s="77"/>
      <c r="AN774" s="77"/>
      <c r="AO774" s="77"/>
    </row>
    <row r="775" spans="1:41" ht="9" customHeight="1" x14ac:dyDescent="0.2">
      <c r="A775" s="77"/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  <c r="AA775" s="77"/>
      <c r="AB775" s="77"/>
      <c r="AC775" s="77"/>
      <c r="AD775" s="77"/>
      <c r="AE775" s="77"/>
      <c r="AF775" s="77"/>
      <c r="AG775" s="77"/>
      <c r="AH775" s="77"/>
      <c r="AI775" s="77"/>
      <c r="AJ775" s="77"/>
      <c r="AK775" s="77"/>
      <c r="AL775" s="77"/>
      <c r="AM775" s="77"/>
      <c r="AN775" s="77"/>
      <c r="AO775" s="77"/>
    </row>
    <row r="776" spans="1:41" ht="9" customHeight="1" x14ac:dyDescent="0.2">
      <c r="A776" s="77"/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  <c r="AA776" s="77"/>
      <c r="AB776" s="77"/>
      <c r="AC776" s="77"/>
      <c r="AD776" s="77"/>
      <c r="AE776" s="77"/>
      <c r="AF776" s="77"/>
      <c r="AG776" s="77"/>
      <c r="AH776" s="77"/>
      <c r="AI776" s="77"/>
      <c r="AJ776" s="77"/>
      <c r="AK776" s="77"/>
      <c r="AL776" s="77"/>
      <c r="AM776" s="77"/>
      <c r="AN776" s="77"/>
      <c r="AO776" s="77"/>
    </row>
    <row r="777" spans="1:41" ht="9" customHeight="1" x14ac:dyDescent="0.2">
      <c r="A777" s="77"/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  <c r="AA777" s="77"/>
      <c r="AB777" s="77"/>
      <c r="AC777" s="77"/>
      <c r="AD777" s="77"/>
      <c r="AE777" s="77"/>
      <c r="AF777" s="77"/>
      <c r="AG777" s="77"/>
      <c r="AH777" s="77"/>
      <c r="AI777" s="77"/>
      <c r="AJ777" s="77"/>
      <c r="AK777" s="77"/>
      <c r="AL777" s="77"/>
      <c r="AM777" s="77"/>
      <c r="AN777" s="77"/>
      <c r="AO777" s="77"/>
    </row>
    <row r="778" spans="1:41" ht="9" customHeight="1" x14ac:dyDescent="0.2">
      <c r="A778" s="77"/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  <c r="AA778" s="77"/>
      <c r="AB778" s="77"/>
      <c r="AC778" s="77"/>
      <c r="AD778" s="77"/>
      <c r="AE778" s="77"/>
      <c r="AF778" s="77"/>
      <c r="AG778" s="77"/>
      <c r="AH778" s="77"/>
      <c r="AI778" s="77"/>
      <c r="AJ778" s="77"/>
      <c r="AK778" s="77"/>
      <c r="AL778" s="77"/>
      <c r="AM778" s="77"/>
      <c r="AN778" s="77"/>
      <c r="AO778" s="77"/>
    </row>
    <row r="779" spans="1:41" ht="9" customHeight="1" x14ac:dyDescent="0.2">
      <c r="A779" s="77"/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  <c r="AA779" s="77"/>
      <c r="AB779" s="77"/>
      <c r="AC779" s="77"/>
      <c r="AD779" s="77"/>
      <c r="AE779" s="77"/>
      <c r="AF779" s="77"/>
      <c r="AG779" s="77"/>
      <c r="AH779" s="77"/>
      <c r="AI779" s="77"/>
      <c r="AJ779" s="77"/>
      <c r="AK779" s="77"/>
      <c r="AL779" s="77"/>
      <c r="AM779" s="77"/>
      <c r="AN779" s="77"/>
      <c r="AO779" s="77"/>
    </row>
    <row r="780" spans="1:41" ht="9" customHeight="1" x14ac:dyDescent="0.2">
      <c r="A780" s="77"/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  <c r="AA780" s="77"/>
      <c r="AB780" s="77"/>
      <c r="AC780" s="77"/>
      <c r="AD780" s="77"/>
      <c r="AE780" s="77"/>
      <c r="AF780" s="77"/>
      <c r="AG780" s="77"/>
      <c r="AH780" s="77"/>
      <c r="AI780" s="77"/>
      <c r="AJ780" s="77"/>
      <c r="AK780" s="77"/>
      <c r="AL780" s="77"/>
      <c r="AM780" s="77"/>
      <c r="AN780" s="77"/>
      <c r="AO780" s="77"/>
    </row>
    <row r="781" spans="1:41" ht="9" customHeight="1" x14ac:dyDescent="0.2">
      <c r="A781" s="77"/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  <c r="AA781" s="77"/>
      <c r="AB781" s="77"/>
      <c r="AC781" s="77"/>
      <c r="AD781" s="77"/>
      <c r="AE781" s="77"/>
      <c r="AF781" s="77"/>
      <c r="AG781" s="77"/>
      <c r="AH781" s="77"/>
      <c r="AI781" s="77"/>
      <c r="AJ781" s="77"/>
      <c r="AK781" s="77"/>
      <c r="AL781" s="77"/>
      <c r="AM781" s="77"/>
      <c r="AN781" s="77"/>
      <c r="AO781" s="77"/>
    </row>
    <row r="782" spans="1:41" ht="9" customHeight="1" x14ac:dyDescent="0.2">
      <c r="A782" s="77"/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  <c r="AA782" s="77"/>
      <c r="AB782" s="77"/>
      <c r="AC782" s="77"/>
      <c r="AD782" s="77"/>
      <c r="AE782" s="77"/>
      <c r="AF782" s="77"/>
      <c r="AG782" s="77"/>
      <c r="AH782" s="77"/>
      <c r="AI782" s="77"/>
      <c r="AJ782" s="77"/>
      <c r="AK782" s="77"/>
      <c r="AL782" s="77"/>
      <c r="AM782" s="77"/>
      <c r="AN782" s="77"/>
      <c r="AO782" s="77"/>
    </row>
    <row r="783" spans="1:41" ht="9" customHeight="1" x14ac:dyDescent="0.2">
      <c r="A783" s="77"/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  <c r="AA783" s="77"/>
      <c r="AB783" s="77"/>
      <c r="AC783" s="77"/>
      <c r="AD783" s="77"/>
      <c r="AE783" s="77"/>
      <c r="AF783" s="77"/>
      <c r="AG783" s="77"/>
      <c r="AH783" s="77"/>
      <c r="AI783" s="77"/>
      <c r="AJ783" s="77"/>
      <c r="AK783" s="77"/>
      <c r="AL783" s="77"/>
      <c r="AM783" s="77"/>
      <c r="AN783" s="77"/>
      <c r="AO783" s="77"/>
    </row>
    <row r="784" spans="1:41" ht="9" customHeight="1" x14ac:dyDescent="0.2">
      <c r="A784" s="77"/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  <c r="AA784" s="77"/>
      <c r="AB784" s="77"/>
      <c r="AC784" s="77"/>
      <c r="AD784" s="77"/>
      <c r="AE784" s="77"/>
      <c r="AF784" s="77"/>
      <c r="AG784" s="77"/>
      <c r="AH784" s="77"/>
      <c r="AI784" s="77"/>
      <c r="AJ784" s="77"/>
      <c r="AK784" s="77"/>
      <c r="AL784" s="77"/>
      <c r="AM784" s="77"/>
      <c r="AN784" s="77"/>
      <c r="AO784" s="77"/>
    </row>
    <row r="785" spans="1:41" ht="9" customHeight="1" x14ac:dyDescent="0.2">
      <c r="A785" s="77"/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  <c r="AA785" s="77"/>
      <c r="AB785" s="77"/>
      <c r="AC785" s="77"/>
      <c r="AD785" s="77"/>
      <c r="AE785" s="77"/>
      <c r="AF785" s="77"/>
      <c r="AG785" s="77"/>
      <c r="AH785" s="77"/>
      <c r="AI785" s="77"/>
      <c r="AJ785" s="77"/>
      <c r="AK785" s="77"/>
      <c r="AL785" s="77"/>
      <c r="AM785" s="77"/>
      <c r="AN785" s="77"/>
      <c r="AO785" s="77"/>
    </row>
    <row r="786" spans="1:41" ht="9" customHeight="1" x14ac:dyDescent="0.2">
      <c r="A786" s="77"/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  <c r="AA786" s="77"/>
      <c r="AB786" s="77"/>
      <c r="AC786" s="77"/>
      <c r="AD786" s="77"/>
      <c r="AE786" s="77"/>
      <c r="AF786" s="77"/>
      <c r="AG786" s="77"/>
      <c r="AH786" s="77"/>
      <c r="AI786" s="77"/>
      <c r="AJ786" s="77"/>
      <c r="AK786" s="77"/>
      <c r="AL786" s="77"/>
      <c r="AM786" s="77"/>
      <c r="AN786" s="77"/>
      <c r="AO786" s="77"/>
    </row>
    <row r="787" spans="1:41" ht="9" customHeight="1" x14ac:dyDescent="0.2">
      <c r="A787" s="77"/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  <c r="AA787" s="77"/>
      <c r="AB787" s="77"/>
      <c r="AC787" s="77"/>
      <c r="AD787" s="77"/>
      <c r="AE787" s="77"/>
      <c r="AF787" s="77"/>
      <c r="AG787" s="77"/>
      <c r="AH787" s="77"/>
      <c r="AI787" s="77"/>
      <c r="AJ787" s="77"/>
      <c r="AK787" s="77"/>
      <c r="AL787" s="77"/>
      <c r="AM787" s="77"/>
      <c r="AN787" s="77"/>
      <c r="AO787" s="77"/>
    </row>
    <row r="788" spans="1:41" ht="9" customHeight="1" x14ac:dyDescent="0.2">
      <c r="A788" s="77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  <c r="AA788" s="77"/>
      <c r="AB788" s="77"/>
      <c r="AC788" s="77"/>
      <c r="AD788" s="77"/>
      <c r="AE788" s="77"/>
      <c r="AF788" s="77"/>
      <c r="AG788" s="77"/>
      <c r="AH788" s="77"/>
      <c r="AI788" s="77"/>
      <c r="AJ788" s="77"/>
      <c r="AK788" s="77"/>
      <c r="AL788" s="77"/>
      <c r="AM788" s="77"/>
      <c r="AN788" s="77"/>
      <c r="AO788" s="77"/>
    </row>
    <row r="789" spans="1:41" ht="9" customHeight="1" x14ac:dyDescent="0.2">
      <c r="A789" s="77"/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  <c r="AA789" s="77"/>
      <c r="AB789" s="77"/>
      <c r="AC789" s="77"/>
      <c r="AD789" s="77"/>
      <c r="AE789" s="77"/>
      <c r="AF789" s="77"/>
      <c r="AG789" s="77"/>
      <c r="AH789" s="77"/>
      <c r="AI789" s="77"/>
      <c r="AJ789" s="77"/>
      <c r="AK789" s="77"/>
      <c r="AL789" s="77"/>
      <c r="AM789" s="77"/>
      <c r="AN789" s="77"/>
      <c r="AO789" s="77"/>
    </row>
    <row r="790" spans="1:41" ht="9" customHeight="1" x14ac:dyDescent="0.2">
      <c r="A790" s="77"/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  <c r="AA790" s="77"/>
      <c r="AB790" s="77"/>
      <c r="AC790" s="77"/>
      <c r="AD790" s="77"/>
      <c r="AE790" s="77"/>
      <c r="AF790" s="77"/>
      <c r="AG790" s="77"/>
      <c r="AH790" s="77"/>
      <c r="AI790" s="77"/>
      <c r="AJ790" s="77"/>
      <c r="AK790" s="77"/>
      <c r="AL790" s="77"/>
      <c r="AM790" s="77"/>
      <c r="AN790" s="77"/>
      <c r="AO790" s="77"/>
    </row>
    <row r="791" spans="1:41" ht="9" customHeight="1" x14ac:dyDescent="0.2">
      <c r="A791" s="77"/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  <c r="AA791" s="77"/>
      <c r="AB791" s="77"/>
      <c r="AC791" s="77"/>
      <c r="AD791" s="77"/>
      <c r="AE791" s="77"/>
      <c r="AF791" s="77"/>
      <c r="AG791" s="77"/>
      <c r="AH791" s="77"/>
      <c r="AI791" s="77"/>
      <c r="AJ791" s="77"/>
      <c r="AK791" s="77"/>
      <c r="AL791" s="77"/>
      <c r="AM791" s="77"/>
      <c r="AN791" s="77"/>
      <c r="AO791" s="77"/>
    </row>
    <row r="792" spans="1:41" ht="9" customHeight="1" x14ac:dyDescent="0.2">
      <c r="A792" s="77"/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  <c r="AA792" s="77"/>
      <c r="AB792" s="77"/>
      <c r="AC792" s="77"/>
      <c r="AD792" s="77"/>
      <c r="AE792" s="77"/>
      <c r="AF792" s="77"/>
      <c r="AG792" s="77"/>
      <c r="AH792" s="77"/>
      <c r="AI792" s="77"/>
      <c r="AJ792" s="77"/>
      <c r="AK792" s="77"/>
      <c r="AL792" s="77"/>
      <c r="AM792" s="77"/>
      <c r="AN792" s="77"/>
      <c r="AO792" s="77"/>
    </row>
    <row r="793" spans="1:41" ht="9" customHeight="1" x14ac:dyDescent="0.2">
      <c r="A793" s="77"/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  <c r="AA793" s="77"/>
      <c r="AB793" s="77"/>
      <c r="AC793" s="77"/>
      <c r="AD793" s="77"/>
      <c r="AE793" s="77"/>
      <c r="AF793" s="77"/>
      <c r="AG793" s="77"/>
      <c r="AH793" s="77"/>
      <c r="AI793" s="77"/>
      <c r="AJ793" s="77"/>
      <c r="AK793" s="77"/>
      <c r="AL793" s="77"/>
      <c r="AM793" s="77"/>
      <c r="AN793" s="77"/>
      <c r="AO793" s="77"/>
    </row>
    <row r="794" spans="1:41" ht="9" customHeight="1" x14ac:dyDescent="0.2">
      <c r="A794" s="77"/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  <c r="AA794" s="77"/>
      <c r="AB794" s="77"/>
      <c r="AC794" s="77"/>
      <c r="AD794" s="77"/>
      <c r="AE794" s="77"/>
      <c r="AF794" s="77"/>
      <c r="AG794" s="77"/>
      <c r="AH794" s="77"/>
      <c r="AI794" s="77"/>
      <c r="AJ794" s="77"/>
      <c r="AK794" s="77"/>
      <c r="AL794" s="77"/>
      <c r="AM794" s="77"/>
      <c r="AN794" s="77"/>
      <c r="AO794" s="77"/>
    </row>
    <row r="795" spans="1:41" ht="9" customHeight="1" x14ac:dyDescent="0.2">
      <c r="A795" s="77"/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  <c r="AA795" s="77"/>
      <c r="AB795" s="77"/>
      <c r="AC795" s="77"/>
      <c r="AD795" s="77"/>
      <c r="AE795" s="77"/>
      <c r="AF795" s="77"/>
      <c r="AG795" s="77"/>
      <c r="AH795" s="77"/>
      <c r="AI795" s="77"/>
      <c r="AJ795" s="77"/>
      <c r="AK795" s="77"/>
      <c r="AL795" s="77"/>
      <c r="AM795" s="77"/>
      <c r="AN795" s="77"/>
      <c r="AO795" s="77"/>
    </row>
    <row r="796" spans="1:41" ht="9" customHeight="1" x14ac:dyDescent="0.2">
      <c r="A796" s="77"/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  <c r="AA796" s="77"/>
      <c r="AB796" s="77"/>
      <c r="AC796" s="77"/>
      <c r="AD796" s="77"/>
      <c r="AE796" s="77"/>
      <c r="AF796" s="77"/>
      <c r="AG796" s="77"/>
      <c r="AH796" s="77"/>
      <c r="AI796" s="77"/>
      <c r="AJ796" s="77"/>
      <c r="AK796" s="77"/>
      <c r="AL796" s="77"/>
      <c r="AM796" s="77"/>
      <c r="AN796" s="77"/>
      <c r="AO796" s="77"/>
    </row>
    <row r="797" spans="1:41" ht="9" customHeight="1" x14ac:dyDescent="0.2">
      <c r="A797" s="77"/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  <c r="AA797" s="77"/>
      <c r="AB797" s="77"/>
      <c r="AC797" s="77"/>
      <c r="AD797" s="77"/>
      <c r="AE797" s="77"/>
      <c r="AF797" s="77"/>
      <c r="AG797" s="77"/>
      <c r="AH797" s="77"/>
      <c r="AI797" s="77"/>
      <c r="AJ797" s="77"/>
      <c r="AK797" s="77"/>
      <c r="AL797" s="77"/>
      <c r="AM797" s="77"/>
      <c r="AN797" s="77"/>
      <c r="AO797" s="77"/>
    </row>
    <row r="798" spans="1:41" ht="9" customHeight="1" x14ac:dyDescent="0.2">
      <c r="A798" s="77"/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  <c r="AA798" s="77"/>
      <c r="AB798" s="77"/>
      <c r="AC798" s="77"/>
      <c r="AD798" s="77"/>
      <c r="AE798" s="77"/>
      <c r="AF798" s="77"/>
      <c r="AG798" s="77"/>
      <c r="AH798" s="77"/>
      <c r="AI798" s="77"/>
      <c r="AJ798" s="77"/>
      <c r="AK798" s="77"/>
      <c r="AL798" s="77"/>
      <c r="AM798" s="77"/>
      <c r="AN798" s="77"/>
      <c r="AO798" s="77"/>
    </row>
    <row r="799" spans="1:41" ht="9" customHeight="1" x14ac:dyDescent="0.2">
      <c r="A799" s="77"/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  <c r="AA799" s="77"/>
      <c r="AB799" s="77"/>
      <c r="AC799" s="77"/>
      <c r="AD799" s="77"/>
      <c r="AE799" s="77"/>
      <c r="AF799" s="77"/>
      <c r="AG799" s="77"/>
      <c r="AH799" s="77"/>
      <c r="AI799" s="77"/>
      <c r="AJ799" s="77"/>
      <c r="AK799" s="77"/>
      <c r="AL799" s="77"/>
      <c r="AM799" s="77"/>
      <c r="AN799" s="77"/>
      <c r="AO799" s="77"/>
    </row>
    <row r="800" spans="1:41" ht="9" customHeight="1" x14ac:dyDescent="0.2">
      <c r="A800" s="7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  <c r="AA800" s="77"/>
      <c r="AB800" s="77"/>
      <c r="AC800" s="77"/>
      <c r="AD800" s="77"/>
      <c r="AE800" s="77"/>
      <c r="AF800" s="77"/>
      <c r="AG800" s="77"/>
      <c r="AH800" s="77"/>
      <c r="AI800" s="77"/>
      <c r="AJ800" s="77"/>
      <c r="AK800" s="77"/>
      <c r="AL800" s="77"/>
      <c r="AM800" s="77"/>
      <c r="AN800" s="77"/>
      <c r="AO800" s="77"/>
    </row>
    <row r="801" spans="1:41" ht="9" customHeight="1" x14ac:dyDescent="0.2">
      <c r="A801" s="77"/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  <c r="AA801" s="77"/>
      <c r="AB801" s="77"/>
      <c r="AC801" s="77"/>
      <c r="AD801" s="77"/>
      <c r="AE801" s="77"/>
      <c r="AF801" s="77"/>
      <c r="AG801" s="77"/>
      <c r="AH801" s="77"/>
      <c r="AI801" s="77"/>
      <c r="AJ801" s="77"/>
      <c r="AK801" s="77"/>
      <c r="AL801" s="77"/>
      <c r="AM801" s="77"/>
      <c r="AN801" s="77"/>
      <c r="AO801" s="77"/>
    </row>
    <row r="802" spans="1:41" ht="9" customHeight="1" x14ac:dyDescent="0.2">
      <c r="A802" s="77"/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  <c r="AA802" s="77"/>
      <c r="AB802" s="77"/>
      <c r="AC802" s="77"/>
      <c r="AD802" s="77"/>
      <c r="AE802" s="77"/>
      <c r="AF802" s="77"/>
      <c r="AG802" s="77"/>
      <c r="AH802" s="77"/>
      <c r="AI802" s="77"/>
      <c r="AJ802" s="77"/>
      <c r="AK802" s="77"/>
      <c r="AL802" s="77"/>
      <c r="AM802" s="77"/>
      <c r="AN802" s="77"/>
      <c r="AO802" s="77"/>
    </row>
    <row r="803" spans="1:41" ht="9" customHeight="1" x14ac:dyDescent="0.2">
      <c r="A803" s="77"/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  <c r="AA803" s="77"/>
      <c r="AB803" s="77"/>
      <c r="AC803" s="77"/>
      <c r="AD803" s="77"/>
      <c r="AE803" s="77"/>
      <c r="AF803" s="77"/>
      <c r="AG803" s="77"/>
      <c r="AH803" s="77"/>
      <c r="AI803" s="77"/>
      <c r="AJ803" s="77"/>
      <c r="AK803" s="77"/>
      <c r="AL803" s="77"/>
      <c r="AM803" s="77"/>
      <c r="AN803" s="77"/>
      <c r="AO803" s="77"/>
    </row>
    <row r="804" spans="1:41" ht="9" customHeight="1" x14ac:dyDescent="0.2">
      <c r="A804" s="77"/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  <c r="AA804" s="77"/>
      <c r="AB804" s="77"/>
      <c r="AC804" s="77"/>
      <c r="AD804" s="77"/>
      <c r="AE804" s="77"/>
      <c r="AF804" s="77"/>
      <c r="AG804" s="77"/>
      <c r="AH804" s="77"/>
      <c r="AI804" s="77"/>
      <c r="AJ804" s="77"/>
      <c r="AK804" s="77"/>
      <c r="AL804" s="77"/>
      <c r="AM804" s="77"/>
      <c r="AN804" s="77"/>
      <c r="AO804" s="77"/>
    </row>
    <row r="805" spans="1:41" ht="9" customHeight="1" x14ac:dyDescent="0.2">
      <c r="A805" s="77"/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  <c r="AA805" s="77"/>
      <c r="AB805" s="77"/>
      <c r="AC805" s="77"/>
      <c r="AD805" s="77"/>
      <c r="AE805" s="77"/>
      <c r="AF805" s="77"/>
      <c r="AG805" s="77"/>
      <c r="AH805" s="77"/>
      <c r="AI805" s="77"/>
      <c r="AJ805" s="77"/>
      <c r="AK805" s="77"/>
      <c r="AL805" s="77"/>
      <c r="AM805" s="77"/>
      <c r="AN805" s="77"/>
      <c r="AO805" s="77"/>
    </row>
    <row r="806" spans="1:41" ht="9" customHeight="1" x14ac:dyDescent="0.2">
      <c r="A806" s="77"/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  <c r="AA806" s="77"/>
      <c r="AB806" s="77"/>
      <c r="AC806" s="77"/>
      <c r="AD806" s="77"/>
      <c r="AE806" s="77"/>
      <c r="AF806" s="77"/>
      <c r="AG806" s="77"/>
      <c r="AH806" s="77"/>
      <c r="AI806" s="77"/>
      <c r="AJ806" s="77"/>
      <c r="AK806" s="77"/>
      <c r="AL806" s="77"/>
      <c r="AM806" s="77"/>
      <c r="AN806" s="77"/>
      <c r="AO806" s="77"/>
    </row>
    <row r="807" spans="1:41" ht="9" customHeight="1" x14ac:dyDescent="0.2">
      <c r="A807" s="77"/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  <c r="AA807" s="77"/>
      <c r="AB807" s="77"/>
      <c r="AC807" s="77"/>
      <c r="AD807" s="77"/>
      <c r="AE807" s="77"/>
      <c r="AF807" s="77"/>
      <c r="AG807" s="77"/>
      <c r="AH807" s="77"/>
      <c r="AI807" s="77"/>
      <c r="AJ807" s="77"/>
      <c r="AK807" s="77"/>
      <c r="AL807" s="77"/>
      <c r="AM807" s="77"/>
      <c r="AN807" s="77"/>
      <c r="AO807" s="77"/>
    </row>
    <row r="808" spans="1:41" ht="9" customHeight="1" x14ac:dyDescent="0.2">
      <c r="A808" s="77"/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  <c r="AA808" s="77"/>
      <c r="AB808" s="77"/>
      <c r="AC808" s="77"/>
      <c r="AD808" s="77"/>
      <c r="AE808" s="77"/>
      <c r="AF808" s="77"/>
      <c r="AG808" s="77"/>
      <c r="AH808" s="77"/>
      <c r="AI808" s="77"/>
      <c r="AJ808" s="77"/>
      <c r="AK808" s="77"/>
      <c r="AL808" s="77"/>
      <c r="AM808" s="77"/>
      <c r="AN808" s="77"/>
      <c r="AO808" s="77"/>
    </row>
    <row r="809" spans="1:41" ht="9" customHeight="1" x14ac:dyDescent="0.2">
      <c r="A809" s="77"/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  <c r="AA809" s="77"/>
      <c r="AB809" s="77"/>
      <c r="AC809" s="77"/>
      <c r="AD809" s="77"/>
      <c r="AE809" s="77"/>
      <c r="AF809" s="77"/>
      <c r="AG809" s="77"/>
      <c r="AH809" s="77"/>
      <c r="AI809" s="77"/>
      <c r="AJ809" s="77"/>
      <c r="AK809" s="77"/>
      <c r="AL809" s="77"/>
      <c r="AM809" s="77"/>
      <c r="AN809" s="77"/>
      <c r="AO809" s="77"/>
    </row>
    <row r="810" spans="1:41" ht="9" customHeight="1" x14ac:dyDescent="0.2">
      <c r="A810" s="77"/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  <c r="AA810" s="77"/>
      <c r="AB810" s="77"/>
      <c r="AC810" s="77"/>
      <c r="AD810" s="77"/>
      <c r="AE810" s="77"/>
      <c r="AF810" s="77"/>
      <c r="AG810" s="77"/>
      <c r="AH810" s="77"/>
      <c r="AI810" s="77"/>
      <c r="AJ810" s="77"/>
      <c r="AK810" s="77"/>
      <c r="AL810" s="77"/>
      <c r="AM810" s="77"/>
      <c r="AN810" s="77"/>
      <c r="AO810" s="77"/>
    </row>
    <row r="811" spans="1:41" ht="9" customHeight="1" x14ac:dyDescent="0.2">
      <c r="A811" s="77"/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  <c r="AA811" s="77"/>
      <c r="AB811" s="77"/>
      <c r="AC811" s="77"/>
      <c r="AD811" s="77"/>
      <c r="AE811" s="77"/>
      <c r="AF811" s="77"/>
      <c r="AG811" s="77"/>
      <c r="AH811" s="77"/>
      <c r="AI811" s="77"/>
      <c r="AJ811" s="77"/>
      <c r="AK811" s="77"/>
      <c r="AL811" s="77"/>
      <c r="AM811" s="77"/>
      <c r="AN811" s="77"/>
      <c r="AO811" s="77"/>
    </row>
    <row r="812" spans="1:41" ht="9" customHeight="1" x14ac:dyDescent="0.2">
      <c r="A812" s="77"/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  <c r="AA812" s="77"/>
      <c r="AB812" s="77"/>
      <c r="AC812" s="77"/>
      <c r="AD812" s="77"/>
      <c r="AE812" s="77"/>
      <c r="AF812" s="77"/>
      <c r="AG812" s="77"/>
      <c r="AH812" s="77"/>
      <c r="AI812" s="77"/>
      <c r="AJ812" s="77"/>
      <c r="AK812" s="77"/>
      <c r="AL812" s="77"/>
      <c r="AM812" s="77"/>
      <c r="AN812" s="77"/>
      <c r="AO812" s="77"/>
    </row>
    <row r="813" spans="1:41" ht="9" customHeight="1" x14ac:dyDescent="0.2">
      <c r="A813" s="77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  <c r="AA813" s="77"/>
      <c r="AB813" s="77"/>
      <c r="AC813" s="77"/>
      <c r="AD813" s="77"/>
      <c r="AE813" s="77"/>
      <c r="AF813" s="77"/>
      <c r="AG813" s="77"/>
      <c r="AH813" s="77"/>
      <c r="AI813" s="77"/>
      <c r="AJ813" s="77"/>
      <c r="AK813" s="77"/>
      <c r="AL813" s="77"/>
      <c r="AM813" s="77"/>
      <c r="AN813" s="77"/>
      <c r="AO813" s="77"/>
    </row>
    <row r="814" spans="1:41" ht="9" customHeight="1" x14ac:dyDescent="0.2">
      <c r="A814" s="77"/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  <c r="AA814" s="77"/>
      <c r="AB814" s="77"/>
      <c r="AC814" s="77"/>
      <c r="AD814" s="77"/>
      <c r="AE814" s="77"/>
      <c r="AF814" s="77"/>
      <c r="AG814" s="77"/>
      <c r="AH814" s="77"/>
      <c r="AI814" s="77"/>
      <c r="AJ814" s="77"/>
      <c r="AK814" s="77"/>
      <c r="AL814" s="77"/>
      <c r="AM814" s="77"/>
      <c r="AN814" s="77"/>
      <c r="AO814" s="77"/>
    </row>
    <row r="815" spans="1:41" ht="9" customHeight="1" x14ac:dyDescent="0.2">
      <c r="A815" s="77"/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  <c r="AA815" s="77"/>
      <c r="AB815" s="77"/>
      <c r="AC815" s="77"/>
      <c r="AD815" s="77"/>
      <c r="AE815" s="77"/>
      <c r="AF815" s="77"/>
      <c r="AG815" s="77"/>
      <c r="AH815" s="77"/>
      <c r="AI815" s="77"/>
      <c r="AJ815" s="77"/>
      <c r="AK815" s="77"/>
      <c r="AL815" s="77"/>
      <c r="AM815" s="77"/>
      <c r="AN815" s="77"/>
      <c r="AO815" s="77"/>
    </row>
    <row r="816" spans="1:41" ht="9" customHeight="1" x14ac:dyDescent="0.2">
      <c r="A816" s="77"/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  <c r="AA816" s="77"/>
      <c r="AB816" s="77"/>
      <c r="AC816" s="77"/>
      <c r="AD816" s="77"/>
      <c r="AE816" s="77"/>
      <c r="AF816" s="77"/>
      <c r="AG816" s="77"/>
      <c r="AH816" s="77"/>
      <c r="AI816" s="77"/>
      <c r="AJ816" s="77"/>
      <c r="AK816" s="77"/>
      <c r="AL816" s="77"/>
      <c r="AM816" s="77"/>
      <c r="AN816" s="77"/>
      <c r="AO816" s="77"/>
    </row>
    <row r="817" spans="1:41" ht="9" customHeight="1" x14ac:dyDescent="0.2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  <c r="AA817" s="77"/>
      <c r="AB817" s="77"/>
      <c r="AC817" s="77"/>
      <c r="AD817" s="77"/>
      <c r="AE817" s="77"/>
      <c r="AF817" s="77"/>
      <c r="AG817" s="77"/>
      <c r="AH817" s="77"/>
      <c r="AI817" s="77"/>
      <c r="AJ817" s="77"/>
      <c r="AK817" s="77"/>
      <c r="AL817" s="77"/>
      <c r="AM817" s="77"/>
      <c r="AN817" s="77"/>
      <c r="AO817" s="77"/>
    </row>
    <row r="818" spans="1:41" ht="9" customHeight="1" x14ac:dyDescent="0.2">
      <c r="A818" s="77"/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  <c r="AA818" s="77"/>
      <c r="AB818" s="77"/>
      <c r="AC818" s="77"/>
      <c r="AD818" s="77"/>
      <c r="AE818" s="77"/>
      <c r="AF818" s="77"/>
      <c r="AG818" s="77"/>
      <c r="AH818" s="77"/>
      <c r="AI818" s="77"/>
      <c r="AJ818" s="77"/>
      <c r="AK818" s="77"/>
      <c r="AL818" s="77"/>
      <c r="AM818" s="77"/>
      <c r="AN818" s="77"/>
      <c r="AO818" s="77"/>
    </row>
    <row r="819" spans="1:41" ht="9" customHeight="1" x14ac:dyDescent="0.2">
      <c r="A819" s="77"/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  <c r="AA819" s="77"/>
      <c r="AB819" s="77"/>
      <c r="AC819" s="77"/>
      <c r="AD819" s="77"/>
      <c r="AE819" s="77"/>
      <c r="AF819" s="77"/>
      <c r="AG819" s="77"/>
      <c r="AH819" s="77"/>
      <c r="AI819" s="77"/>
      <c r="AJ819" s="77"/>
      <c r="AK819" s="77"/>
      <c r="AL819" s="77"/>
      <c r="AM819" s="77"/>
      <c r="AN819" s="77"/>
      <c r="AO819" s="77"/>
    </row>
    <row r="820" spans="1:41" ht="9" customHeight="1" x14ac:dyDescent="0.2">
      <c r="A820" s="77"/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  <c r="AA820" s="77"/>
      <c r="AB820" s="77"/>
      <c r="AC820" s="77"/>
      <c r="AD820" s="77"/>
      <c r="AE820" s="77"/>
      <c r="AF820" s="77"/>
      <c r="AG820" s="77"/>
      <c r="AH820" s="77"/>
      <c r="AI820" s="77"/>
      <c r="AJ820" s="77"/>
      <c r="AK820" s="77"/>
      <c r="AL820" s="77"/>
      <c r="AM820" s="77"/>
      <c r="AN820" s="77"/>
      <c r="AO820" s="77"/>
    </row>
    <row r="821" spans="1:41" ht="9" customHeight="1" x14ac:dyDescent="0.2">
      <c r="A821" s="77"/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  <c r="AA821" s="77"/>
      <c r="AB821" s="77"/>
      <c r="AC821" s="77"/>
      <c r="AD821" s="77"/>
      <c r="AE821" s="77"/>
      <c r="AF821" s="77"/>
      <c r="AG821" s="77"/>
      <c r="AH821" s="77"/>
      <c r="AI821" s="77"/>
      <c r="AJ821" s="77"/>
      <c r="AK821" s="77"/>
      <c r="AL821" s="77"/>
      <c r="AM821" s="77"/>
      <c r="AN821" s="77"/>
      <c r="AO821" s="77"/>
    </row>
    <row r="822" spans="1:41" ht="9" customHeight="1" x14ac:dyDescent="0.2">
      <c r="A822" s="77"/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  <c r="AA822" s="77"/>
      <c r="AB822" s="77"/>
      <c r="AC822" s="77"/>
      <c r="AD822" s="77"/>
      <c r="AE822" s="77"/>
      <c r="AF822" s="77"/>
      <c r="AG822" s="77"/>
      <c r="AH822" s="77"/>
      <c r="AI822" s="77"/>
      <c r="AJ822" s="77"/>
      <c r="AK822" s="77"/>
      <c r="AL822" s="77"/>
      <c r="AM822" s="77"/>
      <c r="AN822" s="77"/>
      <c r="AO822" s="77"/>
    </row>
    <row r="823" spans="1:41" ht="9" customHeight="1" x14ac:dyDescent="0.2">
      <c r="A823" s="77"/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  <c r="AA823" s="77"/>
      <c r="AB823" s="77"/>
      <c r="AC823" s="77"/>
      <c r="AD823" s="77"/>
      <c r="AE823" s="77"/>
      <c r="AF823" s="77"/>
      <c r="AG823" s="77"/>
      <c r="AH823" s="77"/>
      <c r="AI823" s="77"/>
      <c r="AJ823" s="77"/>
      <c r="AK823" s="77"/>
      <c r="AL823" s="77"/>
      <c r="AM823" s="77"/>
      <c r="AN823" s="77"/>
      <c r="AO823" s="77"/>
    </row>
    <row r="824" spans="1:41" ht="9" customHeight="1" x14ac:dyDescent="0.2">
      <c r="A824" s="77"/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  <c r="AA824" s="77"/>
      <c r="AB824" s="77"/>
      <c r="AC824" s="77"/>
      <c r="AD824" s="77"/>
      <c r="AE824" s="77"/>
      <c r="AF824" s="77"/>
      <c r="AG824" s="77"/>
      <c r="AH824" s="77"/>
      <c r="AI824" s="77"/>
      <c r="AJ824" s="77"/>
      <c r="AK824" s="77"/>
      <c r="AL824" s="77"/>
      <c r="AM824" s="77"/>
      <c r="AN824" s="77"/>
      <c r="AO824" s="77"/>
    </row>
    <row r="825" spans="1:41" ht="9" customHeight="1" x14ac:dyDescent="0.2">
      <c r="A825" s="77"/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  <c r="AA825" s="77"/>
      <c r="AB825" s="77"/>
      <c r="AC825" s="77"/>
      <c r="AD825" s="77"/>
      <c r="AE825" s="77"/>
      <c r="AF825" s="77"/>
      <c r="AG825" s="77"/>
      <c r="AH825" s="77"/>
      <c r="AI825" s="77"/>
      <c r="AJ825" s="77"/>
      <c r="AK825" s="77"/>
      <c r="AL825" s="77"/>
      <c r="AM825" s="77"/>
      <c r="AN825" s="77"/>
      <c r="AO825" s="77"/>
    </row>
    <row r="826" spans="1:41" ht="9" customHeight="1" x14ac:dyDescent="0.2">
      <c r="A826" s="77"/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  <c r="AA826" s="77"/>
      <c r="AB826" s="77"/>
      <c r="AC826" s="77"/>
      <c r="AD826" s="77"/>
      <c r="AE826" s="77"/>
      <c r="AF826" s="77"/>
      <c r="AG826" s="77"/>
      <c r="AH826" s="77"/>
      <c r="AI826" s="77"/>
      <c r="AJ826" s="77"/>
      <c r="AK826" s="77"/>
      <c r="AL826" s="77"/>
      <c r="AM826" s="77"/>
      <c r="AN826" s="77"/>
      <c r="AO826" s="77"/>
    </row>
    <row r="827" spans="1:41" ht="9" customHeight="1" x14ac:dyDescent="0.2">
      <c r="A827" s="77"/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  <c r="AA827" s="77"/>
      <c r="AB827" s="77"/>
      <c r="AC827" s="77"/>
      <c r="AD827" s="77"/>
      <c r="AE827" s="77"/>
      <c r="AF827" s="77"/>
      <c r="AG827" s="77"/>
      <c r="AH827" s="77"/>
      <c r="AI827" s="77"/>
      <c r="AJ827" s="77"/>
      <c r="AK827" s="77"/>
      <c r="AL827" s="77"/>
      <c r="AM827" s="77"/>
      <c r="AN827" s="77"/>
      <c r="AO827" s="77"/>
    </row>
    <row r="828" spans="1:41" ht="9" customHeight="1" x14ac:dyDescent="0.2">
      <c r="A828" s="77"/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  <c r="AA828" s="77"/>
      <c r="AB828" s="77"/>
      <c r="AC828" s="77"/>
      <c r="AD828" s="77"/>
      <c r="AE828" s="77"/>
      <c r="AF828" s="77"/>
      <c r="AG828" s="77"/>
      <c r="AH828" s="77"/>
      <c r="AI828" s="77"/>
      <c r="AJ828" s="77"/>
      <c r="AK828" s="77"/>
      <c r="AL828" s="77"/>
      <c r="AM828" s="77"/>
      <c r="AN828" s="77"/>
      <c r="AO828" s="77"/>
    </row>
    <row r="829" spans="1:41" ht="9" customHeight="1" x14ac:dyDescent="0.2">
      <c r="A829" s="77"/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  <c r="AA829" s="77"/>
      <c r="AB829" s="77"/>
      <c r="AC829" s="77"/>
      <c r="AD829" s="77"/>
      <c r="AE829" s="77"/>
      <c r="AF829" s="77"/>
      <c r="AG829" s="77"/>
      <c r="AH829" s="77"/>
      <c r="AI829" s="77"/>
      <c r="AJ829" s="77"/>
      <c r="AK829" s="77"/>
      <c r="AL829" s="77"/>
      <c r="AM829" s="77"/>
      <c r="AN829" s="77"/>
      <c r="AO829" s="77"/>
    </row>
    <row r="830" spans="1:41" ht="9" customHeight="1" x14ac:dyDescent="0.2">
      <c r="A830" s="77"/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  <c r="AA830" s="77"/>
      <c r="AB830" s="77"/>
      <c r="AC830" s="77"/>
      <c r="AD830" s="77"/>
      <c r="AE830" s="77"/>
      <c r="AF830" s="77"/>
      <c r="AG830" s="77"/>
      <c r="AH830" s="77"/>
      <c r="AI830" s="77"/>
      <c r="AJ830" s="77"/>
      <c r="AK830" s="77"/>
      <c r="AL830" s="77"/>
      <c r="AM830" s="77"/>
      <c r="AN830" s="77"/>
      <c r="AO830" s="77"/>
    </row>
    <row r="831" spans="1:41" ht="9" customHeight="1" x14ac:dyDescent="0.2">
      <c r="A831" s="77"/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  <c r="AA831" s="77"/>
      <c r="AB831" s="77"/>
      <c r="AC831" s="77"/>
      <c r="AD831" s="77"/>
      <c r="AE831" s="77"/>
      <c r="AF831" s="77"/>
      <c r="AG831" s="77"/>
      <c r="AH831" s="77"/>
      <c r="AI831" s="77"/>
      <c r="AJ831" s="77"/>
      <c r="AK831" s="77"/>
      <c r="AL831" s="77"/>
      <c r="AM831" s="77"/>
      <c r="AN831" s="77"/>
      <c r="AO831" s="77"/>
    </row>
    <row r="832" spans="1:41" ht="9" customHeight="1" x14ac:dyDescent="0.2">
      <c r="A832" s="77"/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  <c r="AA832" s="77"/>
      <c r="AB832" s="77"/>
      <c r="AC832" s="77"/>
      <c r="AD832" s="77"/>
      <c r="AE832" s="77"/>
      <c r="AF832" s="77"/>
      <c r="AG832" s="77"/>
      <c r="AH832" s="77"/>
      <c r="AI832" s="77"/>
      <c r="AJ832" s="77"/>
      <c r="AK832" s="77"/>
      <c r="AL832" s="77"/>
      <c r="AM832" s="77"/>
      <c r="AN832" s="77"/>
      <c r="AO832" s="77"/>
    </row>
    <row r="833" spans="1:41" ht="9" customHeight="1" x14ac:dyDescent="0.2">
      <c r="A833" s="77"/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  <c r="AA833" s="77"/>
      <c r="AB833" s="77"/>
      <c r="AC833" s="77"/>
      <c r="AD833" s="77"/>
      <c r="AE833" s="77"/>
      <c r="AF833" s="77"/>
      <c r="AG833" s="77"/>
      <c r="AH833" s="77"/>
      <c r="AI833" s="77"/>
      <c r="AJ833" s="77"/>
      <c r="AK833" s="77"/>
      <c r="AL833" s="77"/>
      <c r="AM833" s="77"/>
      <c r="AN833" s="77"/>
      <c r="AO833" s="77"/>
    </row>
    <row r="834" spans="1:41" ht="9" customHeight="1" x14ac:dyDescent="0.2">
      <c r="A834" s="77"/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  <c r="AA834" s="77"/>
      <c r="AB834" s="77"/>
      <c r="AC834" s="77"/>
      <c r="AD834" s="77"/>
      <c r="AE834" s="77"/>
      <c r="AF834" s="77"/>
      <c r="AG834" s="77"/>
      <c r="AH834" s="77"/>
      <c r="AI834" s="77"/>
      <c r="AJ834" s="77"/>
      <c r="AK834" s="77"/>
      <c r="AL834" s="77"/>
      <c r="AM834" s="77"/>
      <c r="AN834" s="77"/>
      <c r="AO834" s="77"/>
    </row>
    <row r="835" spans="1:41" ht="9" customHeight="1" x14ac:dyDescent="0.2">
      <c r="A835" s="77"/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  <c r="AA835" s="77"/>
      <c r="AB835" s="77"/>
      <c r="AC835" s="77"/>
      <c r="AD835" s="77"/>
      <c r="AE835" s="77"/>
      <c r="AF835" s="77"/>
      <c r="AG835" s="77"/>
      <c r="AH835" s="77"/>
      <c r="AI835" s="77"/>
      <c r="AJ835" s="77"/>
      <c r="AK835" s="77"/>
      <c r="AL835" s="77"/>
      <c r="AM835" s="77"/>
      <c r="AN835" s="77"/>
      <c r="AO835" s="77"/>
    </row>
    <row r="836" spans="1:41" ht="9" customHeight="1" x14ac:dyDescent="0.2">
      <c r="A836" s="77"/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  <c r="AA836" s="77"/>
      <c r="AB836" s="77"/>
      <c r="AC836" s="77"/>
      <c r="AD836" s="77"/>
      <c r="AE836" s="77"/>
      <c r="AF836" s="77"/>
      <c r="AG836" s="77"/>
      <c r="AH836" s="77"/>
      <c r="AI836" s="77"/>
      <c r="AJ836" s="77"/>
      <c r="AK836" s="77"/>
      <c r="AL836" s="77"/>
      <c r="AM836" s="77"/>
      <c r="AN836" s="77"/>
      <c r="AO836" s="77"/>
    </row>
    <row r="837" spans="1:41" ht="9" customHeight="1" x14ac:dyDescent="0.2">
      <c r="A837" s="77"/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  <c r="AA837" s="77"/>
      <c r="AB837" s="77"/>
      <c r="AC837" s="77"/>
      <c r="AD837" s="77"/>
      <c r="AE837" s="77"/>
      <c r="AF837" s="77"/>
      <c r="AG837" s="77"/>
      <c r="AH837" s="77"/>
      <c r="AI837" s="77"/>
      <c r="AJ837" s="77"/>
      <c r="AK837" s="77"/>
      <c r="AL837" s="77"/>
      <c r="AM837" s="77"/>
      <c r="AN837" s="77"/>
      <c r="AO837" s="77"/>
    </row>
    <row r="838" spans="1:41" ht="9" customHeight="1" x14ac:dyDescent="0.2">
      <c r="A838" s="77"/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  <c r="AA838" s="77"/>
      <c r="AB838" s="77"/>
      <c r="AC838" s="77"/>
      <c r="AD838" s="77"/>
      <c r="AE838" s="77"/>
      <c r="AF838" s="77"/>
      <c r="AG838" s="77"/>
      <c r="AH838" s="77"/>
      <c r="AI838" s="77"/>
      <c r="AJ838" s="77"/>
      <c r="AK838" s="77"/>
      <c r="AL838" s="77"/>
      <c r="AM838" s="77"/>
      <c r="AN838" s="77"/>
      <c r="AO838" s="77"/>
    </row>
    <row r="839" spans="1:41" ht="9" customHeight="1" x14ac:dyDescent="0.2">
      <c r="A839" s="77"/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  <c r="AA839" s="77"/>
      <c r="AB839" s="77"/>
      <c r="AC839" s="77"/>
      <c r="AD839" s="77"/>
      <c r="AE839" s="77"/>
      <c r="AF839" s="77"/>
      <c r="AG839" s="77"/>
      <c r="AH839" s="77"/>
      <c r="AI839" s="77"/>
      <c r="AJ839" s="77"/>
      <c r="AK839" s="77"/>
      <c r="AL839" s="77"/>
      <c r="AM839" s="77"/>
      <c r="AN839" s="77"/>
      <c r="AO839" s="77"/>
    </row>
    <row r="840" spans="1:41" ht="9" customHeight="1" x14ac:dyDescent="0.2">
      <c r="A840" s="77"/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  <c r="AA840" s="77"/>
      <c r="AB840" s="77"/>
      <c r="AC840" s="77"/>
      <c r="AD840" s="77"/>
      <c r="AE840" s="77"/>
      <c r="AF840" s="77"/>
      <c r="AG840" s="77"/>
      <c r="AH840" s="77"/>
      <c r="AI840" s="77"/>
      <c r="AJ840" s="77"/>
      <c r="AK840" s="77"/>
      <c r="AL840" s="77"/>
      <c r="AM840" s="77"/>
      <c r="AN840" s="77"/>
      <c r="AO840" s="77"/>
    </row>
    <row r="841" spans="1:41" ht="9" customHeight="1" x14ac:dyDescent="0.2">
      <c r="A841" s="77"/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  <c r="AA841" s="77"/>
      <c r="AB841" s="77"/>
      <c r="AC841" s="77"/>
      <c r="AD841" s="77"/>
      <c r="AE841" s="77"/>
      <c r="AF841" s="77"/>
      <c r="AG841" s="77"/>
      <c r="AH841" s="77"/>
      <c r="AI841" s="77"/>
      <c r="AJ841" s="77"/>
      <c r="AK841" s="77"/>
      <c r="AL841" s="77"/>
      <c r="AM841" s="77"/>
      <c r="AN841" s="77"/>
      <c r="AO841" s="77"/>
    </row>
    <row r="842" spans="1:41" ht="9" customHeight="1" x14ac:dyDescent="0.2">
      <c r="A842" s="77"/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  <c r="AA842" s="77"/>
      <c r="AB842" s="77"/>
      <c r="AC842" s="77"/>
      <c r="AD842" s="77"/>
      <c r="AE842" s="77"/>
      <c r="AF842" s="77"/>
      <c r="AG842" s="77"/>
      <c r="AH842" s="77"/>
      <c r="AI842" s="77"/>
      <c r="AJ842" s="77"/>
      <c r="AK842" s="77"/>
      <c r="AL842" s="77"/>
      <c r="AM842" s="77"/>
      <c r="AN842" s="77"/>
      <c r="AO842" s="77"/>
    </row>
    <row r="843" spans="1:41" ht="9" customHeight="1" x14ac:dyDescent="0.2">
      <c r="A843" s="77"/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  <c r="AA843" s="77"/>
      <c r="AB843" s="77"/>
      <c r="AC843" s="77"/>
      <c r="AD843" s="77"/>
      <c r="AE843" s="77"/>
      <c r="AF843" s="77"/>
      <c r="AG843" s="77"/>
      <c r="AH843" s="77"/>
      <c r="AI843" s="77"/>
      <c r="AJ843" s="77"/>
      <c r="AK843" s="77"/>
      <c r="AL843" s="77"/>
      <c r="AM843" s="77"/>
      <c r="AN843" s="77"/>
      <c r="AO843" s="77"/>
    </row>
    <row r="844" spans="1:41" ht="9" customHeight="1" x14ac:dyDescent="0.2">
      <c r="A844" s="77"/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  <c r="AA844" s="77"/>
      <c r="AB844" s="77"/>
      <c r="AC844" s="77"/>
      <c r="AD844" s="77"/>
      <c r="AE844" s="77"/>
      <c r="AF844" s="77"/>
      <c r="AG844" s="77"/>
      <c r="AH844" s="77"/>
      <c r="AI844" s="77"/>
      <c r="AJ844" s="77"/>
      <c r="AK844" s="77"/>
      <c r="AL844" s="77"/>
      <c r="AM844" s="77"/>
      <c r="AN844" s="77"/>
      <c r="AO844" s="77"/>
    </row>
    <row r="845" spans="1:41" ht="9" customHeight="1" x14ac:dyDescent="0.2">
      <c r="A845" s="77"/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  <c r="AA845" s="77"/>
      <c r="AB845" s="77"/>
      <c r="AC845" s="77"/>
      <c r="AD845" s="77"/>
      <c r="AE845" s="77"/>
      <c r="AF845" s="77"/>
      <c r="AG845" s="77"/>
      <c r="AH845" s="77"/>
      <c r="AI845" s="77"/>
      <c r="AJ845" s="77"/>
      <c r="AK845" s="77"/>
      <c r="AL845" s="77"/>
      <c r="AM845" s="77"/>
      <c r="AN845" s="77"/>
      <c r="AO845" s="77"/>
    </row>
    <row r="846" spans="1:41" ht="9" customHeight="1" x14ac:dyDescent="0.2">
      <c r="A846" s="77"/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  <c r="AA846" s="77"/>
      <c r="AB846" s="77"/>
      <c r="AC846" s="77"/>
      <c r="AD846" s="77"/>
      <c r="AE846" s="77"/>
      <c r="AF846" s="77"/>
      <c r="AG846" s="77"/>
      <c r="AH846" s="77"/>
      <c r="AI846" s="77"/>
      <c r="AJ846" s="77"/>
      <c r="AK846" s="77"/>
      <c r="AL846" s="77"/>
      <c r="AM846" s="77"/>
      <c r="AN846" s="77"/>
      <c r="AO846" s="77"/>
    </row>
    <row r="847" spans="1:41" ht="9" customHeight="1" x14ac:dyDescent="0.2">
      <c r="A847" s="77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  <c r="AA847" s="77"/>
      <c r="AB847" s="77"/>
      <c r="AC847" s="77"/>
      <c r="AD847" s="77"/>
      <c r="AE847" s="77"/>
      <c r="AF847" s="77"/>
      <c r="AG847" s="77"/>
      <c r="AH847" s="77"/>
      <c r="AI847" s="77"/>
      <c r="AJ847" s="77"/>
      <c r="AK847" s="77"/>
      <c r="AL847" s="77"/>
      <c r="AM847" s="77"/>
      <c r="AN847" s="77"/>
      <c r="AO847" s="77"/>
    </row>
    <row r="848" spans="1:41" ht="9" customHeight="1" x14ac:dyDescent="0.2">
      <c r="A848" s="77"/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  <c r="AA848" s="77"/>
      <c r="AB848" s="77"/>
      <c r="AC848" s="77"/>
      <c r="AD848" s="77"/>
      <c r="AE848" s="77"/>
      <c r="AF848" s="77"/>
      <c r="AG848" s="77"/>
      <c r="AH848" s="77"/>
      <c r="AI848" s="77"/>
      <c r="AJ848" s="77"/>
      <c r="AK848" s="77"/>
      <c r="AL848" s="77"/>
      <c r="AM848" s="77"/>
      <c r="AN848" s="77"/>
      <c r="AO848" s="77"/>
    </row>
    <row r="849" spans="1:41" ht="9" customHeight="1" x14ac:dyDescent="0.2">
      <c r="A849" s="77"/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  <c r="AA849" s="77"/>
      <c r="AB849" s="77"/>
      <c r="AC849" s="77"/>
      <c r="AD849" s="77"/>
      <c r="AE849" s="77"/>
      <c r="AF849" s="77"/>
      <c r="AG849" s="77"/>
      <c r="AH849" s="77"/>
      <c r="AI849" s="77"/>
      <c r="AJ849" s="77"/>
      <c r="AK849" s="77"/>
      <c r="AL849" s="77"/>
      <c r="AM849" s="77"/>
      <c r="AN849" s="77"/>
      <c r="AO849" s="77"/>
    </row>
    <row r="850" spans="1:41" ht="9" customHeight="1" x14ac:dyDescent="0.2">
      <c r="A850" s="7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  <c r="AA850" s="77"/>
      <c r="AB850" s="77"/>
      <c r="AC850" s="77"/>
      <c r="AD850" s="77"/>
      <c r="AE850" s="77"/>
      <c r="AF850" s="77"/>
      <c r="AG850" s="77"/>
      <c r="AH850" s="77"/>
      <c r="AI850" s="77"/>
      <c r="AJ850" s="77"/>
      <c r="AK850" s="77"/>
      <c r="AL850" s="77"/>
      <c r="AM850" s="77"/>
      <c r="AN850" s="77"/>
      <c r="AO850" s="77"/>
    </row>
    <row r="851" spans="1:41" ht="9" customHeight="1" x14ac:dyDescent="0.2">
      <c r="A851" s="7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  <c r="AA851" s="77"/>
      <c r="AB851" s="77"/>
      <c r="AC851" s="77"/>
      <c r="AD851" s="77"/>
      <c r="AE851" s="77"/>
      <c r="AF851" s="77"/>
      <c r="AG851" s="77"/>
      <c r="AH851" s="77"/>
      <c r="AI851" s="77"/>
      <c r="AJ851" s="77"/>
      <c r="AK851" s="77"/>
      <c r="AL851" s="77"/>
      <c r="AM851" s="77"/>
      <c r="AN851" s="77"/>
      <c r="AO851" s="77"/>
    </row>
    <row r="852" spans="1:41" ht="9" customHeight="1" x14ac:dyDescent="0.2">
      <c r="A852" s="7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  <c r="AA852" s="77"/>
      <c r="AB852" s="77"/>
      <c r="AC852" s="77"/>
      <c r="AD852" s="77"/>
      <c r="AE852" s="77"/>
      <c r="AF852" s="77"/>
      <c r="AG852" s="77"/>
      <c r="AH852" s="77"/>
      <c r="AI852" s="77"/>
      <c r="AJ852" s="77"/>
      <c r="AK852" s="77"/>
      <c r="AL852" s="77"/>
      <c r="AM852" s="77"/>
      <c r="AN852" s="77"/>
      <c r="AO852" s="77"/>
    </row>
    <row r="853" spans="1:41" ht="9" customHeight="1" x14ac:dyDescent="0.2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  <c r="AA853" s="77"/>
      <c r="AB853" s="77"/>
      <c r="AC853" s="77"/>
      <c r="AD853" s="77"/>
      <c r="AE853" s="77"/>
      <c r="AF853" s="77"/>
      <c r="AG853" s="77"/>
      <c r="AH853" s="77"/>
      <c r="AI853" s="77"/>
      <c r="AJ853" s="77"/>
      <c r="AK853" s="77"/>
      <c r="AL853" s="77"/>
      <c r="AM853" s="77"/>
      <c r="AN853" s="77"/>
      <c r="AO853" s="77"/>
    </row>
    <row r="854" spans="1:41" ht="9" customHeight="1" x14ac:dyDescent="0.2">
      <c r="A854" s="7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  <c r="AA854" s="77"/>
      <c r="AB854" s="77"/>
      <c r="AC854" s="77"/>
      <c r="AD854" s="77"/>
      <c r="AE854" s="77"/>
      <c r="AF854" s="77"/>
      <c r="AG854" s="77"/>
      <c r="AH854" s="77"/>
      <c r="AI854" s="77"/>
      <c r="AJ854" s="77"/>
      <c r="AK854" s="77"/>
      <c r="AL854" s="77"/>
      <c r="AM854" s="77"/>
      <c r="AN854" s="77"/>
      <c r="AO854" s="77"/>
    </row>
    <row r="855" spans="1:41" ht="9" customHeight="1" x14ac:dyDescent="0.2">
      <c r="A855" s="7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  <c r="AA855" s="77"/>
      <c r="AB855" s="77"/>
      <c r="AC855" s="77"/>
      <c r="AD855" s="77"/>
      <c r="AE855" s="77"/>
      <c r="AF855" s="77"/>
      <c r="AG855" s="77"/>
      <c r="AH855" s="77"/>
      <c r="AI855" s="77"/>
      <c r="AJ855" s="77"/>
      <c r="AK855" s="77"/>
      <c r="AL855" s="77"/>
      <c r="AM855" s="77"/>
      <c r="AN855" s="77"/>
      <c r="AO855" s="77"/>
    </row>
    <row r="856" spans="1:41" ht="9" customHeight="1" x14ac:dyDescent="0.2">
      <c r="A856" s="7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  <c r="AA856" s="77"/>
      <c r="AB856" s="77"/>
      <c r="AC856" s="77"/>
      <c r="AD856" s="77"/>
      <c r="AE856" s="77"/>
      <c r="AF856" s="77"/>
      <c r="AG856" s="77"/>
      <c r="AH856" s="77"/>
      <c r="AI856" s="77"/>
      <c r="AJ856" s="77"/>
      <c r="AK856" s="77"/>
      <c r="AL856" s="77"/>
      <c r="AM856" s="77"/>
      <c r="AN856" s="77"/>
      <c r="AO856" s="77"/>
    </row>
    <row r="857" spans="1:41" ht="9" customHeight="1" x14ac:dyDescent="0.2">
      <c r="A857" s="7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  <c r="AA857" s="77"/>
      <c r="AB857" s="77"/>
      <c r="AC857" s="77"/>
      <c r="AD857" s="77"/>
      <c r="AE857" s="77"/>
      <c r="AF857" s="77"/>
      <c r="AG857" s="77"/>
      <c r="AH857" s="77"/>
      <c r="AI857" s="77"/>
      <c r="AJ857" s="77"/>
      <c r="AK857" s="77"/>
      <c r="AL857" s="77"/>
      <c r="AM857" s="77"/>
      <c r="AN857" s="77"/>
      <c r="AO857" s="77"/>
    </row>
    <row r="858" spans="1:41" ht="9" customHeight="1" x14ac:dyDescent="0.2">
      <c r="A858" s="7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7"/>
      <c r="AB858" s="77"/>
      <c r="AC858" s="77"/>
      <c r="AD858" s="77"/>
      <c r="AE858" s="77"/>
      <c r="AF858" s="77"/>
      <c r="AG858" s="77"/>
      <c r="AH858" s="77"/>
      <c r="AI858" s="77"/>
      <c r="AJ858" s="77"/>
      <c r="AK858" s="77"/>
      <c r="AL858" s="77"/>
      <c r="AM858" s="77"/>
      <c r="AN858" s="77"/>
      <c r="AO858" s="77"/>
    </row>
    <row r="859" spans="1:41" ht="9" customHeight="1" x14ac:dyDescent="0.2">
      <c r="A859" s="7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  <c r="AA859" s="77"/>
      <c r="AB859" s="77"/>
      <c r="AC859" s="77"/>
      <c r="AD859" s="77"/>
      <c r="AE859" s="77"/>
      <c r="AF859" s="77"/>
      <c r="AG859" s="77"/>
      <c r="AH859" s="77"/>
      <c r="AI859" s="77"/>
      <c r="AJ859" s="77"/>
      <c r="AK859" s="77"/>
      <c r="AL859" s="77"/>
      <c r="AM859" s="77"/>
      <c r="AN859" s="77"/>
      <c r="AO859" s="77"/>
    </row>
    <row r="860" spans="1:41" ht="9" customHeight="1" x14ac:dyDescent="0.2">
      <c r="A860" s="7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  <c r="AA860" s="77"/>
      <c r="AB860" s="77"/>
      <c r="AC860" s="77"/>
      <c r="AD860" s="77"/>
      <c r="AE860" s="77"/>
      <c r="AF860" s="77"/>
      <c r="AG860" s="77"/>
      <c r="AH860" s="77"/>
      <c r="AI860" s="77"/>
      <c r="AJ860" s="77"/>
      <c r="AK860" s="77"/>
      <c r="AL860" s="77"/>
      <c r="AM860" s="77"/>
      <c r="AN860" s="77"/>
      <c r="AO860" s="77"/>
    </row>
    <row r="861" spans="1:41" ht="9" customHeight="1" x14ac:dyDescent="0.2">
      <c r="A861" s="7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  <c r="AA861" s="77"/>
      <c r="AB861" s="77"/>
      <c r="AC861" s="77"/>
      <c r="AD861" s="77"/>
      <c r="AE861" s="77"/>
      <c r="AF861" s="77"/>
      <c r="AG861" s="77"/>
      <c r="AH861" s="77"/>
      <c r="AI861" s="77"/>
      <c r="AJ861" s="77"/>
      <c r="AK861" s="77"/>
      <c r="AL861" s="77"/>
      <c r="AM861" s="77"/>
      <c r="AN861" s="77"/>
      <c r="AO861" s="77"/>
    </row>
    <row r="862" spans="1:41" ht="9" customHeight="1" x14ac:dyDescent="0.2">
      <c r="A862" s="7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  <c r="AA862" s="77"/>
      <c r="AB862" s="77"/>
      <c r="AC862" s="77"/>
      <c r="AD862" s="77"/>
      <c r="AE862" s="77"/>
      <c r="AF862" s="77"/>
      <c r="AG862" s="77"/>
      <c r="AH862" s="77"/>
      <c r="AI862" s="77"/>
      <c r="AJ862" s="77"/>
      <c r="AK862" s="77"/>
      <c r="AL862" s="77"/>
      <c r="AM862" s="77"/>
      <c r="AN862" s="77"/>
      <c r="AO862" s="77"/>
    </row>
    <row r="863" spans="1:41" ht="9" customHeight="1" x14ac:dyDescent="0.2">
      <c r="A863" s="7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  <c r="AA863" s="77"/>
      <c r="AB863" s="77"/>
      <c r="AC863" s="77"/>
      <c r="AD863" s="77"/>
      <c r="AE863" s="77"/>
      <c r="AF863" s="77"/>
      <c r="AG863" s="77"/>
      <c r="AH863" s="77"/>
      <c r="AI863" s="77"/>
      <c r="AJ863" s="77"/>
      <c r="AK863" s="77"/>
      <c r="AL863" s="77"/>
      <c r="AM863" s="77"/>
      <c r="AN863" s="77"/>
      <c r="AO863" s="77"/>
    </row>
    <row r="864" spans="1:41" ht="9" customHeight="1" x14ac:dyDescent="0.2">
      <c r="A864" s="7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  <c r="AA864" s="77"/>
      <c r="AB864" s="77"/>
      <c r="AC864" s="77"/>
      <c r="AD864" s="77"/>
      <c r="AE864" s="77"/>
      <c r="AF864" s="77"/>
      <c r="AG864" s="77"/>
      <c r="AH864" s="77"/>
      <c r="AI864" s="77"/>
      <c r="AJ864" s="77"/>
      <c r="AK864" s="77"/>
      <c r="AL864" s="77"/>
      <c r="AM864" s="77"/>
      <c r="AN864" s="77"/>
      <c r="AO864" s="77"/>
    </row>
    <row r="865" spans="1:41" ht="9" customHeight="1" x14ac:dyDescent="0.2">
      <c r="A865" s="7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  <c r="AA865" s="77"/>
      <c r="AB865" s="77"/>
      <c r="AC865" s="77"/>
      <c r="AD865" s="77"/>
      <c r="AE865" s="77"/>
      <c r="AF865" s="77"/>
      <c r="AG865" s="77"/>
      <c r="AH865" s="77"/>
      <c r="AI865" s="77"/>
      <c r="AJ865" s="77"/>
      <c r="AK865" s="77"/>
      <c r="AL865" s="77"/>
      <c r="AM865" s="77"/>
      <c r="AN865" s="77"/>
      <c r="AO865" s="77"/>
    </row>
    <row r="866" spans="1:41" ht="9" customHeight="1" x14ac:dyDescent="0.2">
      <c r="A866" s="7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  <c r="AA866" s="77"/>
      <c r="AB866" s="77"/>
      <c r="AC866" s="77"/>
      <c r="AD866" s="77"/>
      <c r="AE866" s="77"/>
      <c r="AF866" s="77"/>
      <c r="AG866" s="77"/>
      <c r="AH866" s="77"/>
      <c r="AI866" s="77"/>
      <c r="AJ866" s="77"/>
      <c r="AK866" s="77"/>
      <c r="AL866" s="77"/>
      <c r="AM866" s="77"/>
      <c r="AN866" s="77"/>
      <c r="AO866" s="77"/>
    </row>
    <row r="867" spans="1:41" ht="9" customHeight="1" x14ac:dyDescent="0.2">
      <c r="A867" s="7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  <c r="AA867" s="77"/>
      <c r="AB867" s="77"/>
      <c r="AC867" s="77"/>
      <c r="AD867" s="77"/>
      <c r="AE867" s="77"/>
      <c r="AF867" s="77"/>
      <c r="AG867" s="77"/>
      <c r="AH867" s="77"/>
      <c r="AI867" s="77"/>
      <c r="AJ867" s="77"/>
      <c r="AK867" s="77"/>
      <c r="AL867" s="77"/>
      <c r="AM867" s="77"/>
      <c r="AN867" s="77"/>
      <c r="AO867" s="77"/>
    </row>
    <row r="868" spans="1:41" ht="9" customHeight="1" x14ac:dyDescent="0.2">
      <c r="A868" s="7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  <c r="AA868" s="77"/>
      <c r="AB868" s="77"/>
      <c r="AC868" s="77"/>
      <c r="AD868" s="77"/>
      <c r="AE868" s="77"/>
      <c r="AF868" s="77"/>
      <c r="AG868" s="77"/>
      <c r="AH868" s="77"/>
      <c r="AI868" s="77"/>
      <c r="AJ868" s="77"/>
      <c r="AK868" s="77"/>
      <c r="AL868" s="77"/>
      <c r="AM868" s="77"/>
      <c r="AN868" s="77"/>
      <c r="AO868" s="77"/>
    </row>
    <row r="869" spans="1:41" ht="9" customHeight="1" x14ac:dyDescent="0.2">
      <c r="A869" s="7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  <c r="AA869" s="77"/>
      <c r="AB869" s="77"/>
      <c r="AC869" s="77"/>
      <c r="AD869" s="77"/>
      <c r="AE869" s="77"/>
      <c r="AF869" s="77"/>
      <c r="AG869" s="77"/>
      <c r="AH869" s="77"/>
      <c r="AI869" s="77"/>
      <c r="AJ869" s="77"/>
      <c r="AK869" s="77"/>
      <c r="AL869" s="77"/>
      <c r="AM869" s="77"/>
      <c r="AN869" s="77"/>
      <c r="AO869" s="77"/>
    </row>
    <row r="870" spans="1:41" ht="9" customHeight="1" x14ac:dyDescent="0.2">
      <c r="A870" s="7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  <c r="AA870" s="77"/>
      <c r="AB870" s="77"/>
      <c r="AC870" s="77"/>
      <c r="AD870" s="77"/>
      <c r="AE870" s="77"/>
      <c r="AF870" s="77"/>
      <c r="AG870" s="77"/>
      <c r="AH870" s="77"/>
      <c r="AI870" s="77"/>
      <c r="AJ870" s="77"/>
      <c r="AK870" s="77"/>
      <c r="AL870" s="77"/>
      <c r="AM870" s="77"/>
      <c r="AN870" s="77"/>
      <c r="AO870" s="77"/>
    </row>
    <row r="871" spans="1:41" ht="9" customHeight="1" x14ac:dyDescent="0.2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  <c r="AA871" s="77"/>
      <c r="AB871" s="77"/>
      <c r="AC871" s="77"/>
      <c r="AD871" s="77"/>
      <c r="AE871" s="77"/>
      <c r="AF871" s="77"/>
      <c r="AG871" s="77"/>
      <c r="AH871" s="77"/>
      <c r="AI871" s="77"/>
      <c r="AJ871" s="77"/>
      <c r="AK871" s="77"/>
      <c r="AL871" s="77"/>
      <c r="AM871" s="77"/>
      <c r="AN871" s="77"/>
      <c r="AO871" s="77"/>
    </row>
    <row r="872" spans="1:41" ht="9" customHeight="1" x14ac:dyDescent="0.2">
      <c r="A872" s="7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  <c r="AA872" s="77"/>
      <c r="AB872" s="77"/>
      <c r="AC872" s="77"/>
      <c r="AD872" s="77"/>
      <c r="AE872" s="77"/>
      <c r="AF872" s="77"/>
      <c r="AG872" s="77"/>
      <c r="AH872" s="77"/>
      <c r="AI872" s="77"/>
      <c r="AJ872" s="77"/>
      <c r="AK872" s="77"/>
      <c r="AL872" s="77"/>
      <c r="AM872" s="77"/>
      <c r="AN872" s="77"/>
      <c r="AO872" s="77"/>
    </row>
    <row r="873" spans="1:41" ht="9" customHeight="1" x14ac:dyDescent="0.2">
      <c r="A873" s="7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  <c r="AA873" s="77"/>
      <c r="AB873" s="77"/>
      <c r="AC873" s="77"/>
      <c r="AD873" s="77"/>
      <c r="AE873" s="77"/>
      <c r="AF873" s="77"/>
      <c r="AG873" s="77"/>
      <c r="AH873" s="77"/>
      <c r="AI873" s="77"/>
      <c r="AJ873" s="77"/>
      <c r="AK873" s="77"/>
      <c r="AL873" s="77"/>
      <c r="AM873" s="77"/>
      <c r="AN873" s="77"/>
      <c r="AO873" s="77"/>
    </row>
    <row r="874" spans="1:41" ht="9" customHeight="1" x14ac:dyDescent="0.2">
      <c r="A874" s="7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  <c r="AA874" s="77"/>
      <c r="AB874" s="77"/>
      <c r="AC874" s="77"/>
      <c r="AD874" s="77"/>
      <c r="AE874" s="77"/>
      <c r="AF874" s="77"/>
      <c r="AG874" s="77"/>
      <c r="AH874" s="77"/>
      <c r="AI874" s="77"/>
      <c r="AJ874" s="77"/>
      <c r="AK874" s="77"/>
      <c r="AL874" s="77"/>
      <c r="AM874" s="77"/>
      <c r="AN874" s="77"/>
      <c r="AO874" s="77"/>
    </row>
    <row r="875" spans="1:41" ht="9" customHeight="1" x14ac:dyDescent="0.2">
      <c r="A875" s="7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  <c r="AA875" s="77"/>
      <c r="AB875" s="77"/>
      <c r="AC875" s="77"/>
      <c r="AD875" s="77"/>
      <c r="AE875" s="77"/>
      <c r="AF875" s="77"/>
      <c r="AG875" s="77"/>
      <c r="AH875" s="77"/>
      <c r="AI875" s="77"/>
      <c r="AJ875" s="77"/>
      <c r="AK875" s="77"/>
      <c r="AL875" s="77"/>
      <c r="AM875" s="77"/>
      <c r="AN875" s="77"/>
      <c r="AO875" s="77"/>
    </row>
    <row r="876" spans="1:41" ht="9" customHeight="1" x14ac:dyDescent="0.2">
      <c r="A876" s="7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  <c r="AA876" s="77"/>
      <c r="AB876" s="77"/>
      <c r="AC876" s="77"/>
      <c r="AD876" s="77"/>
      <c r="AE876" s="77"/>
      <c r="AF876" s="77"/>
      <c r="AG876" s="77"/>
      <c r="AH876" s="77"/>
      <c r="AI876" s="77"/>
      <c r="AJ876" s="77"/>
      <c r="AK876" s="77"/>
      <c r="AL876" s="77"/>
      <c r="AM876" s="77"/>
      <c r="AN876" s="77"/>
      <c r="AO876" s="77"/>
    </row>
    <row r="877" spans="1:41" ht="9" customHeight="1" x14ac:dyDescent="0.2">
      <c r="A877" s="7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  <c r="AA877" s="77"/>
      <c r="AB877" s="77"/>
      <c r="AC877" s="77"/>
      <c r="AD877" s="77"/>
      <c r="AE877" s="77"/>
      <c r="AF877" s="77"/>
      <c r="AG877" s="77"/>
      <c r="AH877" s="77"/>
      <c r="AI877" s="77"/>
      <c r="AJ877" s="77"/>
      <c r="AK877" s="77"/>
      <c r="AL877" s="77"/>
      <c r="AM877" s="77"/>
      <c r="AN877" s="77"/>
      <c r="AO877" s="77"/>
    </row>
    <row r="878" spans="1:41" ht="9" customHeight="1" x14ac:dyDescent="0.2">
      <c r="A878" s="7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  <c r="AA878" s="77"/>
      <c r="AB878" s="77"/>
      <c r="AC878" s="77"/>
      <c r="AD878" s="77"/>
      <c r="AE878" s="77"/>
      <c r="AF878" s="77"/>
      <c r="AG878" s="77"/>
      <c r="AH878" s="77"/>
      <c r="AI878" s="77"/>
      <c r="AJ878" s="77"/>
      <c r="AK878" s="77"/>
      <c r="AL878" s="77"/>
      <c r="AM878" s="77"/>
      <c r="AN878" s="77"/>
      <c r="AO878" s="77"/>
    </row>
    <row r="879" spans="1:41" ht="9" customHeight="1" x14ac:dyDescent="0.2">
      <c r="A879" s="7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  <c r="AA879" s="77"/>
      <c r="AB879" s="77"/>
      <c r="AC879" s="77"/>
      <c r="AD879" s="77"/>
      <c r="AE879" s="77"/>
      <c r="AF879" s="77"/>
      <c r="AG879" s="77"/>
      <c r="AH879" s="77"/>
      <c r="AI879" s="77"/>
      <c r="AJ879" s="77"/>
      <c r="AK879" s="77"/>
      <c r="AL879" s="77"/>
      <c r="AM879" s="77"/>
      <c r="AN879" s="77"/>
      <c r="AO879" s="77"/>
    </row>
    <row r="880" spans="1:41" ht="9" customHeight="1" x14ac:dyDescent="0.2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  <c r="AA880" s="77"/>
      <c r="AB880" s="77"/>
      <c r="AC880" s="77"/>
      <c r="AD880" s="77"/>
      <c r="AE880" s="77"/>
      <c r="AF880" s="77"/>
      <c r="AG880" s="77"/>
      <c r="AH880" s="77"/>
      <c r="AI880" s="77"/>
      <c r="AJ880" s="77"/>
      <c r="AK880" s="77"/>
      <c r="AL880" s="77"/>
      <c r="AM880" s="77"/>
      <c r="AN880" s="77"/>
      <c r="AO880" s="77"/>
    </row>
    <row r="881" spans="1:41" ht="9" customHeight="1" x14ac:dyDescent="0.2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  <c r="AA881" s="77"/>
      <c r="AB881" s="77"/>
      <c r="AC881" s="77"/>
      <c r="AD881" s="77"/>
      <c r="AE881" s="77"/>
      <c r="AF881" s="77"/>
      <c r="AG881" s="77"/>
      <c r="AH881" s="77"/>
      <c r="AI881" s="77"/>
      <c r="AJ881" s="77"/>
      <c r="AK881" s="77"/>
      <c r="AL881" s="77"/>
      <c r="AM881" s="77"/>
      <c r="AN881" s="77"/>
      <c r="AO881" s="77"/>
    </row>
    <row r="882" spans="1:41" ht="9" customHeight="1" x14ac:dyDescent="0.2">
      <c r="A882" s="7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  <c r="AA882" s="77"/>
      <c r="AB882" s="77"/>
      <c r="AC882" s="77"/>
      <c r="AD882" s="77"/>
      <c r="AE882" s="77"/>
      <c r="AF882" s="77"/>
      <c r="AG882" s="77"/>
      <c r="AH882" s="77"/>
      <c r="AI882" s="77"/>
      <c r="AJ882" s="77"/>
      <c r="AK882" s="77"/>
      <c r="AL882" s="77"/>
      <c r="AM882" s="77"/>
      <c r="AN882" s="77"/>
      <c r="AO882" s="77"/>
    </row>
    <row r="883" spans="1:41" ht="9" customHeight="1" x14ac:dyDescent="0.2">
      <c r="A883" s="7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  <c r="AA883" s="77"/>
      <c r="AB883" s="77"/>
      <c r="AC883" s="77"/>
      <c r="AD883" s="77"/>
      <c r="AE883" s="77"/>
      <c r="AF883" s="77"/>
      <c r="AG883" s="77"/>
      <c r="AH883" s="77"/>
      <c r="AI883" s="77"/>
      <c r="AJ883" s="77"/>
      <c r="AK883" s="77"/>
      <c r="AL883" s="77"/>
      <c r="AM883" s="77"/>
      <c r="AN883" s="77"/>
      <c r="AO883" s="77"/>
    </row>
    <row r="884" spans="1:41" ht="9" customHeight="1" x14ac:dyDescent="0.2">
      <c r="A884" s="7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  <c r="AA884" s="77"/>
      <c r="AB884" s="77"/>
      <c r="AC884" s="77"/>
      <c r="AD884" s="77"/>
      <c r="AE884" s="77"/>
      <c r="AF884" s="77"/>
      <c r="AG884" s="77"/>
      <c r="AH884" s="77"/>
      <c r="AI884" s="77"/>
      <c r="AJ884" s="77"/>
      <c r="AK884" s="77"/>
      <c r="AL884" s="77"/>
      <c r="AM884" s="77"/>
      <c r="AN884" s="77"/>
      <c r="AO884" s="77"/>
    </row>
    <row r="885" spans="1:41" ht="9" customHeight="1" x14ac:dyDescent="0.2">
      <c r="A885" s="7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  <c r="AA885" s="77"/>
      <c r="AB885" s="77"/>
      <c r="AC885" s="77"/>
      <c r="AD885" s="77"/>
      <c r="AE885" s="77"/>
      <c r="AF885" s="77"/>
      <c r="AG885" s="77"/>
      <c r="AH885" s="77"/>
      <c r="AI885" s="77"/>
      <c r="AJ885" s="77"/>
      <c r="AK885" s="77"/>
      <c r="AL885" s="77"/>
      <c r="AM885" s="77"/>
      <c r="AN885" s="77"/>
      <c r="AO885" s="77"/>
    </row>
    <row r="886" spans="1:41" ht="9" customHeight="1" x14ac:dyDescent="0.2">
      <c r="A886" s="7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  <c r="AA886" s="77"/>
      <c r="AB886" s="77"/>
      <c r="AC886" s="77"/>
      <c r="AD886" s="77"/>
      <c r="AE886" s="77"/>
      <c r="AF886" s="77"/>
      <c r="AG886" s="77"/>
      <c r="AH886" s="77"/>
      <c r="AI886" s="77"/>
      <c r="AJ886" s="77"/>
      <c r="AK886" s="77"/>
      <c r="AL886" s="77"/>
      <c r="AM886" s="77"/>
      <c r="AN886" s="77"/>
      <c r="AO886" s="77"/>
    </row>
    <row r="887" spans="1:41" ht="9" customHeight="1" x14ac:dyDescent="0.2">
      <c r="A887" s="7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  <c r="AA887" s="77"/>
      <c r="AB887" s="77"/>
      <c r="AC887" s="77"/>
      <c r="AD887" s="77"/>
      <c r="AE887" s="77"/>
      <c r="AF887" s="77"/>
      <c r="AG887" s="77"/>
      <c r="AH887" s="77"/>
      <c r="AI887" s="77"/>
      <c r="AJ887" s="77"/>
      <c r="AK887" s="77"/>
      <c r="AL887" s="77"/>
      <c r="AM887" s="77"/>
      <c r="AN887" s="77"/>
      <c r="AO887" s="77"/>
    </row>
    <row r="888" spans="1:41" ht="9" customHeight="1" x14ac:dyDescent="0.2">
      <c r="A888" s="7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  <c r="AA888" s="77"/>
      <c r="AB888" s="77"/>
      <c r="AC888" s="77"/>
      <c r="AD888" s="77"/>
      <c r="AE888" s="77"/>
      <c r="AF888" s="77"/>
      <c r="AG888" s="77"/>
      <c r="AH888" s="77"/>
      <c r="AI888" s="77"/>
      <c r="AJ888" s="77"/>
      <c r="AK888" s="77"/>
      <c r="AL888" s="77"/>
      <c r="AM888" s="77"/>
      <c r="AN888" s="77"/>
      <c r="AO888" s="77"/>
    </row>
    <row r="889" spans="1:41" ht="9" customHeight="1" x14ac:dyDescent="0.2">
      <c r="A889" s="7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  <c r="AA889" s="77"/>
      <c r="AB889" s="77"/>
      <c r="AC889" s="77"/>
      <c r="AD889" s="77"/>
      <c r="AE889" s="77"/>
      <c r="AF889" s="77"/>
      <c r="AG889" s="77"/>
      <c r="AH889" s="77"/>
      <c r="AI889" s="77"/>
      <c r="AJ889" s="77"/>
      <c r="AK889" s="77"/>
      <c r="AL889" s="77"/>
      <c r="AM889" s="77"/>
      <c r="AN889" s="77"/>
      <c r="AO889" s="77"/>
    </row>
    <row r="890" spans="1:41" ht="9" customHeight="1" x14ac:dyDescent="0.2">
      <c r="A890" s="7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  <c r="AA890" s="77"/>
      <c r="AB890" s="77"/>
      <c r="AC890" s="77"/>
      <c r="AD890" s="77"/>
      <c r="AE890" s="77"/>
      <c r="AF890" s="77"/>
      <c r="AG890" s="77"/>
      <c r="AH890" s="77"/>
      <c r="AI890" s="77"/>
      <c r="AJ890" s="77"/>
      <c r="AK890" s="77"/>
      <c r="AL890" s="77"/>
      <c r="AM890" s="77"/>
      <c r="AN890" s="77"/>
      <c r="AO890" s="77"/>
    </row>
    <row r="891" spans="1:41" ht="9" customHeight="1" x14ac:dyDescent="0.2">
      <c r="A891" s="7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  <c r="AA891" s="77"/>
      <c r="AB891" s="77"/>
      <c r="AC891" s="77"/>
      <c r="AD891" s="77"/>
      <c r="AE891" s="77"/>
      <c r="AF891" s="77"/>
      <c r="AG891" s="77"/>
      <c r="AH891" s="77"/>
      <c r="AI891" s="77"/>
      <c r="AJ891" s="77"/>
      <c r="AK891" s="77"/>
      <c r="AL891" s="77"/>
      <c r="AM891" s="77"/>
      <c r="AN891" s="77"/>
      <c r="AO891" s="77"/>
    </row>
    <row r="892" spans="1:41" ht="9" customHeight="1" x14ac:dyDescent="0.2">
      <c r="A892" s="7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  <c r="AA892" s="77"/>
      <c r="AB892" s="77"/>
      <c r="AC892" s="77"/>
      <c r="AD892" s="77"/>
      <c r="AE892" s="77"/>
      <c r="AF892" s="77"/>
      <c r="AG892" s="77"/>
      <c r="AH892" s="77"/>
      <c r="AI892" s="77"/>
      <c r="AJ892" s="77"/>
      <c r="AK892" s="77"/>
      <c r="AL892" s="77"/>
      <c r="AM892" s="77"/>
      <c r="AN892" s="77"/>
      <c r="AO892" s="77"/>
    </row>
    <row r="893" spans="1:41" ht="9" customHeight="1" x14ac:dyDescent="0.2">
      <c r="A893" s="7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  <c r="AA893" s="77"/>
      <c r="AB893" s="77"/>
      <c r="AC893" s="77"/>
      <c r="AD893" s="77"/>
      <c r="AE893" s="77"/>
      <c r="AF893" s="77"/>
      <c r="AG893" s="77"/>
      <c r="AH893" s="77"/>
      <c r="AI893" s="77"/>
      <c r="AJ893" s="77"/>
      <c r="AK893" s="77"/>
      <c r="AL893" s="77"/>
      <c r="AM893" s="77"/>
      <c r="AN893" s="77"/>
      <c r="AO893" s="77"/>
    </row>
    <row r="894" spans="1:41" ht="9" customHeight="1" x14ac:dyDescent="0.2">
      <c r="A894" s="7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  <c r="AA894" s="77"/>
      <c r="AB894" s="77"/>
      <c r="AC894" s="77"/>
      <c r="AD894" s="77"/>
      <c r="AE894" s="77"/>
      <c r="AF894" s="77"/>
      <c r="AG894" s="77"/>
      <c r="AH894" s="77"/>
      <c r="AI894" s="77"/>
      <c r="AJ894" s="77"/>
      <c r="AK894" s="77"/>
      <c r="AL894" s="77"/>
      <c r="AM894" s="77"/>
      <c r="AN894" s="77"/>
      <c r="AO894" s="77"/>
    </row>
    <row r="895" spans="1:41" ht="9" customHeight="1" x14ac:dyDescent="0.2">
      <c r="A895" s="7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  <c r="AA895" s="77"/>
      <c r="AB895" s="77"/>
      <c r="AC895" s="77"/>
      <c r="AD895" s="77"/>
      <c r="AE895" s="77"/>
      <c r="AF895" s="77"/>
      <c r="AG895" s="77"/>
      <c r="AH895" s="77"/>
      <c r="AI895" s="77"/>
      <c r="AJ895" s="77"/>
      <c r="AK895" s="77"/>
      <c r="AL895" s="77"/>
      <c r="AM895" s="77"/>
      <c r="AN895" s="77"/>
      <c r="AO895" s="77"/>
    </row>
    <row r="896" spans="1:41" ht="9" customHeight="1" x14ac:dyDescent="0.2">
      <c r="A896" s="7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  <c r="AA896" s="77"/>
      <c r="AB896" s="77"/>
      <c r="AC896" s="77"/>
      <c r="AD896" s="77"/>
      <c r="AE896" s="77"/>
      <c r="AF896" s="77"/>
      <c r="AG896" s="77"/>
      <c r="AH896" s="77"/>
      <c r="AI896" s="77"/>
      <c r="AJ896" s="77"/>
      <c r="AK896" s="77"/>
      <c r="AL896" s="77"/>
      <c r="AM896" s="77"/>
      <c r="AN896" s="77"/>
      <c r="AO896" s="77"/>
    </row>
    <row r="897" spans="1:41" ht="9" customHeight="1" x14ac:dyDescent="0.2">
      <c r="A897" s="7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  <c r="AA897" s="77"/>
      <c r="AB897" s="77"/>
      <c r="AC897" s="77"/>
      <c r="AD897" s="77"/>
      <c r="AE897" s="77"/>
      <c r="AF897" s="77"/>
      <c r="AG897" s="77"/>
      <c r="AH897" s="77"/>
      <c r="AI897" s="77"/>
      <c r="AJ897" s="77"/>
      <c r="AK897" s="77"/>
      <c r="AL897" s="77"/>
      <c r="AM897" s="77"/>
      <c r="AN897" s="77"/>
      <c r="AO897" s="77"/>
    </row>
    <row r="898" spans="1:41" ht="9" customHeight="1" x14ac:dyDescent="0.2">
      <c r="A898" s="7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  <c r="AA898" s="77"/>
      <c r="AB898" s="77"/>
      <c r="AC898" s="77"/>
      <c r="AD898" s="77"/>
      <c r="AE898" s="77"/>
      <c r="AF898" s="77"/>
      <c r="AG898" s="77"/>
      <c r="AH898" s="77"/>
      <c r="AI898" s="77"/>
      <c r="AJ898" s="77"/>
      <c r="AK898" s="77"/>
      <c r="AL898" s="77"/>
      <c r="AM898" s="77"/>
      <c r="AN898" s="77"/>
      <c r="AO898" s="77"/>
    </row>
    <row r="899" spans="1:41" ht="9" customHeight="1" x14ac:dyDescent="0.2">
      <c r="A899" s="7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  <c r="AA899" s="77"/>
      <c r="AB899" s="77"/>
      <c r="AC899" s="77"/>
      <c r="AD899" s="77"/>
      <c r="AE899" s="77"/>
      <c r="AF899" s="77"/>
      <c r="AG899" s="77"/>
      <c r="AH899" s="77"/>
      <c r="AI899" s="77"/>
      <c r="AJ899" s="77"/>
      <c r="AK899" s="77"/>
      <c r="AL899" s="77"/>
      <c r="AM899" s="77"/>
      <c r="AN899" s="77"/>
      <c r="AO899" s="77"/>
    </row>
    <row r="900" spans="1:41" ht="9" customHeight="1" x14ac:dyDescent="0.2">
      <c r="A900" s="7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  <c r="AA900" s="77"/>
      <c r="AB900" s="77"/>
      <c r="AC900" s="77"/>
      <c r="AD900" s="77"/>
      <c r="AE900" s="77"/>
      <c r="AF900" s="77"/>
      <c r="AG900" s="77"/>
      <c r="AH900" s="77"/>
      <c r="AI900" s="77"/>
      <c r="AJ900" s="77"/>
      <c r="AK900" s="77"/>
      <c r="AL900" s="77"/>
      <c r="AM900" s="77"/>
      <c r="AN900" s="77"/>
      <c r="AO900" s="77"/>
    </row>
    <row r="901" spans="1:41" ht="9" customHeight="1" x14ac:dyDescent="0.2">
      <c r="A901" s="7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  <c r="AA901" s="77"/>
      <c r="AB901" s="77"/>
      <c r="AC901" s="77"/>
      <c r="AD901" s="77"/>
      <c r="AE901" s="77"/>
      <c r="AF901" s="77"/>
      <c r="AG901" s="77"/>
      <c r="AH901" s="77"/>
      <c r="AI901" s="77"/>
      <c r="AJ901" s="77"/>
      <c r="AK901" s="77"/>
      <c r="AL901" s="77"/>
      <c r="AM901" s="77"/>
      <c r="AN901" s="77"/>
      <c r="AO901" s="77"/>
    </row>
    <row r="902" spans="1:41" ht="9" customHeight="1" x14ac:dyDescent="0.2">
      <c r="A902" s="7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  <c r="AA902" s="77"/>
      <c r="AB902" s="77"/>
      <c r="AC902" s="77"/>
      <c r="AD902" s="77"/>
      <c r="AE902" s="77"/>
      <c r="AF902" s="77"/>
      <c r="AG902" s="77"/>
      <c r="AH902" s="77"/>
      <c r="AI902" s="77"/>
      <c r="AJ902" s="77"/>
      <c r="AK902" s="77"/>
      <c r="AL902" s="77"/>
      <c r="AM902" s="77"/>
      <c r="AN902" s="77"/>
      <c r="AO902" s="77"/>
    </row>
    <row r="903" spans="1:41" ht="9" customHeight="1" x14ac:dyDescent="0.2">
      <c r="A903" s="7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  <c r="AA903" s="77"/>
      <c r="AB903" s="77"/>
      <c r="AC903" s="77"/>
      <c r="AD903" s="77"/>
      <c r="AE903" s="77"/>
      <c r="AF903" s="77"/>
      <c r="AG903" s="77"/>
      <c r="AH903" s="77"/>
      <c r="AI903" s="77"/>
      <c r="AJ903" s="77"/>
      <c r="AK903" s="77"/>
      <c r="AL903" s="77"/>
      <c r="AM903" s="77"/>
      <c r="AN903" s="77"/>
      <c r="AO903" s="77"/>
    </row>
    <row r="904" spans="1:41" ht="9" customHeight="1" x14ac:dyDescent="0.2">
      <c r="A904" s="7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  <c r="AA904" s="77"/>
      <c r="AB904" s="77"/>
      <c r="AC904" s="77"/>
      <c r="AD904" s="77"/>
      <c r="AE904" s="77"/>
      <c r="AF904" s="77"/>
      <c r="AG904" s="77"/>
      <c r="AH904" s="77"/>
      <c r="AI904" s="77"/>
      <c r="AJ904" s="77"/>
      <c r="AK904" s="77"/>
      <c r="AL904" s="77"/>
      <c r="AM904" s="77"/>
      <c r="AN904" s="77"/>
      <c r="AO904" s="77"/>
    </row>
    <row r="905" spans="1:41" ht="9" customHeight="1" x14ac:dyDescent="0.2">
      <c r="A905" s="7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  <c r="AA905" s="77"/>
      <c r="AB905" s="77"/>
      <c r="AC905" s="77"/>
      <c r="AD905" s="77"/>
      <c r="AE905" s="77"/>
      <c r="AF905" s="77"/>
      <c r="AG905" s="77"/>
      <c r="AH905" s="77"/>
      <c r="AI905" s="77"/>
      <c r="AJ905" s="77"/>
      <c r="AK905" s="77"/>
      <c r="AL905" s="77"/>
      <c r="AM905" s="77"/>
      <c r="AN905" s="77"/>
      <c r="AO905" s="77"/>
    </row>
    <row r="906" spans="1:41" ht="9" customHeight="1" x14ac:dyDescent="0.2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  <c r="AA906" s="77"/>
      <c r="AB906" s="77"/>
      <c r="AC906" s="77"/>
      <c r="AD906" s="77"/>
      <c r="AE906" s="77"/>
      <c r="AF906" s="77"/>
      <c r="AG906" s="77"/>
      <c r="AH906" s="77"/>
      <c r="AI906" s="77"/>
      <c r="AJ906" s="77"/>
      <c r="AK906" s="77"/>
      <c r="AL906" s="77"/>
      <c r="AM906" s="77"/>
      <c r="AN906" s="77"/>
      <c r="AO906" s="77"/>
    </row>
    <row r="907" spans="1:41" ht="9" customHeight="1" x14ac:dyDescent="0.2">
      <c r="A907" s="7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  <c r="AA907" s="77"/>
      <c r="AB907" s="77"/>
      <c r="AC907" s="77"/>
      <c r="AD907" s="77"/>
      <c r="AE907" s="77"/>
      <c r="AF907" s="77"/>
      <c r="AG907" s="77"/>
      <c r="AH907" s="77"/>
      <c r="AI907" s="77"/>
      <c r="AJ907" s="77"/>
      <c r="AK907" s="77"/>
      <c r="AL907" s="77"/>
      <c r="AM907" s="77"/>
      <c r="AN907" s="77"/>
      <c r="AO907" s="77"/>
    </row>
    <row r="908" spans="1:41" ht="9" customHeight="1" x14ac:dyDescent="0.2">
      <c r="A908" s="7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  <c r="AA908" s="77"/>
      <c r="AB908" s="77"/>
      <c r="AC908" s="77"/>
      <c r="AD908" s="77"/>
      <c r="AE908" s="77"/>
      <c r="AF908" s="77"/>
      <c r="AG908" s="77"/>
      <c r="AH908" s="77"/>
      <c r="AI908" s="77"/>
      <c r="AJ908" s="77"/>
      <c r="AK908" s="77"/>
      <c r="AL908" s="77"/>
      <c r="AM908" s="77"/>
      <c r="AN908" s="77"/>
      <c r="AO908" s="77"/>
    </row>
    <row r="909" spans="1:41" ht="9" customHeight="1" x14ac:dyDescent="0.2">
      <c r="A909" s="7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  <c r="AA909" s="77"/>
      <c r="AB909" s="77"/>
      <c r="AC909" s="77"/>
      <c r="AD909" s="77"/>
      <c r="AE909" s="77"/>
      <c r="AF909" s="77"/>
      <c r="AG909" s="77"/>
      <c r="AH909" s="77"/>
      <c r="AI909" s="77"/>
      <c r="AJ909" s="77"/>
      <c r="AK909" s="77"/>
      <c r="AL909" s="77"/>
      <c r="AM909" s="77"/>
      <c r="AN909" s="77"/>
      <c r="AO909" s="77"/>
    </row>
    <row r="910" spans="1:41" ht="9" customHeight="1" x14ac:dyDescent="0.2">
      <c r="A910" s="7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  <c r="AA910" s="77"/>
      <c r="AB910" s="77"/>
      <c r="AC910" s="77"/>
      <c r="AD910" s="77"/>
      <c r="AE910" s="77"/>
      <c r="AF910" s="77"/>
      <c r="AG910" s="77"/>
      <c r="AH910" s="77"/>
      <c r="AI910" s="77"/>
      <c r="AJ910" s="77"/>
      <c r="AK910" s="77"/>
      <c r="AL910" s="77"/>
      <c r="AM910" s="77"/>
      <c r="AN910" s="77"/>
      <c r="AO910" s="77"/>
    </row>
    <row r="911" spans="1:41" ht="9" customHeight="1" x14ac:dyDescent="0.2">
      <c r="A911" s="7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  <c r="AA911" s="77"/>
      <c r="AB911" s="77"/>
      <c r="AC911" s="77"/>
      <c r="AD911" s="77"/>
      <c r="AE911" s="77"/>
      <c r="AF911" s="77"/>
      <c r="AG911" s="77"/>
      <c r="AH911" s="77"/>
      <c r="AI911" s="77"/>
      <c r="AJ911" s="77"/>
      <c r="AK911" s="77"/>
      <c r="AL911" s="77"/>
      <c r="AM911" s="77"/>
      <c r="AN911" s="77"/>
      <c r="AO911" s="77"/>
    </row>
    <row r="912" spans="1:41" ht="9" customHeight="1" x14ac:dyDescent="0.2">
      <c r="A912" s="7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  <c r="AA912" s="77"/>
      <c r="AB912" s="77"/>
      <c r="AC912" s="77"/>
      <c r="AD912" s="77"/>
      <c r="AE912" s="77"/>
      <c r="AF912" s="77"/>
      <c r="AG912" s="77"/>
      <c r="AH912" s="77"/>
      <c r="AI912" s="77"/>
      <c r="AJ912" s="77"/>
      <c r="AK912" s="77"/>
      <c r="AL912" s="77"/>
      <c r="AM912" s="77"/>
      <c r="AN912" s="77"/>
      <c r="AO912" s="77"/>
    </row>
    <row r="913" spans="1:41" ht="9" customHeight="1" x14ac:dyDescent="0.2">
      <c r="A913" s="7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  <c r="AA913" s="77"/>
      <c r="AB913" s="77"/>
      <c r="AC913" s="77"/>
      <c r="AD913" s="77"/>
      <c r="AE913" s="77"/>
      <c r="AF913" s="77"/>
      <c r="AG913" s="77"/>
      <c r="AH913" s="77"/>
      <c r="AI913" s="77"/>
      <c r="AJ913" s="77"/>
      <c r="AK913" s="77"/>
      <c r="AL913" s="77"/>
      <c r="AM913" s="77"/>
      <c r="AN913" s="77"/>
      <c r="AO913" s="77"/>
    </row>
    <row r="914" spans="1:41" ht="9" customHeight="1" x14ac:dyDescent="0.2">
      <c r="A914" s="7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  <c r="AA914" s="77"/>
      <c r="AB914" s="77"/>
      <c r="AC914" s="77"/>
      <c r="AD914" s="77"/>
      <c r="AE914" s="77"/>
      <c r="AF914" s="77"/>
      <c r="AG914" s="77"/>
      <c r="AH914" s="77"/>
      <c r="AI914" s="77"/>
      <c r="AJ914" s="77"/>
      <c r="AK914" s="77"/>
      <c r="AL914" s="77"/>
      <c r="AM914" s="77"/>
      <c r="AN914" s="77"/>
      <c r="AO914" s="77"/>
    </row>
    <row r="915" spans="1:41" ht="9" customHeight="1" x14ac:dyDescent="0.2">
      <c r="A915" s="7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  <c r="AA915" s="77"/>
      <c r="AB915" s="77"/>
      <c r="AC915" s="77"/>
      <c r="AD915" s="77"/>
      <c r="AE915" s="77"/>
      <c r="AF915" s="77"/>
      <c r="AG915" s="77"/>
      <c r="AH915" s="77"/>
      <c r="AI915" s="77"/>
      <c r="AJ915" s="77"/>
      <c r="AK915" s="77"/>
      <c r="AL915" s="77"/>
      <c r="AM915" s="77"/>
      <c r="AN915" s="77"/>
      <c r="AO915" s="77"/>
    </row>
    <row r="916" spans="1:41" ht="9" customHeight="1" x14ac:dyDescent="0.2">
      <c r="A916" s="7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  <c r="AA916" s="77"/>
      <c r="AB916" s="77"/>
      <c r="AC916" s="77"/>
      <c r="AD916" s="77"/>
      <c r="AE916" s="77"/>
      <c r="AF916" s="77"/>
      <c r="AG916" s="77"/>
      <c r="AH916" s="77"/>
      <c r="AI916" s="77"/>
      <c r="AJ916" s="77"/>
      <c r="AK916" s="77"/>
      <c r="AL916" s="77"/>
      <c r="AM916" s="77"/>
      <c r="AN916" s="77"/>
      <c r="AO916" s="77"/>
    </row>
    <row r="917" spans="1:41" ht="9" customHeight="1" x14ac:dyDescent="0.2">
      <c r="A917" s="7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  <c r="AA917" s="77"/>
      <c r="AB917" s="77"/>
      <c r="AC917" s="77"/>
      <c r="AD917" s="77"/>
      <c r="AE917" s="77"/>
      <c r="AF917" s="77"/>
      <c r="AG917" s="77"/>
      <c r="AH917" s="77"/>
      <c r="AI917" s="77"/>
      <c r="AJ917" s="77"/>
      <c r="AK917" s="77"/>
      <c r="AL917" s="77"/>
      <c r="AM917" s="77"/>
      <c r="AN917" s="77"/>
      <c r="AO917" s="77"/>
    </row>
    <row r="918" spans="1:41" ht="9" customHeight="1" x14ac:dyDescent="0.2">
      <c r="A918" s="7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  <c r="AA918" s="77"/>
      <c r="AB918" s="77"/>
      <c r="AC918" s="77"/>
      <c r="AD918" s="77"/>
      <c r="AE918" s="77"/>
      <c r="AF918" s="77"/>
      <c r="AG918" s="77"/>
      <c r="AH918" s="77"/>
      <c r="AI918" s="77"/>
      <c r="AJ918" s="77"/>
      <c r="AK918" s="77"/>
      <c r="AL918" s="77"/>
      <c r="AM918" s="77"/>
      <c r="AN918" s="77"/>
      <c r="AO918" s="77"/>
    </row>
    <row r="919" spans="1:41" ht="9" customHeight="1" x14ac:dyDescent="0.2">
      <c r="A919" s="7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  <c r="AA919" s="77"/>
      <c r="AB919" s="77"/>
      <c r="AC919" s="77"/>
      <c r="AD919" s="77"/>
      <c r="AE919" s="77"/>
      <c r="AF919" s="77"/>
      <c r="AG919" s="77"/>
      <c r="AH919" s="77"/>
      <c r="AI919" s="77"/>
      <c r="AJ919" s="77"/>
      <c r="AK919" s="77"/>
      <c r="AL919" s="77"/>
      <c r="AM919" s="77"/>
      <c r="AN919" s="77"/>
      <c r="AO919" s="77"/>
    </row>
    <row r="920" spans="1:41" ht="9" customHeight="1" x14ac:dyDescent="0.2">
      <c r="A920" s="7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  <c r="AA920" s="77"/>
      <c r="AB920" s="77"/>
      <c r="AC920" s="77"/>
      <c r="AD920" s="77"/>
      <c r="AE920" s="77"/>
      <c r="AF920" s="77"/>
      <c r="AG920" s="77"/>
      <c r="AH920" s="77"/>
      <c r="AI920" s="77"/>
      <c r="AJ920" s="77"/>
      <c r="AK920" s="77"/>
      <c r="AL920" s="77"/>
      <c r="AM920" s="77"/>
      <c r="AN920" s="77"/>
      <c r="AO920" s="77"/>
    </row>
    <row r="921" spans="1:41" ht="9" customHeight="1" x14ac:dyDescent="0.2">
      <c r="A921" s="7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  <c r="AA921" s="77"/>
      <c r="AB921" s="77"/>
      <c r="AC921" s="77"/>
      <c r="AD921" s="77"/>
      <c r="AE921" s="77"/>
      <c r="AF921" s="77"/>
      <c r="AG921" s="77"/>
      <c r="AH921" s="77"/>
      <c r="AI921" s="77"/>
      <c r="AJ921" s="77"/>
      <c r="AK921" s="77"/>
      <c r="AL921" s="77"/>
      <c r="AM921" s="77"/>
      <c r="AN921" s="77"/>
      <c r="AO921" s="77"/>
    </row>
    <row r="922" spans="1:41" ht="9" customHeight="1" x14ac:dyDescent="0.2">
      <c r="A922" s="7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  <c r="AA922" s="77"/>
      <c r="AB922" s="77"/>
      <c r="AC922" s="77"/>
      <c r="AD922" s="77"/>
      <c r="AE922" s="77"/>
      <c r="AF922" s="77"/>
      <c r="AG922" s="77"/>
      <c r="AH922" s="77"/>
      <c r="AI922" s="77"/>
      <c r="AJ922" s="77"/>
      <c r="AK922" s="77"/>
      <c r="AL922" s="77"/>
      <c r="AM922" s="77"/>
      <c r="AN922" s="77"/>
      <c r="AO922" s="77"/>
    </row>
    <row r="923" spans="1:41" ht="9" customHeight="1" x14ac:dyDescent="0.2">
      <c r="A923" s="7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  <c r="AA923" s="77"/>
      <c r="AB923" s="77"/>
      <c r="AC923" s="77"/>
      <c r="AD923" s="77"/>
      <c r="AE923" s="77"/>
      <c r="AF923" s="77"/>
      <c r="AG923" s="77"/>
      <c r="AH923" s="77"/>
      <c r="AI923" s="77"/>
      <c r="AJ923" s="77"/>
      <c r="AK923" s="77"/>
      <c r="AL923" s="77"/>
      <c r="AM923" s="77"/>
      <c r="AN923" s="77"/>
      <c r="AO923" s="77"/>
    </row>
    <row r="924" spans="1:41" ht="9" customHeight="1" x14ac:dyDescent="0.2">
      <c r="A924" s="7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  <c r="AA924" s="77"/>
      <c r="AB924" s="77"/>
      <c r="AC924" s="77"/>
      <c r="AD924" s="77"/>
      <c r="AE924" s="77"/>
      <c r="AF924" s="77"/>
      <c r="AG924" s="77"/>
      <c r="AH924" s="77"/>
      <c r="AI924" s="77"/>
      <c r="AJ924" s="77"/>
      <c r="AK924" s="77"/>
      <c r="AL924" s="77"/>
      <c r="AM924" s="77"/>
      <c r="AN924" s="77"/>
      <c r="AO924" s="77"/>
    </row>
    <row r="925" spans="1:41" ht="9" customHeight="1" x14ac:dyDescent="0.2">
      <c r="A925" s="7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  <c r="AA925" s="77"/>
      <c r="AB925" s="77"/>
      <c r="AC925" s="77"/>
      <c r="AD925" s="77"/>
      <c r="AE925" s="77"/>
      <c r="AF925" s="77"/>
      <c r="AG925" s="77"/>
      <c r="AH925" s="77"/>
      <c r="AI925" s="77"/>
      <c r="AJ925" s="77"/>
      <c r="AK925" s="77"/>
      <c r="AL925" s="77"/>
      <c r="AM925" s="77"/>
      <c r="AN925" s="77"/>
      <c r="AO925" s="77"/>
    </row>
    <row r="926" spans="1:41" ht="9" customHeight="1" x14ac:dyDescent="0.2">
      <c r="A926" s="7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  <c r="AA926" s="77"/>
      <c r="AB926" s="77"/>
      <c r="AC926" s="77"/>
      <c r="AD926" s="77"/>
      <c r="AE926" s="77"/>
      <c r="AF926" s="77"/>
      <c r="AG926" s="77"/>
      <c r="AH926" s="77"/>
      <c r="AI926" s="77"/>
      <c r="AJ926" s="77"/>
      <c r="AK926" s="77"/>
      <c r="AL926" s="77"/>
      <c r="AM926" s="77"/>
      <c r="AN926" s="77"/>
      <c r="AO926" s="77"/>
    </row>
    <row r="927" spans="1:41" ht="9" customHeight="1" x14ac:dyDescent="0.2">
      <c r="A927" s="7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  <c r="AA927" s="77"/>
      <c r="AB927" s="77"/>
      <c r="AC927" s="77"/>
      <c r="AD927" s="77"/>
      <c r="AE927" s="77"/>
      <c r="AF927" s="77"/>
      <c r="AG927" s="77"/>
      <c r="AH927" s="77"/>
      <c r="AI927" s="77"/>
      <c r="AJ927" s="77"/>
      <c r="AK927" s="77"/>
      <c r="AL927" s="77"/>
      <c r="AM927" s="77"/>
      <c r="AN927" s="77"/>
      <c r="AO927" s="77"/>
    </row>
    <row r="928" spans="1:41" ht="9" customHeight="1" x14ac:dyDescent="0.2">
      <c r="A928" s="7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  <c r="AA928" s="77"/>
      <c r="AB928" s="77"/>
      <c r="AC928" s="77"/>
      <c r="AD928" s="77"/>
      <c r="AE928" s="77"/>
      <c r="AF928" s="77"/>
      <c r="AG928" s="77"/>
      <c r="AH928" s="77"/>
      <c r="AI928" s="77"/>
      <c r="AJ928" s="77"/>
      <c r="AK928" s="77"/>
      <c r="AL928" s="77"/>
      <c r="AM928" s="77"/>
      <c r="AN928" s="77"/>
      <c r="AO928" s="77"/>
    </row>
    <row r="929" spans="1:41" ht="9" customHeight="1" x14ac:dyDescent="0.2">
      <c r="A929" s="7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  <c r="AA929" s="77"/>
      <c r="AB929" s="77"/>
      <c r="AC929" s="77"/>
      <c r="AD929" s="77"/>
      <c r="AE929" s="77"/>
      <c r="AF929" s="77"/>
      <c r="AG929" s="77"/>
      <c r="AH929" s="77"/>
      <c r="AI929" s="77"/>
      <c r="AJ929" s="77"/>
      <c r="AK929" s="77"/>
      <c r="AL929" s="77"/>
      <c r="AM929" s="77"/>
      <c r="AN929" s="77"/>
      <c r="AO929" s="77"/>
    </row>
    <row r="930" spans="1:41" ht="9" customHeight="1" x14ac:dyDescent="0.2">
      <c r="A930" s="7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  <c r="AA930" s="77"/>
      <c r="AB930" s="77"/>
      <c r="AC930" s="77"/>
      <c r="AD930" s="77"/>
      <c r="AE930" s="77"/>
      <c r="AF930" s="77"/>
      <c r="AG930" s="77"/>
      <c r="AH930" s="77"/>
      <c r="AI930" s="77"/>
      <c r="AJ930" s="77"/>
      <c r="AK930" s="77"/>
      <c r="AL930" s="77"/>
      <c r="AM930" s="77"/>
      <c r="AN930" s="77"/>
      <c r="AO930" s="77"/>
    </row>
    <row r="931" spans="1:41" ht="9" customHeight="1" x14ac:dyDescent="0.2">
      <c r="A931" s="7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  <c r="AA931" s="77"/>
      <c r="AB931" s="77"/>
      <c r="AC931" s="77"/>
      <c r="AD931" s="77"/>
      <c r="AE931" s="77"/>
      <c r="AF931" s="77"/>
      <c r="AG931" s="77"/>
      <c r="AH931" s="77"/>
      <c r="AI931" s="77"/>
      <c r="AJ931" s="77"/>
      <c r="AK931" s="77"/>
      <c r="AL931" s="77"/>
      <c r="AM931" s="77"/>
      <c r="AN931" s="77"/>
      <c r="AO931" s="77"/>
    </row>
    <row r="932" spans="1:41" ht="9" customHeight="1" x14ac:dyDescent="0.2">
      <c r="A932" s="7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  <c r="AA932" s="77"/>
      <c r="AB932" s="77"/>
      <c r="AC932" s="77"/>
      <c r="AD932" s="77"/>
      <c r="AE932" s="77"/>
      <c r="AF932" s="77"/>
      <c r="AG932" s="77"/>
      <c r="AH932" s="77"/>
      <c r="AI932" s="77"/>
      <c r="AJ932" s="77"/>
      <c r="AK932" s="77"/>
      <c r="AL932" s="77"/>
      <c r="AM932" s="77"/>
      <c r="AN932" s="77"/>
      <c r="AO932" s="77"/>
    </row>
    <row r="933" spans="1:41" ht="9" customHeight="1" x14ac:dyDescent="0.2">
      <c r="A933" s="7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  <c r="AA933" s="77"/>
      <c r="AB933" s="77"/>
      <c r="AC933" s="77"/>
      <c r="AD933" s="77"/>
      <c r="AE933" s="77"/>
      <c r="AF933" s="77"/>
      <c r="AG933" s="77"/>
      <c r="AH933" s="77"/>
      <c r="AI933" s="77"/>
      <c r="AJ933" s="77"/>
      <c r="AK933" s="77"/>
      <c r="AL933" s="77"/>
      <c r="AM933" s="77"/>
      <c r="AN933" s="77"/>
      <c r="AO933" s="77"/>
    </row>
    <row r="934" spans="1:41" ht="9" customHeight="1" x14ac:dyDescent="0.2">
      <c r="A934" s="7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  <c r="AA934" s="77"/>
      <c r="AB934" s="77"/>
      <c r="AC934" s="77"/>
      <c r="AD934" s="77"/>
      <c r="AE934" s="77"/>
      <c r="AF934" s="77"/>
      <c r="AG934" s="77"/>
      <c r="AH934" s="77"/>
      <c r="AI934" s="77"/>
      <c r="AJ934" s="77"/>
      <c r="AK934" s="77"/>
      <c r="AL934" s="77"/>
      <c r="AM934" s="77"/>
      <c r="AN934" s="77"/>
      <c r="AO934" s="77"/>
    </row>
    <row r="935" spans="1:41" ht="9" customHeight="1" x14ac:dyDescent="0.2">
      <c r="A935" s="7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  <c r="AA935" s="77"/>
      <c r="AB935" s="77"/>
      <c r="AC935" s="77"/>
      <c r="AD935" s="77"/>
      <c r="AE935" s="77"/>
      <c r="AF935" s="77"/>
      <c r="AG935" s="77"/>
      <c r="AH935" s="77"/>
      <c r="AI935" s="77"/>
      <c r="AJ935" s="77"/>
      <c r="AK935" s="77"/>
      <c r="AL935" s="77"/>
      <c r="AM935" s="77"/>
      <c r="AN935" s="77"/>
      <c r="AO935" s="77"/>
    </row>
    <row r="936" spans="1:41" ht="9" customHeight="1" x14ac:dyDescent="0.2">
      <c r="A936" s="7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  <c r="AA936" s="77"/>
      <c r="AB936" s="77"/>
      <c r="AC936" s="77"/>
      <c r="AD936" s="77"/>
      <c r="AE936" s="77"/>
      <c r="AF936" s="77"/>
      <c r="AG936" s="77"/>
      <c r="AH936" s="77"/>
      <c r="AI936" s="77"/>
      <c r="AJ936" s="77"/>
      <c r="AK936" s="77"/>
      <c r="AL936" s="77"/>
      <c r="AM936" s="77"/>
      <c r="AN936" s="77"/>
      <c r="AO936" s="77"/>
    </row>
    <row r="937" spans="1:41" ht="9" customHeight="1" x14ac:dyDescent="0.2">
      <c r="A937" s="7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  <c r="AA937" s="77"/>
      <c r="AB937" s="77"/>
      <c r="AC937" s="77"/>
      <c r="AD937" s="77"/>
      <c r="AE937" s="77"/>
      <c r="AF937" s="77"/>
      <c r="AG937" s="77"/>
      <c r="AH937" s="77"/>
      <c r="AI937" s="77"/>
      <c r="AJ937" s="77"/>
      <c r="AK937" s="77"/>
      <c r="AL937" s="77"/>
      <c r="AM937" s="77"/>
      <c r="AN937" s="77"/>
      <c r="AO937" s="77"/>
    </row>
    <row r="938" spans="1:41" ht="9" customHeight="1" x14ac:dyDescent="0.2">
      <c r="A938" s="7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  <c r="AA938" s="77"/>
      <c r="AB938" s="77"/>
      <c r="AC938" s="77"/>
      <c r="AD938" s="77"/>
      <c r="AE938" s="77"/>
      <c r="AF938" s="77"/>
      <c r="AG938" s="77"/>
      <c r="AH938" s="77"/>
      <c r="AI938" s="77"/>
      <c r="AJ938" s="77"/>
      <c r="AK938" s="77"/>
      <c r="AL938" s="77"/>
      <c r="AM938" s="77"/>
      <c r="AN938" s="77"/>
      <c r="AO938" s="77"/>
    </row>
    <row r="939" spans="1:41" ht="9" customHeight="1" x14ac:dyDescent="0.2">
      <c r="A939" s="7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  <c r="AA939" s="77"/>
      <c r="AB939" s="77"/>
      <c r="AC939" s="77"/>
      <c r="AD939" s="77"/>
      <c r="AE939" s="77"/>
      <c r="AF939" s="77"/>
      <c r="AG939" s="77"/>
      <c r="AH939" s="77"/>
      <c r="AI939" s="77"/>
      <c r="AJ939" s="77"/>
      <c r="AK939" s="77"/>
      <c r="AL939" s="77"/>
      <c r="AM939" s="77"/>
      <c r="AN939" s="77"/>
      <c r="AO939" s="77"/>
    </row>
    <row r="940" spans="1:41" ht="9" customHeight="1" x14ac:dyDescent="0.2">
      <c r="A940" s="7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  <c r="AA940" s="77"/>
      <c r="AB940" s="77"/>
      <c r="AC940" s="77"/>
      <c r="AD940" s="77"/>
      <c r="AE940" s="77"/>
      <c r="AF940" s="77"/>
      <c r="AG940" s="77"/>
      <c r="AH940" s="77"/>
      <c r="AI940" s="77"/>
      <c r="AJ940" s="77"/>
      <c r="AK940" s="77"/>
      <c r="AL940" s="77"/>
      <c r="AM940" s="77"/>
      <c r="AN940" s="77"/>
      <c r="AO940" s="77"/>
    </row>
    <row r="941" spans="1:41" ht="9" customHeight="1" x14ac:dyDescent="0.2">
      <c r="A941" s="7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  <c r="AA941" s="77"/>
      <c r="AB941" s="77"/>
      <c r="AC941" s="77"/>
      <c r="AD941" s="77"/>
      <c r="AE941" s="77"/>
      <c r="AF941" s="77"/>
      <c r="AG941" s="77"/>
      <c r="AH941" s="77"/>
      <c r="AI941" s="77"/>
      <c r="AJ941" s="77"/>
      <c r="AK941" s="77"/>
      <c r="AL941" s="77"/>
      <c r="AM941" s="77"/>
      <c r="AN941" s="77"/>
      <c r="AO941" s="77"/>
    </row>
    <row r="942" spans="1:41" ht="9" customHeight="1" x14ac:dyDescent="0.2">
      <c r="A942" s="7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  <c r="AA942" s="77"/>
      <c r="AB942" s="77"/>
      <c r="AC942" s="77"/>
      <c r="AD942" s="77"/>
      <c r="AE942" s="77"/>
      <c r="AF942" s="77"/>
      <c r="AG942" s="77"/>
      <c r="AH942" s="77"/>
      <c r="AI942" s="77"/>
      <c r="AJ942" s="77"/>
      <c r="AK942" s="77"/>
      <c r="AL942" s="77"/>
      <c r="AM942" s="77"/>
      <c r="AN942" s="77"/>
      <c r="AO942" s="77"/>
    </row>
    <row r="943" spans="1:41" ht="9" customHeight="1" x14ac:dyDescent="0.2">
      <c r="A943" s="7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  <c r="AA943" s="77"/>
      <c r="AB943" s="77"/>
      <c r="AC943" s="77"/>
      <c r="AD943" s="77"/>
      <c r="AE943" s="77"/>
      <c r="AF943" s="77"/>
      <c r="AG943" s="77"/>
      <c r="AH943" s="77"/>
      <c r="AI943" s="77"/>
      <c r="AJ943" s="77"/>
      <c r="AK943" s="77"/>
      <c r="AL943" s="77"/>
      <c r="AM943" s="77"/>
      <c r="AN943" s="77"/>
      <c r="AO943" s="77"/>
    </row>
    <row r="944" spans="1:41" ht="9" customHeight="1" x14ac:dyDescent="0.2">
      <c r="A944" s="7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  <c r="AA944" s="77"/>
      <c r="AB944" s="77"/>
      <c r="AC944" s="77"/>
      <c r="AD944" s="77"/>
      <c r="AE944" s="77"/>
      <c r="AF944" s="77"/>
      <c r="AG944" s="77"/>
      <c r="AH944" s="77"/>
      <c r="AI944" s="77"/>
      <c r="AJ944" s="77"/>
      <c r="AK944" s="77"/>
      <c r="AL944" s="77"/>
      <c r="AM944" s="77"/>
      <c r="AN944" s="77"/>
      <c r="AO944" s="77"/>
    </row>
    <row r="945" spans="1:41" ht="9" customHeight="1" x14ac:dyDescent="0.2">
      <c r="A945" s="7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  <c r="AA945" s="77"/>
      <c r="AB945" s="77"/>
      <c r="AC945" s="77"/>
      <c r="AD945" s="77"/>
      <c r="AE945" s="77"/>
      <c r="AF945" s="77"/>
      <c r="AG945" s="77"/>
      <c r="AH945" s="77"/>
      <c r="AI945" s="77"/>
      <c r="AJ945" s="77"/>
      <c r="AK945" s="77"/>
      <c r="AL945" s="77"/>
      <c r="AM945" s="77"/>
      <c r="AN945" s="77"/>
      <c r="AO945" s="77"/>
    </row>
    <row r="946" spans="1:41" ht="9" customHeight="1" x14ac:dyDescent="0.2">
      <c r="A946" s="7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  <c r="AA946" s="77"/>
      <c r="AB946" s="77"/>
      <c r="AC946" s="77"/>
      <c r="AD946" s="77"/>
      <c r="AE946" s="77"/>
      <c r="AF946" s="77"/>
      <c r="AG946" s="77"/>
      <c r="AH946" s="77"/>
      <c r="AI946" s="77"/>
      <c r="AJ946" s="77"/>
      <c r="AK946" s="77"/>
      <c r="AL946" s="77"/>
      <c r="AM946" s="77"/>
      <c r="AN946" s="77"/>
      <c r="AO946" s="77"/>
    </row>
    <row r="947" spans="1:41" ht="9" customHeight="1" x14ac:dyDescent="0.2">
      <c r="A947" s="7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  <c r="AA947" s="77"/>
      <c r="AB947" s="77"/>
      <c r="AC947" s="77"/>
      <c r="AD947" s="77"/>
      <c r="AE947" s="77"/>
      <c r="AF947" s="77"/>
      <c r="AG947" s="77"/>
      <c r="AH947" s="77"/>
      <c r="AI947" s="77"/>
      <c r="AJ947" s="77"/>
      <c r="AK947" s="77"/>
      <c r="AL947" s="77"/>
      <c r="AM947" s="77"/>
      <c r="AN947" s="77"/>
      <c r="AO947" s="77"/>
    </row>
    <row r="948" spans="1:41" ht="9" customHeight="1" x14ac:dyDescent="0.2">
      <c r="A948" s="7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  <c r="AA948" s="77"/>
      <c r="AB948" s="77"/>
      <c r="AC948" s="77"/>
      <c r="AD948" s="77"/>
      <c r="AE948" s="77"/>
      <c r="AF948" s="77"/>
      <c r="AG948" s="77"/>
      <c r="AH948" s="77"/>
      <c r="AI948" s="77"/>
      <c r="AJ948" s="77"/>
      <c r="AK948" s="77"/>
      <c r="AL948" s="77"/>
      <c r="AM948" s="77"/>
      <c r="AN948" s="77"/>
      <c r="AO948" s="77"/>
    </row>
    <row r="949" spans="1:41" ht="9" customHeight="1" x14ac:dyDescent="0.2">
      <c r="A949" s="7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  <c r="AA949" s="77"/>
      <c r="AB949" s="77"/>
      <c r="AC949" s="77"/>
      <c r="AD949" s="77"/>
      <c r="AE949" s="77"/>
      <c r="AF949" s="77"/>
      <c r="AG949" s="77"/>
      <c r="AH949" s="77"/>
      <c r="AI949" s="77"/>
      <c r="AJ949" s="77"/>
      <c r="AK949" s="77"/>
      <c r="AL949" s="77"/>
      <c r="AM949" s="77"/>
      <c r="AN949" s="77"/>
      <c r="AO949" s="77"/>
    </row>
    <row r="950" spans="1:41" ht="9" customHeight="1" x14ac:dyDescent="0.2">
      <c r="A950" s="7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  <c r="AA950" s="77"/>
      <c r="AB950" s="77"/>
      <c r="AC950" s="77"/>
      <c r="AD950" s="77"/>
      <c r="AE950" s="77"/>
      <c r="AF950" s="77"/>
      <c r="AG950" s="77"/>
      <c r="AH950" s="77"/>
      <c r="AI950" s="77"/>
      <c r="AJ950" s="77"/>
      <c r="AK950" s="77"/>
      <c r="AL950" s="77"/>
      <c r="AM950" s="77"/>
      <c r="AN950" s="77"/>
      <c r="AO950" s="77"/>
    </row>
    <row r="951" spans="1:41" ht="9" customHeight="1" x14ac:dyDescent="0.2"/>
    <row r="952" spans="1:41" ht="9" customHeight="1" x14ac:dyDescent="0.2"/>
    <row r="953" spans="1:41" ht="9" customHeight="1" x14ac:dyDescent="0.2"/>
    <row r="954" spans="1:41" ht="9" customHeight="1" x14ac:dyDescent="0.2"/>
    <row r="955" spans="1:41" ht="9" customHeight="1" x14ac:dyDescent="0.2"/>
    <row r="956" spans="1:41" ht="9" customHeight="1" x14ac:dyDescent="0.2"/>
    <row r="957" spans="1:41" ht="9" customHeight="1" x14ac:dyDescent="0.2"/>
    <row r="958" spans="1:41" ht="9" customHeight="1" x14ac:dyDescent="0.2"/>
    <row r="959" spans="1:41" ht="9" customHeight="1" x14ac:dyDescent="0.2"/>
    <row r="960" spans="1:41" ht="9" customHeight="1" x14ac:dyDescent="0.2"/>
    <row r="961" ht="9" customHeight="1" x14ac:dyDescent="0.2"/>
    <row r="962" ht="9" customHeight="1" x14ac:dyDescent="0.2"/>
    <row r="963" ht="9" customHeight="1" x14ac:dyDescent="0.2"/>
    <row r="964" ht="9" customHeight="1" x14ac:dyDescent="0.2"/>
    <row r="965" ht="9" customHeight="1" x14ac:dyDescent="0.2"/>
    <row r="966" ht="9" customHeight="1" x14ac:dyDescent="0.2"/>
    <row r="967" ht="9" customHeight="1" x14ac:dyDescent="0.2"/>
    <row r="968" ht="9" customHeight="1" x14ac:dyDescent="0.2"/>
    <row r="969" ht="9" customHeight="1" x14ac:dyDescent="0.2"/>
    <row r="970" ht="9" customHeight="1" x14ac:dyDescent="0.2"/>
    <row r="971" ht="9" customHeight="1" x14ac:dyDescent="0.2"/>
    <row r="972" ht="9" customHeight="1" x14ac:dyDescent="0.2"/>
  </sheetData>
  <sheetProtection password="CE28" sheet="1" objects="1" scenarios="1" selectLockedCells="1"/>
  <dataConsolidate/>
  <customSheetViews>
    <customSheetView guid="{EFB40A7A-7E19-40F7-ACFF-E4984C954791}" scale="130" showPageBreaks="1" printArea="1" view="pageBreakPreview">
      <selection activeCell="R48" sqref="R48"/>
      <pageMargins left="0.39" right="0" top="0" bottom="0" header="0" footer="0"/>
      <pageSetup paperSize="5" scale="23" orientation="portrait" horizontalDpi="1200" verticalDpi="1200" r:id="rId1"/>
      <headerFooter alignWithMargins="0">
        <oddHeader>&amp;C&amp;G</oddHeader>
      </headerFooter>
    </customSheetView>
    <customSheetView guid="{32260517-BF40-43E7-9552-7212EE8624F3}" showPageBreaks="1" printArea="1" view="pageBreakPreview" showRuler="0" topLeftCell="A29">
      <selection activeCell="Z52" sqref="Z52"/>
      <pageMargins left="0.39" right="0" top="0" bottom="0" header="0" footer="0"/>
      <pageSetup paperSize="5" scale="13" orientation="portrait" horizontalDpi="1200" verticalDpi="1200" r:id="rId2"/>
      <headerFooter alignWithMargins="0">
        <oddHeader>&amp;C&amp;G</oddHeader>
      </headerFooter>
    </customSheetView>
  </customSheetViews>
  <mergeCells count="29">
    <mergeCell ref="U5:V5"/>
    <mergeCell ref="CP27:CQ27"/>
    <mergeCell ref="A1:R1"/>
    <mergeCell ref="G5:H5"/>
    <mergeCell ref="I5:J5"/>
    <mergeCell ref="A11:A14"/>
    <mergeCell ref="A6:A10"/>
    <mergeCell ref="E5:F5"/>
    <mergeCell ref="B5:D5"/>
    <mergeCell ref="K5:L5"/>
    <mergeCell ref="M5:N5"/>
    <mergeCell ref="W5:X5"/>
    <mergeCell ref="Y5:Z5"/>
    <mergeCell ref="AA5:AB5"/>
    <mergeCell ref="O5:P5"/>
    <mergeCell ref="Q5:R5"/>
    <mergeCell ref="S5:T5"/>
    <mergeCell ref="A15:A18"/>
    <mergeCell ref="A19:A20"/>
    <mergeCell ref="B19:D19"/>
    <mergeCell ref="B20:D20"/>
    <mergeCell ref="CM27:CO27"/>
    <mergeCell ref="AO5:AP5"/>
    <mergeCell ref="AC5:AD5"/>
    <mergeCell ref="AE5:AF5"/>
    <mergeCell ref="AG5:AH5"/>
    <mergeCell ref="AI5:AJ5"/>
    <mergeCell ref="AK5:AL5"/>
    <mergeCell ref="AM5:AN5"/>
  </mergeCells>
  <phoneticPr fontId="4" type="noConversion"/>
  <dataValidations disablePrompts="1" count="4">
    <dataValidation type="list" allowBlank="1" showInputMessage="1" showErrorMessage="1" sqref="F28:S28">
      <formula1>$AR$28:$AR$35</formula1>
    </dataValidation>
    <dataValidation type="list" allowBlank="1" showInputMessage="1" showErrorMessage="1" sqref="AR26 AC25">
      <formula1>$AR$25:$AR$26</formula1>
    </dataValidation>
    <dataValidation type="list" allowBlank="1" showInputMessage="1" showErrorMessage="1" sqref="AG26:AJ26">
      <formula1>$AR$37:$AR$40</formula1>
    </dataValidation>
    <dataValidation type="list" allowBlank="1" showInputMessage="1" showErrorMessage="1" sqref="B51">
      <formula1>$AI$30:$AI$31</formula1>
    </dataValidation>
  </dataValidations>
  <pageMargins left="0.39" right="0" top="0" bottom="0" header="0" footer="0"/>
  <pageSetup paperSize="5" scale="10" orientation="portrait" horizontalDpi="1200" verticalDpi="1200" r:id="rId3"/>
  <headerFooter alignWithMargins="0">
    <oddHeader>&amp;C&amp;G</oddHeader>
  </headerFooter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view="pageLayout" topLeftCell="A19" zoomScaleNormal="100" workbookViewId="0">
      <selection activeCell="A3" sqref="A3"/>
    </sheetView>
  </sheetViews>
  <sheetFormatPr defaultRowHeight="12.75" x14ac:dyDescent="0.2"/>
  <cols>
    <col min="1" max="1" width="22.28515625" bestFit="1" customWidth="1"/>
    <col min="2" max="2" width="11.85546875" customWidth="1"/>
    <col min="7" max="7" width="7.7109375" customWidth="1"/>
    <col min="8" max="8" width="18" customWidth="1"/>
    <col min="9" max="9" width="1.42578125" customWidth="1"/>
  </cols>
  <sheetData>
    <row r="1" spans="1:8" ht="18.75" customHeight="1" thickBot="1" x14ac:dyDescent="0.25"/>
    <row r="2" spans="1:8" ht="13.5" thickBot="1" x14ac:dyDescent="0.25">
      <c r="A2" s="103" t="s">
        <v>176</v>
      </c>
      <c r="B2" s="104">
        <v>1</v>
      </c>
      <c r="C2" s="104" t="s">
        <v>177</v>
      </c>
      <c r="D2" s="104" t="s">
        <v>178</v>
      </c>
      <c r="E2" s="104" t="s">
        <v>8</v>
      </c>
      <c r="F2" s="104">
        <v>9</v>
      </c>
      <c r="G2" s="104">
        <v>30</v>
      </c>
      <c r="H2" s="105">
        <v>11202</v>
      </c>
    </row>
    <row r="3" spans="1:8" ht="13.5" thickBot="1" x14ac:dyDescent="0.25">
      <c r="A3" s="106" t="s">
        <v>176</v>
      </c>
      <c r="B3" s="101">
        <v>2</v>
      </c>
      <c r="C3" s="101" t="s">
        <v>177</v>
      </c>
      <c r="D3" s="101" t="s">
        <v>178</v>
      </c>
      <c r="E3" s="101" t="s">
        <v>7</v>
      </c>
      <c r="F3" s="101">
        <v>9</v>
      </c>
      <c r="G3" s="101">
        <v>30</v>
      </c>
      <c r="H3" s="102">
        <v>11202</v>
      </c>
    </row>
    <row r="4" spans="1:8" ht="13.5" thickBot="1" x14ac:dyDescent="0.25">
      <c r="A4" s="106" t="s">
        <v>176</v>
      </c>
      <c r="B4" s="101">
        <v>42</v>
      </c>
      <c r="C4" s="101" t="s">
        <v>179</v>
      </c>
      <c r="D4" s="101" t="s">
        <v>180</v>
      </c>
      <c r="E4" s="101" t="s">
        <v>8</v>
      </c>
      <c r="F4" s="101">
        <v>6</v>
      </c>
      <c r="G4" s="101">
        <v>15</v>
      </c>
      <c r="H4" s="102">
        <v>42156</v>
      </c>
    </row>
    <row r="5" spans="1:8" ht="13.5" thickBot="1" x14ac:dyDescent="0.25">
      <c r="A5" s="106" t="s">
        <v>176</v>
      </c>
      <c r="B5" s="101">
        <v>43</v>
      </c>
      <c r="C5" s="101" t="s">
        <v>179</v>
      </c>
      <c r="D5" s="101" t="s">
        <v>180</v>
      </c>
      <c r="E5" s="101" t="s">
        <v>7</v>
      </c>
      <c r="F5" s="101">
        <v>6</v>
      </c>
      <c r="G5" s="101">
        <v>15</v>
      </c>
      <c r="H5" s="102">
        <v>42156</v>
      </c>
    </row>
    <row r="6" spans="1:8" ht="13.5" thickBot="1" x14ac:dyDescent="0.25">
      <c r="A6" s="106" t="s">
        <v>176</v>
      </c>
      <c r="B6" s="101">
        <v>44</v>
      </c>
      <c r="C6" s="101" t="s">
        <v>181</v>
      </c>
      <c r="D6" s="101" t="s">
        <v>182</v>
      </c>
      <c r="E6" s="101" t="s">
        <v>7</v>
      </c>
      <c r="F6" s="101">
        <v>4.5999999999999996</v>
      </c>
      <c r="G6" s="101">
        <v>10.199999999999999</v>
      </c>
      <c r="H6" s="101" t="s">
        <v>183</v>
      </c>
    </row>
    <row r="7" spans="1:8" ht="13.5" thickBot="1" x14ac:dyDescent="0.25">
      <c r="A7" s="106" t="s">
        <v>176</v>
      </c>
      <c r="B7" s="101">
        <v>45</v>
      </c>
      <c r="C7" s="101" t="s">
        <v>181</v>
      </c>
      <c r="D7" s="101" t="s">
        <v>182</v>
      </c>
      <c r="E7" s="101" t="s">
        <v>8</v>
      </c>
      <c r="F7" s="101">
        <v>4.5999999999999996</v>
      </c>
      <c r="G7" s="101">
        <v>10.199999999999999</v>
      </c>
      <c r="H7" s="101" t="s">
        <v>183</v>
      </c>
    </row>
    <row r="8" spans="1:8" ht="13.5" thickBot="1" x14ac:dyDescent="0.25">
      <c r="A8" s="106" t="s">
        <v>184</v>
      </c>
      <c r="B8" s="101">
        <v>3</v>
      </c>
      <c r="C8" s="101" t="s">
        <v>177</v>
      </c>
      <c r="D8" s="101" t="s">
        <v>178</v>
      </c>
      <c r="E8" s="101" t="s">
        <v>7</v>
      </c>
      <c r="F8" s="101">
        <v>3.9</v>
      </c>
      <c r="G8" s="101">
        <v>4.7</v>
      </c>
      <c r="H8" s="101" t="s">
        <v>185</v>
      </c>
    </row>
    <row r="9" spans="1:8" ht="13.5" thickBot="1" x14ac:dyDescent="0.25">
      <c r="A9" s="106" t="s">
        <v>184</v>
      </c>
      <c r="B9" s="101">
        <v>4</v>
      </c>
      <c r="C9" s="101" t="s">
        <v>177</v>
      </c>
      <c r="D9" s="101" t="s">
        <v>178</v>
      </c>
      <c r="E9" s="101" t="s">
        <v>8</v>
      </c>
      <c r="F9" s="101">
        <v>3.9</v>
      </c>
      <c r="G9" s="101">
        <v>4.7</v>
      </c>
      <c r="H9" s="101" t="s">
        <v>185</v>
      </c>
    </row>
    <row r="10" spans="1:8" ht="13.5" thickBot="1" x14ac:dyDescent="0.25">
      <c r="A10" s="106" t="s">
        <v>184</v>
      </c>
      <c r="B10" s="101">
        <v>46</v>
      </c>
      <c r="C10" s="101" t="s">
        <v>179</v>
      </c>
      <c r="D10" s="101" t="s">
        <v>180</v>
      </c>
      <c r="E10" s="101" t="s">
        <v>8</v>
      </c>
      <c r="F10" s="101">
        <v>4</v>
      </c>
      <c r="G10" s="101">
        <v>5.2</v>
      </c>
      <c r="H10" s="101" t="s">
        <v>186</v>
      </c>
    </row>
    <row r="11" spans="1:8" ht="13.5" thickBot="1" x14ac:dyDescent="0.25">
      <c r="A11" s="106" t="s">
        <v>184</v>
      </c>
      <c r="B11" s="101">
        <v>47</v>
      </c>
      <c r="C11" s="101" t="s">
        <v>179</v>
      </c>
      <c r="D11" s="101" t="s">
        <v>180</v>
      </c>
      <c r="E11" s="101" t="s">
        <v>7</v>
      </c>
      <c r="F11" s="101">
        <v>4</v>
      </c>
      <c r="G11" s="101">
        <v>5.2</v>
      </c>
      <c r="H11" s="101" t="s">
        <v>186</v>
      </c>
    </row>
    <row r="12" spans="1:8" ht="13.5" thickBot="1" x14ac:dyDescent="0.25">
      <c r="A12" s="106" t="s">
        <v>184</v>
      </c>
      <c r="B12" s="101">
        <v>48</v>
      </c>
      <c r="C12" s="101" t="s">
        <v>181</v>
      </c>
      <c r="D12" s="101" t="s">
        <v>182</v>
      </c>
      <c r="E12" s="101" t="s">
        <v>8</v>
      </c>
      <c r="F12" s="101">
        <v>4.7</v>
      </c>
      <c r="G12" s="101">
        <v>6.1</v>
      </c>
      <c r="H12" s="101" t="s">
        <v>187</v>
      </c>
    </row>
    <row r="13" spans="1:8" ht="13.5" thickBot="1" x14ac:dyDescent="0.25">
      <c r="A13" s="106" t="s">
        <v>184</v>
      </c>
      <c r="B13" s="101">
        <v>49</v>
      </c>
      <c r="C13" s="101" t="s">
        <v>181</v>
      </c>
      <c r="D13" s="101" t="s">
        <v>182</v>
      </c>
      <c r="E13" s="101" t="s">
        <v>7</v>
      </c>
      <c r="F13" s="101">
        <v>4.04</v>
      </c>
      <c r="G13" s="101">
        <v>5.48</v>
      </c>
      <c r="H13" s="101" t="s">
        <v>188</v>
      </c>
    </row>
    <row r="14" spans="1:8" ht="13.5" thickBot="1" x14ac:dyDescent="0.25">
      <c r="A14" s="106" t="s">
        <v>189</v>
      </c>
      <c r="B14" s="101">
        <v>5</v>
      </c>
      <c r="C14" s="101" t="s">
        <v>177</v>
      </c>
      <c r="D14" s="101" t="s">
        <v>178</v>
      </c>
      <c r="E14" s="101" t="s">
        <v>8</v>
      </c>
      <c r="F14" s="101">
        <v>13.5</v>
      </c>
      <c r="G14" s="101">
        <v>18.5</v>
      </c>
      <c r="H14" s="101" t="s">
        <v>190</v>
      </c>
    </row>
    <row r="15" spans="1:8" ht="13.5" thickBot="1" x14ac:dyDescent="0.25">
      <c r="A15" s="106" t="s">
        <v>189</v>
      </c>
      <c r="B15" s="101">
        <v>6</v>
      </c>
      <c r="C15" s="101" t="s">
        <v>177</v>
      </c>
      <c r="D15" s="101" t="s">
        <v>178</v>
      </c>
      <c r="E15" s="101" t="s">
        <v>7</v>
      </c>
      <c r="F15" s="101">
        <v>13.5</v>
      </c>
      <c r="G15" s="101">
        <v>18.5</v>
      </c>
      <c r="H15" s="101" t="s">
        <v>190</v>
      </c>
    </row>
    <row r="16" spans="1:8" ht="13.5" thickBot="1" x14ac:dyDescent="0.25">
      <c r="A16" s="106" t="s">
        <v>189</v>
      </c>
      <c r="B16" s="101">
        <v>50</v>
      </c>
      <c r="C16" s="101" t="s">
        <v>179</v>
      </c>
      <c r="D16" s="101" t="s">
        <v>180</v>
      </c>
      <c r="E16" s="101" t="s">
        <v>7</v>
      </c>
      <c r="F16" s="101">
        <v>10.199999999999999</v>
      </c>
      <c r="G16" s="101">
        <v>15.2</v>
      </c>
      <c r="H16" s="101" t="s">
        <v>191</v>
      </c>
    </row>
    <row r="17" spans="1:8" ht="13.5" thickBot="1" x14ac:dyDescent="0.25">
      <c r="A17" s="106" t="s">
        <v>189</v>
      </c>
      <c r="B17" s="101">
        <v>51</v>
      </c>
      <c r="C17" s="101" t="s">
        <v>179</v>
      </c>
      <c r="D17" s="101" t="s">
        <v>180</v>
      </c>
      <c r="E17" s="101" t="s">
        <v>8</v>
      </c>
      <c r="F17" s="101">
        <v>10.199999999999999</v>
      </c>
      <c r="G17" s="101">
        <v>15.2</v>
      </c>
      <c r="H17" s="101" t="s">
        <v>191</v>
      </c>
    </row>
    <row r="18" spans="1:8" ht="13.5" thickBot="1" x14ac:dyDescent="0.25">
      <c r="A18" s="106" t="s">
        <v>189</v>
      </c>
      <c r="B18" s="101">
        <v>52</v>
      </c>
      <c r="C18" s="101" t="s">
        <v>181</v>
      </c>
      <c r="D18" s="101" t="s">
        <v>182</v>
      </c>
      <c r="E18" s="101" t="s">
        <v>8</v>
      </c>
      <c r="F18" s="101">
        <v>14</v>
      </c>
      <c r="G18" s="101">
        <v>17</v>
      </c>
      <c r="H18" s="101" t="s">
        <v>192</v>
      </c>
    </row>
    <row r="19" spans="1:8" ht="13.5" thickBot="1" x14ac:dyDescent="0.25">
      <c r="A19" s="106" t="s">
        <v>189</v>
      </c>
      <c r="B19" s="101">
        <v>53</v>
      </c>
      <c r="C19" s="101" t="s">
        <v>181</v>
      </c>
      <c r="D19" s="101" t="s">
        <v>182</v>
      </c>
      <c r="E19" s="101" t="s">
        <v>7</v>
      </c>
      <c r="F19" s="101">
        <v>12.2</v>
      </c>
      <c r="G19" s="101">
        <v>16</v>
      </c>
      <c r="H19" s="101" t="s">
        <v>192</v>
      </c>
    </row>
    <row r="20" spans="1:8" ht="13.5" thickBot="1" x14ac:dyDescent="0.25">
      <c r="A20" s="106" t="s">
        <v>193</v>
      </c>
      <c r="B20" s="101">
        <v>7</v>
      </c>
      <c r="C20" s="101" t="s">
        <v>177</v>
      </c>
      <c r="D20" s="101" t="s">
        <v>178</v>
      </c>
      <c r="E20" s="101" t="s">
        <v>7</v>
      </c>
      <c r="F20" s="101">
        <v>42</v>
      </c>
      <c r="G20" s="101">
        <v>51</v>
      </c>
      <c r="H20" s="101" t="s">
        <v>194</v>
      </c>
    </row>
    <row r="21" spans="1:8" ht="13.5" thickBot="1" x14ac:dyDescent="0.25">
      <c r="A21" s="106" t="s">
        <v>193</v>
      </c>
      <c r="B21" s="101">
        <v>8</v>
      </c>
      <c r="C21" s="101" t="s">
        <v>177</v>
      </c>
      <c r="D21" s="101" t="s">
        <v>178</v>
      </c>
      <c r="E21" s="101" t="s">
        <v>8</v>
      </c>
      <c r="F21" s="101">
        <v>42</v>
      </c>
      <c r="G21" s="101">
        <v>51</v>
      </c>
      <c r="H21" s="101" t="s">
        <v>194</v>
      </c>
    </row>
    <row r="22" spans="1:8" ht="13.5" thickBot="1" x14ac:dyDescent="0.25">
      <c r="A22" s="106" t="s">
        <v>193</v>
      </c>
      <c r="B22" s="101">
        <v>47</v>
      </c>
      <c r="C22" s="101" t="s">
        <v>181</v>
      </c>
      <c r="D22" s="101" t="s">
        <v>182</v>
      </c>
      <c r="E22" s="101" t="s">
        <v>8</v>
      </c>
      <c r="F22" s="101">
        <v>42</v>
      </c>
      <c r="G22" s="101">
        <v>52</v>
      </c>
      <c r="H22" s="101" t="s">
        <v>195</v>
      </c>
    </row>
    <row r="23" spans="1:8" ht="13.5" thickBot="1" x14ac:dyDescent="0.25">
      <c r="A23" s="106" t="s">
        <v>193</v>
      </c>
      <c r="B23" s="101">
        <v>55</v>
      </c>
      <c r="C23" s="101" t="s">
        <v>179</v>
      </c>
      <c r="D23" s="101" t="s">
        <v>180</v>
      </c>
      <c r="E23" s="101" t="s">
        <v>7</v>
      </c>
      <c r="F23" s="101">
        <v>34</v>
      </c>
      <c r="G23" s="101">
        <v>48</v>
      </c>
      <c r="H23" s="101" t="s">
        <v>196</v>
      </c>
    </row>
    <row r="24" spans="1:8" ht="13.5" thickBot="1" x14ac:dyDescent="0.25">
      <c r="A24" s="106" t="s">
        <v>193</v>
      </c>
      <c r="B24" s="101">
        <v>56</v>
      </c>
      <c r="C24" s="101" t="s">
        <v>179</v>
      </c>
      <c r="D24" s="101" t="s">
        <v>180</v>
      </c>
      <c r="E24" s="101" t="s">
        <v>8</v>
      </c>
      <c r="F24" s="101">
        <v>34</v>
      </c>
      <c r="G24" s="101">
        <v>48</v>
      </c>
      <c r="H24" s="101" t="s">
        <v>196</v>
      </c>
    </row>
    <row r="25" spans="1:8" ht="13.5" thickBot="1" x14ac:dyDescent="0.25">
      <c r="A25" s="106" t="s">
        <v>193</v>
      </c>
      <c r="B25" s="101">
        <v>57</v>
      </c>
      <c r="C25" s="101" t="s">
        <v>181</v>
      </c>
      <c r="D25" s="101" t="s">
        <v>182</v>
      </c>
      <c r="E25" s="101" t="s">
        <v>7</v>
      </c>
      <c r="F25" s="101">
        <v>37.700000000000003</v>
      </c>
      <c r="G25" s="101">
        <v>47.9</v>
      </c>
      <c r="H25" s="101" t="s">
        <v>197</v>
      </c>
    </row>
    <row r="26" spans="1:8" ht="13.5" thickBot="1" x14ac:dyDescent="0.25">
      <c r="A26" s="106" t="s">
        <v>30</v>
      </c>
      <c r="B26" s="101">
        <v>9</v>
      </c>
      <c r="C26" s="101" t="s">
        <v>177</v>
      </c>
      <c r="D26" s="101" t="s">
        <v>178</v>
      </c>
      <c r="E26" s="101" t="s">
        <v>8</v>
      </c>
      <c r="F26" s="101">
        <v>98</v>
      </c>
      <c r="G26" s="101">
        <v>108</v>
      </c>
      <c r="H26" s="101" t="s">
        <v>198</v>
      </c>
    </row>
    <row r="27" spans="1:8" ht="13.5" thickBot="1" x14ac:dyDescent="0.25">
      <c r="A27" s="106" t="s">
        <v>30</v>
      </c>
      <c r="B27" s="101">
        <v>10</v>
      </c>
      <c r="C27" s="101" t="s">
        <v>177</v>
      </c>
      <c r="D27" s="101" t="s">
        <v>178</v>
      </c>
      <c r="E27" s="101" t="s">
        <v>7</v>
      </c>
      <c r="F27" s="101">
        <v>98</v>
      </c>
      <c r="G27" s="101">
        <v>108</v>
      </c>
      <c r="H27" s="101" t="s">
        <v>198</v>
      </c>
    </row>
    <row r="28" spans="1:8" ht="13.5" thickBot="1" x14ac:dyDescent="0.25">
      <c r="A28" s="106" t="s">
        <v>30</v>
      </c>
      <c r="B28" s="101">
        <v>58</v>
      </c>
      <c r="C28" s="101" t="s">
        <v>179</v>
      </c>
      <c r="D28" s="101" t="s">
        <v>180</v>
      </c>
      <c r="E28" s="101" t="s">
        <v>7</v>
      </c>
      <c r="F28" s="101">
        <v>78</v>
      </c>
      <c r="G28" s="101">
        <v>94</v>
      </c>
      <c r="H28" s="101" t="s">
        <v>199</v>
      </c>
    </row>
    <row r="29" spans="1:8" ht="13.5" thickBot="1" x14ac:dyDescent="0.25">
      <c r="A29" s="106" t="s">
        <v>30</v>
      </c>
      <c r="B29" s="101">
        <v>59</v>
      </c>
      <c r="C29" s="101" t="s">
        <v>179</v>
      </c>
      <c r="D29" s="101" t="s">
        <v>180</v>
      </c>
      <c r="E29" s="101" t="s">
        <v>8</v>
      </c>
      <c r="F29" s="101">
        <v>78</v>
      </c>
      <c r="G29" s="101">
        <v>94</v>
      </c>
      <c r="H29" s="101" t="s">
        <v>199</v>
      </c>
    </row>
    <row r="30" spans="1:8" ht="13.5" thickBot="1" x14ac:dyDescent="0.25">
      <c r="A30" s="106" t="s">
        <v>30</v>
      </c>
      <c r="B30" s="101">
        <v>60</v>
      </c>
      <c r="C30" s="101" t="s">
        <v>181</v>
      </c>
      <c r="D30" s="101" t="s">
        <v>182</v>
      </c>
      <c r="E30" s="101" t="s">
        <v>7</v>
      </c>
      <c r="F30" s="101">
        <v>80</v>
      </c>
      <c r="G30" s="101">
        <v>97</v>
      </c>
      <c r="H30" s="101" t="s">
        <v>200</v>
      </c>
    </row>
    <row r="31" spans="1:8" ht="13.5" thickBot="1" x14ac:dyDescent="0.25">
      <c r="A31" s="106" t="s">
        <v>30</v>
      </c>
      <c r="B31" s="101">
        <v>61</v>
      </c>
      <c r="C31" s="101" t="s">
        <v>181</v>
      </c>
      <c r="D31" s="101" t="s">
        <v>182</v>
      </c>
      <c r="E31" s="101" t="s">
        <v>8</v>
      </c>
      <c r="F31" s="101">
        <v>80</v>
      </c>
      <c r="G31" s="101">
        <v>94</v>
      </c>
      <c r="H31" s="101" t="s">
        <v>201</v>
      </c>
    </row>
    <row r="32" spans="1:8" ht="13.5" thickBot="1" x14ac:dyDescent="0.25">
      <c r="A32" s="106" t="s">
        <v>32</v>
      </c>
      <c r="B32" s="101">
        <v>11</v>
      </c>
      <c r="C32" s="101" t="s">
        <v>177</v>
      </c>
      <c r="D32" s="101" t="s">
        <v>178</v>
      </c>
      <c r="E32" s="101" t="s">
        <v>7</v>
      </c>
      <c r="F32" s="101">
        <v>31</v>
      </c>
      <c r="G32" s="101">
        <v>34</v>
      </c>
      <c r="H32" s="101" t="s">
        <v>202</v>
      </c>
    </row>
    <row r="33" spans="1:8" ht="13.5" thickBot="1" x14ac:dyDescent="0.25">
      <c r="A33" s="106" t="s">
        <v>32</v>
      </c>
      <c r="B33" s="101">
        <v>12</v>
      </c>
      <c r="C33" s="101" t="s">
        <v>177</v>
      </c>
      <c r="D33" s="101" t="s">
        <v>178</v>
      </c>
      <c r="E33" s="101" t="s">
        <v>8</v>
      </c>
      <c r="F33" s="101">
        <v>31</v>
      </c>
      <c r="G33" s="101">
        <v>34</v>
      </c>
      <c r="H33" s="101" t="s">
        <v>202</v>
      </c>
    </row>
    <row r="34" spans="1:8" ht="13.5" thickBot="1" x14ac:dyDescent="0.25">
      <c r="A34" s="106" t="s">
        <v>32</v>
      </c>
      <c r="B34" s="101">
        <v>62</v>
      </c>
      <c r="C34" s="101" t="s">
        <v>179</v>
      </c>
      <c r="D34" s="101" t="s">
        <v>180</v>
      </c>
      <c r="E34" s="101" t="s">
        <v>8</v>
      </c>
      <c r="F34" s="101">
        <v>23</v>
      </c>
      <c r="G34" s="101">
        <v>31</v>
      </c>
      <c r="H34" s="101" t="s">
        <v>203</v>
      </c>
    </row>
    <row r="35" spans="1:8" ht="13.5" thickBot="1" x14ac:dyDescent="0.25">
      <c r="A35" s="106" t="s">
        <v>32</v>
      </c>
      <c r="B35" s="101">
        <v>63</v>
      </c>
      <c r="C35" s="101" t="s">
        <v>179</v>
      </c>
      <c r="D35" s="101" t="s">
        <v>180</v>
      </c>
      <c r="E35" s="101" t="s">
        <v>7</v>
      </c>
      <c r="F35" s="101">
        <v>23</v>
      </c>
      <c r="G35" s="101">
        <v>31</v>
      </c>
      <c r="H35" s="101" t="s">
        <v>203</v>
      </c>
    </row>
    <row r="36" spans="1:8" ht="13.5" thickBot="1" x14ac:dyDescent="0.25">
      <c r="A36" s="106" t="s">
        <v>32</v>
      </c>
      <c r="B36" s="101">
        <v>64</v>
      </c>
      <c r="C36" s="101" t="s">
        <v>181</v>
      </c>
      <c r="D36" s="101" t="s">
        <v>182</v>
      </c>
      <c r="E36" s="101" t="s">
        <v>7</v>
      </c>
      <c r="F36" s="101">
        <v>27</v>
      </c>
      <c r="G36" s="101">
        <v>31.2</v>
      </c>
      <c r="H36" s="101" t="s">
        <v>204</v>
      </c>
    </row>
    <row r="37" spans="1:8" ht="13.5" thickBot="1" x14ac:dyDescent="0.25">
      <c r="A37" s="106" t="s">
        <v>32</v>
      </c>
      <c r="B37" s="101">
        <v>65</v>
      </c>
      <c r="C37" s="101" t="s">
        <v>181</v>
      </c>
      <c r="D37" s="101" t="s">
        <v>182</v>
      </c>
      <c r="E37" s="101" t="s">
        <v>8</v>
      </c>
      <c r="F37" s="101">
        <v>28</v>
      </c>
      <c r="G37" s="101">
        <v>33</v>
      </c>
      <c r="H37" s="101" t="s">
        <v>205</v>
      </c>
    </row>
    <row r="38" spans="1:8" ht="13.5" thickBot="1" x14ac:dyDescent="0.25">
      <c r="A38" s="106" t="s">
        <v>34</v>
      </c>
      <c r="B38" s="101">
        <v>13</v>
      </c>
      <c r="C38" s="101" t="s">
        <v>177</v>
      </c>
      <c r="D38" s="101" t="s">
        <v>178</v>
      </c>
      <c r="E38" s="101" t="s">
        <v>8</v>
      </c>
      <c r="F38" s="101">
        <v>31</v>
      </c>
      <c r="G38" s="101">
        <v>34</v>
      </c>
      <c r="H38" s="101" t="s">
        <v>202</v>
      </c>
    </row>
    <row r="39" spans="1:8" ht="13.5" thickBot="1" x14ac:dyDescent="0.25">
      <c r="A39" s="106" t="s">
        <v>34</v>
      </c>
      <c r="B39" s="101">
        <v>14</v>
      </c>
      <c r="C39" s="101" t="s">
        <v>177</v>
      </c>
      <c r="D39" s="101" t="s">
        <v>178</v>
      </c>
      <c r="E39" s="101" t="s">
        <v>7</v>
      </c>
      <c r="F39" s="101">
        <v>31</v>
      </c>
      <c r="G39" s="101">
        <v>34</v>
      </c>
      <c r="H39" s="101" t="s">
        <v>202</v>
      </c>
    </row>
    <row r="40" spans="1:8" ht="13.5" thickBot="1" x14ac:dyDescent="0.25">
      <c r="A40" s="106" t="s">
        <v>34</v>
      </c>
      <c r="B40" s="101">
        <v>65</v>
      </c>
      <c r="C40" s="101" t="s">
        <v>179</v>
      </c>
      <c r="D40" s="101" t="s">
        <v>180</v>
      </c>
      <c r="E40" s="101" t="s">
        <v>8</v>
      </c>
      <c r="F40" s="101">
        <v>32</v>
      </c>
      <c r="G40" s="101">
        <v>36</v>
      </c>
      <c r="H40" s="101" t="s">
        <v>206</v>
      </c>
    </row>
    <row r="41" spans="1:8" ht="13.5" thickBot="1" x14ac:dyDescent="0.25">
      <c r="A41" s="106" t="s">
        <v>34</v>
      </c>
      <c r="B41" s="101">
        <v>66</v>
      </c>
      <c r="C41" s="101" t="s">
        <v>179</v>
      </c>
      <c r="D41" s="101" t="s">
        <v>180</v>
      </c>
      <c r="E41" s="101" t="s">
        <v>7</v>
      </c>
      <c r="F41" s="101">
        <v>32</v>
      </c>
      <c r="G41" s="101">
        <v>36</v>
      </c>
      <c r="H41" s="101" t="s">
        <v>206</v>
      </c>
    </row>
    <row r="42" spans="1:8" ht="13.5" thickBot="1" x14ac:dyDescent="0.25">
      <c r="A42" s="106" t="s">
        <v>34</v>
      </c>
      <c r="B42" s="101">
        <v>67</v>
      </c>
      <c r="C42" s="101" t="s">
        <v>181</v>
      </c>
      <c r="D42" s="101" t="s">
        <v>182</v>
      </c>
      <c r="E42" s="101" t="s">
        <v>7</v>
      </c>
      <c r="F42" s="101">
        <v>31.8</v>
      </c>
      <c r="G42" s="101">
        <v>35.4</v>
      </c>
      <c r="H42" s="101" t="s">
        <v>207</v>
      </c>
    </row>
    <row r="43" spans="1:8" ht="13.5" thickBot="1" x14ac:dyDescent="0.25">
      <c r="A43" s="106" t="s">
        <v>34</v>
      </c>
      <c r="B43" s="101">
        <v>68</v>
      </c>
      <c r="C43" s="101" t="s">
        <v>181</v>
      </c>
      <c r="D43" s="101" t="s">
        <v>182</v>
      </c>
      <c r="E43" s="101" t="s">
        <v>8</v>
      </c>
      <c r="F43" s="101">
        <v>32</v>
      </c>
      <c r="G43" s="101">
        <v>36</v>
      </c>
      <c r="H43" s="101" t="s">
        <v>206</v>
      </c>
    </row>
    <row r="44" spans="1:8" ht="13.5" thickBot="1" x14ac:dyDescent="0.25">
      <c r="A44" s="106" t="s">
        <v>208</v>
      </c>
      <c r="B44" s="101">
        <v>15</v>
      </c>
      <c r="C44" s="101" t="s">
        <v>209</v>
      </c>
      <c r="D44" s="101" t="s">
        <v>210</v>
      </c>
      <c r="E44" s="101"/>
      <c r="F44" s="101">
        <v>150</v>
      </c>
      <c r="G44" s="101">
        <v>400</v>
      </c>
      <c r="H44" s="101" t="s">
        <v>211</v>
      </c>
    </row>
    <row r="45" spans="1:8" ht="13.5" thickBot="1" x14ac:dyDescent="0.25">
      <c r="A45" s="106" t="s">
        <v>212</v>
      </c>
      <c r="B45" s="101">
        <v>17</v>
      </c>
      <c r="C45" s="101" t="s">
        <v>209</v>
      </c>
      <c r="D45" s="101" t="s">
        <v>210</v>
      </c>
      <c r="E45" s="101"/>
      <c r="F45" s="101">
        <v>11.6</v>
      </c>
      <c r="G45" s="101">
        <v>14.4</v>
      </c>
      <c r="H45" s="101" t="s">
        <v>213</v>
      </c>
    </row>
    <row r="46" spans="1:8" ht="13.5" thickBot="1" x14ac:dyDescent="0.25">
      <c r="A46" s="106" t="s">
        <v>214</v>
      </c>
      <c r="B46" s="101">
        <v>22</v>
      </c>
      <c r="C46" s="101" t="s">
        <v>177</v>
      </c>
      <c r="D46" s="101" t="s">
        <v>178</v>
      </c>
      <c r="E46" s="101" t="s">
        <v>8</v>
      </c>
      <c r="F46" s="101">
        <v>1</v>
      </c>
      <c r="G46" s="101">
        <v>9.5</v>
      </c>
      <c r="H46" s="101" t="s">
        <v>215</v>
      </c>
    </row>
    <row r="47" spans="1:8" ht="13.5" thickBot="1" x14ac:dyDescent="0.25">
      <c r="A47" s="106" t="s">
        <v>214</v>
      </c>
      <c r="B47" s="101">
        <v>23</v>
      </c>
      <c r="C47" s="101" t="s">
        <v>177</v>
      </c>
      <c r="D47" s="101" t="s">
        <v>178</v>
      </c>
      <c r="E47" s="101" t="s">
        <v>7</v>
      </c>
      <c r="F47" s="101">
        <v>1</v>
      </c>
      <c r="G47" s="101">
        <v>9.5</v>
      </c>
      <c r="H47" s="101" t="s">
        <v>215</v>
      </c>
    </row>
    <row r="48" spans="1:8" ht="13.5" thickBot="1" x14ac:dyDescent="0.25">
      <c r="A48" s="106" t="s">
        <v>214</v>
      </c>
      <c r="B48" s="101">
        <v>69</v>
      </c>
      <c r="C48" s="101" t="s">
        <v>179</v>
      </c>
      <c r="D48" s="101" t="s">
        <v>180</v>
      </c>
      <c r="E48" s="101" t="s">
        <v>8</v>
      </c>
      <c r="F48" s="101">
        <v>1.5</v>
      </c>
      <c r="G48" s="101">
        <v>8.5</v>
      </c>
      <c r="H48" s="101" t="s">
        <v>216</v>
      </c>
    </row>
    <row r="49" spans="1:8" ht="13.5" thickBot="1" x14ac:dyDescent="0.25">
      <c r="A49" s="106" t="s">
        <v>214</v>
      </c>
      <c r="B49" s="101">
        <v>70</v>
      </c>
      <c r="C49" s="101" t="s">
        <v>179</v>
      </c>
      <c r="D49" s="101" t="s">
        <v>180</v>
      </c>
      <c r="E49" s="101" t="s">
        <v>7</v>
      </c>
      <c r="F49" s="101">
        <v>1.5</v>
      </c>
      <c r="G49" s="101">
        <v>8.5</v>
      </c>
      <c r="H49" s="101" t="s">
        <v>216</v>
      </c>
    </row>
    <row r="50" spans="1:8" ht="13.5" thickBot="1" x14ac:dyDescent="0.25">
      <c r="A50" s="106" t="s">
        <v>214</v>
      </c>
      <c r="B50" s="101">
        <v>77</v>
      </c>
      <c r="C50" s="101" t="s">
        <v>181</v>
      </c>
      <c r="D50" s="101" t="s">
        <v>182</v>
      </c>
      <c r="E50" s="101" t="s">
        <v>8</v>
      </c>
      <c r="F50" s="101">
        <v>2</v>
      </c>
      <c r="G50" s="101">
        <v>6.9</v>
      </c>
      <c r="H50" s="101" t="s">
        <v>217</v>
      </c>
    </row>
    <row r="51" spans="1:8" ht="13.5" thickBot="1" x14ac:dyDescent="0.25">
      <c r="A51" s="106" t="s">
        <v>214</v>
      </c>
      <c r="B51" s="101">
        <v>79</v>
      </c>
      <c r="C51" s="101" t="s">
        <v>181</v>
      </c>
      <c r="D51" s="101" t="s">
        <v>182</v>
      </c>
      <c r="E51" s="101" t="s">
        <v>7</v>
      </c>
      <c r="F51" s="101">
        <v>2</v>
      </c>
      <c r="G51" s="101">
        <v>6.9</v>
      </c>
      <c r="H51" s="101" t="s">
        <v>217</v>
      </c>
    </row>
    <row r="52" spans="1:8" ht="13.5" thickBot="1" x14ac:dyDescent="0.25">
      <c r="A52" s="106" t="s">
        <v>218</v>
      </c>
      <c r="B52" s="101">
        <v>24</v>
      </c>
      <c r="C52" s="101" t="s">
        <v>177</v>
      </c>
      <c r="D52" s="101" t="s">
        <v>178</v>
      </c>
      <c r="E52" s="101" t="s">
        <v>8</v>
      </c>
      <c r="F52" s="101">
        <v>2</v>
      </c>
      <c r="G52" s="101">
        <v>17</v>
      </c>
      <c r="H52" s="101" t="s">
        <v>219</v>
      </c>
    </row>
    <row r="53" spans="1:8" ht="13.5" thickBot="1" x14ac:dyDescent="0.25">
      <c r="A53" s="106" t="s">
        <v>218</v>
      </c>
      <c r="B53" s="101">
        <v>25</v>
      </c>
      <c r="C53" s="101" t="s">
        <v>177</v>
      </c>
      <c r="D53" s="101" t="s">
        <v>178</v>
      </c>
      <c r="E53" s="101" t="s">
        <v>7</v>
      </c>
      <c r="F53" s="101">
        <v>1</v>
      </c>
      <c r="G53" s="101">
        <v>17</v>
      </c>
      <c r="H53" s="101" t="s">
        <v>220</v>
      </c>
    </row>
    <row r="54" spans="1:8" ht="13.5" thickBot="1" x14ac:dyDescent="0.25">
      <c r="A54" s="106" t="s">
        <v>218</v>
      </c>
      <c r="B54" s="101">
        <v>72</v>
      </c>
      <c r="C54" s="101" t="s">
        <v>179</v>
      </c>
      <c r="D54" s="101" t="s">
        <v>180</v>
      </c>
      <c r="E54" s="101" t="s">
        <v>8</v>
      </c>
      <c r="F54" s="101">
        <v>3.7</v>
      </c>
      <c r="G54" s="101">
        <v>8.5</v>
      </c>
      <c r="H54" s="101" t="s">
        <v>221</v>
      </c>
    </row>
    <row r="55" spans="1:8" ht="13.5" thickBot="1" x14ac:dyDescent="0.25">
      <c r="A55" s="106" t="s">
        <v>218</v>
      </c>
      <c r="B55" s="101">
        <v>73</v>
      </c>
      <c r="C55" s="101" t="s">
        <v>179</v>
      </c>
      <c r="D55" s="101" t="s">
        <v>180</v>
      </c>
      <c r="E55" s="101" t="s">
        <v>7</v>
      </c>
      <c r="F55" s="101">
        <v>3.7</v>
      </c>
      <c r="G55" s="101">
        <v>8.5</v>
      </c>
      <c r="H55" s="101" t="s">
        <v>221</v>
      </c>
    </row>
    <row r="56" spans="1:8" ht="13.5" thickBot="1" x14ac:dyDescent="0.25">
      <c r="A56" s="106" t="s">
        <v>218</v>
      </c>
      <c r="B56" s="101">
        <v>80</v>
      </c>
      <c r="C56" s="101" t="s">
        <v>181</v>
      </c>
      <c r="D56" s="101" t="s">
        <v>182</v>
      </c>
      <c r="E56" s="101" t="s">
        <v>7</v>
      </c>
      <c r="F56" s="101">
        <v>0.6</v>
      </c>
      <c r="G56" s="101">
        <v>3.4</v>
      </c>
      <c r="H56" s="101" t="s">
        <v>222</v>
      </c>
    </row>
    <row r="57" spans="1:8" ht="13.5" thickBot="1" x14ac:dyDescent="0.25">
      <c r="A57" s="106" t="s">
        <v>218</v>
      </c>
      <c r="B57" s="101">
        <v>81</v>
      </c>
      <c r="C57" s="101" t="s">
        <v>181</v>
      </c>
      <c r="D57" s="101" t="s">
        <v>182</v>
      </c>
      <c r="E57" s="101" t="s">
        <v>8</v>
      </c>
      <c r="F57" s="101">
        <v>0.6</v>
      </c>
      <c r="G57" s="101">
        <v>3.4</v>
      </c>
      <c r="H57" s="101" t="s">
        <v>222</v>
      </c>
    </row>
    <row r="58" spans="1:8" ht="13.5" thickBot="1" x14ac:dyDescent="0.25">
      <c r="A58" s="106" t="s">
        <v>223</v>
      </c>
      <c r="B58" s="101">
        <v>26</v>
      </c>
      <c r="C58" s="101" t="s">
        <v>177</v>
      </c>
      <c r="D58" s="101" t="s">
        <v>178</v>
      </c>
      <c r="E58" s="101" t="s">
        <v>8</v>
      </c>
      <c r="F58" s="101">
        <v>0.3</v>
      </c>
      <c r="G58" s="101">
        <v>0.82</v>
      </c>
      <c r="H58" s="101" t="s">
        <v>224</v>
      </c>
    </row>
    <row r="59" spans="1:8" ht="13.5" thickBot="1" x14ac:dyDescent="0.25">
      <c r="A59" s="106" t="s">
        <v>223</v>
      </c>
      <c r="B59" s="101">
        <v>27</v>
      </c>
      <c r="C59" s="101" t="s">
        <v>177</v>
      </c>
      <c r="D59" s="101" t="s">
        <v>178</v>
      </c>
      <c r="E59" s="101" t="s">
        <v>7</v>
      </c>
      <c r="F59" s="101">
        <v>0.3</v>
      </c>
      <c r="G59" s="101">
        <v>0.82</v>
      </c>
      <c r="H59" s="101" t="s">
        <v>224</v>
      </c>
    </row>
    <row r="60" spans="1:8" ht="13.5" thickBot="1" x14ac:dyDescent="0.25">
      <c r="A60" s="106" t="s">
        <v>223</v>
      </c>
      <c r="B60" s="101">
        <v>74</v>
      </c>
      <c r="C60" s="101" t="s">
        <v>179</v>
      </c>
      <c r="D60" s="101" t="s">
        <v>182</v>
      </c>
      <c r="E60" s="101" t="s">
        <v>7</v>
      </c>
      <c r="F60" s="101">
        <v>0</v>
      </c>
      <c r="G60" s="101">
        <v>0.8</v>
      </c>
      <c r="H60" s="101" t="s">
        <v>225</v>
      </c>
    </row>
    <row r="61" spans="1:8" ht="13.5" thickBot="1" x14ac:dyDescent="0.25">
      <c r="A61" s="106" t="s">
        <v>223</v>
      </c>
      <c r="B61" s="101">
        <v>76</v>
      </c>
      <c r="C61" s="101" t="s">
        <v>179</v>
      </c>
      <c r="D61" s="101" t="s">
        <v>182</v>
      </c>
      <c r="E61" s="101" t="s">
        <v>8</v>
      </c>
      <c r="F61" s="101">
        <v>0</v>
      </c>
      <c r="G61" s="101">
        <v>0.8</v>
      </c>
      <c r="H61" s="101" t="s">
        <v>225</v>
      </c>
    </row>
    <row r="62" spans="1:8" ht="13.5" thickBot="1" x14ac:dyDescent="0.25">
      <c r="A62" s="106" t="s">
        <v>226</v>
      </c>
      <c r="B62" s="101">
        <v>28</v>
      </c>
      <c r="C62" s="101" t="s">
        <v>177</v>
      </c>
      <c r="D62" s="101" t="s">
        <v>178</v>
      </c>
      <c r="E62" s="101" t="s">
        <v>7</v>
      </c>
      <c r="F62" s="101">
        <v>0.04</v>
      </c>
      <c r="G62" s="101">
        <v>0.54</v>
      </c>
      <c r="H62" s="101" t="s">
        <v>227</v>
      </c>
    </row>
    <row r="63" spans="1:8" ht="13.5" thickBot="1" x14ac:dyDescent="0.25">
      <c r="A63" s="106" t="s">
        <v>226</v>
      </c>
      <c r="B63" s="101">
        <v>29</v>
      </c>
      <c r="C63" s="101" t="s">
        <v>177</v>
      </c>
      <c r="D63" s="101" t="s">
        <v>178</v>
      </c>
      <c r="E63" s="101" t="s">
        <v>8</v>
      </c>
      <c r="F63" s="101">
        <v>0.04</v>
      </c>
      <c r="G63" s="101">
        <v>0.54</v>
      </c>
      <c r="H63" s="101" t="s">
        <v>227</v>
      </c>
    </row>
    <row r="64" spans="1:8" ht="13.5" thickBot="1" x14ac:dyDescent="0.25">
      <c r="A64" s="106" t="s">
        <v>226</v>
      </c>
      <c r="B64" s="101">
        <v>85</v>
      </c>
      <c r="C64" s="101" t="s">
        <v>179</v>
      </c>
      <c r="D64" s="101" t="s">
        <v>182</v>
      </c>
      <c r="E64" s="101" t="s">
        <v>8</v>
      </c>
      <c r="F64" s="101">
        <v>0</v>
      </c>
      <c r="G64" s="101">
        <v>0.45</v>
      </c>
      <c r="H64" s="101" t="s">
        <v>228</v>
      </c>
    </row>
    <row r="65" spans="1:8" ht="13.5" thickBot="1" x14ac:dyDescent="0.25">
      <c r="A65" s="106" t="s">
        <v>226</v>
      </c>
      <c r="B65" s="101">
        <v>86</v>
      </c>
      <c r="C65" s="101" t="s">
        <v>179</v>
      </c>
      <c r="D65" s="101" t="s">
        <v>182</v>
      </c>
      <c r="E65" s="101" t="s">
        <v>7</v>
      </c>
      <c r="F65" s="101">
        <v>0</v>
      </c>
      <c r="G65" s="101">
        <v>0.45</v>
      </c>
      <c r="H65" s="101" t="s">
        <v>228</v>
      </c>
    </row>
    <row r="66" spans="1:8" ht="13.5" thickBot="1" x14ac:dyDescent="0.25">
      <c r="A66" s="106" t="s">
        <v>229</v>
      </c>
      <c r="B66" s="101">
        <v>30</v>
      </c>
      <c r="C66" s="101" t="s">
        <v>177</v>
      </c>
      <c r="D66" s="101" t="s">
        <v>178</v>
      </c>
      <c r="E66" s="101" t="s">
        <v>8</v>
      </c>
      <c r="F66" s="101">
        <v>0</v>
      </c>
      <c r="G66" s="101">
        <v>0.08</v>
      </c>
      <c r="H66" s="101" t="s">
        <v>230</v>
      </c>
    </row>
    <row r="67" spans="1:8" ht="13.5" thickBot="1" x14ac:dyDescent="0.25">
      <c r="A67" s="106" t="s">
        <v>229</v>
      </c>
      <c r="B67" s="101">
        <v>31</v>
      </c>
      <c r="C67" s="101" t="s">
        <v>177</v>
      </c>
      <c r="D67" s="101" t="s">
        <v>178</v>
      </c>
      <c r="E67" s="101" t="s">
        <v>7</v>
      </c>
      <c r="F67" s="101">
        <v>0</v>
      </c>
      <c r="G67" s="101">
        <v>0.08</v>
      </c>
      <c r="H67" s="101" t="s">
        <v>230</v>
      </c>
    </row>
    <row r="68" spans="1:8" ht="13.5" thickBot="1" x14ac:dyDescent="0.25">
      <c r="A68" s="106" t="s">
        <v>229</v>
      </c>
      <c r="B68" s="101">
        <v>87</v>
      </c>
      <c r="C68" s="101" t="s">
        <v>179</v>
      </c>
      <c r="D68" s="101" t="s">
        <v>182</v>
      </c>
      <c r="E68" s="101" t="s">
        <v>7</v>
      </c>
      <c r="F68" s="101">
        <v>0</v>
      </c>
      <c r="G68" s="101">
        <v>0.2</v>
      </c>
      <c r="H68" s="101" t="s">
        <v>231</v>
      </c>
    </row>
    <row r="69" spans="1:8" ht="13.5" thickBot="1" x14ac:dyDescent="0.25">
      <c r="A69" s="106" t="s">
        <v>229</v>
      </c>
      <c r="B69" s="101">
        <v>88</v>
      </c>
      <c r="C69" s="101" t="s">
        <v>179</v>
      </c>
      <c r="D69" s="101" t="s">
        <v>182</v>
      </c>
      <c r="E69" s="101" t="s">
        <v>8</v>
      </c>
      <c r="F69" s="101">
        <v>0</v>
      </c>
      <c r="G69" s="101">
        <v>0.2</v>
      </c>
      <c r="H69" s="101" t="s">
        <v>231</v>
      </c>
    </row>
    <row r="70" spans="1:8" ht="13.5" thickBot="1" x14ac:dyDescent="0.25">
      <c r="A70" s="106" t="s">
        <v>232</v>
      </c>
      <c r="B70" s="101">
        <v>32</v>
      </c>
      <c r="C70" s="101" t="s">
        <v>177</v>
      </c>
      <c r="D70" s="101" t="s">
        <v>178</v>
      </c>
      <c r="E70" s="101" t="s">
        <v>7</v>
      </c>
      <c r="F70" s="101">
        <v>51</v>
      </c>
      <c r="G70" s="101">
        <v>71</v>
      </c>
      <c r="H70" s="101" t="s">
        <v>233</v>
      </c>
    </row>
    <row r="71" spans="1:8" ht="13.5" thickBot="1" x14ac:dyDescent="0.25">
      <c r="A71" s="106" t="s">
        <v>232</v>
      </c>
      <c r="B71" s="101">
        <v>33</v>
      </c>
      <c r="C71" s="101" t="s">
        <v>177</v>
      </c>
      <c r="D71" s="101" t="s">
        <v>178</v>
      </c>
      <c r="E71" s="101" t="s">
        <v>8</v>
      </c>
      <c r="F71" s="101">
        <v>51</v>
      </c>
      <c r="G71" s="101">
        <v>71</v>
      </c>
      <c r="H71" s="101" t="s">
        <v>233</v>
      </c>
    </row>
    <row r="72" spans="1:8" ht="13.5" thickBot="1" x14ac:dyDescent="0.25">
      <c r="A72" s="106" t="s">
        <v>232</v>
      </c>
      <c r="B72" s="101">
        <v>89</v>
      </c>
      <c r="C72" s="101" t="s">
        <v>179</v>
      </c>
      <c r="D72" s="101" t="s">
        <v>180</v>
      </c>
      <c r="E72" s="101" t="s">
        <v>8</v>
      </c>
      <c r="F72" s="101">
        <v>20</v>
      </c>
      <c r="G72" s="101">
        <v>45</v>
      </c>
      <c r="H72" s="101" t="s">
        <v>234</v>
      </c>
    </row>
    <row r="73" spans="1:8" ht="13.5" thickBot="1" x14ac:dyDescent="0.25">
      <c r="A73" s="106" t="s">
        <v>232</v>
      </c>
      <c r="B73" s="101">
        <v>90</v>
      </c>
      <c r="C73" s="101" t="s">
        <v>179</v>
      </c>
      <c r="D73" s="101" t="s">
        <v>180</v>
      </c>
      <c r="E73" s="101" t="s">
        <v>7</v>
      </c>
      <c r="F73" s="101">
        <v>20</v>
      </c>
      <c r="G73" s="101">
        <v>45</v>
      </c>
      <c r="H73" s="101" t="s">
        <v>234</v>
      </c>
    </row>
    <row r="74" spans="1:8" ht="13.5" thickBot="1" x14ac:dyDescent="0.25">
      <c r="A74" s="106" t="s">
        <v>232</v>
      </c>
      <c r="B74" s="101">
        <v>92</v>
      </c>
      <c r="C74" s="101" t="s">
        <v>181</v>
      </c>
      <c r="D74" s="101" t="s">
        <v>182</v>
      </c>
      <c r="E74" s="101" t="s">
        <v>7</v>
      </c>
      <c r="F74" s="101">
        <v>37</v>
      </c>
      <c r="G74" s="101">
        <v>75</v>
      </c>
      <c r="H74" s="101" t="s">
        <v>235</v>
      </c>
    </row>
    <row r="75" spans="1:8" ht="13.5" thickBot="1" x14ac:dyDescent="0.25">
      <c r="A75" s="106" t="s">
        <v>232</v>
      </c>
      <c r="B75" s="101">
        <v>93</v>
      </c>
      <c r="C75" s="101" t="s">
        <v>181</v>
      </c>
      <c r="D75" s="101" t="s">
        <v>182</v>
      </c>
      <c r="E75" s="101" t="s">
        <v>8</v>
      </c>
      <c r="F75" s="101">
        <v>37</v>
      </c>
      <c r="G75" s="101">
        <v>75</v>
      </c>
      <c r="H75" s="101" t="s">
        <v>235</v>
      </c>
    </row>
    <row r="76" spans="1:8" ht="13.5" thickBot="1" x14ac:dyDescent="0.25">
      <c r="A76" s="106" t="s">
        <v>236</v>
      </c>
      <c r="B76" s="101">
        <v>34</v>
      </c>
      <c r="C76" s="101" t="s">
        <v>177</v>
      </c>
      <c r="D76" s="101" t="s">
        <v>178</v>
      </c>
      <c r="E76" s="101" t="s">
        <v>8</v>
      </c>
      <c r="F76" s="101">
        <v>21</v>
      </c>
      <c r="G76" s="101">
        <v>41</v>
      </c>
      <c r="H76" s="101" t="s">
        <v>237</v>
      </c>
    </row>
    <row r="77" spans="1:8" ht="13.5" thickBot="1" x14ac:dyDescent="0.25">
      <c r="A77" s="106" t="s">
        <v>236</v>
      </c>
      <c r="B77" s="101">
        <v>35</v>
      </c>
      <c r="C77" s="101" t="s">
        <v>177</v>
      </c>
      <c r="D77" s="101" t="s">
        <v>178</v>
      </c>
      <c r="E77" s="101" t="s">
        <v>7</v>
      </c>
      <c r="F77" s="101">
        <v>21</v>
      </c>
      <c r="G77" s="101">
        <v>41</v>
      </c>
      <c r="H77" s="101" t="s">
        <v>237</v>
      </c>
    </row>
    <row r="78" spans="1:8" ht="13.5" thickBot="1" x14ac:dyDescent="0.25">
      <c r="A78" s="106" t="s">
        <v>236</v>
      </c>
      <c r="B78" s="101">
        <v>94</v>
      </c>
      <c r="C78" s="101" t="s">
        <v>179</v>
      </c>
      <c r="D78" s="101" t="s">
        <v>180</v>
      </c>
      <c r="E78" s="101" t="s">
        <v>8</v>
      </c>
      <c r="F78" s="101">
        <v>45</v>
      </c>
      <c r="G78" s="101">
        <v>70</v>
      </c>
      <c r="H78" s="101" t="s">
        <v>238</v>
      </c>
    </row>
    <row r="79" spans="1:8" ht="13.5" thickBot="1" x14ac:dyDescent="0.25">
      <c r="A79" s="106" t="s">
        <v>236</v>
      </c>
      <c r="B79" s="101">
        <v>96</v>
      </c>
      <c r="C79" s="101" t="s">
        <v>179</v>
      </c>
      <c r="D79" s="101" t="s">
        <v>180</v>
      </c>
      <c r="E79" s="101" t="s">
        <v>7</v>
      </c>
      <c r="F79" s="101">
        <v>45</v>
      </c>
      <c r="G79" s="101">
        <v>70</v>
      </c>
      <c r="H79" s="101" t="s">
        <v>238</v>
      </c>
    </row>
    <row r="80" spans="1:8" ht="13.5" thickBot="1" x14ac:dyDescent="0.25">
      <c r="A80" s="106" t="s">
        <v>236</v>
      </c>
      <c r="B80" s="101">
        <v>97</v>
      </c>
      <c r="C80" s="101" t="s">
        <v>181</v>
      </c>
      <c r="D80" s="101" t="s">
        <v>182</v>
      </c>
      <c r="E80" s="101" t="s">
        <v>7</v>
      </c>
      <c r="F80" s="101">
        <v>18</v>
      </c>
      <c r="G80" s="101">
        <v>50</v>
      </c>
      <c r="H80" s="101" t="s">
        <v>239</v>
      </c>
    </row>
    <row r="81" spans="1:8" ht="13.5" thickBot="1" x14ac:dyDescent="0.25">
      <c r="A81" s="106" t="s">
        <v>236</v>
      </c>
      <c r="B81" s="101">
        <v>99</v>
      </c>
      <c r="C81" s="101" t="s">
        <v>181</v>
      </c>
      <c r="D81" s="101" t="s">
        <v>182</v>
      </c>
      <c r="E81" s="101" t="s">
        <v>8</v>
      </c>
      <c r="F81" s="101">
        <v>45</v>
      </c>
      <c r="G81" s="101">
        <v>70</v>
      </c>
      <c r="H81" s="101" t="s">
        <v>238</v>
      </c>
    </row>
    <row r="82" spans="1:8" ht="13.5" thickBot="1" x14ac:dyDescent="0.25">
      <c r="A82" s="106" t="s">
        <v>240</v>
      </c>
      <c r="B82" s="101">
        <v>36</v>
      </c>
      <c r="C82" s="101" t="s">
        <v>177</v>
      </c>
      <c r="D82" s="101" t="s">
        <v>178</v>
      </c>
      <c r="E82" s="101" t="s">
        <v>7</v>
      </c>
      <c r="F82" s="101">
        <v>4.7</v>
      </c>
      <c r="G82" s="101">
        <v>12.5</v>
      </c>
      <c r="H82" s="101" t="s">
        <v>241</v>
      </c>
    </row>
    <row r="83" spans="1:8" ht="13.5" thickBot="1" x14ac:dyDescent="0.25">
      <c r="A83" s="106" t="s">
        <v>240</v>
      </c>
      <c r="B83" s="101">
        <v>37</v>
      </c>
      <c r="C83" s="101" t="s">
        <v>177</v>
      </c>
      <c r="D83" s="101" t="s">
        <v>178</v>
      </c>
      <c r="E83" s="101" t="s">
        <v>8</v>
      </c>
      <c r="F83" s="101">
        <v>4.7</v>
      </c>
      <c r="G83" s="101">
        <v>12.5</v>
      </c>
      <c r="H83" s="101" t="s">
        <v>241</v>
      </c>
    </row>
    <row r="84" spans="1:8" ht="13.5" thickBot="1" x14ac:dyDescent="0.25">
      <c r="A84" s="106" t="s">
        <v>240</v>
      </c>
      <c r="B84" s="101">
        <v>99</v>
      </c>
      <c r="C84" s="101" t="s">
        <v>179</v>
      </c>
      <c r="D84" s="101" t="s">
        <v>182</v>
      </c>
      <c r="E84" s="101" t="s">
        <v>7</v>
      </c>
      <c r="F84" s="101">
        <v>2</v>
      </c>
      <c r="G84" s="101">
        <v>10</v>
      </c>
      <c r="H84" s="101" t="s">
        <v>242</v>
      </c>
    </row>
    <row r="85" spans="1:8" ht="13.5" thickBot="1" x14ac:dyDescent="0.25">
      <c r="A85" s="106" t="s">
        <v>240</v>
      </c>
      <c r="B85" s="101">
        <v>100</v>
      </c>
      <c r="C85" s="101" t="s">
        <v>179</v>
      </c>
      <c r="D85" s="101" t="s">
        <v>182</v>
      </c>
      <c r="E85" s="101" t="s">
        <v>8</v>
      </c>
      <c r="F85" s="101">
        <v>2</v>
      </c>
      <c r="G85" s="101">
        <v>10</v>
      </c>
      <c r="H85" s="101" t="s">
        <v>243</v>
      </c>
    </row>
    <row r="86" spans="1:8" ht="13.5" thickBot="1" x14ac:dyDescent="0.25">
      <c r="A86" s="106" t="s">
        <v>244</v>
      </c>
      <c r="B86" s="101">
        <v>38</v>
      </c>
      <c r="C86" s="101" t="s">
        <v>177</v>
      </c>
      <c r="D86" s="101" t="s">
        <v>178</v>
      </c>
      <c r="E86" s="101" t="s">
        <v>8</v>
      </c>
      <c r="F86" s="101">
        <v>0.8</v>
      </c>
      <c r="G86" s="101">
        <v>7</v>
      </c>
      <c r="H86" s="101" t="s">
        <v>245</v>
      </c>
    </row>
    <row r="87" spans="1:8" ht="13.5" thickBot="1" x14ac:dyDescent="0.25">
      <c r="A87" s="106" t="s">
        <v>244</v>
      </c>
      <c r="B87" s="101">
        <v>39</v>
      </c>
      <c r="C87" s="101" t="s">
        <v>177</v>
      </c>
      <c r="D87" s="101" t="s">
        <v>178</v>
      </c>
      <c r="E87" s="101" t="s">
        <v>7</v>
      </c>
      <c r="F87" s="101">
        <v>0.8</v>
      </c>
      <c r="G87" s="101">
        <v>7</v>
      </c>
      <c r="H87" s="101" t="s">
        <v>245</v>
      </c>
    </row>
    <row r="88" spans="1:8" ht="13.5" thickBot="1" x14ac:dyDescent="0.25">
      <c r="A88" s="106" t="s">
        <v>244</v>
      </c>
      <c r="B88" s="101">
        <v>100</v>
      </c>
      <c r="C88" s="101" t="s">
        <v>179</v>
      </c>
      <c r="D88" s="101" t="s">
        <v>182</v>
      </c>
      <c r="E88" s="101" t="s">
        <v>8</v>
      </c>
      <c r="F88" s="101">
        <v>1</v>
      </c>
      <c r="G88" s="101">
        <v>6</v>
      </c>
      <c r="H88" s="101" t="s">
        <v>246</v>
      </c>
    </row>
    <row r="89" spans="1:8" ht="13.5" thickBot="1" x14ac:dyDescent="0.25">
      <c r="A89" s="106" t="s">
        <v>244</v>
      </c>
      <c r="B89" s="101">
        <v>101</v>
      </c>
      <c r="C89" s="101" t="s">
        <v>179</v>
      </c>
      <c r="D89" s="101" t="s">
        <v>182</v>
      </c>
      <c r="E89" s="101" t="s">
        <v>7</v>
      </c>
      <c r="F89" s="101">
        <v>1</v>
      </c>
      <c r="G89" s="101">
        <v>6</v>
      </c>
      <c r="H89" s="101" t="s">
        <v>246</v>
      </c>
    </row>
    <row r="90" spans="1:8" ht="13.5" thickBot="1" x14ac:dyDescent="0.25">
      <c r="A90" s="106" t="s">
        <v>247</v>
      </c>
      <c r="B90" s="101">
        <v>40</v>
      </c>
      <c r="C90" s="101" t="s">
        <v>177</v>
      </c>
      <c r="D90" s="101" t="s">
        <v>178</v>
      </c>
      <c r="E90" s="101" t="s">
        <v>7</v>
      </c>
      <c r="F90" s="101">
        <v>0</v>
      </c>
      <c r="G90" s="101">
        <v>1.2</v>
      </c>
      <c r="H90" s="101" t="s">
        <v>248</v>
      </c>
    </row>
    <row r="91" spans="1:8" ht="13.5" thickBot="1" x14ac:dyDescent="0.25">
      <c r="A91" s="106" t="s">
        <v>247</v>
      </c>
      <c r="B91" s="101">
        <v>41</v>
      </c>
      <c r="C91" s="101" t="s">
        <v>177</v>
      </c>
      <c r="D91" s="101" t="s">
        <v>178</v>
      </c>
      <c r="E91" s="101" t="s">
        <v>8</v>
      </c>
      <c r="F91" s="101">
        <v>0</v>
      </c>
      <c r="G91" s="101">
        <v>1.2</v>
      </c>
      <c r="H91" s="101" t="s">
        <v>248</v>
      </c>
    </row>
    <row r="92" spans="1:8" ht="13.5" thickBot="1" x14ac:dyDescent="0.25">
      <c r="A92" s="106" t="s">
        <v>247</v>
      </c>
      <c r="B92" s="101">
        <v>102</v>
      </c>
      <c r="C92" s="101" t="s">
        <v>179</v>
      </c>
      <c r="D92" s="101" t="s">
        <v>182</v>
      </c>
      <c r="E92" s="101" t="s">
        <v>7</v>
      </c>
      <c r="F92" s="101">
        <v>0</v>
      </c>
      <c r="G92" s="101">
        <v>1</v>
      </c>
      <c r="H92" s="101" t="s">
        <v>249</v>
      </c>
    </row>
    <row r="93" spans="1:8" x14ac:dyDescent="0.2">
      <c r="A93" s="107" t="s">
        <v>247</v>
      </c>
      <c r="B93" s="108">
        <v>103</v>
      </c>
      <c r="C93" s="108" t="s">
        <v>179</v>
      </c>
      <c r="D93" s="108" t="s">
        <v>182</v>
      </c>
      <c r="E93" s="108" t="s">
        <v>8</v>
      </c>
      <c r="F93" s="108">
        <v>0</v>
      </c>
      <c r="G93" s="108">
        <v>1</v>
      </c>
      <c r="H93" s="108" t="s">
        <v>249</v>
      </c>
    </row>
    <row r="94" spans="1:8" x14ac:dyDescent="0.2">
      <c r="A94" s="109"/>
    </row>
  </sheetData>
  <pageMargins left="0.33333333333333331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HeadingPairs>
  <TitlesOfParts>
    <vt:vector size="18" baseType="lpstr">
      <vt:lpstr>CBC</vt:lpstr>
      <vt:lpstr>Editor</vt:lpstr>
      <vt:lpstr>Sheet1</vt:lpstr>
      <vt:lpstr>CBC!Dropdown1</vt:lpstr>
      <vt:lpstr>Editor!Dropdown1</vt:lpstr>
      <vt:lpstr>CBC!Dropdown2</vt:lpstr>
      <vt:lpstr>Editor!Dropdown2</vt:lpstr>
      <vt:lpstr>CBC!Dropdown3</vt:lpstr>
      <vt:lpstr>Editor!Dropdown3</vt:lpstr>
      <vt:lpstr>CBC!Dropdown4</vt:lpstr>
      <vt:lpstr>Editor!Dropdown4</vt:lpstr>
      <vt:lpstr>CBC!Dropdown5</vt:lpstr>
      <vt:lpstr>Editor!Dropdown5</vt:lpstr>
      <vt:lpstr>CBC!Dropdown6</vt:lpstr>
      <vt:lpstr>Editor!Dropdown6</vt:lpstr>
      <vt:lpstr>Editor!Dropdown8</vt:lpstr>
      <vt:lpstr>CBC!Print_Area</vt:lpstr>
      <vt:lpstr>Editor!Print_Area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CBC Age related &amp; Gender automatic report</dc:title>
  <dc:subject>Hematology</dc:subject>
  <dc:creator>Dr. Ahmad Mustafa</dc:creator>
  <cp:keywords>Hema, CBC, Age, Sex, Noraml Ranges</cp:keywords>
  <dc:description>For more detailes: Contact Dr. Ahmad Mustafa     (ahmadmetwalley@yahoo.com), Tel: 00201005265290 - Port Said: 0020663624018</dc:description>
  <cp:lastModifiedBy>Reception LAB</cp:lastModifiedBy>
  <cp:lastPrinted>2021-09-15T14:58:18Z</cp:lastPrinted>
  <dcterms:created xsi:type="dcterms:W3CDTF">1996-10-14T23:33:28Z</dcterms:created>
  <dcterms:modified xsi:type="dcterms:W3CDTF">2021-12-28T16:33:46Z</dcterms:modified>
  <cp:category>Hematology</cp:category>
</cp:coreProperties>
</file>