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am\Desktop\hantish\work\"/>
    </mc:Choice>
  </mc:AlternateContent>
  <xr:revisionPtr revIDLastSave="0" documentId="13_ncr:1_{06A35C2B-8091-42D1-9056-F855BF1AE2EB}" xr6:coauthVersionLast="47" xr6:coauthVersionMax="47" xr10:uidLastSave="{00000000-0000-0000-0000-000000000000}"/>
  <bookViews>
    <workbookView xWindow="0" yWindow="0" windowWidth="20490" windowHeight="10920" activeTab="4" xr2:uid="{00000000-000D-0000-FFFF-FFFF00000000}"/>
  </bookViews>
  <sheets>
    <sheet name="اجمالي" sheetId="151" r:id="rId1"/>
    <sheet name="محمد ايهاب" sheetId="133" r:id="rId2"/>
    <sheet name="محمد ايمن" sheetId="83" r:id="rId3"/>
    <sheet name="احمد ناصر" sheetId="137" r:id="rId4"/>
    <sheet name="محمد محسن" sheetId="118" r:id="rId5"/>
    <sheet name="Sheet2" sheetId="2" r:id="rId6"/>
  </sheets>
  <definedNames>
    <definedName name="_xlnm._FilterDatabase" localSheetId="0" hidden="1">اجمالي!$B$2:$D$6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51" l="1"/>
  <c r="C38" i="118"/>
  <c r="F27" i="118"/>
  <c r="I3" i="151"/>
  <c r="I7" i="151" s="1"/>
  <c r="H3" i="151"/>
  <c r="H7" i="151" s="1"/>
  <c r="C20" i="137" l="1"/>
  <c r="I19" i="137"/>
  <c r="J20" i="137"/>
  <c r="J21" i="137" s="1"/>
  <c r="E19" i="137"/>
  <c r="E18" i="137"/>
  <c r="E17" i="137"/>
  <c r="E16" i="137"/>
  <c r="E15" i="137"/>
  <c r="G14" i="137"/>
  <c r="G15" i="137" s="1"/>
  <c r="G16" i="137" s="1"/>
  <c r="G17" i="137" s="1"/>
  <c r="G18" i="137" s="1"/>
  <c r="G19" i="137" s="1"/>
  <c r="E14" i="137"/>
  <c r="J9" i="137"/>
  <c r="C38" i="133"/>
  <c r="F3" i="151" s="1"/>
  <c r="F7" i="151" s="1"/>
  <c r="C39" i="133"/>
  <c r="G3" i="151" s="1"/>
  <c r="G7" i="151" s="1"/>
  <c r="J38" i="133"/>
  <c r="J39" i="133" s="1"/>
  <c r="I37" i="133"/>
  <c r="E37" i="133"/>
  <c r="I36" i="133"/>
  <c r="E36" i="133"/>
  <c r="I35" i="133"/>
  <c r="E35" i="133"/>
  <c r="I34" i="133"/>
  <c r="E34" i="133"/>
  <c r="I33" i="133"/>
  <c r="E33" i="133"/>
  <c r="I32" i="133"/>
  <c r="E32" i="133"/>
  <c r="I31" i="133"/>
  <c r="E31" i="133"/>
  <c r="I30" i="133"/>
  <c r="E30" i="133"/>
  <c r="I29" i="133"/>
  <c r="E29" i="133"/>
  <c r="I28" i="133"/>
  <c r="E28" i="133"/>
  <c r="E27" i="133"/>
  <c r="E26" i="133"/>
  <c r="E25" i="133"/>
  <c r="E24" i="133"/>
  <c r="E23" i="133"/>
  <c r="E22" i="133"/>
  <c r="E21" i="133"/>
  <c r="E20" i="133"/>
  <c r="E19" i="133"/>
  <c r="E18" i="133"/>
  <c r="E17" i="133"/>
  <c r="E16" i="133"/>
  <c r="E15" i="133"/>
  <c r="G14" i="133"/>
  <c r="G15" i="133" s="1"/>
  <c r="G16" i="133" s="1"/>
  <c r="G17" i="133" s="1"/>
  <c r="G18" i="133" s="1"/>
  <c r="G19" i="133" s="1"/>
  <c r="G20" i="133" s="1"/>
  <c r="G21" i="133" s="1"/>
  <c r="G22" i="133" s="1"/>
  <c r="G23" i="133" s="1"/>
  <c r="G24" i="133" s="1"/>
  <c r="G25" i="133" s="1"/>
  <c r="G26" i="133" s="1"/>
  <c r="G27" i="133" s="1"/>
  <c r="G28" i="133" s="1"/>
  <c r="G29" i="133" s="1"/>
  <c r="G30" i="133" s="1"/>
  <c r="G31" i="133" s="1"/>
  <c r="G32" i="133" s="1"/>
  <c r="G33" i="133" s="1"/>
  <c r="G34" i="133" s="1"/>
  <c r="G35" i="133" s="1"/>
  <c r="G36" i="133" s="1"/>
  <c r="G37" i="133" s="1"/>
  <c r="E14" i="133"/>
  <c r="J9" i="133"/>
  <c r="C21" i="137" l="1"/>
  <c r="I33" i="118"/>
  <c r="I34" i="118"/>
  <c r="I35" i="118"/>
  <c r="I36" i="118"/>
  <c r="I37" i="118"/>
  <c r="G18" i="118"/>
  <c r="G19" i="118"/>
  <c r="G20" i="118" s="1"/>
  <c r="G21" i="118" s="1"/>
  <c r="G22" i="118" s="1"/>
  <c r="G23" i="118" s="1"/>
  <c r="G24" i="118" s="1"/>
  <c r="G25" i="118" s="1"/>
  <c r="G26" i="118" s="1"/>
  <c r="G27" i="118" s="1"/>
  <c r="G28" i="118" s="1"/>
  <c r="G29" i="118" s="1"/>
  <c r="G30" i="118" s="1"/>
  <c r="G31" i="118" s="1"/>
  <c r="G32" i="118" s="1"/>
  <c r="G33" i="118" s="1"/>
  <c r="G34" i="118" s="1"/>
  <c r="G35" i="118" s="1"/>
  <c r="G36" i="118" s="1"/>
  <c r="G37" i="118" s="1"/>
  <c r="F26" i="118"/>
  <c r="F24" i="118"/>
  <c r="F23" i="118"/>
  <c r="F22" i="118"/>
  <c r="F21" i="118"/>
  <c r="F20" i="118"/>
  <c r="F19" i="118"/>
  <c r="F18" i="118"/>
  <c r="F17" i="118"/>
  <c r="F16" i="118"/>
  <c r="F15" i="118"/>
  <c r="C39" i="118"/>
  <c r="G14" i="118"/>
  <c r="E27" i="118"/>
  <c r="E28" i="118"/>
  <c r="E29" i="118"/>
  <c r="E30" i="118"/>
  <c r="E31" i="118"/>
  <c r="E32" i="118"/>
  <c r="E33" i="118"/>
  <c r="E34" i="118"/>
  <c r="E35" i="118"/>
  <c r="E36" i="118"/>
  <c r="E37" i="118"/>
  <c r="E26" i="118"/>
  <c r="E25" i="118"/>
  <c r="E24" i="118"/>
  <c r="E23" i="118"/>
  <c r="E22" i="118"/>
  <c r="E21" i="118"/>
  <c r="E20" i="118"/>
  <c r="E19" i="118"/>
  <c r="E18" i="118"/>
  <c r="J9" i="118"/>
  <c r="J38" i="118"/>
  <c r="J39" i="118" s="1"/>
  <c r="E17" i="118"/>
  <c r="E16" i="118"/>
  <c r="E15" i="118"/>
  <c r="G15" i="118"/>
  <c r="G16" i="118" s="1"/>
  <c r="G17" i="118" s="1"/>
  <c r="E14" i="118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C38" i="83"/>
  <c r="C39" i="83"/>
  <c r="E18" i="83"/>
  <c r="E17" i="83"/>
  <c r="E16" i="83"/>
  <c r="E15" i="83"/>
  <c r="E14" i="83"/>
  <c r="I37" i="83"/>
  <c r="I35" i="83"/>
  <c r="I23" i="83"/>
  <c r="I22" i="83"/>
  <c r="I21" i="83"/>
  <c r="I20" i="83"/>
  <c r="G14" i="83"/>
  <c r="G15" i="83" s="1"/>
  <c r="G16" i="83" s="1"/>
  <c r="G17" i="83" s="1"/>
  <c r="G18" i="83" s="1"/>
  <c r="G19" i="83" s="1"/>
  <c r="G20" i="83" s="1"/>
  <c r="G21" i="83" s="1"/>
  <c r="G22" i="83" s="1"/>
  <c r="G23" i="83" s="1"/>
  <c r="J38" i="83" l="1"/>
  <c r="J39" i="83" s="1"/>
</calcChain>
</file>

<file path=xl/sharedStrings.xml><?xml version="1.0" encoding="utf-8"?>
<sst xmlns="http://schemas.openxmlformats.org/spreadsheetml/2006/main" count="242" uniqueCount="43">
  <si>
    <t>حالة القسط</t>
  </si>
  <si>
    <t>مدفوع</t>
  </si>
  <si>
    <t>غير مدفوع</t>
  </si>
  <si>
    <t>المبلغ المدفوع</t>
  </si>
  <si>
    <t>تاريخ الإستحقاق</t>
  </si>
  <si>
    <t>تاريح السداد</t>
  </si>
  <si>
    <t>المبلغ المتبقي</t>
  </si>
  <si>
    <t>رقم القسط</t>
  </si>
  <si>
    <t>عدد الأقساط :</t>
  </si>
  <si>
    <t>إسم العميل :</t>
  </si>
  <si>
    <t>رقم العميل :</t>
  </si>
  <si>
    <t>رقم العقد :</t>
  </si>
  <si>
    <t>تاريخ العقد :</t>
  </si>
  <si>
    <t>قيمة القسط :</t>
  </si>
  <si>
    <t>عدد الأيام المتأخرة</t>
  </si>
  <si>
    <t>كشف حساب عميل</t>
  </si>
  <si>
    <t>قيمة الأقساط المسددة :</t>
  </si>
  <si>
    <t>عدد الأقساط المسددة :</t>
  </si>
  <si>
    <t>عدد الأقساط الغير مسددة :</t>
  </si>
  <si>
    <t>قيمة الأقساط الغير مسددة :</t>
  </si>
  <si>
    <t>غير مسدد</t>
  </si>
  <si>
    <t>حالة السداد</t>
  </si>
  <si>
    <t xml:space="preserve"> متاخر</t>
  </si>
  <si>
    <t>مدفوع جزئي</t>
  </si>
  <si>
    <t>مبكر</t>
  </si>
  <si>
    <t>منتظم</t>
  </si>
  <si>
    <t>البنك</t>
  </si>
  <si>
    <t>الراجحي</t>
  </si>
  <si>
    <t>دفعة مقدمة :</t>
  </si>
  <si>
    <t>#</t>
  </si>
  <si>
    <t>رقم العقد</t>
  </si>
  <si>
    <t>اسم العميل</t>
  </si>
  <si>
    <t>قيمة العقد</t>
  </si>
  <si>
    <t>عدد الاقساط المسددة</t>
  </si>
  <si>
    <t>قيمة الاقساط المسددة</t>
  </si>
  <si>
    <t>عدد الاقساط الغير مسددة</t>
  </si>
  <si>
    <t>قيمة الاقساط الغير مسددة</t>
  </si>
  <si>
    <t>محمد ايهاب</t>
  </si>
  <si>
    <t>محمد محسن</t>
  </si>
  <si>
    <t>احمد ناصر</t>
  </si>
  <si>
    <t>قيمة لعقد</t>
  </si>
  <si>
    <t>محمد ايمن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</si>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</sst>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double"/>
      <sz val="17"/>
      <color theme="1"/>
      <name val="Calibri"/>
      <family val="2"/>
      <scheme val="minor"/>
    </font>
    <font>
      <b/>
      <u/>
      <sz val="17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1" fillId="0" borderId="0" xfId="0" applyNumberFormat="1" applyFont="1"/>
    <xf numFmtId="0" fontId="2" fillId="2" borderId="8" xfId="0" applyFont="1" applyFill="1" applyBorder="1" applyAlignment="1">
      <alignment horizontal="center" vertical="center"/>
    </xf>
    <xf numFmtId="3" fontId="5" fillId="2" borderId="9" xfId="0" applyNumberFormat="1" applyFont="1" applyFill="1" applyBorder="1" applyAlignment="1">
      <alignment horizontal="center" vertical="center"/>
    </xf>
    <xf numFmtId="0" fontId="0" fillId="2" borderId="9" xfId="0" applyFill="1" applyBorder="1"/>
    <xf numFmtId="3" fontId="5" fillId="2" borderId="10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3" fontId="5" fillId="2" borderId="12" xfId="0" applyNumberFormat="1" applyFont="1" applyFill="1" applyBorder="1" applyAlignment="1">
      <alignment horizontal="center" vertical="center"/>
    </xf>
    <xf numFmtId="0" fontId="0" fillId="2" borderId="12" xfId="0" applyFill="1" applyBorder="1"/>
    <xf numFmtId="4" fontId="6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4" fontId="0" fillId="0" borderId="0" xfId="0" applyNumberFormat="1"/>
    <xf numFmtId="1" fontId="1" fillId="0" borderId="0" xfId="0" applyNumberFormat="1" applyFont="1"/>
    <xf numFmtId="0" fontId="7" fillId="0" borderId="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9" fillId="0" borderId="0" xfId="1"/>
    <xf numFmtId="0" fontId="1" fillId="3" borderId="17" xfId="1" applyFont="1" applyFill="1" applyBorder="1" applyAlignment="1">
      <alignment horizontal="center" vertical="center"/>
    </xf>
    <xf numFmtId="0" fontId="1" fillId="3" borderId="18" xfId="1" applyFont="1" applyFill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3" fontId="1" fillId="3" borderId="18" xfId="1" applyNumberFormat="1" applyFont="1" applyFill="1" applyBorder="1" applyAlignment="1">
      <alignment horizontal="center" vertical="center"/>
    </xf>
    <xf numFmtId="3" fontId="11" fillId="3" borderId="18" xfId="1" applyNumberFormat="1" applyFont="1" applyFill="1" applyBorder="1" applyAlignment="1">
      <alignment horizontal="center" vertical="center"/>
    </xf>
    <xf numFmtId="14" fontId="9" fillId="0" borderId="0" xfId="1" applyNumberFormat="1"/>
    <xf numFmtId="0" fontId="1" fillId="3" borderId="19" xfId="1" applyFont="1" applyFill="1" applyBorder="1" applyAlignment="1">
      <alignment horizontal="center" vertical="center"/>
    </xf>
    <xf numFmtId="0" fontId="1" fillId="3" borderId="20" xfId="1" applyFont="1" applyFill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3" fontId="1" fillId="3" borderId="20" xfId="1" applyNumberFormat="1" applyFont="1" applyFill="1" applyBorder="1" applyAlignment="1">
      <alignment horizontal="center" vertical="center"/>
    </xf>
    <xf numFmtId="3" fontId="11" fillId="3" borderId="2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10" fillId="2" borderId="21" xfId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 wrapText="1"/>
    </xf>
    <xf numFmtId="22" fontId="10" fillId="2" borderId="22" xfId="1" applyNumberFormat="1" applyFont="1" applyFill="1" applyBorder="1" applyAlignment="1">
      <alignment horizontal="center" vertical="center" wrapText="1"/>
    </xf>
    <xf numFmtId="3" fontId="1" fillId="3" borderId="23" xfId="1" applyNumberFormat="1" applyFont="1" applyFill="1" applyBorder="1" applyAlignment="1">
      <alignment horizontal="center" vertical="center"/>
    </xf>
    <xf numFmtId="0" fontId="1" fillId="3" borderId="24" xfId="1" applyFont="1" applyFill="1" applyBorder="1" applyAlignment="1">
      <alignment horizontal="center" vertical="center"/>
    </xf>
    <xf numFmtId="0" fontId="1" fillId="3" borderId="25" xfId="1" applyFont="1" applyFill="1" applyBorder="1" applyAlignment="1">
      <alignment horizontal="center" vertical="center"/>
    </xf>
    <xf numFmtId="0" fontId="1" fillId="0" borderId="25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</cellXfs>
  <cellStyles count="2">
    <cellStyle name="Normal" xfId="0" builtinId="0"/>
    <cellStyle name="Normal 2" xfId="1" xr:uid="{7D6DA3F2-700C-4A35-9826-B45243D2CD9D}"/>
  </cellStyles>
  <dxfs count="2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9E553-48C8-4A9D-B275-47423F26293C}">
  <dimension ref="B2:L7"/>
  <sheetViews>
    <sheetView rightToLeft="1" zoomScale="78" zoomScaleNormal="76" workbookViewId="0">
      <selection activeCell="G8" sqref="G8"/>
    </sheetView>
  </sheetViews>
  <sheetFormatPr defaultColWidth="8.85546875" defaultRowHeight="15" x14ac:dyDescent="0.25"/>
  <cols>
    <col min="1" max="1" width="2.140625" style="31" customWidth="1"/>
    <col min="2" max="3" width="11.85546875" style="31" customWidth="1"/>
    <col min="4" max="4" width="24.5703125" style="31" bestFit="1" customWidth="1"/>
    <col min="5" max="9" width="18.42578125" style="31" customWidth="1"/>
    <col min="10" max="11" width="8.85546875" style="31"/>
    <col min="12" max="12" width="11.42578125" style="31" bestFit="1" customWidth="1"/>
    <col min="13" max="16384" width="8.85546875" style="31"/>
  </cols>
  <sheetData>
    <row r="2" spans="2:12" ht="43.5" customHeight="1" thickBot="1" x14ac:dyDescent="0.3">
      <c r="B2" s="48" t="s">
        <v>29</v>
      </c>
      <c r="C2" s="49" t="s">
        <v>30</v>
      </c>
      <c r="D2" s="49" t="s">
        <v>31</v>
      </c>
      <c r="E2" s="50" t="s">
        <v>32</v>
      </c>
      <c r="F2" s="50" t="s">
        <v>33</v>
      </c>
      <c r="G2" s="50" t="s">
        <v>34</v>
      </c>
      <c r="H2" s="50" t="s">
        <v>35</v>
      </c>
      <c r="I2" s="51" t="s">
        <v>36</v>
      </c>
    </row>
    <row r="3" spans="2:12" ht="31.5" customHeight="1" x14ac:dyDescent="0.25">
      <c r="B3" s="32">
        <v>1</v>
      </c>
      <c r="C3" s="33">
        <v>2</v>
      </c>
      <c r="D3" s="34" t="s">
        <v>37</v>
      </c>
      <c r="E3" s="35">
        <v>50400</v>
      </c>
      <c r="F3" s="36">
        <f>'محمد ايهاب'!C38</f>
        <v>13</v>
      </c>
      <c r="G3" s="35">
        <f>'محمد ايهاب'!C39</f>
        <v>27900</v>
      </c>
      <c r="H3" s="36">
        <f>'محمد ايهاب'!J38</f>
        <v>11</v>
      </c>
      <c r="I3" s="35">
        <f>'محمد ايهاب'!J39</f>
        <v>23100</v>
      </c>
      <c r="L3" s="37"/>
    </row>
    <row r="4" spans="2:12" ht="31.5" customHeight="1" x14ac:dyDescent="0.25">
      <c r="B4" s="38">
        <v>2</v>
      </c>
      <c r="C4" s="39">
        <v>3</v>
      </c>
      <c r="D4" s="40" t="s">
        <v>41</v>
      </c>
      <c r="E4" s="41">
        <v>12000</v>
      </c>
      <c r="F4" s="42">
        <v>0</v>
      </c>
      <c r="G4" s="41"/>
      <c r="H4" s="42"/>
      <c r="I4" s="41"/>
      <c r="L4" s="37"/>
    </row>
    <row r="5" spans="2:12" ht="31.5" customHeight="1" x14ac:dyDescent="0.25">
      <c r="B5" s="38">
        <v>3</v>
      </c>
      <c r="C5" s="39">
        <v>5</v>
      </c>
      <c r="D5" s="40" t="s">
        <v>39</v>
      </c>
      <c r="E5" s="41">
        <v>6300</v>
      </c>
      <c r="F5" s="42">
        <v>0</v>
      </c>
      <c r="G5" s="41"/>
      <c r="H5" s="42"/>
      <c r="I5" s="41"/>
      <c r="L5" s="37"/>
    </row>
    <row r="6" spans="2:12" ht="31.5" customHeight="1" x14ac:dyDescent="0.25">
      <c r="B6" s="53">
        <v>4</v>
      </c>
      <c r="C6" s="54">
        <v>6</v>
      </c>
      <c r="D6" s="55" t="s">
        <v>38</v>
      </c>
      <c r="E6" s="41">
        <v>56984</v>
      </c>
      <c r="F6" s="42">
        <v>0</v>
      </c>
      <c r="G6" s="41"/>
      <c r="H6" s="42"/>
      <c r="I6" s="41"/>
    </row>
    <row r="7" spans="2:12" ht="31.5" customHeight="1" x14ac:dyDescent="0.25">
      <c r="B7" s="56" t="s">
        <v>42</v>
      </c>
      <c r="C7" s="57"/>
      <c r="D7" s="58"/>
      <c r="E7" s="52">
        <f>SUM(E3:E6)</f>
        <v>125684</v>
      </c>
      <c r="F7" s="52">
        <f t="shared" ref="F7:I7" si="0">SUM(F3:F6)</f>
        <v>13</v>
      </c>
      <c r="G7" s="52">
        <f t="shared" si="0"/>
        <v>27900</v>
      </c>
      <c r="H7" s="52">
        <f t="shared" si="0"/>
        <v>11</v>
      </c>
      <c r="I7" s="52">
        <f t="shared" si="0"/>
        <v>23100</v>
      </c>
    </row>
  </sheetData>
  <mergeCells count="1">
    <mergeCell ref="B7:D7"/>
  </mergeCells>
  <conditionalFormatting sqref="G3:G6">
    <cfRule type="cellIs" dxfId="23" priority="8" operator="equal">
      <formula>"مستحق"</formula>
    </cfRule>
  </conditionalFormatting>
  <conditionalFormatting sqref="F3:F6">
    <cfRule type="containsText" dxfId="22" priority="7" operator="containsText" text="مستحق">
      <formula>NOT(ISERROR(SEARCH("مستحق",F3)))</formula>
    </cfRule>
  </conditionalFormatting>
  <conditionalFormatting sqref="I3:I6">
    <cfRule type="cellIs" dxfId="21" priority="6" operator="equal">
      <formula>"مستحق"</formula>
    </cfRule>
  </conditionalFormatting>
  <conditionalFormatting sqref="H3:H6">
    <cfRule type="containsText" dxfId="20" priority="5" operator="containsText" text="مستحق">
      <formula>NOT(ISERROR(SEARCH("مستحق",H3)))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58C24-A79F-49A0-BDB4-CA43AA0C9686}">
  <sheetPr>
    <pageSetUpPr fitToPage="1"/>
  </sheetPr>
  <dimension ref="B2:M39"/>
  <sheetViews>
    <sheetView rightToLeft="1" zoomScale="80" zoomScaleNormal="80" workbookViewId="0">
      <selection activeCell="G37" sqref="G37"/>
    </sheetView>
  </sheetViews>
  <sheetFormatPr defaultRowHeight="15" x14ac:dyDescent="0.25"/>
  <cols>
    <col min="1" max="1" width="2.5703125" customWidth="1"/>
    <col min="2" max="2" width="19.5703125" customWidth="1"/>
    <col min="3" max="10" width="18.7109375" customWidth="1"/>
  </cols>
  <sheetData>
    <row r="2" spans="2:10" ht="22.5" x14ac:dyDescent="0.25">
      <c r="B2" s="43"/>
      <c r="C2" s="43"/>
    </row>
    <row r="5" spans="2:10" ht="22.5" x14ac:dyDescent="0.25">
      <c r="B5" s="44" t="s">
        <v>15</v>
      </c>
      <c r="C5" s="44"/>
      <c r="D5" s="44"/>
      <c r="E5" s="44"/>
      <c r="F5" s="44"/>
      <c r="G5" s="44"/>
      <c r="H5" s="44"/>
      <c r="I5" s="44"/>
      <c r="J5" s="44"/>
    </row>
    <row r="7" spans="2:10" ht="25.5" customHeight="1" x14ac:dyDescent="0.3">
      <c r="B7" s="4" t="s">
        <v>9</v>
      </c>
      <c r="C7" s="2" t="s">
        <v>37</v>
      </c>
      <c r="D7" s="13"/>
      <c r="E7" s="2"/>
      <c r="I7" s="5" t="s">
        <v>32</v>
      </c>
      <c r="J7" s="3">
        <v>50400</v>
      </c>
    </row>
    <row r="8" spans="2:10" ht="25.5" customHeight="1" x14ac:dyDescent="0.3">
      <c r="B8" s="4" t="s">
        <v>10</v>
      </c>
      <c r="C8" s="2">
        <v>50002</v>
      </c>
      <c r="E8" s="2"/>
      <c r="I8" s="5" t="s">
        <v>13</v>
      </c>
      <c r="J8" s="3">
        <v>2100</v>
      </c>
    </row>
    <row r="9" spans="2:10" ht="25.5" customHeight="1" x14ac:dyDescent="0.3">
      <c r="B9" s="4" t="s">
        <v>11</v>
      </c>
      <c r="C9" s="2">
        <v>2</v>
      </c>
      <c r="E9" s="2"/>
      <c r="I9" s="5" t="s">
        <v>8</v>
      </c>
      <c r="J9" s="2">
        <f>J7/J8</f>
        <v>24</v>
      </c>
    </row>
    <row r="10" spans="2:10" ht="25.5" customHeight="1" x14ac:dyDescent="0.3">
      <c r="B10" s="4" t="s">
        <v>12</v>
      </c>
      <c r="C10" s="14">
        <v>43698</v>
      </c>
      <c r="E10" s="2"/>
      <c r="F10" s="2"/>
      <c r="G10" s="2"/>
      <c r="H10" s="2"/>
      <c r="I10" s="2"/>
    </row>
    <row r="11" spans="2:10" ht="17.25" x14ac:dyDescent="0.3">
      <c r="B11" s="2"/>
      <c r="C11" s="2"/>
      <c r="D11" s="2"/>
      <c r="E11" s="2"/>
      <c r="F11" s="2"/>
      <c r="G11" s="2"/>
      <c r="H11" s="2"/>
      <c r="I11" s="2"/>
    </row>
    <row r="12" spans="2:10" ht="15.75" thickBot="1" x14ac:dyDescent="0.3">
      <c r="B12" s="1"/>
      <c r="C12" s="1"/>
      <c r="D12" s="1"/>
      <c r="E12" s="1"/>
      <c r="F12" s="1"/>
      <c r="G12" s="1"/>
      <c r="H12" s="1"/>
      <c r="I12" s="1"/>
    </row>
    <row r="13" spans="2:10" ht="28.5" customHeight="1" thickBot="1" x14ac:dyDescent="0.3">
      <c r="B13" s="23" t="s">
        <v>7</v>
      </c>
      <c r="C13" s="24" t="s">
        <v>4</v>
      </c>
      <c r="D13" s="24" t="s">
        <v>5</v>
      </c>
      <c r="E13" s="24" t="s">
        <v>14</v>
      </c>
      <c r="F13" s="24" t="s">
        <v>3</v>
      </c>
      <c r="G13" s="25" t="s">
        <v>6</v>
      </c>
      <c r="H13" s="24" t="s">
        <v>21</v>
      </c>
      <c r="I13" s="24" t="s">
        <v>0</v>
      </c>
      <c r="J13" s="26" t="s">
        <v>26</v>
      </c>
    </row>
    <row r="14" spans="2:10" ht="28.5" customHeight="1" x14ac:dyDescent="0.25">
      <c r="B14" s="6">
        <v>1</v>
      </c>
      <c r="C14" s="10">
        <v>43735</v>
      </c>
      <c r="D14" s="10">
        <v>43735</v>
      </c>
      <c r="E14" s="9">
        <f t="shared" ref="E14:E37" si="0">IF(D14&lt;=C14,0,D14-C14)</f>
        <v>0</v>
      </c>
      <c r="F14" s="7">
        <v>2100</v>
      </c>
      <c r="G14" s="8">
        <f>$J$7-F14</f>
        <v>48300</v>
      </c>
      <c r="H14" s="12" t="s">
        <v>25</v>
      </c>
      <c r="I14" s="12" t="s">
        <v>1</v>
      </c>
      <c r="J14" s="11"/>
    </row>
    <row r="15" spans="2:10" ht="28.5" customHeight="1" x14ac:dyDescent="0.25">
      <c r="B15" s="6">
        <v>2</v>
      </c>
      <c r="C15" s="10">
        <v>43765</v>
      </c>
      <c r="D15" s="10">
        <v>43765</v>
      </c>
      <c r="E15" s="9">
        <f t="shared" si="0"/>
        <v>0</v>
      </c>
      <c r="F15" s="7">
        <v>2100</v>
      </c>
      <c r="G15" s="8">
        <f>G14-F15</f>
        <v>46200</v>
      </c>
      <c r="H15" s="12" t="s">
        <v>25</v>
      </c>
      <c r="I15" s="12" t="s">
        <v>1</v>
      </c>
      <c r="J15" s="11"/>
    </row>
    <row r="16" spans="2:10" ht="28.5" customHeight="1" x14ac:dyDescent="0.25">
      <c r="B16" s="6">
        <v>3</v>
      </c>
      <c r="C16" s="10">
        <v>43796</v>
      </c>
      <c r="D16" s="10">
        <v>43796</v>
      </c>
      <c r="E16" s="9">
        <f t="shared" si="0"/>
        <v>0</v>
      </c>
      <c r="F16" s="7">
        <v>2100</v>
      </c>
      <c r="G16" s="8">
        <f t="shared" ref="G16:G37" si="1">G15-F16</f>
        <v>44100</v>
      </c>
      <c r="H16" s="12" t="s">
        <v>25</v>
      </c>
      <c r="I16" s="12" t="s">
        <v>1</v>
      </c>
      <c r="J16" s="11"/>
    </row>
    <row r="17" spans="2:13" ht="28.5" customHeight="1" x14ac:dyDescent="0.25">
      <c r="B17" s="6">
        <v>4</v>
      </c>
      <c r="C17" s="10">
        <v>43826</v>
      </c>
      <c r="D17" s="10">
        <v>43826</v>
      </c>
      <c r="E17" s="9">
        <f t="shared" si="0"/>
        <v>0</v>
      </c>
      <c r="F17" s="7">
        <v>2100</v>
      </c>
      <c r="G17" s="8">
        <f t="shared" si="1"/>
        <v>42000</v>
      </c>
      <c r="H17" s="12" t="s">
        <v>25</v>
      </c>
      <c r="I17" s="12" t="s">
        <v>1</v>
      </c>
      <c r="J17" s="11"/>
      <c r="M17" s="27"/>
    </row>
    <row r="18" spans="2:13" ht="28.5" customHeight="1" x14ac:dyDescent="0.25">
      <c r="B18" s="6">
        <v>5</v>
      </c>
      <c r="C18" s="10">
        <v>43857</v>
      </c>
      <c r="D18" s="10">
        <v>43857</v>
      </c>
      <c r="E18" s="9">
        <f t="shared" si="0"/>
        <v>0</v>
      </c>
      <c r="F18" s="7">
        <v>2100</v>
      </c>
      <c r="G18" s="8">
        <f t="shared" si="1"/>
        <v>39900</v>
      </c>
      <c r="H18" s="12" t="s">
        <v>25</v>
      </c>
      <c r="I18" s="12" t="s">
        <v>1</v>
      </c>
      <c r="J18" s="11"/>
      <c r="M18" s="27"/>
    </row>
    <row r="19" spans="2:13" ht="28.5" customHeight="1" x14ac:dyDescent="0.25">
      <c r="B19" s="6">
        <v>6</v>
      </c>
      <c r="C19" s="10">
        <v>43888</v>
      </c>
      <c r="D19" s="10">
        <v>43888</v>
      </c>
      <c r="E19" s="9">
        <f t="shared" si="0"/>
        <v>0</v>
      </c>
      <c r="F19" s="7">
        <v>2100</v>
      </c>
      <c r="G19" s="8">
        <f t="shared" si="1"/>
        <v>37800</v>
      </c>
      <c r="H19" s="12" t="s">
        <v>25</v>
      </c>
      <c r="I19" s="12" t="s">
        <v>1</v>
      </c>
      <c r="J19" s="11"/>
    </row>
    <row r="20" spans="2:13" ht="28.5" customHeight="1" x14ac:dyDescent="0.25">
      <c r="B20" s="6">
        <v>7</v>
      </c>
      <c r="C20" s="10">
        <v>43917</v>
      </c>
      <c r="D20" s="10">
        <v>43917</v>
      </c>
      <c r="E20" s="9">
        <f t="shared" si="0"/>
        <v>0</v>
      </c>
      <c r="F20" s="7">
        <v>2100</v>
      </c>
      <c r="G20" s="8">
        <f t="shared" si="1"/>
        <v>35700</v>
      </c>
      <c r="H20" s="12" t="s">
        <v>25</v>
      </c>
      <c r="I20" s="12" t="s">
        <v>1</v>
      </c>
      <c r="J20" s="11"/>
    </row>
    <row r="21" spans="2:13" ht="28.5" customHeight="1" x14ac:dyDescent="0.25">
      <c r="B21" s="6">
        <v>8</v>
      </c>
      <c r="C21" s="10">
        <v>43948</v>
      </c>
      <c r="D21" s="10">
        <v>43948</v>
      </c>
      <c r="E21" s="9">
        <f t="shared" si="0"/>
        <v>0</v>
      </c>
      <c r="F21" s="7">
        <v>2100</v>
      </c>
      <c r="G21" s="8">
        <f t="shared" si="1"/>
        <v>33600</v>
      </c>
      <c r="H21" s="12" t="s">
        <v>25</v>
      </c>
      <c r="I21" s="12" t="s">
        <v>1</v>
      </c>
      <c r="J21" s="11"/>
    </row>
    <row r="22" spans="2:13" ht="28.5" customHeight="1" x14ac:dyDescent="0.25">
      <c r="B22" s="6">
        <v>9</v>
      </c>
      <c r="C22" s="10">
        <v>43978</v>
      </c>
      <c r="D22" s="10">
        <v>43978</v>
      </c>
      <c r="E22" s="9">
        <f t="shared" si="0"/>
        <v>0</v>
      </c>
      <c r="F22" s="7">
        <v>2100</v>
      </c>
      <c r="G22" s="8">
        <f t="shared" si="1"/>
        <v>31500</v>
      </c>
      <c r="H22" s="12" t="s">
        <v>25</v>
      </c>
      <c r="I22" s="12" t="s">
        <v>1</v>
      </c>
      <c r="J22" s="11"/>
    </row>
    <row r="23" spans="2:13" ht="28.5" customHeight="1" x14ac:dyDescent="0.25">
      <c r="B23" s="6">
        <v>10</v>
      </c>
      <c r="C23" s="10">
        <v>44009</v>
      </c>
      <c r="D23" s="10">
        <v>44009</v>
      </c>
      <c r="E23" s="9">
        <f t="shared" si="0"/>
        <v>0</v>
      </c>
      <c r="F23" s="7">
        <v>2100</v>
      </c>
      <c r="G23" s="8">
        <f t="shared" si="1"/>
        <v>29400</v>
      </c>
      <c r="H23" s="12" t="s">
        <v>25</v>
      </c>
      <c r="I23" s="12" t="s">
        <v>1</v>
      </c>
      <c r="J23" s="11"/>
    </row>
    <row r="24" spans="2:13" ht="28.5" customHeight="1" x14ac:dyDescent="0.25">
      <c r="B24" s="6">
        <v>11</v>
      </c>
      <c r="C24" s="10">
        <v>44039</v>
      </c>
      <c r="D24" s="10">
        <v>44039</v>
      </c>
      <c r="E24" s="9">
        <f t="shared" si="0"/>
        <v>0</v>
      </c>
      <c r="F24" s="7">
        <v>2100</v>
      </c>
      <c r="G24" s="8">
        <f t="shared" si="1"/>
        <v>27300</v>
      </c>
      <c r="H24" s="12" t="s">
        <v>25</v>
      </c>
      <c r="I24" s="12" t="s">
        <v>1</v>
      </c>
      <c r="J24" s="11"/>
    </row>
    <row r="25" spans="2:13" ht="28.5" customHeight="1" x14ac:dyDescent="0.25">
      <c r="B25" s="6">
        <v>12</v>
      </c>
      <c r="C25" s="10">
        <v>44070</v>
      </c>
      <c r="D25" s="10">
        <v>44070</v>
      </c>
      <c r="E25" s="9">
        <f t="shared" si="0"/>
        <v>0</v>
      </c>
      <c r="F25" s="7">
        <v>2100</v>
      </c>
      <c r="G25" s="8">
        <f t="shared" si="1"/>
        <v>25200</v>
      </c>
      <c r="H25" s="12" t="s">
        <v>25</v>
      </c>
      <c r="I25" s="12" t="s">
        <v>1</v>
      </c>
      <c r="J25" s="11"/>
    </row>
    <row r="26" spans="2:13" ht="28.5" customHeight="1" x14ac:dyDescent="0.25">
      <c r="B26" s="6">
        <v>13</v>
      </c>
      <c r="C26" s="10">
        <v>44101</v>
      </c>
      <c r="D26" s="10">
        <v>44070</v>
      </c>
      <c r="E26" s="9">
        <f t="shared" si="0"/>
        <v>0</v>
      </c>
      <c r="F26" s="7">
        <v>2100</v>
      </c>
      <c r="G26" s="8">
        <f t="shared" si="1"/>
        <v>23100</v>
      </c>
      <c r="H26" s="12" t="s">
        <v>25</v>
      </c>
      <c r="I26" s="12" t="s">
        <v>1</v>
      </c>
      <c r="J26" s="11"/>
    </row>
    <row r="27" spans="2:13" ht="28.5" customHeight="1" x14ac:dyDescent="0.25">
      <c r="B27" s="6">
        <v>14</v>
      </c>
      <c r="C27" s="10">
        <v>44131</v>
      </c>
      <c r="D27" s="10">
        <v>44070</v>
      </c>
      <c r="E27" s="9">
        <f t="shared" si="0"/>
        <v>0</v>
      </c>
      <c r="F27" s="7">
        <v>600</v>
      </c>
      <c r="G27" s="8">
        <f t="shared" si="1"/>
        <v>22500</v>
      </c>
      <c r="H27" s="12" t="s">
        <v>20</v>
      </c>
      <c r="I27" s="12" t="s">
        <v>23</v>
      </c>
      <c r="J27" s="11"/>
    </row>
    <row r="28" spans="2:13" ht="28.5" customHeight="1" x14ac:dyDescent="0.25">
      <c r="B28" s="6">
        <v>15</v>
      </c>
      <c r="C28" s="10">
        <v>44162</v>
      </c>
      <c r="D28" s="10"/>
      <c r="E28" s="9">
        <f t="shared" si="0"/>
        <v>0</v>
      </c>
      <c r="F28" s="7"/>
      <c r="G28" s="8">
        <f t="shared" si="1"/>
        <v>22500</v>
      </c>
      <c r="H28" s="12" t="s">
        <v>20</v>
      </c>
      <c r="I28" s="12" t="str">
        <f t="shared" ref="I28:I37" ca="1" si="2">IF(C28&lt;=TODAY(),"مستحق","")</f>
        <v>مستحق</v>
      </c>
      <c r="J28" s="11"/>
    </row>
    <row r="29" spans="2:13" ht="28.5" customHeight="1" x14ac:dyDescent="0.25">
      <c r="B29" s="6">
        <v>16</v>
      </c>
      <c r="C29" s="10">
        <v>44192</v>
      </c>
      <c r="D29" s="10"/>
      <c r="E29" s="9">
        <f t="shared" si="0"/>
        <v>0</v>
      </c>
      <c r="F29" s="7"/>
      <c r="G29" s="8">
        <f t="shared" si="1"/>
        <v>22500</v>
      </c>
      <c r="H29" s="12" t="s">
        <v>20</v>
      </c>
      <c r="I29" s="12" t="str">
        <f t="shared" ca="1" si="2"/>
        <v>مستحق</v>
      </c>
      <c r="J29" s="11"/>
    </row>
    <row r="30" spans="2:13" ht="28.5" customHeight="1" x14ac:dyDescent="0.25">
      <c r="B30" s="6">
        <v>17</v>
      </c>
      <c r="C30" s="10">
        <v>44223</v>
      </c>
      <c r="D30" s="10"/>
      <c r="E30" s="9">
        <f t="shared" si="0"/>
        <v>0</v>
      </c>
      <c r="F30" s="7"/>
      <c r="G30" s="8">
        <f t="shared" si="1"/>
        <v>22500</v>
      </c>
      <c r="H30" s="12" t="s">
        <v>20</v>
      </c>
      <c r="I30" s="12" t="str">
        <f t="shared" ca="1" si="2"/>
        <v>مستحق</v>
      </c>
      <c r="J30" s="11"/>
    </row>
    <row r="31" spans="2:13" ht="28.5" customHeight="1" x14ac:dyDescent="0.25">
      <c r="B31" s="6">
        <v>18</v>
      </c>
      <c r="C31" s="10">
        <v>44254</v>
      </c>
      <c r="D31" s="10"/>
      <c r="E31" s="9">
        <f t="shared" si="0"/>
        <v>0</v>
      </c>
      <c r="F31" s="7"/>
      <c r="G31" s="8">
        <f t="shared" si="1"/>
        <v>22500</v>
      </c>
      <c r="H31" s="12" t="s">
        <v>20</v>
      </c>
      <c r="I31" s="12" t="str">
        <f t="shared" ca="1" si="2"/>
        <v>مستحق</v>
      </c>
      <c r="J31" s="11"/>
    </row>
    <row r="32" spans="2:13" ht="28.5" customHeight="1" x14ac:dyDescent="0.25">
      <c r="B32" s="6">
        <v>19</v>
      </c>
      <c r="C32" s="10">
        <v>44282</v>
      </c>
      <c r="D32" s="10"/>
      <c r="E32" s="9">
        <f t="shared" si="0"/>
        <v>0</v>
      </c>
      <c r="F32" s="7"/>
      <c r="G32" s="8">
        <f t="shared" si="1"/>
        <v>22500</v>
      </c>
      <c r="H32" s="12" t="s">
        <v>20</v>
      </c>
      <c r="I32" s="12" t="str">
        <f t="shared" ca="1" si="2"/>
        <v>مستحق</v>
      </c>
      <c r="J32" s="11"/>
    </row>
    <row r="33" spans="2:10" ht="28.5" customHeight="1" x14ac:dyDescent="0.25">
      <c r="B33" s="6">
        <v>20</v>
      </c>
      <c r="C33" s="10">
        <v>44313</v>
      </c>
      <c r="D33" s="10"/>
      <c r="E33" s="9">
        <f t="shared" si="0"/>
        <v>0</v>
      </c>
      <c r="F33" s="7"/>
      <c r="G33" s="8">
        <f t="shared" si="1"/>
        <v>22500</v>
      </c>
      <c r="H33" s="12" t="s">
        <v>20</v>
      </c>
      <c r="I33" s="12" t="str">
        <f t="shared" ca="1" si="2"/>
        <v>مستحق</v>
      </c>
      <c r="J33" s="11"/>
    </row>
    <row r="34" spans="2:10" ht="28.5" customHeight="1" x14ac:dyDescent="0.25">
      <c r="B34" s="6">
        <v>21</v>
      </c>
      <c r="C34" s="10">
        <v>44343</v>
      </c>
      <c r="D34" s="10"/>
      <c r="E34" s="9">
        <f t="shared" si="0"/>
        <v>0</v>
      </c>
      <c r="F34" s="7"/>
      <c r="G34" s="8">
        <f t="shared" si="1"/>
        <v>22500</v>
      </c>
      <c r="H34" s="12" t="s">
        <v>20</v>
      </c>
      <c r="I34" s="12" t="str">
        <f t="shared" ca="1" si="2"/>
        <v>مستحق</v>
      </c>
      <c r="J34" s="11"/>
    </row>
    <row r="35" spans="2:10" ht="28.5" customHeight="1" x14ac:dyDescent="0.25">
      <c r="B35" s="6">
        <v>22</v>
      </c>
      <c r="C35" s="10">
        <v>44374</v>
      </c>
      <c r="D35" s="10"/>
      <c r="E35" s="9">
        <f t="shared" si="0"/>
        <v>0</v>
      </c>
      <c r="F35" s="7"/>
      <c r="G35" s="8">
        <f t="shared" si="1"/>
        <v>22500</v>
      </c>
      <c r="H35" s="12" t="s">
        <v>20</v>
      </c>
      <c r="I35" s="12" t="str">
        <f t="shared" ca="1" si="2"/>
        <v>مستحق</v>
      </c>
      <c r="J35" s="11"/>
    </row>
    <row r="36" spans="2:10" ht="28.5" customHeight="1" x14ac:dyDescent="0.25">
      <c r="B36" s="6">
        <v>23</v>
      </c>
      <c r="C36" s="10">
        <v>44404</v>
      </c>
      <c r="D36" s="10"/>
      <c r="E36" s="9">
        <f t="shared" si="0"/>
        <v>0</v>
      </c>
      <c r="F36" s="7"/>
      <c r="G36" s="8">
        <f t="shared" si="1"/>
        <v>22500</v>
      </c>
      <c r="H36" s="12" t="s">
        <v>20</v>
      </c>
      <c r="I36" s="12" t="str">
        <f t="shared" ca="1" si="2"/>
        <v>مستحق</v>
      </c>
      <c r="J36" s="11"/>
    </row>
    <row r="37" spans="2:10" ht="28.5" customHeight="1" thickBot="1" x14ac:dyDescent="0.3">
      <c r="B37" s="6">
        <v>24</v>
      </c>
      <c r="C37" s="10">
        <v>44435</v>
      </c>
      <c r="D37" s="10"/>
      <c r="E37" s="9">
        <f t="shared" si="0"/>
        <v>0</v>
      </c>
      <c r="F37" s="7"/>
      <c r="G37" s="8">
        <f t="shared" si="1"/>
        <v>22500</v>
      </c>
      <c r="H37" s="12" t="s">
        <v>20</v>
      </c>
      <c r="I37" s="12" t="str">
        <f t="shared" ca="1" si="2"/>
        <v>مستحق</v>
      </c>
      <c r="J37" s="11"/>
    </row>
    <row r="38" spans="2:10" ht="26.25" customHeight="1" x14ac:dyDescent="0.25">
      <c r="B38" s="15" t="s">
        <v>17</v>
      </c>
      <c r="C38" s="16">
        <f>COUNTIF(F14:F37,2100)</f>
        <v>13</v>
      </c>
      <c r="D38" s="17"/>
      <c r="E38" s="17"/>
      <c r="F38" s="17"/>
      <c r="G38" s="17"/>
      <c r="H38" s="45" t="s">
        <v>18</v>
      </c>
      <c r="I38" s="45"/>
      <c r="J38" s="18">
        <f>COUNTIF(H14:H37,"غير مسدد")</f>
        <v>11</v>
      </c>
    </row>
    <row r="39" spans="2:10" ht="26.25" customHeight="1" thickBot="1" x14ac:dyDescent="0.3">
      <c r="B39" s="19" t="s">
        <v>16</v>
      </c>
      <c r="C39" s="20">
        <f>SUM(F14:F37)</f>
        <v>27900</v>
      </c>
      <c r="D39" s="21"/>
      <c r="E39" s="21"/>
      <c r="F39" s="21"/>
      <c r="G39" s="21"/>
      <c r="H39" s="46" t="s">
        <v>19</v>
      </c>
      <c r="I39" s="46"/>
      <c r="J39" s="22">
        <f>J8*J38</f>
        <v>23100</v>
      </c>
    </row>
  </sheetData>
  <mergeCells count="4">
    <mergeCell ref="B2:C2"/>
    <mergeCell ref="B5:J5"/>
    <mergeCell ref="H38:I38"/>
    <mergeCell ref="H39:I39"/>
  </mergeCells>
  <conditionalFormatting sqref="I14:I37">
    <cfRule type="containsText" dxfId="15" priority="3" operator="containsText" text="مستحق">
      <formula>NOT(ISERROR(SEARCH("مستحق",I14)))</formula>
    </cfRule>
    <cfRule type="containsText" dxfId="14" priority="4" operator="containsText" text="مستحق">
      <formula>NOT(ISERROR(SEARCH("مستحق",I14)))</formula>
    </cfRule>
  </conditionalFormatting>
  <conditionalFormatting sqref="J14:J37">
    <cfRule type="containsText" dxfId="13" priority="1" operator="containsText" text="مستحق">
      <formula>NOT(ISERROR(SEARCH("مستحق",J14)))</formula>
    </cfRule>
    <cfRule type="containsText" dxfId="12" priority="2" operator="containsText" text="مستحق">
      <formula>NOT(ISERROR(SEARCH("مستحق",J14)))</formula>
    </cfRule>
  </conditionalFormatting>
  <pageMargins left="0.7" right="0.7" top="0.75" bottom="0.75" header="0.3" footer="0.3"/>
  <pageSetup scale="52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1B389CB-841B-411A-BBBF-5F35762193A4}">
          <x14:formula1>
            <xm:f>Sheet2!$B$1:$B$4</xm:f>
          </x14:formula1>
          <xm:sqref>H14:H37</xm:sqref>
        </x14:dataValidation>
        <x14:dataValidation type="list" allowBlank="1" showInputMessage="1" showErrorMessage="1" xr:uid="{1DA4895C-C904-4329-BC39-EADBEAB7571E}">
          <x14:formula1>
            <xm:f>Sheet2!$A$1:$A$3</xm:f>
          </x14:formula1>
          <xm:sqref>I14:I37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07D7C-DB8C-40A4-A1FA-AB7D5C56CBE6}">
  <sheetPr codeName="Sheet80">
    <pageSetUpPr fitToPage="1"/>
  </sheetPr>
  <dimension ref="B2:J39"/>
  <sheetViews>
    <sheetView rightToLeft="1" zoomScale="80" zoomScaleNormal="80" workbookViewId="0">
      <selection activeCell="C18" sqref="C18"/>
    </sheetView>
  </sheetViews>
  <sheetFormatPr defaultRowHeight="15" x14ac:dyDescent="0.25"/>
  <cols>
    <col min="1" max="1" width="2.5703125" customWidth="1"/>
    <col min="2" max="2" width="19.5703125" customWidth="1"/>
    <col min="3" max="9" width="18.7109375" customWidth="1"/>
    <col min="10" max="10" width="18.85546875" customWidth="1"/>
  </cols>
  <sheetData>
    <row r="2" spans="2:10" ht="22.5" x14ac:dyDescent="0.25">
      <c r="B2" s="43"/>
      <c r="C2" s="43"/>
    </row>
    <row r="5" spans="2:10" ht="22.5" x14ac:dyDescent="0.25">
      <c r="B5" s="44" t="s">
        <v>15</v>
      </c>
      <c r="C5" s="44"/>
      <c r="D5" s="44"/>
      <c r="E5" s="44"/>
      <c r="F5" s="44"/>
      <c r="G5" s="44"/>
      <c r="H5" s="44"/>
      <c r="I5" s="44"/>
      <c r="J5" s="44"/>
    </row>
    <row r="7" spans="2:10" ht="25.5" customHeight="1" x14ac:dyDescent="0.3">
      <c r="B7" s="4" t="s">
        <v>9</v>
      </c>
      <c r="C7" s="2" t="s">
        <v>41</v>
      </c>
      <c r="D7" s="13"/>
      <c r="E7" s="2"/>
      <c r="I7" s="5" t="s">
        <v>40</v>
      </c>
      <c r="J7" s="3">
        <v>12000</v>
      </c>
    </row>
    <row r="8" spans="2:10" ht="25.5" customHeight="1" x14ac:dyDescent="0.3">
      <c r="B8" s="4" t="s">
        <v>10</v>
      </c>
      <c r="C8" s="2">
        <v>50003</v>
      </c>
      <c r="E8" s="2"/>
      <c r="I8" s="5" t="s">
        <v>13</v>
      </c>
      <c r="J8" s="3">
        <v>500</v>
      </c>
    </row>
    <row r="9" spans="2:10" ht="25.5" customHeight="1" x14ac:dyDescent="0.3">
      <c r="B9" s="4" t="s">
        <v>11</v>
      </c>
      <c r="C9" s="2">
        <v>3</v>
      </c>
      <c r="E9" s="2"/>
      <c r="I9" s="5" t="s">
        <v>8</v>
      </c>
      <c r="J9" s="2"/>
    </row>
    <row r="10" spans="2:10" ht="25.5" customHeight="1" x14ac:dyDescent="0.3">
      <c r="B10" s="4" t="s">
        <v>12</v>
      </c>
      <c r="C10" s="14">
        <v>44308</v>
      </c>
      <c r="E10" s="2"/>
      <c r="F10" s="2"/>
      <c r="G10" s="2"/>
      <c r="H10" s="2"/>
      <c r="I10" s="2"/>
    </row>
    <row r="11" spans="2:10" ht="17.25" x14ac:dyDescent="0.3">
      <c r="B11" s="2"/>
      <c r="C11" s="2"/>
      <c r="D11" s="2"/>
      <c r="E11" s="2"/>
      <c r="F11" s="2"/>
      <c r="G11" s="2"/>
      <c r="H11" s="2"/>
      <c r="I11" s="2"/>
    </row>
    <row r="12" spans="2:10" ht="15.75" thickBot="1" x14ac:dyDescent="0.3">
      <c r="B12" s="1"/>
      <c r="C12" s="1"/>
      <c r="D12" s="1"/>
      <c r="E12" s="1"/>
      <c r="F12" s="1"/>
      <c r="G12" s="1"/>
      <c r="H12" s="1"/>
      <c r="I12" s="1"/>
    </row>
    <row r="13" spans="2:10" ht="28.5" customHeight="1" thickBot="1" x14ac:dyDescent="0.3">
      <c r="B13" s="23" t="s">
        <v>7</v>
      </c>
      <c r="C13" s="24" t="s">
        <v>4</v>
      </c>
      <c r="D13" s="24" t="s">
        <v>5</v>
      </c>
      <c r="E13" s="24" t="s">
        <v>14</v>
      </c>
      <c r="F13" s="24" t="s">
        <v>3</v>
      </c>
      <c r="G13" s="25" t="s">
        <v>6</v>
      </c>
      <c r="H13" s="24" t="s">
        <v>21</v>
      </c>
      <c r="I13" s="26" t="s">
        <v>0</v>
      </c>
      <c r="J13" s="26" t="s">
        <v>26</v>
      </c>
    </row>
    <row r="14" spans="2:10" ht="28.5" customHeight="1" x14ac:dyDescent="0.25">
      <c r="B14" s="6">
        <v>1</v>
      </c>
      <c r="C14" s="10">
        <v>44343</v>
      </c>
      <c r="D14" s="10">
        <v>44348</v>
      </c>
      <c r="E14" s="9">
        <f>IF(D14&lt;=C14,0,D14-C14)</f>
        <v>5</v>
      </c>
      <c r="F14" s="7">
        <v>500</v>
      </c>
      <c r="G14" s="8">
        <f>$J$7-F14</f>
        <v>11500</v>
      </c>
      <c r="H14" s="12" t="s">
        <v>22</v>
      </c>
      <c r="I14" s="11" t="s">
        <v>1</v>
      </c>
      <c r="J14" s="11" t="s">
        <v>27</v>
      </c>
    </row>
    <row r="15" spans="2:10" ht="28.5" customHeight="1" x14ac:dyDescent="0.25">
      <c r="B15" s="6">
        <v>2</v>
      </c>
      <c r="C15" s="10">
        <v>44374</v>
      </c>
      <c r="D15" s="10">
        <v>44378</v>
      </c>
      <c r="E15" s="9">
        <f>IF(D15&lt;=C15,0,D15-C15)</f>
        <v>4</v>
      </c>
      <c r="F15" s="7">
        <v>500</v>
      </c>
      <c r="G15" s="8">
        <f>G14-F15</f>
        <v>11000</v>
      </c>
      <c r="H15" s="12" t="s">
        <v>22</v>
      </c>
      <c r="I15" s="11" t="s">
        <v>1</v>
      </c>
      <c r="J15" s="11" t="s">
        <v>27</v>
      </c>
    </row>
    <row r="16" spans="2:10" ht="28.5" customHeight="1" x14ac:dyDescent="0.25">
      <c r="B16" s="6">
        <v>3</v>
      </c>
      <c r="C16" s="10">
        <v>44404</v>
      </c>
      <c r="D16" s="10">
        <v>44409</v>
      </c>
      <c r="E16" s="9">
        <f>IF(D16&lt;=C16,0,D16-C16)</f>
        <v>5</v>
      </c>
      <c r="F16" s="7">
        <v>500</v>
      </c>
      <c r="G16" s="8">
        <f t="shared" ref="G16:G23" si="0">G15-F16</f>
        <v>10500</v>
      </c>
      <c r="H16" s="12" t="s">
        <v>22</v>
      </c>
      <c r="I16" s="11" t="s">
        <v>1</v>
      </c>
      <c r="J16" s="11" t="s">
        <v>27</v>
      </c>
    </row>
    <row r="17" spans="2:10" ht="28.5" customHeight="1" x14ac:dyDescent="0.25">
      <c r="B17" s="6">
        <v>4</v>
      </c>
      <c r="C17" s="10">
        <v>44435</v>
      </c>
      <c r="D17" s="10">
        <v>44440</v>
      </c>
      <c r="E17" s="9">
        <f>IF(D17&lt;=C17,0,D17-C17)</f>
        <v>5</v>
      </c>
      <c r="F17" s="7">
        <v>500</v>
      </c>
      <c r="G17" s="8">
        <f t="shared" si="0"/>
        <v>10000</v>
      </c>
      <c r="H17" s="12" t="s">
        <v>22</v>
      </c>
      <c r="I17" s="11" t="s">
        <v>1</v>
      </c>
      <c r="J17" s="11" t="s">
        <v>27</v>
      </c>
    </row>
    <row r="18" spans="2:10" ht="28.5" customHeight="1" x14ac:dyDescent="0.25">
      <c r="B18" s="6">
        <v>5</v>
      </c>
      <c r="C18" s="10">
        <v>44466</v>
      </c>
      <c r="D18" s="10">
        <v>44469</v>
      </c>
      <c r="E18" s="9">
        <f>IF(D18&lt;=C18,0,D18-C18)</f>
        <v>3</v>
      </c>
      <c r="F18" s="7">
        <v>500</v>
      </c>
      <c r="G18" s="8">
        <f t="shared" si="0"/>
        <v>9500</v>
      </c>
      <c r="H18" s="12" t="s">
        <v>22</v>
      </c>
      <c r="I18" s="11" t="s">
        <v>1</v>
      </c>
      <c r="J18" s="11" t="s">
        <v>27</v>
      </c>
    </row>
    <row r="19" spans="2:10" ht="28.5" customHeight="1" x14ac:dyDescent="0.25">
      <c r="B19" s="6">
        <v>6</v>
      </c>
      <c r="C19" s="10">
        <v>44496</v>
      </c>
      <c r="D19" s="10">
        <v>44501</v>
      </c>
      <c r="E19" s="9">
        <f t="shared" ref="E19:E37" si="1">IF(D19&lt;=C19,0,D19-C19)</f>
        <v>5</v>
      </c>
      <c r="F19" s="7">
        <v>500</v>
      </c>
      <c r="G19" s="8">
        <f t="shared" si="0"/>
        <v>9000</v>
      </c>
      <c r="H19" s="12" t="s">
        <v>22</v>
      </c>
      <c r="I19" s="11" t="s">
        <v>1</v>
      </c>
      <c r="J19" s="11" t="s">
        <v>27</v>
      </c>
    </row>
    <row r="20" spans="2:10" ht="28.5" customHeight="1" x14ac:dyDescent="0.25">
      <c r="B20" s="6">
        <v>7</v>
      </c>
      <c r="C20" s="10">
        <v>44527</v>
      </c>
      <c r="D20" s="10"/>
      <c r="E20" s="9">
        <f t="shared" si="1"/>
        <v>0</v>
      </c>
      <c r="F20" s="7"/>
      <c r="G20" s="8">
        <f t="shared" si="0"/>
        <v>9000</v>
      </c>
      <c r="H20" s="12"/>
      <c r="I20" s="11" t="str">
        <f t="shared" ref="I20:I37" ca="1" si="2">IF(C20&lt;=TODAY(),"مستحق","")</f>
        <v>مستحق</v>
      </c>
      <c r="J20" s="11"/>
    </row>
    <row r="21" spans="2:10" ht="28.5" customHeight="1" x14ac:dyDescent="0.25">
      <c r="B21" s="6">
        <v>8</v>
      </c>
      <c r="C21" s="10">
        <v>44557</v>
      </c>
      <c r="D21" s="10"/>
      <c r="E21" s="9">
        <f t="shared" si="1"/>
        <v>0</v>
      </c>
      <c r="F21" s="7"/>
      <c r="G21" s="8">
        <f t="shared" si="0"/>
        <v>9000</v>
      </c>
      <c r="H21" s="12"/>
      <c r="I21" s="11" t="str">
        <f t="shared" ca="1" si="2"/>
        <v>مستحق</v>
      </c>
      <c r="J21" s="11"/>
    </row>
    <row r="22" spans="2:10" ht="28.5" customHeight="1" x14ac:dyDescent="0.25">
      <c r="B22" s="6">
        <v>9</v>
      </c>
      <c r="C22" s="10">
        <v>44588</v>
      </c>
      <c r="D22" s="10"/>
      <c r="E22" s="9">
        <f t="shared" si="1"/>
        <v>0</v>
      </c>
      <c r="F22" s="7"/>
      <c r="G22" s="8">
        <f t="shared" si="0"/>
        <v>9000</v>
      </c>
      <c r="H22" s="12"/>
      <c r="I22" s="11" t="str">
        <f t="shared" ca="1" si="2"/>
        <v/>
      </c>
      <c r="J22" s="11"/>
    </row>
    <row r="23" spans="2:10" ht="28.5" customHeight="1" x14ac:dyDescent="0.25">
      <c r="B23" s="6">
        <v>10</v>
      </c>
      <c r="C23" s="10">
        <v>44619</v>
      </c>
      <c r="D23" s="10"/>
      <c r="E23" s="9">
        <f t="shared" si="1"/>
        <v>0</v>
      </c>
      <c r="F23" s="7"/>
      <c r="G23" s="8">
        <f t="shared" si="0"/>
        <v>9000</v>
      </c>
      <c r="H23" s="12"/>
      <c r="I23" s="11" t="str">
        <f t="shared" ca="1" si="2"/>
        <v/>
      </c>
      <c r="J23" s="11"/>
    </row>
    <row r="24" spans="2:10" ht="28.5" customHeight="1" x14ac:dyDescent="0.25">
      <c r="B24" s="6">
        <v>11</v>
      </c>
      <c r="C24" s="10">
        <v>44647</v>
      </c>
      <c r="D24" s="10"/>
      <c r="E24" s="9">
        <f t="shared" si="1"/>
        <v>0</v>
      </c>
      <c r="F24" s="7"/>
      <c r="G24" s="8"/>
      <c r="H24" s="12"/>
      <c r="I24" s="11"/>
      <c r="J24" s="11"/>
    </row>
    <row r="25" spans="2:10" ht="28.5" customHeight="1" x14ac:dyDescent="0.25">
      <c r="B25" s="6">
        <v>12</v>
      </c>
      <c r="C25" s="10">
        <v>44678</v>
      </c>
      <c r="D25" s="10"/>
      <c r="E25" s="9">
        <f t="shared" si="1"/>
        <v>0</v>
      </c>
      <c r="F25" s="7"/>
      <c r="G25" s="8"/>
      <c r="H25" s="12"/>
      <c r="I25" s="11"/>
      <c r="J25" s="11"/>
    </row>
    <row r="26" spans="2:10" ht="28.5" customHeight="1" x14ac:dyDescent="0.25">
      <c r="B26" s="6">
        <v>13</v>
      </c>
      <c r="C26" s="10">
        <v>44708</v>
      </c>
      <c r="D26" s="10"/>
      <c r="E26" s="9">
        <f t="shared" si="1"/>
        <v>0</v>
      </c>
      <c r="F26" s="7"/>
      <c r="G26" s="8"/>
      <c r="H26" s="12"/>
      <c r="I26" s="11"/>
      <c r="J26" s="11"/>
    </row>
    <row r="27" spans="2:10" ht="28.5" customHeight="1" x14ac:dyDescent="0.25">
      <c r="B27" s="6">
        <v>14</v>
      </c>
      <c r="C27" s="10">
        <v>44739</v>
      </c>
      <c r="D27" s="10"/>
      <c r="E27" s="9">
        <f t="shared" si="1"/>
        <v>0</v>
      </c>
      <c r="F27" s="7"/>
      <c r="G27" s="8"/>
      <c r="H27" s="12"/>
      <c r="I27" s="11"/>
      <c r="J27" s="11"/>
    </row>
    <row r="28" spans="2:10" ht="28.5" customHeight="1" x14ac:dyDescent="0.25">
      <c r="B28" s="6">
        <v>15</v>
      </c>
      <c r="C28" s="10">
        <v>44769</v>
      </c>
      <c r="D28" s="10"/>
      <c r="E28" s="9">
        <f t="shared" si="1"/>
        <v>0</v>
      </c>
      <c r="F28" s="7"/>
      <c r="G28" s="8"/>
      <c r="H28" s="12"/>
      <c r="I28" s="11"/>
      <c r="J28" s="11"/>
    </row>
    <row r="29" spans="2:10" ht="28.5" customHeight="1" x14ac:dyDescent="0.25">
      <c r="B29" s="6">
        <v>16</v>
      </c>
      <c r="C29" s="10">
        <v>44800</v>
      </c>
      <c r="D29" s="10"/>
      <c r="E29" s="9">
        <f t="shared" si="1"/>
        <v>0</v>
      </c>
      <c r="F29" s="7"/>
      <c r="G29" s="8"/>
      <c r="H29" s="12"/>
      <c r="I29" s="11"/>
      <c r="J29" s="11"/>
    </row>
    <row r="30" spans="2:10" ht="28.5" customHeight="1" x14ac:dyDescent="0.25">
      <c r="B30" s="6">
        <v>17</v>
      </c>
      <c r="C30" s="10">
        <v>44831</v>
      </c>
      <c r="D30" s="10"/>
      <c r="E30" s="9">
        <f t="shared" si="1"/>
        <v>0</v>
      </c>
      <c r="F30" s="7"/>
      <c r="G30" s="8"/>
      <c r="H30" s="12"/>
      <c r="I30" s="11"/>
      <c r="J30" s="11"/>
    </row>
    <row r="31" spans="2:10" ht="28.5" customHeight="1" x14ac:dyDescent="0.25">
      <c r="B31" s="6">
        <v>18</v>
      </c>
      <c r="C31" s="10">
        <v>44861</v>
      </c>
      <c r="D31" s="10"/>
      <c r="E31" s="9">
        <f t="shared" si="1"/>
        <v>0</v>
      </c>
      <c r="F31" s="7"/>
      <c r="G31" s="8"/>
      <c r="H31" s="12"/>
      <c r="I31" s="11"/>
      <c r="J31" s="11"/>
    </row>
    <row r="32" spans="2:10" ht="28.5" customHeight="1" x14ac:dyDescent="0.25">
      <c r="B32" s="6">
        <v>19</v>
      </c>
      <c r="C32" s="10">
        <v>44892</v>
      </c>
      <c r="D32" s="10"/>
      <c r="E32" s="9">
        <f t="shared" si="1"/>
        <v>0</v>
      </c>
      <c r="F32" s="7"/>
      <c r="G32" s="8"/>
      <c r="H32" s="12"/>
      <c r="I32" s="11"/>
      <c r="J32" s="11"/>
    </row>
    <row r="33" spans="2:10" ht="28.5" customHeight="1" x14ac:dyDescent="0.25">
      <c r="B33" s="6">
        <v>20</v>
      </c>
      <c r="C33" s="10">
        <v>44922</v>
      </c>
      <c r="D33" s="10"/>
      <c r="E33" s="9">
        <f t="shared" si="1"/>
        <v>0</v>
      </c>
      <c r="F33" s="7"/>
      <c r="G33" s="8"/>
      <c r="H33" s="12"/>
      <c r="I33" s="11"/>
      <c r="J33" s="11"/>
    </row>
    <row r="34" spans="2:10" ht="28.5" customHeight="1" x14ac:dyDescent="0.25">
      <c r="B34" s="6">
        <v>21</v>
      </c>
      <c r="C34" s="10">
        <v>44953</v>
      </c>
      <c r="D34" s="10"/>
      <c r="E34" s="9">
        <f t="shared" si="1"/>
        <v>0</v>
      </c>
      <c r="F34" s="7"/>
      <c r="G34" s="8"/>
      <c r="H34" s="12"/>
      <c r="I34" s="11"/>
      <c r="J34" s="11"/>
    </row>
    <row r="35" spans="2:10" ht="28.5" customHeight="1" x14ac:dyDescent="0.25">
      <c r="B35" s="6">
        <v>22</v>
      </c>
      <c r="C35" s="10">
        <v>44984</v>
      </c>
      <c r="D35" s="10"/>
      <c r="E35" s="9">
        <f t="shared" si="1"/>
        <v>0</v>
      </c>
      <c r="F35" s="7"/>
      <c r="G35" s="8"/>
      <c r="H35" s="12"/>
      <c r="I35" s="11" t="str">
        <f t="shared" ca="1" si="2"/>
        <v/>
      </c>
      <c r="J35" s="11"/>
    </row>
    <row r="36" spans="2:10" ht="28.5" customHeight="1" x14ac:dyDescent="0.25">
      <c r="B36" s="6">
        <v>23</v>
      </c>
      <c r="C36" s="10">
        <v>45012</v>
      </c>
      <c r="D36" s="10"/>
      <c r="E36" s="9">
        <f t="shared" si="1"/>
        <v>0</v>
      </c>
      <c r="F36" s="7"/>
      <c r="G36" s="8"/>
      <c r="H36" s="12"/>
      <c r="I36" s="11"/>
      <c r="J36" s="11"/>
    </row>
    <row r="37" spans="2:10" ht="28.5" customHeight="1" thickBot="1" x14ac:dyDescent="0.3">
      <c r="B37" s="6">
        <v>24</v>
      </c>
      <c r="C37" s="10">
        <v>45043</v>
      </c>
      <c r="D37" s="10"/>
      <c r="E37" s="9">
        <f t="shared" si="1"/>
        <v>0</v>
      </c>
      <c r="F37" s="7"/>
      <c r="G37" s="8"/>
      <c r="H37" s="29"/>
      <c r="I37" s="30" t="str">
        <f t="shared" ca="1" si="2"/>
        <v/>
      </c>
      <c r="J37" s="11"/>
    </row>
    <row r="38" spans="2:10" ht="26.25" customHeight="1" x14ac:dyDescent="0.25">
      <c r="B38" s="15" t="s">
        <v>17</v>
      </c>
      <c r="C38" s="16">
        <f>COUNT(F14:F37)</f>
        <v>6</v>
      </c>
      <c r="D38" s="17"/>
      <c r="E38" s="17"/>
      <c r="F38" s="17"/>
      <c r="G38" s="17"/>
      <c r="H38" s="47" t="s">
        <v>18</v>
      </c>
      <c r="I38" s="47"/>
      <c r="J38" s="18">
        <f>COUNTIF(H14:H37,"غير مسدد")</f>
        <v>0</v>
      </c>
    </row>
    <row r="39" spans="2:10" ht="26.25" customHeight="1" thickBot="1" x14ac:dyDescent="0.3">
      <c r="B39" s="19" t="s">
        <v>16</v>
      </c>
      <c r="C39" s="20">
        <f>SUM(F14:F37)</f>
        <v>3000</v>
      </c>
      <c r="D39" s="21"/>
      <c r="E39" s="21"/>
      <c r="F39" s="21"/>
      <c r="G39" s="21"/>
      <c r="H39" s="46" t="s">
        <v>19</v>
      </c>
      <c r="I39" s="46"/>
      <c r="J39" s="22">
        <f>J8*J38</f>
        <v>0</v>
      </c>
    </row>
  </sheetData>
  <mergeCells count="4">
    <mergeCell ref="H39:I39"/>
    <mergeCell ref="B5:J5"/>
    <mergeCell ref="B2:C2"/>
    <mergeCell ref="H38:I38"/>
  </mergeCells>
  <conditionalFormatting sqref="I14:I37">
    <cfRule type="containsText" dxfId="11" priority="3" operator="containsText" text="مستحق">
      <formula>NOT(ISERROR(SEARCH("مستحق",I14)))</formula>
    </cfRule>
    <cfRule type="containsText" dxfId="10" priority="4" operator="containsText" text="مستحق">
      <formula>NOT(ISERROR(SEARCH("مستحق",I14)))</formula>
    </cfRule>
  </conditionalFormatting>
  <conditionalFormatting sqref="J14:J37">
    <cfRule type="containsText" dxfId="9" priority="1" operator="containsText" text="مستحق">
      <formula>NOT(ISERROR(SEARCH("مستحق",J14)))</formula>
    </cfRule>
    <cfRule type="containsText" dxfId="8" priority="2" operator="containsText" text="مستحق">
      <formula>NOT(ISERROR(SEARCH("مستحق",J14)))</formula>
    </cfRule>
  </conditionalFormatting>
  <pageMargins left="0.7" right="0.7" top="0.75" bottom="0.75" header="0.3" footer="0.3"/>
  <pageSetup scale="5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0BCFC53-D8B9-4FF0-8FDD-F9E0FF8014AD}">
          <x14:formula1>
            <xm:f>Sheet2!$B$1:$B$3</xm:f>
          </x14:formula1>
          <xm:sqref>H14:H37</xm:sqref>
        </x14:dataValidation>
        <x14:dataValidation type="list" allowBlank="1" showInputMessage="1" showErrorMessage="1" xr:uid="{22591D37-128B-414A-9157-157D768AF709}">
          <x14:formula1>
            <xm:f>Sheet2!$A$1:$A$2</xm:f>
          </x14:formula1>
          <xm:sqref>I14:I37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30BA6-4F9A-43FA-82E0-4B3F05E9F3EA}">
  <sheetPr>
    <pageSetUpPr fitToPage="1"/>
  </sheetPr>
  <dimension ref="B2:M21"/>
  <sheetViews>
    <sheetView rightToLeft="1" zoomScale="80" zoomScaleNormal="80" workbookViewId="0">
      <selection activeCell="G9" sqref="G9"/>
    </sheetView>
  </sheetViews>
  <sheetFormatPr defaultRowHeight="15" x14ac:dyDescent="0.25"/>
  <cols>
    <col min="1" max="1" width="2.5703125" customWidth="1"/>
    <col min="2" max="2" width="19.5703125" customWidth="1"/>
    <col min="3" max="10" width="18.7109375" customWidth="1"/>
  </cols>
  <sheetData>
    <row r="2" spans="2:10" ht="22.5" x14ac:dyDescent="0.25">
      <c r="B2" s="43"/>
      <c r="C2" s="43"/>
    </row>
    <row r="5" spans="2:10" ht="22.5" x14ac:dyDescent="0.25">
      <c r="B5" s="44" t="s">
        <v>15</v>
      </c>
      <c r="C5" s="44"/>
      <c r="D5" s="44"/>
      <c r="E5" s="44"/>
      <c r="F5" s="44"/>
      <c r="G5" s="44"/>
      <c r="H5" s="44"/>
      <c r="I5" s="44"/>
      <c r="J5" s="44"/>
    </row>
    <row r="7" spans="2:10" ht="25.5" customHeight="1" x14ac:dyDescent="0.3">
      <c r="B7" s="4" t="s">
        <v>9</v>
      </c>
      <c r="C7" s="2" t="s">
        <v>39</v>
      </c>
      <c r="D7" s="13"/>
      <c r="E7" s="2"/>
      <c r="I7" s="5" t="s">
        <v>32</v>
      </c>
      <c r="J7" s="3">
        <v>6300</v>
      </c>
    </row>
    <row r="8" spans="2:10" ht="25.5" customHeight="1" x14ac:dyDescent="0.3">
      <c r="B8" s="4" t="s">
        <v>10</v>
      </c>
      <c r="C8" s="2">
        <v>50005</v>
      </c>
      <c r="E8" s="2"/>
      <c r="I8" s="5" t="s">
        <v>13</v>
      </c>
      <c r="J8" s="3">
        <v>1050</v>
      </c>
    </row>
    <row r="9" spans="2:10" ht="25.5" customHeight="1" x14ac:dyDescent="0.3">
      <c r="B9" s="4" t="s">
        <v>11</v>
      </c>
      <c r="C9" s="2">
        <v>5</v>
      </c>
      <c r="E9" s="2"/>
      <c r="I9" s="5" t="s">
        <v>8</v>
      </c>
      <c r="J9" s="2">
        <f>J7/J8</f>
        <v>6</v>
      </c>
    </row>
    <row r="10" spans="2:10" ht="25.5" customHeight="1" x14ac:dyDescent="0.3">
      <c r="B10" s="4" t="s">
        <v>12</v>
      </c>
      <c r="C10" s="14">
        <v>43759</v>
      </c>
      <c r="E10" s="2"/>
      <c r="F10" s="2"/>
      <c r="G10" s="2"/>
      <c r="H10" s="2"/>
      <c r="I10" s="2"/>
    </row>
    <row r="11" spans="2:10" ht="17.25" x14ac:dyDescent="0.3">
      <c r="B11" s="2"/>
      <c r="C11" s="2"/>
      <c r="D11" s="2"/>
      <c r="E11" s="2"/>
      <c r="F11" s="2"/>
      <c r="G11" s="2"/>
      <c r="H11" s="2"/>
      <c r="I11" s="2"/>
    </row>
    <row r="12" spans="2:10" ht="15.75" thickBot="1" x14ac:dyDescent="0.3">
      <c r="B12" s="1"/>
      <c r="C12" s="1"/>
      <c r="D12" s="1"/>
      <c r="E12" s="1"/>
      <c r="F12" s="1"/>
      <c r="G12" s="1"/>
      <c r="H12" s="1"/>
      <c r="I12" s="1"/>
    </row>
    <row r="13" spans="2:10" ht="28.5" customHeight="1" thickBot="1" x14ac:dyDescent="0.3">
      <c r="B13" s="23" t="s">
        <v>7</v>
      </c>
      <c r="C13" s="24" t="s">
        <v>4</v>
      </c>
      <c r="D13" s="24" t="s">
        <v>5</v>
      </c>
      <c r="E13" s="24" t="s">
        <v>14</v>
      </c>
      <c r="F13" s="24" t="s">
        <v>3</v>
      </c>
      <c r="G13" s="25" t="s">
        <v>6</v>
      </c>
      <c r="H13" s="24" t="s">
        <v>21</v>
      </c>
      <c r="I13" s="24" t="s">
        <v>0</v>
      </c>
      <c r="J13" s="26" t="s">
        <v>26</v>
      </c>
    </row>
    <row r="14" spans="2:10" ht="28.5" customHeight="1" x14ac:dyDescent="0.25">
      <c r="B14" s="6">
        <v>1</v>
      </c>
      <c r="C14" s="10">
        <v>43796</v>
      </c>
      <c r="D14" s="10">
        <v>43800</v>
      </c>
      <c r="E14" s="9">
        <f t="shared" ref="E14:E19" si="0">IF(D14&lt;=C14,0,D14-C14)</f>
        <v>4</v>
      </c>
      <c r="F14" s="7">
        <v>1050</v>
      </c>
      <c r="G14" s="8">
        <f>$J$7-F14</f>
        <v>5250</v>
      </c>
      <c r="H14" s="12" t="s">
        <v>22</v>
      </c>
      <c r="I14" s="12" t="s">
        <v>1</v>
      </c>
      <c r="J14" s="11" t="s">
        <v>27</v>
      </c>
    </row>
    <row r="15" spans="2:10" ht="28.5" customHeight="1" x14ac:dyDescent="0.25">
      <c r="B15" s="6">
        <v>2</v>
      </c>
      <c r="C15" s="10">
        <v>43826</v>
      </c>
      <c r="D15" s="10">
        <v>43848</v>
      </c>
      <c r="E15" s="9">
        <f t="shared" si="0"/>
        <v>22</v>
      </c>
      <c r="F15" s="7">
        <v>1050</v>
      </c>
      <c r="G15" s="8">
        <f>G14-F15</f>
        <v>4200</v>
      </c>
      <c r="H15" s="12" t="s">
        <v>22</v>
      </c>
      <c r="I15" s="12" t="s">
        <v>1</v>
      </c>
      <c r="J15" s="11" t="s">
        <v>27</v>
      </c>
    </row>
    <row r="16" spans="2:10" ht="28.5" customHeight="1" x14ac:dyDescent="0.25">
      <c r="B16" s="6">
        <v>3</v>
      </c>
      <c r="C16" s="10">
        <v>43857</v>
      </c>
      <c r="D16" s="10">
        <v>43884</v>
      </c>
      <c r="E16" s="9">
        <f t="shared" si="0"/>
        <v>27</v>
      </c>
      <c r="F16" s="7">
        <v>1050</v>
      </c>
      <c r="G16" s="8">
        <f t="shared" ref="G16:G19" si="1">G15-F16</f>
        <v>3150</v>
      </c>
      <c r="H16" s="12" t="s">
        <v>22</v>
      </c>
      <c r="I16" s="12" t="s">
        <v>1</v>
      </c>
      <c r="J16" s="11" t="s">
        <v>27</v>
      </c>
    </row>
    <row r="17" spans="2:13" ht="28.5" customHeight="1" x14ac:dyDescent="0.25">
      <c r="B17" s="6">
        <v>4</v>
      </c>
      <c r="C17" s="10">
        <v>43888</v>
      </c>
      <c r="D17" s="10">
        <v>43987</v>
      </c>
      <c r="E17" s="9">
        <f t="shared" si="0"/>
        <v>99</v>
      </c>
      <c r="F17" s="7">
        <v>1050</v>
      </c>
      <c r="G17" s="8">
        <f t="shared" si="1"/>
        <v>2100</v>
      </c>
      <c r="H17" s="12" t="s">
        <v>22</v>
      </c>
      <c r="I17" s="12" t="s">
        <v>1</v>
      </c>
      <c r="J17" s="11" t="s">
        <v>27</v>
      </c>
      <c r="M17" s="27"/>
    </row>
    <row r="18" spans="2:13" ht="28.5" customHeight="1" x14ac:dyDescent="0.25">
      <c r="B18" s="6">
        <v>5</v>
      </c>
      <c r="C18" s="10">
        <v>43917</v>
      </c>
      <c r="D18" s="10">
        <v>44108</v>
      </c>
      <c r="E18" s="9">
        <f t="shared" si="0"/>
        <v>191</v>
      </c>
      <c r="F18" s="7">
        <v>950</v>
      </c>
      <c r="G18" s="8">
        <f t="shared" si="1"/>
        <v>1150</v>
      </c>
      <c r="H18" s="12" t="s">
        <v>20</v>
      </c>
      <c r="I18" s="12" t="s">
        <v>23</v>
      </c>
      <c r="J18" s="11" t="s">
        <v>27</v>
      </c>
      <c r="M18" s="27"/>
    </row>
    <row r="19" spans="2:13" ht="28.5" customHeight="1" thickBot="1" x14ac:dyDescent="0.3">
      <c r="B19" s="6">
        <v>6</v>
      </c>
      <c r="C19" s="10">
        <v>43948</v>
      </c>
      <c r="D19" s="10"/>
      <c r="E19" s="9">
        <f t="shared" si="0"/>
        <v>0</v>
      </c>
      <c r="F19" s="7"/>
      <c r="G19" s="8">
        <f t="shared" si="1"/>
        <v>1150</v>
      </c>
      <c r="H19" s="12" t="s">
        <v>20</v>
      </c>
      <c r="I19" s="12" t="str">
        <f t="shared" ref="I19" ca="1" si="2">IF(C19&lt;=TODAY(),"مستحق","")</f>
        <v>مستحق</v>
      </c>
      <c r="J19" s="11"/>
    </row>
    <row r="20" spans="2:13" ht="26.25" customHeight="1" x14ac:dyDescent="0.25">
      <c r="B20" s="15" t="s">
        <v>17</v>
      </c>
      <c r="C20" s="16">
        <f>COUNTIF(F14:F19,1050)</f>
        <v>4</v>
      </c>
      <c r="D20" s="17"/>
      <c r="E20" s="17"/>
      <c r="F20" s="17"/>
      <c r="G20" s="17"/>
      <c r="H20" s="45" t="s">
        <v>18</v>
      </c>
      <c r="I20" s="45"/>
      <c r="J20" s="18">
        <f>COUNTIF(H14:H19,"غير مسدد")</f>
        <v>2</v>
      </c>
    </row>
    <row r="21" spans="2:13" ht="26.25" customHeight="1" thickBot="1" x14ac:dyDescent="0.3">
      <c r="B21" s="19" t="s">
        <v>16</v>
      </c>
      <c r="C21" s="20">
        <f>SUM(F14:F19)</f>
        <v>5150</v>
      </c>
      <c r="D21" s="21"/>
      <c r="E21" s="21"/>
      <c r="F21" s="21"/>
      <c r="G21" s="21"/>
      <c r="H21" s="46" t="s">
        <v>19</v>
      </c>
      <c r="I21" s="46"/>
      <c r="J21" s="22">
        <f>J8*J20</f>
        <v>2100</v>
      </c>
    </row>
  </sheetData>
  <mergeCells count="4">
    <mergeCell ref="B2:C2"/>
    <mergeCell ref="B5:J5"/>
    <mergeCell ref="H20:I20"/>
    <mergeCell ref="H21:I21"/>
  </mergeCells>
  <conditionalFormatting sqref="I14:I19">
    <cfRule type="containsText" dxfId="7" priority="3" operator="containsText" text="مستحق">
      <formula>NOT(ISERROR(SEARCH("مستحق",I14)))</formula>
    </cfRule>
    <cfRule type="containsText" dxfId="6" priority="4" operator="containsText" text="مستحق">
      <formula>NOT(ISERROR(SEARCH("مستحق",I14)))</formula>
    </cfRule>
  </conditionalFormatting>
  <conditionalFormatting sqref="J14:J19">
    <cfRule type="containsText" dxfId="5" priority="1" operator="containsText" text="مستحق">
      <formula>NOT(ISERROR(SEARCH("مستحق",J14)))</formula>
    </cfRule>
    <cfRule type="containsText" dxfId="4" priority="2" operator="containsText" text="مستحق">
      <formula>NOT(ISERROR(SEARCH("مستحق",J14)))</formula>
    </cfRule>
  </conditionalFormatting>
  <pageMargins left="0.7" right="0.7" top="0.75" bottom="0.75" header="0.3" footer="0.3"/>
  <pageSetup scale="5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6ED5192-5EA0-41F1-85C1-B564E19F1829}">
          <x14:formula1>
            <xm:f>Sheet2!$B$1:$B$4</xm:f>
          </x14:formula1>
          <xm:sqref>H14:H19</xm:sqref>
        </x14:dataValidation>
        <x14:dataValidation type="list" allowBlank="1" showInputMessage="1" showErrorMessage="1" xr:uid="{A7C49F59-C210-4BC7-B1BA-A5FA609E30A0}">
          <x14:formula1>
            <xm:f>Sheet2!$A$1:$A$3</xm:f>
          </x14:formula1>
          <xm:sqref>I14:I19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0F34-96C6-46CA-87E4-67EC2AD4CCA5}">
  <sheetPr>
    <pageSetUpPr fitToPage="1"/>
  </sheetPr>
  <dimension ref="B2:M39"/>
  <sheetViews>
    <sheetView rightToLeft="1" tabSelected="1" zoomScale="80" zoomScaleNormal="80" workbookViewId="0">
      <selection activeCell="I8" sqref="I8"/>
    </sheetView>
  </sheetViews>
  <sheetFormatPr defaultRowHeight="15" x14ac:dyDescent="0.25"/>
  <cols>
    <col min="1" max="1" width="2.5703125" customWidth="1"/>
    <col min="2" max="2" width="19.5703125" customWidth="1"/>
    <col min="3" max="10" width="18.7109375" customWidth="1"/>
  </cols>
  <sheetData>
    <row r="2" spans="2:10" ht="22.5" x14ac:dyDescent="0.25">
      <c r="B2" s="43"/>
      <c r="C2" s="43"/>
    </row>
    <row r="5" spans="2:10" ht="22.5" x14ac:dyDescent="0.25">
      <c r="B5" s="44" t="s">
        <v>15</v>
      </c>
      <c r="C5" s="44"/>
      <c r="D5" s="44"/>
      <c r="E5" s="44"/>
      <c r="F5" s="44"/>
      <c r="G5" s="44"/>
      <c r="H5" s="44"/>
      <c r="I5" s="44"/>
      <c r="J5" s="44"/>
    </row>
    <row r="7" spans="2:10" ht="25.5" customHeight="1" x14ac:dyDescent="0.3">
      <c r="B7" s="4" t="s">
        <v>9</v>
      </c>
      <c r="C7" s="2" t="s">
        <v>38</v>
      </c>
      <c r="D7" s="13"/>
      <c r="E7" s="2"/>
      <c r="I7" s="5" t="s">
        <v>32</v>
      </c>
      <c r="J7" s="3">
        <v>56984</v>
      </c>
    </row>
    <row r="8" spans="2:10" ht="25.5" customHeight="1" x14ac:dyDescent="0.3">
      <c r="B8" s="4" t="s">
        <v>10</v>
      </c>
      <c r="C8" s="2">
        <v>50006</v>
      </c>
      <c r="E8" s="2"/>
      <c r="I8" s="5" t="s">
        <v>13</v>
      </c>
      <c r="J8" s="3">
        <v>2041</v>
      </c>
    </row>
    <row r="9" spans="2:10" ht="25.5" customHeight="1" x14ac:dyDescent="0.3">
      <c r="B9" s="4" t="s">
        <v>11</v>
      </c>
      <c r="C9" s="2">
        <v>6</v>
      </c>
      <c r="E9" s="2"/>
      <c r="I9" s="5" t="s">
        <v>8</v>
      </c>
      <c r="J9" s="28">
        <f>(J7-J10)/J8</f>
        <v>24</v>
      </c>
    </row>
    <row r="10" spans="2:10" ht="25.5" customHeight="1" x14ac:dyDescent="0.3">
      <c r="B10" s="4" t="s">
        <v>12</v>
      </c>
      <c r="C10" s="14">
        <v>43781</v>
      </c>
      <c r="E10" s="2"/>
      <c r="F10" s="2"/>
      <c r="G10" s="2"/>
      <c r="H10" s="2"/>
      <c r="I10" s="5" t="s">
        <v>28</v>
      </c>
      <c r="J10" s="3">
        <v>8000</v>
      </c>
    </row>
    <row r="11" spans="2:10" ht="17.25" x14ac:dyDescent="0.3">
      <c r="B11" s="2"/>
      <c r="C11" s="2"/>
      <c r="D11" s="2"/>
      <c r="E11" s="2"/>
      <c r="F11" s="2"/>
      <c r="G11" s="2"/>
      <c r="H11" s="2"/>
      <c r="I11" s="2"/>
    </row>
    <row r="12" spans="2:10" ht="15.75" thickBot="1" x14ac:dyDescent="0.3">
      <c r="B12" s="1"/>
      <c r="C12" s="1"/>
      <c r="D12" s="1"/>
      <c r="E12" s="1"/>
      <c r="F12" s="1"/>
      <c r="G12" s="1"/>
      <c r="H12" s="1"/>
      <c r="I12" s="1"/>
    </row>
    <row r="13" spans="2:10" ht="28.5" customHeight="1" thickBot="1" x14ac:dyDescent="0.3">
      <c r="B13" s="23" t="s">
        <v>7</v>
      </c>
      <c r="C13" s="24" t="s">
        <v>4</v>
      </c>
      <c r="D13" s="24" t="s">
        <v>5</v>
      </c>
      <c r="E13" s="24" t="s">
        <v>14</v>
      </c>
      <c r="F13" s="24" t="s">
        <v>3</v>
      </c>
      <c r="G13" s="25" t="s">
        <v>6</v>
      </c>
      <c r="H13" s="24" t="s">
        <v>21</v>
      </c>
      <c r="I13" s="24" t="s">
        <v>0</v>
      </c>
      <c r="J13" s="26" t="s">
        <v>26</v>
      </c>
    </row>
    <row r="14" spans="2:10" ht="28.5" customHeight="1" x14ac:dyDescent="0.25">
      <c r="B14" s="6">
        <v>1</v>
      </c>
      <c r="C14" s="10">
        <v>43826</v>
      </c>
      <c r="D14" s="10">
        <v>43826</v>
      </c>
      <c r="E14" s="9">
        <f t="shared" ref="E14:E37" si="0">IF(D14&lt;=C14,0,D14-C14)</f>
        <v>0</v>
      </c>
      <c r="F14" s="7">
        <v>2041</v>
      </c>
      <c r="G14" s="8">
        <f>$J$7-8000-F14</f>
        <v>46943</v>
      </c>
      <c r="H14" s="12" t="s">
        <v>25</v>
      </c>
      <c r="I14" s="12" t="s">
        <v>1</v>
      </c>
      <c r="J14" s="11" t="s">
        <v>27</v>
      </c>
    </row>
    <row r="15" spans="2:10" ht="28.5" customHeight="1" x14ac:dyDescent="0.25">
      <c r="B15" s="6">
        <v>2</v>
      </c>
      <c r="C15" s="10">
        <v>43857</v>
      </c>
      <c r="D15" s="10">
        <v>43858</v>
      </c>
      <c r="E15" s="9">
        <f t="shared" si="0"/>
        <v>1</v>
      </c>
      <c r="F15" s="7">
        <f>7+2034</f>
        <v>2041</v>
      </c>
      <c r="G15" s="8">
        <f>G14-F15</f>
        <v>44902</v>
      </c>
      <c r="H15" s="12" t="s">
        <v>22</v>
      </c>
      <c r="I15" s="12" t="s">
        <v>1</v>
      </c>
      <c r="J15" s="11" t="s">
        <v>27</v>
      </c>
    </row>
    <row r="16" spans="2:10" ht="28.5" customHeight="1" x14ac:dyDescent="0.25">
      <c r="B16" s="6">
        <v>3</v>
      </c>
      <c r="C16" s="10">
        <v>43888</v>
      </c>
      <c r="D16" s="10">
        <v>43900</v>
      </c>
      <c r="E16" s="9">
        <f t="shared" si="0"/>
        <v>12</v>
      </c>
      <c r="F16" s="7">
        <f>14+2027</f>
        <v>2041</v>
      </c>
      <c r="G16" s="8">
        <f t="shared" ref="G16:G37" si="1">G15-F16</f>
        <v>42861</v>
      </c>
      <c r="H16" s="12" t="s">
        <v>22</v>
      </c>
      <c r="I16" s="12" t="s">
        <v>1</v>
      </c>
      <c r="J16" s="11" t="s">
        <v>27</v>
      </c>
    </row>
    <row r="17" spans="2:13" ht="28.5" customHeight="1" x14ac:dyDescent="0.25">
      <c r="B17" s="6">
        <v>4</v>
      </c>
      <c r="C17" s="10">
        <v>43917</v>
      </c>
      <c r="D17" s="10">
        <v>43916</v>
      </c>
      <c r="E17" s="9">
        <f t="shared" si="0"/>
        <v>0</v>
      </c>
      <c r="F17" s="7">
        <f>28+2013</f>
        <v>2041</v>
      </c>
      <c r="G17" s="8">
        <f t="shared" si="1"/>
        <v>40820</v>
      </c>
      <c r="H17" s="12" t="s">
        <v>24</v>
      </c>
      <c r="I17" s="12" t="s">
        <v>1</v>
      </c>
      <c r="J17" s="11" t="s">
        <v>27</v>
      </c>
      <c r="M17" s="27"/>
    </row>
    <row r="18" spans="2:13" ht="28.5" customHeight="1" x14ac:dyDescent="0.25">
      <c r="B18" s="6">
        <v>5</v>
      </c>
      <c r="C18" s="10">
        <v>43948</v>
      </c>
      <c r="D18" s="10">
        <v>43947</v>
      </c>
      <c r="E18" s="9">
        <f t="shared" si="0"/>
        <v>0</v>
      </c>
      <c r="F18" s="7">
        <f>35+1600+406</f>
        <v>2041</v>
      </c>
      <c r="G18" s="8">
        <f t="shared" si="1"/>
        <v>38779</v>
      </c>
      <c r="H18" s="12" t="s">
        <v>24</v>
      </c>
      <c r="I18" s="12" t="s">
        <v>1</v>
      </c>
      <c r="J18" s="11" t="s">
        <v>27</v>
      </c>
      <c r="M18" s="27"/>
    </row>
    <row r="19" spans="2:13" ht="28.5" customHeight="1" x14ac:dyDescent="0.25">
      <c r="B19" s="6">
        <v>6</v>
      </c>
      <c r="C19" s="10">
        <v>43978</v>
      </c>
      <c r="D19" s="10">
        <v>43970</v>
      </c>
      <c r="E19" s="9">
        <f t="shared" si="0"/>
        <v>0</v>
      </c>
      <c r="F19" s="7">
        <f>1642+399</f>
        <v>2041</v>
      </c>
      <c r="G19" s="8">
        <f t="shared" si="1"/>
        <v>36738</v>
      </c>
      <c r="H19" s="12" t="s">
        <v>24</v>
      </c>
      <c r="I19" s="12" t="s">
        <v>1</v>
      </c>
      <c r="J19" s="11" t="s">
        <v>27</v>
      </c>
      <c r="M19" s="27"/>
    </row>
    <row r="20" spans="2:13" ht="28.5" customHeight="1" x14ac:dyDescent="0.25">
      <c r="B20" s="6">
        <v>7</v>
      </c>
      <c r="C20" s="10">
        <v>44009</v>
      </c>
      <c r="D20" s="10">
        <v>44026</v>
      </c>
      <c r="E20" s="9">
        <f t="shared" si="0"/>
        <v>17</v>
      </c>
      <c r="F20" s="7">
        <f>1649+392</f>
        <v>2041</v>
      </c>
      <c r="G20" s="8">
        <f t="shared" si="1"/>
        <v>34697</v>
      </c>
      <c r="H20" s="12" t="s">
        <v>22</v>
      </c>
      <c r="I20" s="12" t="s">
        <v>1</v>
      </c>
      <c r="J20" s="11" t="s">
        <v>27</v>
      </c>
      <c r="M20" s="27"/>
    </row>
    <row r="21" spans="2:13" ht="28.5" customHeight="1" x14ac:dyDescent="0.25">
      <c r="B21" s="6">
        <v>8</v>
      </c>
      <c r="C21" s="10">
        <v>44039</v>
      </c>
      <c r="D21" s="10">
        <v>44102</v>
      </c>
      <c r="E21" s="9">
        <f t="shared" si="0"/>
        <v>63</v>
      </c>
      <c r="F21" s="7">
        <f>1656+385</f>
        <v>2041</v>
      </c>
      <c r="G21" s="8">
        <f t="shared" si="1"/>
        <v>32656</v>
      </c>
      <c r="H21" s="12" t="s">
        <v>22</v>
      </c>
      <c r="I21" s="12" t="s">
        <v>1</v>
      </c>
      <c r="J21" s="11" t="s">
        <v>27</v>
      </c>
      <c r="M21" s="27"/>
    </row>
    <row r="22" spans="2:13" ht="28.5" customHeight="1" x14ac:dyDescent="0.25">
      <c r="B22" s="6">
        <v>9</v>
      </c>
      <c r="C22" s="10">
        <v>44070</v>
      </c>
      <c r="D22" s="10">
        <v>44139</v>
      </c>
      <c r="E22" s="9">
        <f t="shared" si="0"/>
        <v>69</v>
      </c>
      <c r="F22" s="7">
        <f>1663+378</f>
        <v>2041</v>
      </c>
      <c r="G22" s="8">
        <f t="shared" si="1"/>
        <v>30615</v>
      </c>
      <c r="H22" s="12" t="s">
        <v>22</v>
      </c>
      <c r="I22" s="12" t="s">
        <v>1</v>
      </c>
      <c r="J22" s="11" t="s">
        <v>27</v>
      </c>
      <c r="M22" s="27"/>
    </row>
    <row r="23" spans="2:13" ht="28.5" customHeight="1" x14ac:dyDescent="0.25">
      <c r="B23" s="6">
        <v>10</v>
      </c>
      <c r="C23" s="10">
        <v>44101</v>
      </c>
      <c r="D23" s="10">
        <v>44189</v>
      </c>
      <c r="E23" s="9">
        <f t="shared" si="0"/>
        <v>88</v>
      </c>
      <c r="F23" s="7">
        <f>1670+371</f>
        <v>2041</v>
      </c>
      <c r="G23" s="8">
        <f t="shared" si="1"/>
        <v>28574</v>
      </c>
      <c r="H23" s="12" t="s">
        <v>22</v>
      </c>
      <c r="I23" s="12" t="s">
        <v>1</v>
      </c>
      <c r="J23" s="11" t="s">
        <v>27</v>
      </c>
      <c r="M23" s="27"/>
    </row>
    <row r="24" spans="2:13" ht="28.5" customHeight="1" x14ac:dyDescent="0.25">
      <c r="B24" s="6">
        <v>11</v>
      </c>
      <c r="C24" s="10">
        <v>44131</v>
      </c>
      <c r="D24" s="10">
        <v>44252</v>
      </c>
      <c r="E24" s="9">
        <f t="shared" si="0"/>
        <v>121</v>
      </c>
      <c r="F24" s="7">
        <f>1677+364</f>
        <v>2041</v>
      </c>
      <c r="G24" s="8">
        <f t="shared" si="1"/>
        <v>26533</v>
      </c>
      <c r="H24" s="12" t="s">
        <v>22</v>
      </c>
      <c r="I24" s="12" t="s">
        <v>1</v>
      </c>
      <c r="J24" s="11" t="s">
        <v>27</v>
      </c>
      <c r="M24" s="27"/>
    </row>
    <row r="25" spans="2:13" ht="28.5" customHeight="1" x14ac:dyDescent="0.25">
      <c r="B25" s="6">
        <v>12</v>
      </c>
      <c r="C25" s="10">
        <v>44162</v>
      </c>
      <c r="D25" s="10">
        <v>44289</v>
      </c>
      <c r="E25" s="9">
        <f t="shared" si="0"/>
        <v>127</v>
      </c>
      <c r="F25" s="7">
        <v>2041</v>
      </c>
      <c r="G25" s="8">
        <f t="shared" si="1"/>
        <v>24492</v>
      </c>
      <c r="H25" s="12" t="s">
        <v>22</v>
      </c>
      <c r="I25" s="12" t="s">
        <v>1</v>
      </c>
      <c r="J25" s="11" t="s">
        <v>27</v>
      </c>
      <c r="M25" s="27"/>
    </row>
    <row r="26" spans="2:13" ht="28.5" customHeight="1" x14ac:dyDescent="0.25">
      <c r="B26" s="6">
        <v>13</v>
      </c>
      <c r="C26" s="10">
        <v>44192</v>
      </c>
      <c r="D26" s="10">
        <v>44361</v>
      </c>
      <c r="E26" s="9">
        <f t="shared" si="0"/>
        <v>169</v>
      </c>
      <c r="F26" s="7">
        <f>95+1946</f>
        <v>2041</v>
      </c>
      <c r="G26" s="8">
        <f t="shared" si="1"/>
        <v>22451</v>
      </c>
      <c r="H26" s="12" t="s">
        <v>22</v>
      </c>
      <c r="I26" s="12" t="s">
        <v>1</v>
      </c>
      <c r="J26" s="11" t="s">
        <v>27</v>
      </c>
      <c r="M26" s="27"/>
    </row>
    <row r="27" spans="2:13" ht="28.5" customHeight="1" x14ac:dyDescent="0.25">
      <c r="B27" s="6">
        <v>14</v>
      </c>
      <c r="C27" s="10">
        <v>44223</v>
      </c>
      <c r="D27" s="10">
        <v>44506</v>
      </c>
      <c r="E27" s="9">
        <f t="shared" si="0"/>
        <v>283</v>
      </c>
      <c r="F27" s="7">
        <f>102+1342+597</f>
        <v>2041</v>
      </c>
      <c r="G27" s="8">
        <f t="shared" si="1"/>
        <v>20410</v>
      </c>
      <c r="H27" s="12" t="s">
        <v>22</v>
      </c>
      <c r="I27" s="12" t="s">
        <v>1</v>
      </c>
      <c r="J27" s="11" t="s">
        <v>27</v>
      </c>
      <c r="M27" s="27"/>
    </row>
    <row r="28" spans="2:13" ht="28.5" customHeight="1" x14ac:dyDescent="0.25">
      <c r="B28" s="6">
        <v>15</v>
      </c>
      <c r="C28" s="10">
        <v>44254</v>
      </c>
      <c r="D28" s="10">
        <v>44506</v>
      </c>
      <c r="E28" s="9">
        <f t="shared" si="0"/>
        <v>252</v>
      </c>
      <c r="F28" s="7">
        <v>2041</v>
      </c>
      <c r="G28" s="8">
        <f t="shared" si="1"/>
        <v>18369</v>
      </c>
      <c r="H28" s="12" t="s">
        <v>22</v>
      </c>
      <c r="I28" s="12" t="s">
        <v>1</v>
      </c>
      <c r="J28" s="11" t="s">
        <v>27</v>
      </c>
      <c r="M28" s="27"/>
    </row>
    <row r="29" spans="2:13" ht="28.5" customHeight="1" x14ac:dyDescent="0.25">
      <c r="B29" s="6">
        <v>16</v>
      </c>
      <c r="C29" s="10">
        <v>44282</v>
      </c>
      <c r="D29" s="10">
        <v>44506</v>
      </c>
      <c r="E29" s="9">
        <f t="shared" si="0"/>
        <v>224</v>
      </c>
      <c r="F29" s="7">
        <v>2041</v>
      </c>
      <c r="G29" s="8">
        <f t="shared" si="1"/>
        <v>16328</v>
      </c>
      <c r="H29" s="12" t="s">
        <v>22</v>
      </c>
      <c r="I29" s="12" t="s">
        <v>1</v>
      </c>
      <c r="J29" s="11" t="s">
        <v>27</v>
      </c>
      <c r="M29" s="27"/>
    </row>
    <row r="30" spans="2:13" ht="28.5" customHeight="1" x14ac:dyDescent="0.25">
      <c r="B30" s="6">
        <v>17</v>
      </c>
      <c r="C30" s="10">
        <v>44313</v>
      </c>
      <c r="D30" s="10">
        <v>44506</v>
      </c>
      <c r="E30" s="9">
        <f t="shared" si="0"/>
        <v>193</v>
      </c>
      <c r="F30" s="7">
        <v>2041</v>
      </c>
      <c r="G30" s="8">
        <f t="shared" si="1"/>
        <v>14287</v>
      </c>
      <c r="H30" s="12" t="s">
        <v>22</v>
      </c>
      <c r="I30" s="12" t="s">
        <v>1</v>
      </c>
      <c r="J30" s="11" t="s">
        <v>27</v>
      </c>
      <c r="M30" s="27"/>
    </row>
    <row r="31" spans="2:13" ht="28.5" customHeight="1" x14ac:dyDescent="0.25">
      <c r="B31" s="6">
        <v>18</v>
      </c>
      <c r="C31" s="10">
        <v>44343</v>
      </c>
      <c r="D31" s="10">
        <v>44506</v>
      </c>
      <c r="E31" s="9">
        <f t="shared" si="0"/>
        <v>163</v>
      </c>
      <c r="F31" s="7">
        <v>2041</v>
      </c>
      <c r="G31" s="8">
        <f t="shared" si="1"/>
        <v>12246</v>
      </c>
      <c r="H31" s="12" t="s">
        <v>22</v>
      </c>
      <c r="I31" s="12" t="s">
        <v>1</v>
      </c>
      <c r="J31" s="11" t="s">
        <v>27</v>
      </c>
      <c r="M31" s="27"/>
    </row>
    <row r="32" spans="2:13" ht="28.5" customHeight="1" x14ac:dyDescent="0.25">
      <c r="B32" s="6">
        <v>19</v>
      </c>
      <c r="C32" s="10">
        <v>44374</v>
      </c>
      <c r="D32" s="10">
        <v>44506</v>
      </c>
      <c r="E32" s="9">
        <f t="shared" si="0"/>
        <v>132</v>
      </c>
      <c r="F32" s="7">
        <v>1939</v>
      </c>
      <c r="G32" s="8">
        <f t="shared" si="1"/>
        <v>10307</v>
      </c>
      <c r="H32" s="12" t="s">
        <v>20</v>
      </c>
      <c r="I32" s="12" t="s">
        <v>23</v>
      </c>
      <c r="J32" s="11" t="s">
        <v>27</v>
      </c>
      <c r="M32" s="27"/>
    </row>
    <row r="33" spans="2:13" ht="28.5" customHeight="1" x14ac:dyDescent="0.25">
      <c r="B33" s="6">
        <v>20</v>
      </c>
      <c r="C33" s="10">
        <v>44404</v>
      </c>
      <c r="D33" s="10"/>
      <c r="E33" s="9">
        <f t="shared" si="0"/>
        <v>0</v>
      </c>
      <c r="F33" s="7"/>
      <c r="G33" s="8">
        <f t="shared" si="1"/>
        <v>10307</v>
      </c>
      <c r="H33" s="12" t="s">
        <v>20</v>
      </c>
      <c r="I33" s="12" t="str">
        <f t="shared" ref="I33:I37" ca="1" si="2">IF(C33&lt;=TODAY(),"مستحق","")</f>
        <v>مستحق</v>
      </c>
      <c r="J33" s="11"/>
      <c r="M33" s="27"/>
    </row>
    <row r="34" spans="2:13" ht="28.5" customHeight="1" x14ac:dyDescent="0.25">
      <c r="B34" s="6">
        <v>21</v>
      </c>
      <c r="C34" s="10">
        <v>44435</v>
      </c>
      <c r="D34" s="10"/>
      <c r="E34" s="9">
        <f t="shared" si="0"/>
        <v>0</v>
      </c>
      <c r="F34" s="7"/>
      <c r="G34" s="8">
        <f t="shared" si="1"/>
        <v>10307</v>
      </c>
      <c r="H34" s="12" t="s">
        <v>20</v>
      </c>
      <c r="I34" s="12" t="str">
        <f t="shared" ca="1" si="2"/>
        <v>مستحق</v>
      </c>
      <c r="J34" s="11"/>
      <c r="M34" s="27"/>
    </row>
    <row r="35" spans="2:13" ht="28.5" customHeight="1" x14ac:dyDescent="0.25">
      <c r="B35" s="6">
        <v>22</v>
      </c>
      <c r="C35" s="10">
        <v>44466</v>
      </c>
      <c r="D35" s="10"/>
      <c r="E35" s="9">
        <f t="shared" si="0"/>
        <v>0</v>
      </c>
      <c r="F35" s="7"/>
      <c r="G35" s="8">
        <f t="shared" si="1"/>
        <v>10307</v>
      </c>
      <c r="H35" s="12" t="s">
        <v>20</v>
      </c>
      <c r="I35" s="12" t="str">
        <f t="shared" ca="1" si="2"/>
        <v>مستحق</v>
      </c>
      <c r="J35" s="11"/>
      <c r="M35" s="27"/>
    </row>
    <row r="36" spans="2:13" ht="28.5" customHeight="1" x14ac:dyDescent="0.25">
      <c r="B36" s="6">
        <v>23</v>
      </c>
      <c r="C36" s="10">
        <v>44496</v>
      </c>
      <c r="D36" s="10"/>
      <c r="E36" s="9">
        <f t="shared" si="0"/>
        <v>0</v>
      </c>
      <c r="F36" s="7"/>
      <c r="G36" s="8">
        <f t="shared" si="1"/>
        <v>10307</v>
      </c>
      <c r="H36" s="12" t="s">
        <v>20</v>
      </c>
      <c r="I36" s="12" t="str">
        <f t="shared" ca="1" si="2"/>
        <v>مستحق</v>
      </c>
      <c r="J36" s="11"/>
      <c r="M36" s="27"/>
    </row>
    <row r="37" spans="2:13" ht="28.5" customHeight="1" thickBot="1" x14ac:dyDescent="0.3">
      <c r="B37" s="6">
        <v>24</v>
      </c>
      <c r="C37" s="10">
        <v>44527</v>
      </c>
      <c r="D37" s="10"/>
      <c r="E37" s="9">
        <f t="shared" si="0"/>
        <v>0</v>
      </c>
      <c r="F37" s="7"/>
      <c r="G37" s="8">
        <f t="shared" si="1"/>
        <v>10307</v>
      </c>
      <c r="H37" s="12"/>
      <c r="I37" s="12" t="str">
        <f t="shared" ca="1" si="2"/>
        <v>مستحق</v>
      </c>
      <c r="J37" s="11"/>
    </row>
    <row r="38" spans="2:13" ht="26.25" customHeight="1" x14ac:dyDescent="0.25">
      <c r="B38" s="15" t="s">
        <v>17</v>
      </c>
      <c r="C38" s="16">
        <f>COUNTIF(F14:F37,2041)</f>
        <v>18</v>
      </c>
      <c r="D38" s="17"/>
      <c r="E38" s="17"/>
      <c r="F38" s="17"/>
      <c r="G38" s="17"/>
      <c r="H38" s="45" t="s">
        <v>18</v>
      </c>
      <c r="I38" s="45"/>
      <c r="J38" s="18">
        <f>COUNTIF(H14:H37,"غير مسدد")</f>
        <v>5</v>
      </c>
    </row>
    <row r="39" spans="2:13" ht="26.25" customHeight="1" thickBot="1" x14ac:dyDescent="0.3">
      <c r="B39" s="19" t="s">
        <v>16</v>
      </c>
      <c r="C39" s="20">
        <f>SUM(F14:F37)</f>
        <v>38677</v>
      </c>
      <c r="D39" s="21"/>
      <c r="E39" s="21"/>
      <c r="F39" s="21"/>
      <c r="G39" s="21"/>
      <c r="H39" s="46" t="s">
        <v>19</v>
      </c>
      <c r="I39" s="46"/>
      <c r="J39" s="22">
        <f>J8*J38</f>
        <v>10205</v>
      </c>
    </row>
  </sheetData>
  <mergeCells count="4">
    <mergeCell ref="B2:C2"/>
    <mergeCell ref="B5:J5"/>
    <mergeCell ref="H38:I38"/>
    <mergeCell ref="H39:I39"/>
  </mergeCells>
  <conditionalFormatting sqref="I14:I37">
    <cfRule type="containsText" dxfId="3" priority="3" operator="containsText" text="مستحق">
      <formula>NOT(ISERROR(SEARCH("مستحق",I14)))</formula>
    </cfRule>
    <cfRule type="containsText" dxfId="2" priority="4" operator="containsText" text="مستحق">
      <formula>NOT(ISERROR(SEARCH("مستحق",I14)))</formula>
    </cfRule>
  </conditionalFormatting>
  <conditionalFormatting sqref="J14:J37">
    <cfRule type="containsText" dxfId="1" priority="1" operator="containsText" text="مستحق">
      <formula>NOT(ISERROR(SEARCH("مستحق",J14)))</formula>
    </cfRule>
    <cfRule type="containsText" dxfId="0" priority="2" operator="containsText" text="مستحق">
      <formula>NOT(ISERROR(SEARCH("مستحق",J14)))</formula>
    </cfRule>
  </conditionalFormatting>
  <pageMargins left="0.7" right="0.7" top="0.75" bottom="0.75" header="0.3" footer="0.3"/>
  <pageSetup scale="5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2F1930D-178F-416F-BDF7-C2169E68E330}">
          <x14:formula1>
            <xm:f>Sheet2!$B$1:$B$4</xm:f>
          </x14:formula1>
          <xm:sqref>H14:H37</xm:sqref>
        </x14:dataValidation>
        <x14:dataValidation type="list" allowBlank="1" showInputMessage="1" showErrorMessage="1" xr:uid="{CA85EAB3-B836-435D-9647-29FD147D03D9}">
          <x14:formula1>
            <xm:f>Sheet2!$A$1:$A$3</xm:f>
          </x14:formula1>
          <xm:sqref>I14:I37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65EEB-EE0D-4D0C-BF3C-448E266EA6C3}">
  <sheetPr codeName="Sheet47"/>
  <dimension ref="A1:B4"/>
  <sheetViews>
    <sheetView rightToLeft="1" workbookViewId="0">
      <selection activeCell="G5" sqref="G5"/>
    </sheetView>
  </sheetViews>
  <sheetFormatPr defaultRowHeight="15" x14ac:dyDescent="0.25"/>
  <sheetData>
    <row r="1" spans="1:2" x14ac:dyDescent="0.25">
      <c r="A1" t="s">
        <v>1</v>
      </c>
      <c r="B1" t="s">
        <v>24</v>
      </c>
    </row>
    <row r="2" spans="1:2" x14ac:dyDescent="0.25">
      <c r="A2" t="s">
        <v>2</v>
      </c>
      <c r="B2" t="s">
        <v>22</v>
      </c>
    </row>
    <row r="3" spans="1:2" x14ac:dyDescent="0.25">
      <c r="A3" t="s">
        <v>23</v>
      </c>
      <c r="B3" t="s">
        <v>20</v>
      </c>
    </row>
    <row r="4" spans="1:2" x14ac:dyDescent="0.25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اجمالي</vt:lpstr>
      <vt:lpstr>محمد ايهاب</vt:lpstr>
      <vt:lpstr>محمد ايمن</vt:lpstr>
      <vt:lpstr>احمد ناصر</vt:lpstr>
      <vt:lpstr>محمد محسن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2021-10-27T22:36:17Z</cp:lastPrinted>
  <dcterms:created xsi:type="dcterms:W3CDTF">2021-09-08T20:30:53Z</dcterms:created>
  <dcterms:modified xsi:type="dcterms:W3CDTF">2022-01-07T21:28:58Z</dcterms:modified>
</cp:coreProperties>
</file>