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128"/>
  <workbookPr filterPrivacy="1" codeName="ThisWorkbook" defaultThemeVersion="124226"/>
  <xr:revisionPtr revIDLastSave="0" documentId="13_ncr:1_{13C5B399-59F9-44F6-93B4-9D78F1A79D90}" xr6:coauthVersionLast="47" xr6:coauthVersionMax="47" xr10:uidLastSave="{00000000-0000-0000-0000-000000000000}"/>
  <bookViews>
    <workbookView xWindow="-120" yWindow="-120" windowWidth="25440" windowHeight="15390" tabRatio="644" activeTab="2" xr2:uid="{00000000-000D-0000-FFFF-FFFF00000000}"/>
  </bookViews>
  <sheets>
    <sheet name="الطباعة" sheetId="27" r:id="rId1"/>
    <sheet name="أسماء الموظفين والخصومات" sheetId="26" r:id="rId2"/>
    <sheet name="1" sheetId="1" r:id="rId3"/>
    <sheet name="2" sheetId="2" r:id="rId4"/>
    <sheet name="3" sheetId="6" r:id="rId5"/>
    <sheet name="4" sheetId="7" r:id="rId6"/>
    <sheet name="5" sheetId="8" r:id="rId7"/>
    <sheet name="6" sheetId="9" r:id="rId8"/>
    <sheet name="7" sheetId="10" r:id="rId9"/>
    <sheet name="8" sheetId="11" r:id="rId10"/>
    <sheet name="9" sheetId="12" r:id="rId11"/>
    <sheet name="10" sheetId="13" r:id="rId12"/>
    <sheet name="11" sheetId="14" r:id="rId13"/>
    <sheet name="12" sheetId="15" r:id="rId14"/>
    <sheet name="13" sheetId="16" r:id="rId15"/>
    <sheet name="14" sheetId="17" r:id="rId16"/>
    <sheet name="15" sheetId="18" r:id="rId17"/>
    <sheet name="16" sheetId="19" r:id="rId18"/>
    <sheet name="17" sheetId="20" r:id="rId19"/>
    <sheet name="18" sheetId="21" r:id="rId20"/>
    <sheet name="19" sheetId="22" r:id="rId21"/>
    <sheet name="20" sheetId="23" r:id="rId22"/>
    <sheet name="21" sheetId="24" r:id="rId23"/>
    <sheet name="22" sheetId="25" r:id="rId24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C26" i="26" l="1"/>
  <c r="AB26" i="26"/>
  <c r="AC25" i="26"/>
  <c r="AB25" i="26"/>
  <c r="U28" i="27" s="1"/>
  <c r="AC24" i="26"/>
  <c r="AB24" i="26"/>
  <c r="AC23" i="26"/>
  <c r="AB23" i="26"/>
  <c r="AC22" i="26"/>
  <c r="AB22" i="26"/>
  <c r="AC21" i="26"/>
  <c r="AB21" i="26"/>
  <c r="U24" i="27" s="1"/>
  <c r="AC20" i="26"/>
  <c r="AB20" i="26"/>
  <c r="AC19" i="26"/>
  <c r="AB19" i="26"/>
  <c r="U22" i="27" s="1"/>
  <c r="AC18" i="26"/>
  <c r="AB18" i="26"/>
  <c r="AC17" i="26"/>
  <c r="AB17" i="26"/>
  <c r="U20" i="27" s="1"/>
  <c r="AC16" i="26"/>
  <c r="AB16" i="26"/>
  <c r="AC15" i="26"/>
  <c r="AB15" i="26"/>
  <c r="AC14" i="26"/>
  <c r="AB14" i="26"/>
  <c r="AC13" i="26"/>
  <c r="AB13" i="26"/>
  <c r="AC12" i="26"/>
  <c r="AB12" i="26"/>
  <c r="AC11" i="26"/>
  <c r="AB11" i="26"/>
  <c r="U14" i="27" s="1"/>
  <c r="AC10" i="26"/>
  <c r="AB10" i="26"/>
  <c r="AC9" i="26"/>
  <c r="AB9" i="26"/>
  <c r="U12" i="27" s="1"/>
  <c r="AC8" i="26"/>
  <c r="AB8" i="26"/>
  <c r="AC7" i="26"/>
  <c r="AB7" i="26"/>
  <c r="AC6" i="26"/>
  <c r="AB6" i="26"/>
  <c r="AC5" i="26"/>
  <c r="AB5" i="26"/>
  <c r="U16" i="27"/>
  <c r="AA26" i="26"/>
  <c r="Z26" i="26"/>
  <c r="AA25" i="26"/>
  <c r="Z25" i="26"/>
  <c r="AA24" i="26"/>
  <c r="Z24" i="26"/>
  <c r="AA23" i="26"/>
  <c r="R26" i="27" s="1"/>
  <c r="Z23" i="26"/>
  <c r="AA22" i="26"/>
  <c r="Z22" i="26"/>
  <c r="AA21" i="26"/>
  <c r="R24" i="27" s="1"/>
  <c r="Z21" i="26"/>
  <c r="AA20" i="26"/>
  <c r="Z20" i="26"/>
  <c r="AA19" i="26"/>
  <c r="Z19" i="26"/>
  <c r="AA18" i="26"/>
  <c r="Z18" i="26"/>
  <c r="AA17" i="26"/>
  <c r="Z17" i="26"/>
  <c r="AA16" i="26"/>
  <c r="Z16" i="26"/>
  <c r="AA15" i="26"/>
  <c r="Z15" i="26"/>
  <c r="AA14" i="26"/>
  <c r="Z14" i="26"/>
  <c r="AA13" i="26"/>
  <c r="Z13" i="26"/>
  <c r="AA12" i="26"/>
  <c r="Z12" i="26"/>
  <c r="AA11" i="26"/>
  <c r="Z11" i="26"/>
  <c r="AA10" i="26"/>
  <c r="Z10" i="26"/>
  <c r="AA9" i="26"/>
  <c r="Z9" i="26"/>
  <c r="AA8" i="26"/>
  <c r="Z8" i="26"/>
  <c r="AA7" i="26"/>
  <c r="Z7" i="26"/>
  <c r="AA6" i="26"/>
  <c r="Z6" i="26"/>
  <c r="AA5" i="26"/>
  <c r="Z5" i="26"/>
  <c r="Y26" i="26"/>
  <c r="X26" i="26"/>
  <c r="Y25" i="26"/>
  <c r="X25" i="26"/>
  <c r="Y24" i="26"/>
  <c r="X24" i="26"/>
  <c r="Y23" i="26"/>
  <c r="X23" i="26"/>
  <c r="O26" i="27" s="1"/>
  <c r="Y22" i="26"/>
  <c r="X22" i="26"/>
  <c r="Y21" i="26"/>
  <c r="X21" i="26"/>
  <c r="O24" i="27" s="1"/>
  <c r="Y20" i="26"/>
  <c r="X20" i="26"/>
  <c r="Y19" i="26"/>
  <c r="X19" i="26"/>
  <c r="Y18" i="26"/>
  <c r="X18" i="26"/>
  <c r="Y17" i="26"/>
  <c r="X17" i="26"/>
  <c r="O20" i="27" s="1"/>
  <c r="Y16" i="26"/>
  <c r="X16" i="26"/>
  <c r="Y15" i="26"/>
  <c r="X15" i="26"/>
  <c r="O18" i="27" s="1"/>
  <c r="Y14" i="26"/>
  <c r="X14" i="26"/>
  <c r="Y13" i="26"/>
  <c r="X13" i="26"/>
  <c r="Y12" i="26"/>
  <c r="X12" i="26"/>
  <c r="Y11" i="26"/>
  <c r="X11" i="26"/>
  <c r="O14" i="27" s="1"/>
  <c r="Y10" i="26"/>
  <c r="X10" i="26"/>
  <c r="Y9" i="26"/>
  <c r="X9" i="26"/>
  <c r="O12" i="27" s="1"/>
  <c r="Y8" i="26"/>
  <c r="X8" i="26"/>
  <c r="Y7" i="26"/>
  <c r="X7" i="26"/>
  <c r="O10" i="27" s="1"/>
  <c r="Y6" i="26"/>
  <c r="X6" i="26"/>
  <c r="Y5" i="26"/>
  <c r="X5" i="26"/>
  <c r="W26" i="26"/>
  <c r="V26" i="26"/>
  <c r="W25" i="26"/>
  <c r="V25" i="26"/>
  <c r="K28" i="27" s="1"/>
  <c r="W24" i="26"/>
  <c r="V24" i="26"/>
  <c r="W23" i="26"/>
  <c r="V23" i="26"/>
  <c r="W22" i="26"/>
  <c r="V22" i="26"/>
  <c r="W21" i="26"/>
  <c r="V21" i="26"/>
  <c r="W20" i="26"/>
  <c r="V20" i="26"/>
  <c r="W19" i="26"/>
  <c r="V19" i="26"/>
  <c r="W18" i="26"/>
  <c r="V18" i="26"/>
  <c r="W17" i="26"/>
  <c r="V17" i="26"/>
  <c r="W16" i="26"/>
  <c r="V16" i="26"/>
  <c r="W15" i="26"/>
  <c r="V15" i="26"/>
  <c r="W14" i="26"/>
  <c r="V14" i="26"/>
  <c r="W13" i="26"/>
  <c r="V13" i="26"/>
  <c r="W12" i="26"/>
  <c r="V12" i="26"/>
  <c r="W11" i="26"/>
  <c r="V11" i="26"/>
  <c r="W10" i="26"/>
  <c r="V10" i="26"/>
  <c r="W9" i="26"/>
  <c r="V9" i="26"/>
  <c r="W8" i="26"/>
  <c r="V8" i="26"/>
  <c r="W7" i="26"/>
  <c r="V7" i="26"/>
  <c r="W6" i="26"/>
  <c r="V6" i="26"/>
  <c r="W5" i="26"/>
  <c r="V5" i="26"/>
  <c r="R29" i="27"/>
  <c r="L29" i="27"/>
  <c r="U26" i="26"/>
  <c r="T26" i="26"/>
  <c r="U25" i="26"/>
  <c r="T25" i="26"/>
  <c r="I28" i="27" s="1"/>
  <c r="R27" i="27"/>
  <c r="L27" i="27"/>
  <c r="U24" i="26"/>
  <c r="T24" i="26"/>
  <c r="U23" i="26"/>
  <c r="T23" i="26"/>
  <c r="I26" i="27" s="1"/>
  <c r="R25" i="27"/>
  <c r="U22" i="26"/>
  <c r="T22" i="26"/>
  <c r="U21" i="26"/>
  <c r="T21" i="26"/>
  <c r="I24" i="27" s="1"/>
  <c r="L23" i="27"/>
  <c r="U20" i="26"/>
  <c r="T20" i="26"/>
  <c r="O22" i="27"/>
  <c r="U19" i="26"/>
  <c r="T19" i="26"/>
  <c r="R21" i="27"/>
  <c r="L21" i="27"/>
  <c r="U18" i="26"/>
  <c r="T18" i="26"/>
  <c r="U17" i="26"/>
  <c r="T17" i="26"/>
  <c r="I20" i="27" s="1"/>
  <c r="R19" i="27"/>
  <c r="L19" i="27"/>
  <c r="U16" i="26"/>
  <c r="T16" i="26"/>
  <c r="U15" i="26"/>
  <c r="T15" i="26"/>
  <c r="I18" i="27" s="1"/>
  <c r="R17" i="27"/>
  <c r="U14" i="26"/>
  <c r="T14" i="26"/>
  <c r="O16" i="27"/>
  <c r="U13" i="26"/>
  <c r="T13" i="26"/>
  <c r="I16" i="27" s="1"/>
  <c r="L15" i="27"/>
  <c r="U12" i="26"/>
  <c r="T12" i="26"/>
  <c r="U11" i="26"/>
  <c r="T11" i="26"/>
  <c r="R13" i="27"/>
  <c r="L13" i="27"/>
  <c r="U10" i="26"/>
  <c r="T10" i="26"/>
  <c r="U9" i="26"/>
  <c r="T9" i="26"/>
  <c r="I12" i="27" s="1"/>
  <c r="R11" i="27"/>
  <c r="L11" i="27"/>
  <c r="U8" i="26"/>
  <c r="T8" i="26"/>
  <c r="U7" i="26"/>
  <c r="T7" i="26"/>
  <c r="I10" i="27" s="1"/>
  <c r="R9" i="27"/>
  <c r="U6" i="26"/>
  <c r="T6" i="26"/>
  <c r="U5" i="26"/>
  <c r="T5" i="26"/>
  <c r="O28" i="27"/>
  <c r="U26" i="27"/>
  <c r="L25" i="27"/>
  <c r="R23" i="27"/>
  <c r="I22" i="27"/>
  <c r="U18" i="27"/>
  <c r="L17" i="27"/>
  <c r="R15" i="27"/>
  <c r="I14" i="27"/>
  <c r="U10" i="27"/>
  <c r="L9" i="27"/>
  <c r="U29" i="27"/>
  <c r="T29" i="27"/>
  <c r="O29" i="27"/>
  <c r="N29" i="27"/>
  <c r="I29" i="27"/>
  <c r="H29" i="27"/>
  <c r="F29" i="27"/>
  <c r="E29" i="27"/>
  <c r="W29" i="27" s="1"/>
  <c r="R28" i="27"/>
  <c r="Q28" i="27"/>
  <c r="L28" i="27"/>
  <c r="F28" i="27"/>
  <c r="E28" i="27"/>
  <c r="W28" i="27" s="1"/>
  <c r="U27" i="27"/>
  <c r="T27" i="27"/>
  <c r="Q27" i="27"/>
  <c r="O27" i="27"/>
  <c r="N27" i="27"/>
  <c r="K27" i="27"/>
  <c r="I27" i="27"/>
  <c r="H27" i="27"/>
  <c r="F27" i="27"/>
  <c r="E27" i="27"/>
  <c r="W27" i="27" s="1"/>
  <c r="Q26" i="27"/>
  <c r="L26" i="27"/>
  <c r="K26" i="27"/>
  <c r="F26" i="27"/>
  <c r="E26" i="27"/>
  <c r="W26" i="27" s="1"/>
  <c r="U25" i="27"/>
  <c r="T25" i="27"/>
  <c r="Q25" i="27"/>
  <c r="O25" i="27"/>
  <c r="N25" i="27"/>
  <c r="K25" i="27"/>
  <c r="I25" i="27"/>
  <c r="H25" i="27"/>
  <c r="F25" i="27"/>
  <c r="E25" i="27"/>
  <c r="W25" i="27" s="1"/>
  <c r="Q24" i="27"/>
  <c r="N24" i="27"/>
  <c r="L24" i="27"/>
  <c r="K24" i="27"/>
  <c r="H24" i="27"/>
  <c r="F24" i="27"/>
  <c r="E24" i="27"/>
  <c r="W24" i="27" s="1"/>
  <c r="U23" i="27"/>
  <c r="T23" i="27"/>
  <c r="Q23" i="27"/>
  <c r="O23" i="27"/>
  <c r="N23" i="27"/>
  <c r="K23" i="27"/>
  <c r="I23" i="27"/>
  <c r="H23" i="27"/>
  <c r="F23" i="27"/>
  <c r="E23" i="27"/>
  <c r="W23" i="27" s="1"/>
  <c r="T22" i="27"/>
  <c r="R22" i="27"/>
  <c r="Q22" i="27"/>
  <c r="N22" i="27"/>
  <c r="L22" i="27"/>
  <c r="K22" i="27"/>
  <c r="H22" i="27"/>
  <c r="F22" i="27"/>
  <c r="E22" i="27"/>
  <c r="W22" i="27" s="1"/>
  <c r="U21" i="27"/>
  <c r="T21" i="27"/>
  <c r="Q21" i="27"/>
  <c r="O21" i="27"/>
  <c r="N21" i="27"/>
  <c r="K21" i="27"/>
  <c r="I21" i="27"/>
  <c r="H21" i="27"/>
  <c r="F21" i="27"/>
  <c r="E21" i="27"/>
  <c r="W21" i="27" s="1"/>
  <c r="T20" i="27"/>
  <c r="R20" i="27"/>
  <c r="Q20" i="27"/>
  <c r="N20" i="27"/>
  <c r="L20" i="27"/>
  <c r="K20" i="27"/>
  <c r="H20" i="27"/>
  <c r="F20" i="27"/>
  <c r="E20" i="27"/>
  <c r="W20" i="27" s="1"/>
  <c r="U19" i="27"/>
  <c r="T19" i="27"/>
  <c r="Q19" i="27"/>
  <c r="O19" i="27"/>
  <c r="N19" i="27"/>
  <c r="K19" i="27"/>
  <c r="I19" i="27"/>
  <c r="H19" i="27"/>
  <c r="F19" i="27"/>
  <c r="E19" i="27"/>
  <c r="W19" i="27" s="1"/>
  <c r="T18" i="27"/>
  <c r="R18" i="27"/>
  <c r="Q18" i="27"/>
  <c r="N18" i="27"/>
  <c r="L18" i="27"/>
  <c r="K18" i="27"/>
  <c r="H18" i="27"/>
  <c r="F18" i="27"/>
  <c r="E18" i="27"/>
  <c r="W18" i="27" s="1"/>
  <c r="U17" i="27"/>
  <c r="T17" i="27"/>
  <c r="Q17" i="27"/>
  <c r="O17" i="27"/>
  <c r="N17" i="27"/>
  <c r="K17" i="27"/>
  <c r="I17" i="27"/>
  <c r="H17" i="27"/>
  <c r="F17" i="27"/>
  <c r="E17" i="27"/>
  <c r="W17" i="27" s="1"/>
  <c r="T16" i="27"/>
  <c r="R16" i="27"/>
  <c r="Q16" i="27"/>
  <c r="N16" i="27"/>
  <c r="L16" i="27"/>
  <c r="K16" i="27"/>
  <c r="H16" i="27"/>
  <c r="F16" i="27"/>
  <c r="E16" i="27"/>
  <c r="W16" i="27" s="1"/>
  <c r="U15" i="27"/>
  <c r="T15" i="27"/>
  <c r="Q15" i="27"/>
  <c r="O15" i="27"/>
  <c r="N15" i="27"/>
  <c r="K15" i="27"/>
  <c r="I15" i="27"/>
  <c r="H15" i="27"/>
  <c r="F15" i="27"/>
  <c r="E15" i="27"/>
  <c r="W15" i="27" s="1"/>
  <c r="T14" i="27"/>
  <c r="R14" i="27"/>
  <c r="Q14" i="27"/>
  <c r="N14" i="27"/>
  <c r="L14" i="27"/>
  <c r="K14" i="27"/>
  <c r="H14" i="27"/>
  <c r="F14" i="27"/>
  <c r="E14" i="27"/>
  <c r="W14" i="27" s="1"/>
  <c r="U13" i="27"/>
  <c r="T13" i="27"/>
  <c r="Q13" i="27"/>
  <c r="O13" i="27"/>
  <c r="N13" i="27"/>
  <c r="K13" i="27"/>
  <c r="I13" i="27"/>
  <c r="H13" i="27"/>
  <c r="F13" i="27"/>
  <c r="E13" i="27"/>
  <c r="W13" i="27" s="1"/>
  <c r="T12" i="27"/>
  <c r="R12" i="27"/>
  <c r="Q12" i="27"/>
  <c r="N12" i="27"/>
  <c r="L12" i="27"/>
  <c r="K12" i="27"/>
  <c r="H12" i="27"/>
  <c r="F12" i="27"/>
  <c r="E12" i="27"/>
  <c r="W12" i="27" s="1"/>
  <c r="U11" i="27"/>
  <c r="T11" i="27"/>
  <c r="Q11" i="27"/>
  <c r="O11" i="27"/>
  <c r="N11" i="27"/>
  <c r="K11" i="27"/>
  <c r="I11" i="27"/>
  <c r="H11" i="27"/>
  <c r="F11" i="27"/>
  <c r="E11" i="27"/>
  <c r="W11" i="27" s="1"/>
  <c r="T10" i="27"/>
  <c r="R10" i="27"/>
  <c r="Q10" i="27"/>
  <c r="N10" i="27"/>
  <c r="L10" i="27"/>
  <c r="K10" i="27"/>
  <c r="H10" i="27"/>
  <c r="F10" i="27"/>
  <c r="E10" i="27"/>
  <c r="W10" i="27" s="1"/>
  <c r="U9" i="27"/>
  <c r="T9" i="27"/>
  <c r="Q9" i="27"/>
  <c r="O9" i="27"/>
  <c r="N9" i="27"/>
  <c r="K9" i="27"/>
  <c r="I9" i="27"/>
  <c r="H9" i="27"/>
  <c r="F9" i="27"/>
  <c r="E9" i="27"/>
  <c r="O3" i="26"/>
  <c r="M3" i="26"/>
  <c r="K3" i="26"/>
  <c r="I3" i="26"/>
  <c r="G3" i="26"/>
  <c r="E3" i="26"/>
  <c r="C2" i="6"/>
  <c r="B7" i="26" s="1"/>
  <c r="C2" i="2"/>
  <c r="C2" i="1"/>
  <c r="B5" i="26" s="1"/>
  <c r="S26" i="26"/>
  <c r="R26" i="26"/>
  <c r="S25" i="26"/>
  <c r="R25" i="26"/>
  <c r="S24" i="26"/>
  <c r="R24" i="26"/>
  <c r="S23" i="26"/>
  <c r="R23" i="26"/>
  <c r="S22" i="26"/>
  <c r="R22" i="26"/>
  <c r="S21" i="26"/>
  <c r="R21" i="26"/>
  <c r="S20" i="26"/>
  <c r="R20" i="26"/>
  <c r="S19" i="26"/>
  <c r="R19" i="26"/>
  <c r="S18" i="26"/>
  <c r="R18" i="26"/>
  <c r="S17" i="26"/>
  <c r="R17" i="26"/>
  <c r="S16" i="26"/>
  <c r="R16" i="26"/>
  <c r="S15" i="26"/>
  <c r="R15" i="26"/>
  <c r="S14" i="26"/>
  <c r="R14" i="26"/>
  <c r="S13" i="26"/>
  <c r="R13" i="26"/>
  <c r="S12" i="26"/>
  <c r="R12" i="26"/>
  <c r="S11" i="26"/>
  <c r="R11" i="26"/>
  <c r="S10" i="26"/>
  <c r="R10" i="26"/>
  <c r="S9" i="26"/>
  <c r="R9" i="26"/>
  <c r="S8" i="26"/>
  <c r="R8" i="26"/>
  <c r="S7" i="26"/>
  <c r="R7" i="26"/>
  <c r="S6" i="26"/>
  <c r="R6" i="26"/>
  <c r="R5" i="26"/>
  <c r="S5" i="26"/>
  <c r="K12" i="25"/>
  <c r="L11" i="25"/>
  <c r="M11" i="25" s="1"/>
  <c r="H11" i="25"/>
  <c r="E11" i="25"/>
  <c r="N11" i="25" s="1"/>
  <c r="L10" i="25"/>
  <c r="M10" i="25" s="1"/>
  <c r="H10" i="25"/>
  <c r="E10" i="25"/>
  <c r="N10" i="25" s="1"/>
  <c r="M9" i="25"/>
  <c r="L9" i="25"/>
  <c r="H9" i="25"/>
  <c r="E9" i="25"/>
  <c r="N9" i="25" s="1"/>
  <c r="L8" i="25"/>
  <c r="H8" i="25"/>
  <c r="E8" i="25"/>
  <c r="M8" i="25" s="1"/>
  <c r="L7" i="25"/>
  <c r="M7" i="25" s="1"/>
  <c r="H7" i="25"/>
  <c r="E7" i="25"/>
  <c r="N7" i="25" s="1"/>
  <c r="L6" i="25"/>
  <c r="L12" i="25" s="1"/>
  <c r="H6" i="25"/>
  <c r="H12" i="25" s="1"/>
  <c r="E6" i="25"/>
  <c r="N6" i="25" s="1"/>
  <c r="K12" i="24"/>
  <c r="L11" i="24"/>
  <c r="M11" i="24" s="1"/>
  <c r="H11" i="24"/>
  <c r="E11" i="24"/>
  <c r="N11" i="24" s="1"/>
  <c r="L10" i="24"/>
  <c r="M10" i="24" s="1"/>
  <c r="H10" i="24"/>
  <c r="E10" i="24"/>
  <c r="N10" i="24" s="1"/>
  <c r="M9" i="24"/>
  <c r="L9" i="24"/>
  <c r="H9" i="24"/>
  <c r="E9" i="24"/>
  <c r="N9" i="24" s="1"/>
  <c r="L8" i="24"/>
  <c r="H8" i="24"/>
  <c r="E8" i="24"/>
  <c r="M8" i="24" s="1"/>
  <c r="L7" i="24"/>
  <c r="M7" i="24" s="1"/>
  <c r="H7" i="24"/>
  <c r="E7" i="24"/>
  <c r="N7" i="24" s="1"/>
  <c r="L6" i="24"/>
  <c r="L12" i="24" s="1"/>
  <c r="H6" i="24"/>
  <c r="H12" i="24" s="1"/>
  <c r="E6" i="24"/>
  <c r="N6" i="24" s="1"/>
  <c r="K12" i="23"/>
  <c r="L11" i="23"/>
  <c r="M11" i="23" s="1"/>
  <c r="H11" i="23"/>
  <c r="E11" i="23"/>
  <c r="N11" i="23" s="1"/>
  <c r="L10" i="23"/>
  <c r="M10" i="23" s="1"/>
  <c r="H10" i="23"/>
  <c r="E10" i="23"/>
  <c r="N10" i="23" s="1"/>
  <c r="M9" i="23"/>
  <c r="L9" i="23"/>
  <c r="H9" i="23"/>
  <c r="E9" i="23"/>
  <c r="N9" i="23" s="1"/>
  <c r="L8" i="23"/>
  <c r="H8" i="23"/>
  <c r="E8" i="23"/>
  <c r="M8" i="23" s="1"/>
  <c r="L7" i="23"/>
  <c r="M7" i="23" s="1"/>
  <c r="H7" i="23"/>
  <c r="H12" i="23" s="1"/>
  <c r="E7" i="23"/>
  <c r="N7" i="23" s="1"/>
  <c r="L6" i="23"/>
  <c r="L12" i="23" s="1"/>
  <c r="H6" i="23"/>
  <c r="E6" i="23"/>
  <c r="N6" i="23" s="1"/>
  <c r="K12" i="22"/>
  <c r="L11" i="22"/>
  <c r="H11" i="22"/>
  <c r="E11" i="22"/>
  <c r="N11" i="22" s="1"/>
  <c r="L10" i="22"/>
  <c r="M10" i="22" s="1"/>
  <c r="H10" i="22"/>
  <c r="E10" i="22"/>
  <c r="N10" i="22" s="1"/>
  <c r="M9" i="22"/>
  <c r="L9" i="22"/>
  <c r="H9" i="22"/>
  <c r="E9" i="22"/>
  <c r="N9" i="22" s="1"/>
  <c r="L8" i="22"/>
  <c r="M8" i="22" s="1"/>
  <c r="H8" i="22"/>
  <c r="E8" i="22"/>
  <c r="N8" i="22" s="1"/>
  <c r="L7" i="22"/>
  <c r="H7" i="22"/>
  <c r="E7" i="22"/>
  <c r="N7" i="22" s="1"/>
  <c r="L6" i="22"/>
  <c r="L12" i="22" s="1"/>
  <c r="H6" i="22"/>
  <c r="H12" i="22" s="1"/>
  <c r="E6" i="22"/>
  <c r="N6" i="22" s="1"/>
  <c r="N12" i="22" s="1"/>
  <c r="K12" i="21"/>
  <c r="L11" i="21"/>
  <c r="H11" i="21"/>
  <c r="E11" i="21"/>
  <c r="N11" i="21" s="1"/>
  <c r="L10" i="21"/>
  <c r="M10" i="21" s="1"/>
  <c r="H10" i="21"/>
  <c r="E10" i="21"/>
  <c r="N10" i="21" s="1"/>
  <c r="L9" i="21"/>
  <c r="M9" i="21" s="1"/>
  <c r="H9" i="21"/>
  <c r="E9" i="21"/>
  <c r="N9" i="21" s="1"/>
  <c r="L8" i="21"/>
  <c r="L12" i="21" s="1"/>
  <c r="H8" i="21"/>
  <c r="E8" i="21"/>
  <c r="N8" i="21" s="1"/>
  <c r="L7" i="21"/>
  <c r="H7" i="21"/>
  <c r="E7" i="21"/>
  <c r="M7" i="21" s="1"/>
  <c r="L6" i="21"/>
  <c r="M6" i="21" s="1"/>
  <c r="H6" i="21"/>
  <c r="H12" i="21" s="1"/>
  <c r="E6" i="21"/>
  <c r="N6" i="21" s="1"/>
  <c r="K12" i="20"/>
  <c r="L11" i="20"/>
  <c r="M11" i="20" s="1"/>
  <c r="H11" i="20"/>
  <c r="E11" i="20"/>
  <c r="N11" i="20" s="1"/>
  <c r="L10" i="20"/>
  <c r="M10" i="20" s="1"/>
  <c r="H10" i="20"/>
  <c r="E10" i="20"/>
  <c r="N10" i="20" s="1"/>
  <c r="M9" i="20"/>
  <c r="L9" i="20"/>
  <c r="H9" i="20"/>
  <c r="E9" i="20"/>
  <c r="N9" i="20" s="1"/>
  <c r="L8" i="20"/>
  <c r="H8" i="20"/>
  <c r="E8" i="20"/>
  <c r="M8" i="20" s="1"/>
  <c r="L7" i="20"/>
  <c r="M7" i="20" s="1"/>
  <c r="H7" i="20"/>
  <c r="H12" i="20" s="1"/>
  <c r="E7" i="20"/>
  <c r="N7" i="20" s="1"/>
  <c r="L6" i="20"/>
  <c r="L12" i="20" s="1"/>
  <c r="H6" i="20"/>
  <c r="E6" i="20"/>
  <c r="N6" i="20" s="1"/>
  <c r="K12" i="19"/>
  <c r="L11" i="19"/>
  <c r="M11" i="19" s="1"/>
  <c r="H11" i="19"/>
  <c r="E11" i="19"/>
  <c r="N11" i="19" s="1"/>
  <c r="L10" i="19"/>
  <c r="M10" i="19" s="1"/>
  <c r="H10" i="19"/>
  <c r="E10" i="19"/>
  <c r="N10" i="19" s="1"/>
  <c r="M9" i="19"/>
  <c r="L9" i="19"/>
  <c r="H9" i="19"/>
  <c r="E9" i="19"/>
  <c r="N9" i="19" s="1"/>
  <c r="L8" i="19"/>
  <c r="H8" i="19"/>
  <c r="E8" i="19"/>
  <c r="M8" i="19" s="1"/>
  <c r="L7" i="19"/>
  <c r="M7" i="19" s="1"/>
  <c r="H7" i="19"/>
  <c r="E7" i="19"/>
  <c r="N7" i="19" s="1"/>
  <c r="L6" i="19"/>
  <c r="L12" i="19" s="1"/>
  <c r="H6" i="19"/>
  <c r="H12" i="19" s="1"/>
  <c r="E6" i="19"/>
  <c r="N6" i="19" s="1"/>
  <c r="K12" i="18"/>
  <c r="L11" i="18"/>
  <c r="H11" i="18"/>
  <c r="E11" i="18"/>
  <c r="N11" i="18" s="1"/>
  <c r="L10" i="18"/>
  <c r="M10" i="18" s="1"/>
  <c r="H10" i="18"/>
  <c r="E10" i="18"/>
  <c r="N10" i="18" s="1"/>
  <c r="L9" i="18"/>
  <c r="L12" i="18" s="1"/>
  <c r="H9" i="18"/>
  <c r="E9" i="18"/>
  <c r="N9" i="18" s="1"/>
  <c r="M8" i="18"/>
  <c r="L8" i="18"/>
  <c r="H8" i="18"/>
  <c r="E8" i="18"/>
  <c r="N8" i="18" s="1"/>
  <c r="L7" i="18"/>
  <c r="H7" i="18"/>
  <c r="E7" i="18"/>
  <c r="M7" i="18" s="1"/>
  <c r="L6" i="18"/>
  <c r="M6" i="18" s="1"/>
  <c r="H6" i="18"/>
  <c r="H12" i="18" s="1"/>
  <c r="E6" i="18"/>
  <c r="N6" i="18" s="1"/>
  <c r="K12" i="17"/>
  <c r="L11" i="17"/>
  <c r="M11" i="17" s="1"/>
  <c r="H11" i="17"/>
  <c r="E11" i="17"/>
  <c r="N11" i="17" s="1"/>
  <c r="L10" i="17"/>
  <c r="M10" i="17" s="1"/>
  <c r="H10" i="17"/>
  <c r="E10" i="17"/>
  <c r="N10" i="17" s="1"/>
  <c r="M9" i="17"/>
  <c r="L9" i="17"/>
  <c r="H9" i="17"/>
  <c r="E9" i="17"/>
  <c r="N9" i="17" s="1"/>
  <c r="L8" i="17"/>
  <c r="H8" i="17"/>
  <c r="E8" i="17"/>
  <c r="M8" i="17" s="1"/>
  <c r="L7" i="17"/>
  <c r="M7" i="17" s="1"/>
  <c r="H7" i="17"/>
  <c r="H12" i="17" s="1"/>
  <c r="E7" i="17"/>
  <c r="N7" i="17" s="1"/>
  <c r="L6" i="17"/>
  <c r="L12" i="17" s="1"/>
  <c r="H6" i="17"/>
  <c r="E6" i="17"/>
  <c r="N6" i="17" s="1"/>
  <c r="K12" i="16"/>
  <c r="L11" i="16"/>
  <c r="M11" i="16" s="1"/>
  <c r="H11" i="16"/>
  <c r="E11" i="16"/>
  <c r="N11" i="16" s="1"/>
  <c r="M10" i="16"/>
  <c r="L10" i="16"/>
  <c r="H10" i="16"/>
  <c r="E10" i="16"/>
  <c r="N10" i="16" s="1"/>
  <c r="N9" i="16"/>
  <c r="L9" i="16"/>
  <c r="M9" i="16" s="1"/>
  <c r="H9" i="16"/>
  <c r="E9" i="16"/>
  <c r="L8" i="16"/>
  <c r="M8" i="16" s="1"/>
  <c r="H8" i="16"/>
  <c r="E8" i="16"/>
  <c r="N8" i="16" s="1"/>
  <c r="L7" i="16"/>
  <c r="L12" i="16" s="1"/>
  <c r="H7" i="16"/>
  <c r="E7" i="16"/>
  <c r="N7" i="16" s="1"/>
  <c r="M6" i="16"/>
  <c r="L6" i="16"/>
  <c r="H6" i="16"/>
  <c r="H12" i="16" s="1"/>
  <c r="E6" i="16"/>
  <c r="N6" i="16" s="1"/>
  <c r="N12" i="16" s="1"/>
  <c r="K12" i="15"/>
  <c r="L11" i="15"/>
  <c r="M11" i="15" s="1"/>
  <c r="H11" i="15"/>
  <c r="E11" i="15"/>
  <c r="N11" i="15" s="1"/>
  <c r="L10" i="15"/>
  <c r="M10" i="15" s="1"/>
  <c r="H10" i="15"/>
  <c r="E10" i="15"/>
  <c r="N10" i="15" s="1"/>
  <c r="M9" i="15"/>
  <c r="L9" i="15"/>
  <c r="H9" i="15"/>
  <c r="E9" i="15"/>
  <c r="N9" i="15" s="1"/>
  <c r="L8" i="15"/>
  <c r="H8" i="15"/>
  <c r="E8" i="15"/>
  <c r="M8" i="15" s="1"/>
  <c r="L7" i="15"/>
  <c r="M7" i="15" s="1"/>
  <c r="H7" i="15"/>
  <c r="H12" i="15" s="1"/>
  <c r="E7" i="15"/>
  <c r="N7" i="15" s="1"/>
  <c r="L6" i="15"/>
  <c r="L12" i="15" s="1"/>
  <c r="H6" i="15"/>
  <c r="E6" i="15"/>
  <c r="N6" i="15" s="1"/>
  <c r="K12" i="14"/>
  <c r="L11" i="14"/>
  <c r="M11" i="14" s="1"/>
  <c r="H11" i="14"/>
  <c r="E11" i="14"/>
  <c r="N11" i="14" s="1"/>
  <c r="L10" i="14"/>
  <c r="M10" i="14" s="1"/>
  <c r="H10" i="14"/>
  <c r="E10" i="14"/>
  <c r="N10" i="14" s="1"/>
  <c r="M9" i="14"/>
  <c r="L9" i="14"/>
  <c r="H9" i="14"/>
  <c r="E9" i="14"/>
  <c r="N9" i="14" s="1"/>
  <c r="L8" i="14"/>
  <c r="H8" i="14"/>
  <c r="E8" i="14"/>
  <c r="M8" i="14" s="1"/>
  <c r="L7" i="14"/>
  <c r="M7" i="14" s="1"/>
  <c r="H7" i="14"/>
  <c r="H12" i="14" s="1"/>
  <c r="E7" i="14"/>
  <c r="N7" i="14" s="1"/>
  <c r="L6" i="14"/>
  <c r="L12" i="14" s="1"/>
  <c r="H6" i="14"/>
  <c r="E6" i="14"/>
  <c r="N6" i="14" s="1"/>
  <c r="K12" i="13"/>
  <c r="L11" i="13"/>
  <c r="M11" i="13" s="1"/>
  <c r="H11" i="13"/>
  <c r="E11" i="13"/>
  <c r="N11" i="13" s="1"/>
  <c r="L10" i="13"/>
  <c r="M10" i="13" s="1"/>
  <c r="H10" i="13"/>
  <c r="E10" i="13"/>
  <c r="N10" i="13" s="1"/>
  <c r="M9" i="13"/>
  <c r="L9" i="13"/>
  <c r="H9" i="13"/>
  <c r="E9" i="13"/>
  <c r="N9" i="13" s="1"/>
  <c r="L8" i="13"/>
  <c r="H8" i="13"/>
  <c r="E8" i="13"/>
  <c r="M8" i="13" s="1"/>
  <c r="L7" i="13"/>
  <c r="M7" i="13" s="1"/>
  <c r="H7" i="13"/>
  <c r="H12" i="13" s="1"/>
  <c r="E7" i="13"/>
  <c r="N7" i="13" s="1"/>
  <c r="L6" i="13"/>
  <c r="L12" i="13" s="1"/>
  <c r="H6" i="13"/>
  <c r="E6" i="13"/>
  <c r="N6" i="13" s="1"/>
  <c r="K12" i="12"/>
  <c r="L11" i="12"/>
  <c r="M11" i="12" s="1"/>
  <c r="H11" i="12"/>
  <c r="E11" i="12"/>
  <c r="N11" i="12" s="1"/>
  <c r="L10" i="12"/>
  <c r="M10" i="12" s="1"/>
  <c r="H10" i="12"/>
  <c r="E10" i="12"/>
  <c r="N10" i="12" s="1"/>
  <c r="M9" i="12"/>
  <c r="L9" i="12"/>
  <c r="H9" i="12"/>
  <c r="E9" i="12"/>
  <c r="N9" i="12" s="1"/>
  <c r="L8" i="12"/>
  <c r="H8" i="12"/>
  <c r="E8" i="12"/>
  <c r="M8" i="12" s="1"/>
  <c r="L7" i="12"/>
  <c r="M7" i="12" s="1"/>
  <c r="H7" i="12"/>
  <c r="E7" i="12"/>
  <c r="N7" i="12" s="1"/>
  <c r="L6" i="12"/>
  <c r="L12" i="12" s="1"/>
  <c r="H6" i="12"/>
  <c r="H12" i="12" s="1"/>
  <c r="E6" i="12"/>
  <c r="N6" i="12" s="1"/>
  <c r="K12" i="11"/>
  <c r="L11" i="11"/>
  <c r="M11" i="11" s="1"/>
  <c r="H11" i="11"/>
  <c r="E11" i="11"/>
  <c r="N11" i="11" s="1"/>
  <c r="L10" i="11"/>
  <c r="M10" i="11" s="1"/>
  <c r="H10" i="11"/>
  <c r="E10" i="11"/>
  <c r="N10" i="11" s="1"/>
  <c r="M9" i="11"/>
  <c r="L9" i="11"/>
  <c r="H9" i="11"/>
  <c r="E9" i="11"/>
  <c r="N9" i="11" s="1"/>
  <c r="L8" i="11"/>
  <c r="H8" i="11"/>
  <c r="E8" i="11"/>
  <c r="M8" i="11" s="1"/>
  <c r="L7" i="11"/>
  <c r="M7" i="11" s="1"/>
  <c r="H7" i="11"/>
  <c r="H12" i="11" s="1"/>
  <c r="E7" i="11"/>
  <c r="N7" i="11" s="1"/>
  <c r="L6" i="11"/>
  <c r="L12" i="11" s="1"/>
  <c r="H6" i="11"/>
  <c r="E6" i="11"/>
  <c r="N6" i="11" s="1"/>
  <c r="K12" i="10"/>
  <c r="L11" i="10"/>
  <c r="M11" i="10" s="1"/>
  <c r="H11" i="10"/>
  <c r="E11" i="10"/>
  <c r="N11" i="10" s="1"/>
  <c r="L10" i="10"/>
  <c r="M10" i="10" s="1"/>
  <c r="H10" i="10"/>
  <c r="E10" i="10"/>
  <c r="N10" i="10" s="1"/>
  <c r="M9" i="10"/>
  <c r="L9" i="10"/>
  <c r="H9" i="10"/>
  <c r="E9" i="10"/>
  <c r="N9" i="10" s="1"/>
  <c r="L8" i="10"/>
  <c r="H8" i="10"/>
  <c r="E8" i="10"/>
  <c r="M8" i="10" s="1"/>
  <c r="L7" i="10"/>
  <c r="M7" i="10" s="1"/>
  <c r="H7" i="10"/>
  <c r="H12" i="10" s="1"/>
  <c r="E7" i="10"/>
  <c r="N7" i="10" s="1"/>
  <c r="L6" i="10"/>
  <c r="L12" i="10" s="1"/>
  <c r="H6" i="10"/>
  <c r="E6" i="10"/>
  <c r="N6" i="10" s="1"/>
  <c r="K12" i="9"/>
  <c r="L11" i="9"/>
  <c r="H11" i="9"/>
  <c r="E11" i="9"/>
  <c r="N11" i="9" s="1"/>
  <c r="L10" i="9"/>
  <c r="M10" i="9" s="1"/>
  <c r="H10" i="9"/>
  <c r="E10" i="9"/>
  <c r="N10" i="9" s="1"/>
  <c r="M9" i="9"/>
  <c r="L9" i="9"/>
  <c r="H9" i="9"/>
  <c r="E9" i="9"/>
  <c r="N9" i="9" s="1"/>
  <c r="L8" i="9"/>
  <c r="M8" i="9" s="1"/>
  <c r="H8" i="9"/>
  <c r="E8" i="9"/>
  <c r="N8" i="9" s="1"/>
  <c r="L7" i="9"/>
  <c r="H7" i="9"/>
  <c r="E7" i="9"/>
  <c r="N7" i="9" s="1"/>
  <c r="L6" i="9"/>
  <c r="L12" i="9" s="1"/>
  <c r="H6" i="9"/>
  <c r="H12" i="9" s="1"/>
  <c r="E6" i="9"/>
  <c r="N6" i="9" s="1"/>
  <c r="K12" i="8"/>
  <c r="L11" i="8"/>
  <c r="M11" i="8" s="1"/>
  <c r="H11" i="8"/>
  <c r="E11" i="8"/>
  <c r="N11" i="8" s="1"/>
  <c r="L10" i="8"/>
  <c r="M10" i="8" s="1"/>
  <c r="H10" i="8"/>
  <c r="E10" i="8"/>
  <c r="N10" i="8" s="1"/>
  <c r="M9" i="8"/>
  <c r="L9" i="8"/>
  <c r="H9" i="8"/>
  <c r="E9" i="8"/>
  <c r="N9" i="8" s="1"/>
  <c r="L8" i="8"/>
  <c r="H8" i="8"/>
  <c r="E8" i="8"/>
  <c r="M8" i="8" s="1"/>
  <c r="L7" i="8"/>
  <c r="M7" i="8" s="1"/>
  <c r="H7" i="8"/>
  <c r="H12" i="8" s="1"/>
  <c r="E7" i="8"/>
  <c r="N7" i="8" s="1"/>
  <c r="L6" i="8"/>
  <c r="L12" i="8" s="1"/>
  <c r="H6" i="8"/>
  <c r="E6" i="8"/>
  <c r="N6" i="8" s="1"/>
  <c r="K12" i="7"/>
  <c r="L11" i="7"/>
  <c r="M11" i="7" s="1"/>
  <c r="H11" i="7"/>
  <c r="E11" i="7"/>
  <c r="N11" i="7" s="1"/>
  <c r="L10" i="7"/>
  <c r="M10" i="7" s="1"/>
  <c r="H10" i="7"/>
  <c r="E10" i="7"/>
  <c r="N10" i="7" s="1"/>
  <c r="M9" i="7"/>
  <c r="L9" i="7"/>
  <c r="H9" i="7"/>
  <c r="E9" i="7"/>
  <c r="N9" i="7" s="1"/>
  <c r="L8" i="7"/>
  <c r="H8" i="7"/>
  <c r="E8" i="7"/>
  <c r="M8" i="7" s="1"/>
  <c r="L7" i="7"/>
  <c r="M7" i="7" s="1"/>
  <c r="H7" i="7"/>
  <c r="H12" i="7" s="1"/>
  <c r="E7" i="7"/>
  <c r="N7" i="7" s="1"/>
  <c r="L6" i="7"/>
  <c r="L12" i="7" s="1"/>
  <c r="H6" i="7"/>
  <c r="E6" i="7"/>
  <c r="N6" i="7" s="1"/>
  <c r="K12" i="1"/>
  <c r="L11" i="1"/>
  <c r="H11" i="1"/>
  <c r="E11" i="1"/>
  <c r="N11" i="1" s="1"/>
  <c r="L10" i="1"/>
  <c r="H10" i="1"/>
  <c r="E10" i="1"/>
  <c r="N10" i="1" s="1"/>
  <c r="L9" i="1"/>
  <c r="H9" i="1"/>
  <c r="E9" i="1"/>
  <c r="N9" i="1" s="1"/>
  <c r="L8" i="1"/>
  <c r="H8" i="1"/>
  <c r="E8" i="1"/>
  <c r="N8" i="1" s="1"/>
  <c r="L7" i="1"/>
  <c r="H7" i="1"/>
  <c r="E7" i="1"/>
  <c r="N7" i="1" s="1"/>
  <c r="L6" i="1"/>
  <c r="L12" i="1" s="1"/>
  <c r="H6" i="1"/>
  <c r="E6" i="1"/>
  <c r="N6" i="1" s="1"/>
  <c r="K12" i="2"/>
  <c r="L11" i="2"/>
  <c r="M11" i="2" s="1"/>
  <c r="H11" i="2"/>
  <c r="E11" i="2"/>
  <c r="N11" i="2" s="1"/>
  <c r="L10" i="2"/>
  <c r="M10" i="2" s="1"/>
  <c r="H10" i="2"/>
  <c r="E10" i="2"/>
  <c r="N10" i="2" s="1"/>
  <c r="M9" i="2"/>
  <c r="L9" i="2"/>
  <c r="H9" i="2"/>
  <c r="E9" i="2"/>
  <c r="N9" i="2" s="1"/>
  <c r="L8" i="2"/>
  <c r="H8" i="2"/>
  <c r="E8" i="2"/>
  <c r="M8" i="2" s="1"/>
  <c r="L7" i="2"/>
  <c r="M7" i="2" s="1"/>
  <c r="H7" i="2"/>
  <c r="H12" i="2" s="1"/>
  <c r="E7" i="2"/>
  <c r="N7" i="2" s="1"/>
  <c r="L6" i="2"/>
  <c r="L12" i="2" s="1"/>
  <c r="H6" i="2"/>
  <c r="E6" i="2"/>
  <c r="N6" i="2" s="1"/>
  <c r="H7" i="6"/>
  <c r="M7" i="6" s="1"/>
  <c r="E7" i="6"/>
  <c r="E8" i="6"/>
  <c r="M8" i="6" s="1"/>
  <c r="E9" i="6"/>
  <c r="M9" i="6" s="1"/>
  <c r="E10" i="6"/>
  <c r="E11" i="6"/>
  <c r="N11" i="6" s="1"/>
  <c r="E6" i="6"/>
  <c r="L7" i="6"/>
  <c r="L8" i="6"/>
  <c r="L9" i="6"/>
  <c r="L10" i="6"/>
  <c r="L11" i="6"/>
  <c r="L6" i="6"/>
  <c r="M11" i="6"/>
  <c r="B6" i="26"/>
  <c r="B8" i="26"/>
  <c r="B9" i="26"/>
  <c r="B10" i="26"/>
  <c r="B11" i="26"/>
  <c r="B12" i="26"/>
  <c r="B13" i="26"/>
  <c r="B14" i="26"/>
  <c r="B15" i="26"/>
  <c r="B16" i="26"/>
  <c r="B17" i="26"/>
  <c r="B18" i="26"/>
  <c r="B19" i="26"/>
  <c r="B20" i="26"/>
  <c r="B21" i="26"/>
  <c r="B22" i="26"/>
  <c r="B23" i="26"/>
  <c r="B24" i="26"/>
  <c r="B25" i="26"/>
  <c r="B26" i="26"/>
  <c r="K12" i="6"/>
  <c r="H11" i="6"/>
  <c r="H10" i="6"/>
  <c r="H9" i="6"/>
  <c r="N9" i="6"/>
  <c r="H8" i="6"/>
  <c r="N7" i="6"/>
  <c r="H6" i="6"/>
  <c r="M6" i="1" l="1"/>
  <c r="E12" i="1"/>
  <c r="H12" i="1"/>
  <c r="M11" i="1"/>
  <c r="M9" i="1"/>
  <c r="M8" i="1"/>
  <c r="M10" i="1"/>
  <c r="M7" i="1"/>
  <c r="W9" i="27"/>
  <c r="Q29" i="27"/>
  <c r="K29" i="27"/>
  <c r="H26" i="27"/>
  <c r="N26" i="27"/>
  <c r="T26" i="27"/>
  <c r="H28" i="27"/>
  <c r="N28" i="27"/>
  <c r="T28" i="27"/>
  <c r="T24" i="27"/>
  <c r="H8" i="27"/>
  <c r="E8" i="27"/>
  <c r="L8" i="27"/>
  <c r="R8" i="27"/>
  <c r="T8" i="27"/>
  <c r="I8" i="27"/>
  <c r="O8" i="27"/>
  <c r="U8" i="27"/>
  <c r="N8" i="27"/>
  <c r="F8" i="27"/>
  <c r="K8" i="27"/>
  <c r="Q8" i="27"/>
  <c r="AA9" i="27"/>
  <c r="AA11" i="27"/>
  <c r="Z24" i="27"/>
  <c r="AB9" i="27"/>
  <c r="AA10" i="27"/>
  <c r="N8" i="25"/>
  <c r="N12" i="25" s="1"/>
  <c r="M6" i="25"/>
  <c r="M12" i="25" s="1"/>
  <c r="E12" i="25"/>
  <c r="N14" i="25" s="1"/>
  <c r="D26" i="26" s="1"/>
  <c r="N12" i="24"/>
  <c r="N13" i="24"/>
  <c r="C25" i="26" s="1"/>
  <c r="N8" i="24"/>
  <c r="E12" i="24"/>
  <c r="N14" i="24" s="1"/>
  <c r="D25" i="26" s="1"/>
  <c r="X29" i="27" s="1"/>
  <c r="M6" i="24"/>
  <c r="M12" i="24" s="1"/>
  <c r="N12" i="23"/>
  <c r="N8" i="23"/>
  <c r="E12" i="23"/>
  <c r="N14" i="23" s="1"/>
  <c r="D24" i="26" s="1"/>
  <c r="X28" i="27" s="1"/>
  <c r="M6" i="23"/>
  <c r="M12" i="23" s="1"/>
  <c r="N13" i="22"/>
  <c r="C23" i="26" s="1"/>
  <c r="E12" i="22"/>
  <c r="N14" i="22" s="1"/>
  <c r="D23" i="26" s="1"/>
  <c r="X27" i="27" s="1"/>
  <c r="M6" i="22"/>
  <c r="M7" i="22"/>
  <c r="M11" i="22"/>
  <c r="N13" i="21"/>
  <c r="C22" i="26" s="1"/>
  <c r="M8" i="21"/>
  <c r="E12" i="21"/>
  <c r="N14" i="21" s="1"/>
  <c r="D22" i="26" s="1"/>
  <c r="X26" i="27" s="1"/>
  <c r="N7" i="21"/>
  <c r="N12" i="21" s="1"/>
  <c r="M11" i="21"/>
  <c r="M12" i="21" s="1"/>
  <c r="N12" i="20"/>
  <c r="N8" i="20"/>
  <c r="E12" i="20"/>
  <c r="N14" i="20" s="1"/>
  <c r="D21" i="26" s="1"/>
  <c r="X25" i="27" s="1"/>
  <c r="M6" i="20"/>
  <c r="M12" i="20" s="1"/>
  <c r="M6" i="19"/>
  <c r="M12" i="19" s="1"/>
  <c r="E12" i="19"/>
  <c r="N14" i="19" s="1"/>
  <c r="D20" i="26" s="1"/>
  <c r="X23" i="27" s="1"/>
  <c r="N8" i="19"/>
  <c r="N12" i="19" s="1"/>
  <c r="N12" i="18"/>
  <c r="N13" i="18"/>
  <c r="C19" i="26" s="1"/>
  <c r="N7" i="18"/>
  <c r="M9" i="18"/>
  <c r="M12" i="18" s="1"/>
  <c r="E12" i="18"/>
  <c r="N14" i="18" s="1"/>
  <c r="D19" i="26" s="1"/>
  <c r="X22" i="27" s="1"/>
  <c r="M11" i="18"/>
  <c r="N13" i="17"/>
  <c r="C18" i="26" s="1"/>
  <c r="N8" i="17"/>
  <c r="N12" i="17" s="1"/>
  <c r="M6" i="17"/>
  <c r="M12" i="17" s="1"/>
  <c r="E12" i="17"/>
  <c r="N14" i="17" s="1"/>
  <c r="D18" i="26" s="1"/>
  <c r="X21" i="27" s="1"/>
  <c r="E12" i="16"/>
  <c r="N14" i="16" s="1"/>
  <c r="D17" i="26" s="1"/>
  <c r="X20" i="27" s="1"/>
  <c r="M7" i="16"/>
  <c r="M12" i="16" s="1"/>
  <c r="N12" i="15"/>
  <c r="N8" i="15"/>
  <c r="E12" i="15"/>
  <c r="N14" i="15" s="1"/>
  <c r="D16" i="26" s="1"/>
  <c r="X19" i="27" s="1"/>
  <c r="M6" i="15"/>
  <c r="M12" i="15" s="1"/>
  <c r="N13" i="14"/>
  <c r="C15" i="26" s="1"/>
  <c r="N12" i="14"/>
  <c r="E12" i="14"/>
  <c r="N14" i="14" s="1"/>
  <c r="D15" i="26" s="1"/>
  <c r="X18" i="27" s="1"/>
  <c r="N8" i="14"/>
  <c r="M6" i="14"/>
  <c r="M12" i="14" s="1"/>
  <c r="N13" i="13"/>
  <c r="C14" i="26" s="1"/>
  <c r="N8" i="13"/>
  <c r="N12" i="13" s="1"/>
  <c r="E12" i="13"/>
  <c r="N14" i="13" s="1"/>
  <c r="D14" i="26" s="1"/>
  <c r="X17" i="27" s="1"/>
  <c r="M6" i="13"/>
  <c r="M12" i="13" s="1"/>
  <c r="N12" i="12"/>
  <c r="N8" i="12"/>
  <c r="M6" i="12"/>
  <c r="M12" i="12" s="1"/>
  <c r="E12" i="12"/>
  <c r="N14" i="12" s="1"/>
  <c r="D13" i="26" s="1"/>
  <c r="X16" i="27" s="1"/>
  <c r="M6" i="11"/>
  <c r="M12" i="11" s="1"/>
  <c r="N8" i="11"/>
  <c r="N12" i="11" s="1"/>
  <c r="E12" i="11"/>
  <c r="N14" i="11" s="1"/>
  <c r="D12" i="26" s="1"/>
  <c r="X15" i="27" s="1"/>
  <c r="N8" i="10"/>
  <c r="N12" i="10" s="1"/>
  <c r="M6" i="10"/>
  <c r="M12" i="10" s="1"/>
  <c r="E12" i="10"/>
  <c r="N14" i="10" s="1"/>
  <c r="D11" i="26" s="1"/>
  <c r="X14" i="27" s="1"/>
  <c r="N12" i="9"/>
  <c r="N13" i="9"/>
  <c r="C10" i="26" s="1"/>
  <c r="E12" i="9"/>
  <c r="N14" i="9" s="1"/>
  <c r="D10" i="26" s="1"/>
  <c r="X13" i="27" s="1"/>
  <c r="M6" i="9"/>
  <c r="M7" i="9"/>
  <c r="M11" i="9"/>
  <c r="N8" i="8"/>
  <c r="N12" i="8" s="1"/>
  <c r="E12" i="8"/>
  <c r="N14" i="8" s="1"/>
  <c r="D9" i="26" s="1"/>
  <c r="X12" i="27" s="1"/>
  <c r="M6" i="8"/>
  <c r="M12" i="8" s="1"/>
  <c r="N8" i="7"/>
  <c r="N12" i="7" s="1"/>
  <c r="E12" i="7"/>
  <c r="N14" i="7" s="1"/>
  <c r="D8" i="26" s="1"/>
  <c r="X11" i="27" s="1"/>
  <c r="M6" i="7"/>
  <c r="M12" i="7" s="1"/>
  <c r="N12" i="1"/>
  <c r="N14" i="1"/>
  <c r="D5" i="26" s="1"/>
  <c r="X8" i="27" s="1"/>
  <c r="N12" i="2"/>
  <c r="N8" i="2"/>
  <c r="E12" i="2"/>
  <c r="N14" i="2" s="1"/>
  <c r="D6" i="26" s="1"/>
  <c r="X9" i="27" s="1"/>
  <c r="M6" i="2"/>
  <c r="M12" i="2" s="1"/>
  <c r="M6" i="6"/>
  <c r="M10" i="6"/>
  <c r="L12" i="6"/>
  <c r="N10" i="6"/>
  <c r="N6" i="6"/>
  <c r="H12" i="6"/>
  <c r="N8" i="6"/>
  <c r="E12" i="6"/>
  <c r="N13" i="1" l="1"/>
  <c r="C5" i="26" s="1"/>
  <c r="M12" i="1"/>
  <c r="X24" i="27"/>
  <c r="N13" i="25"/>
  <c r="C26" i="26" s="1"/>
  <c r="N13" i="23"/>
  <c r="C24" i="26" s="1"/>
  <c r="M12" i="22"/>
  <c r="N13" i="20"/>
  <c r="C21" i="26" s="1"/>
  <c r="N13" i="19"/>
  <c r="C20" i="26" s="1"/>
  <c r="N13" i="16"/>
  <c r="C17" i="26" s="1"/>
  <c r="N13" i="15"/>
  <c r="C16" i="26" s="1"/>
  <c r="N13" i="12"/>
  <c r="C13" i="26" s="1"/>
  <c r="N13" i="11"/>
  <c r="C12" i="26" s="1"/>
  <c r="N13" i="10"/>
  <c r="C11" i="26" s="1"/>
  <c r="M12" i="9"/>
  <c r="N13" i="8"/>
  <c r="C9" i="26" s="1"/>
  <c r="N13" i="7"/>
  <c r="C8" i="26" s="1"/>
  <c r="N13" i="2"/>
  <c r="C6" i="26" s="1"/>
  <c r="M12" i="6"/>
  <c r="N14" i="6"/>
  <c r="D7" i="26" s="1"/>
  <c r="X10" i="27" s="1"/>
  <c r="N12" i="6"/>
  <c r="N13" i="6"/>
  <c r="C7" i="26" s="1"/>
  <c r="W8" i="27" l="1"/>
  <c r="F28" i="26"/>
</calcChain>
</file>

<file path=xl/sharedStrings.xml><?xml version="1.0" encoding="utf-8"?>
<sst xmlns="http://schemas.openxmlformats.org/spreadsheetml/2006/main" count="631" uniqueCount="77">
  <si>
    <t>م</t>
  </si>
  <si>
    <t>التاريخ</t>
  </si>
  <si>
    <t>مواعيد العمل الرسميه</t>
  </si>
  <si>
    <t>حضور</t>
  </si>
  <si>
    <t>انصراف</t>
  </si>
  <si>
    <t>عدد الساعات</t>
  </si>
  <si>
    <t>عدد ساعات التأخير</t>
  </si>
  <si>
    <t xml:space="preserve">وقت اضافى </t>
  </si>
  <si>
    <t>اجمالى عدد الساعات</t>
  </si>
  <si>
    <t xml:space="preserve">اجمالى عدد الساعات الفعلية </t>
  </si>
  <si>
    <t>اجمالى ساعات الخصم غليه</t>
  </si>
  <si>
    <t>كود الموظف</t>
  </si>
  <si>
    <t>اسم الموظف</t>
  </si>
  <si>
    <t>اجمالي الساعات الإضافية له</t>
  </si>
  <si>
    <t>الراحة</t>
  </si>
  <si>
    <t>مواعيد الحضور والانصراف لليوم</t>
  </si>
  <si>
    <t>إنصراف</t>
  </si>
  <si>
    <t>الكود</t>
  </si>
  <si>
    <t>ساعات الخصم</t>
  </si>
  <si>
    <t>ساعات الإضافي</t>
  </si>
  <si>
    <t>أسماء الموظفين</t>
  </si>
  <si>
    <t>مواعيد الحضور والانصراف للراحة</t>
  </si>
  <si>
    <t xml:space="preserve">الاسم </t>
  </si>
  <si>
    <t>السبت</t>
  </si>
  <si>
    <t>الأحد</t>
  </si>
  <si>
    <t>الإثنين</t>
  </si>
  <si>
    <t>الثلاثاء</t>
  </si>
  <si>
    <t>الأربعاء</t>
  </si>
  <si>
    <t>الخميس</t>
  </si>
  <si>
    <t xml:space="preserve">حضور </t>
  </si>
  <si>
    <t>عبد المنعم الوكيل</t>
  </si>
  <si>
    <t>محمد السيد ابو ضوه</t>
  </si>
  <si>
    <t xml:space="preserve">حسين الجمل </t>
  </si>
  <si>
    <t>طه سامي فتوح</t>
  </si>
  <si>
    <t xml:space="preserve">علي الصعيدي </t>
  </si>
  <si>
    <t xml:space="preserve">تامر ابو رمضان </t>
  </si>
  <si>
    <t>عبدالحميد الوكيل</t>
  </si>
  <si>
    <t>اسلام خضر</t>
  </si>
  <si>
    <t>عيسي شعبان غنيم</t>
  </si>
  <si>
    <t xml:space="preserve">عبد العزيز الوشاحي </t>
  </si>
  <si>
    <t>حسن محفوظ</t>
  </si>
  <si>
    <t xml:space="preserve">سامح ابراهيم </t>
  </si>
  <si>
    <t>خالد الوشاحي</t>
  </si>
  <si>
    <t>عمرو الالفي</t>
  </si>
  <si>
    <t>سمير الوكيل</t>
  </si>
  <si>
    <t>السيد زنتوت</t>
  </si>
  <si>
    <t>محمد مشالي</t>
  </si>
  <si>
    <t>حلمي صبري</t>
  </si>
  <si>
    <t>محمد ايمن غنيم</t>
  </si>
  <si>
    <t>محمود سامي</t>
  </si>
  <si>
    <t xml:space="preserve">احمد علي </t>
  </si>
  <si>
    <t>محمد صلاح</t>
  </si>
  <si>
    <t>الخصم</t>
  </si>
  <si>
    <t>الإضافي</t>
  </si>
  <si>
    <t>عدد ساعات الخصم والإضافي للإسبوع</t>
  </si>
  <si>
    <t>المبلغ</t>
  </si>
  <si>
    <t>خصم</t>
  </si>
  <si>
    <t>يوم 1/2</t>
  </si>
  <si>
    <t>سحب</t>
  </si>
  <si>
    <t>إضافي</t>
  </si>
  <si>
    <t>الاحد</t>
  </si>
  <si>
    <t>الاثنين</t>
  </si>
  <si>
    <t>البيان</t>
  </si>
  <si>
    <t xml:space="preserve">البيان </t>
  </si>
  <si>
    <t xml:space="preserve">المبلغ </t>
  </si>
  <si>
    <t xml:space="preserve">البيان  </t>
  </si>
  <si>
    <t xml:space="preserve">المبلغ  </t>
  </si>
  <si>
    <t xml:space="preserve">البيان   </t>
  </si>
  <si>
    <t xml:space="preserve">المبلغ   </t>
  </si>
  <si>
    <t xml:space="preserve">البيان    </t>
  </si>
  <si>
    <t xml:space="preserve">المبلغ    </t>
  </si>
  <si>
    <t xml:space="preserve">البيان     </t>
  </si>
  <si>
    <t xml:space="preserve">المبلغ     </t>
  </si>
  <si>
    <t>k</t>
  </si>
  <si>
    <t>n</t>
  </si>
  <si>
    <t>q</t>
  </si>
  <si>
    <t>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</si>
</sst>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2000401]h:mm\ AM/PM;@"/>
    <numFmt numFmtId="165" formatCode="[h]:mm"/>
    <numFmt numFmtId="166" formatCode="[$-2000000]h:mm\ AM/PM"/>
    <numFmt numFmtId="167" formatCode="[$-1010000]yyyy/mm/dd;@"/>
  </numFmts>
  <fonts count="15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u/>
      <sz val="11"/>
      <color theme="10"/>
      <name val="Arial"/>
      <family val="2"/>
      <scheme val="minor"/>
    </font>
    <font>
      <b/>
      <sz val="11"/>
      <color theme="1"/>
      <name val="ae_AlMothnna"/>
      <family val="2"/>
    </font>
    <font>
      <sz val="11"/>
      <color theme="1"/>
      <name val="ae_AlMothnna"/>
      <family val="2"/>
    </font>
    <font>
      <b/>
      <sz val="11"/>
      <color theme="1"/>
      <name val="ae_Nice"/>
      <family val="2"/>
    </font>
    <font>
      <b/>
      <sz val="11"/>
      <color theme="1"/>
      <name val="Arial"/>
      <family val="2"/>
      <charset val="178"/>
      <scheme val="minor"/>
    </font>
    <font>
      <b/>
      <sz val="11"/>
      <color theme="1"/>
      <name val="ae_AlMothnna"/>
      <charset val="178"/>
    </font>
    <font>
      <b/>
      <sz val="12"/>
      <color theme="1"/>
      <name val="ae_AlMothnna"/>
      <family val="2"/>
      <charset val="178"/>
    </font>
    <font>
      <b/>
      <sz val="16"/>
      <color theme="1"/>
      <name val="ae_AlMothnna"/>
      <family val="2"/>
      <charset val="178"/>
    </font>
    <font>
      <sz val="18"/>
      <color theme="1"/>
      <name val="Arial"/>
      <family val="2"/>
      <scheme val="minor"/>
    </font>
    <font>
      <b/>
      <sz val="20"/>
      <color theme="0"/>
      <name val="Arial"/>
      <family val="2"/>
      <scheme val="minor"/>
    </font>
    <font>
      <sz val="18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1"/>
      <color theme="1"/>
      <name val="Calibri"/>
      <family val="2"/>
    </font>
  </fonts>
  <fills count="22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4" tint="0.39997558519241921"/>
      </left>
      <right style="thin">
        <color theme="4" tint="0.39997558519241921"/>
      </right>
      <top style="medium">
        <color theme="4" tint="0.39997558519241921"/>
      </top>
      <bottom style="thin">
        <color theme="4" tint="0.39997558519241921"/>
      </bottom>
      <diagonal/>
    </border>
    <border>
      <left style="medium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medium">
        <color theme="4" tint="0.39997558519241921"/>
      </bottom>
      <diagonal/>
    </border>
    <border>
      <left style="thin">
        <color theme="4" tint="0.39997558519241921"/>
      </left>
      <right/>
      <top style="medium">
        <color theme="4" tint="0.39997558519241921"/>
      </top>
      <bottom style="thin">
        <color theme="4" tint="0.39997558519241921"/>
      </bottom>
      <diagonal/>
    </border>
    <border>
      <left/>
      <right style="medium">
        <color theme="4" tint="0.39997558519241921"/>
      </right>
      <top style="medium">
        <color theme="4" tint="0.39997558519241921"/>
      </top>
      <bottom style="thin">
        <color theme="4" tint="0.3999755851924192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medium">
        <color theme="4" tint="0.39997558519241921"/>
      </bottom>
      <diagonal/>
    </border>
    <border>
      <left/>
      <right style="medium">
        <color theme="4" tint="0.39997558519241921"/>
      </right>
      <top style="thin">
        <color theme="4" tint="0.39997558519241921"/>
      </top>
      <bottom style="medium">
        <color theme="4" tint="0.3999755851924192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08">
    <xf numFmtId="0" fontId="0" fillId="0" borderId="0" xfId="0"/>
    <xf numFmtId="20" fontId="1" fillId="0" borderId="5" xfId="0" applyNumberFormat="1" applyFont="1" applyBorder="1" applyAlignment="1" applyProtection="1">
      <alignment horizontal="center" vertical="center"/>
      <protection hidden="1"/>
    </xf>
    <xf numFmtId="164" fontId="1" fillId="4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/>
    <xf numFmtId="18" fontId="1" fillId="3" borderId="1" xfId="0" applyNumberFormat="1" applyFont="1" applyFill="1" applyBorder="1" applyAlignment="1" applyProtection="1">
      <alignment horizontal="center" vertical="center" readingOrder="2"/>
      <protection hidden="1"/>
    </xf>
    <xf numFmtId="165" fontId="3" fillId="0" borderId="7" xfId="0" applyNumberFormat="1" applyFont="1" applyBorder="1" applyAlignment="1">
      <alignment horizontal="center" vertical="center"/>
    </xf>
    <xf numFmtId="165" fontId="0" fillId="0" borderId="0" xfId="0" applyNumberFormat="1"/>
    <xf numFmtId="0" fontId="0" fillId="0" borderId="0" xfId="0" applyNumberFormat="1"/>
    <xf numFmtId="165" fontId="4" fillId="0" borderId="9" xfId="0" applyNumberFormat="1" applyFont="1" applyBorder="1" applyAlignment="1">
      <alignment horizontal="center" vertical="center"/>
    </xf>
    <xf numFmtId="165" fontId="5" fillId="0" borderId="11" xfId="0" applyNumberFormat="1" applyFont="1" applyBorder="1" applyAlignment="1">
      <alignment horizontal="center" vertical="center"/>
    </xf>
    <xf numFmtId="165" fontId="1" fillId="0" borderId="1" xfId="0" applyNumberFormat="1" applyFont="1" applyBorder="1" applyAlignment="1" applyProtection="1">
      <alignment horizontal="center" vertical="center"/>
      <protection hidden="1"/>
    </xf>
    <xf numFmtId="0" fontId="0" fillId="0" borderId="12" xfId="0" applyBorder="1" applyAlignment="1"/>
    <xf numFmtId="0" fontId="6" fillId="8" borderId="20" xfId="0" applyFont="1" applyFill="1" applyBorder="1" applyAlignment="1">
      <alignment horizontal="center" vertical="center"/>
    </xf>
    <xf numFmtId="0" fontId="8" fillId="8" borderId="21" xfId="0" applyFont="1" applyFill="1" applyBorder="1" applyAlignment="1">
      <alignment horizontal="center" vertical="center"/>
    </xf>
    <xf numFmtId="164" fontId="1" fillId="6" borderId="1" xfId="0" applyNumberFormat="1" applyFont="1" applyFill="1" applyBorder="1" applyAlignment="1" applyProtection="1">
      <alignment horizontal="center" vertical="center"/>
      <protection locked="0"/>
    </xf>
    <xf numFmtId="166" fontId="1" fillId="9" borderId="1" xfId="0" applyNumberFormat="1" applyFont="1" applyFill="1" applyBorder="1" applyAlignment="1" applyProtection="1">
      <alignment horizontal="center" vertical="center"/>
      <protection locked="0"/>
    </xf>
    <xf numFmtId="165" fontId="1" fillId="3" borderId="1" xfId="0" applyNumberFormat="1" applyFont="1" applyFill="1" applyBorder="1" applyAlignment="1" applyProtection="1">
      <alignment horizontal="center" vertical="center" readingOrder="2"/>
      <protection hidden="1"/>
    </xf>
    <xf numFmtId="0" fontId="0" fillId="0" borderId="0" xfId="0" applyBorder="1" applyAlignment="1"/>
    <xf numFmtId="164" fontId="1" fillId="11" borderId="1" xfId="0" applyNumberFormat="1" applyFont="1" applyFill="1" applyBorder="1" applyAlignment="1" applyProtection="1">
      <alignment horizontal="center" vertical="center"/>
      <protection locked="0"/>
    </xf>
    <xf numFmtId="164" fontId="1" fillId="12" borderId="1" xfId="0" applyNumberFormat="1" applyFont="1" applyFill="1" applyBorder="1" applyAlignment="1" applyProtection="1">
      <alignment horizontal="center" vertical="center"/>
      <protection locked="0"/>
    </xf>
    <xf numFmtId="164" fontId="1" fillId="13" borderId="1" xfId="0" applyNumberFormat="1" applyFont="1" applyFill="1" applyBorder="1" applyAlignment="1" applyProtection="1">
      <alignment horizontal="center" vertical="center"/>
      <protection locked="0"/>
    </xf>
    <xf numFmtId="164" fontId="1" fillId="5" borderId="1" xfId="0" applyNumberFormat="1" applyFont="1" applyFill="1" applyBorder="1" applyAlignment="1" applyProtection="1">
      <alignment horizontal="center" vertical="center"/>
      <protection locked="0"/>
    </xf>
    <xf numFmtId="164" fontId="1" fillId="15" borderId="1" xfId="0" applyNumberFormat="1" applyFont="1" applyFill="1" applyBorder="1" applyAlignment="1" applyProtection="1">
      <alignment horizontal="center" vertical="center"/>
      <protection locked="0"/>
    </xf>
    <xf numFmtId="164" fontId="1" fillId="17" borderId="1" xfId="0" applyNumberFormat="1" applyFont="1" applyFill="1" applyBorder="1" applyAlignment="1" applyProtection="1">
      <alignment horizontal="center" vertical="center"/>
      <protection locked="0"/>
    </xf>
    <xf numFmtId="20" fontId="1" fillId="18" borderId="1" xfId="0" applyNumberFormat="1" applyFont="1" applyFill="1" applyBorder="1" applyAlignment="1" applyProtection="1">
      <alignment horizontal="center" vertical="center" readingOrder="2"/>
      <protection hidden="1"/>
    </xf>
    <xf numFmtId="165" fontId="0" fillId="0" borderId="24" xfId="0" applyNumberFormat="1" applyBorder="1" applyAlignment="1">
      <alignment horizontal="center" vertical="center"/>
    </xf>
    <xf numFmtId="165" fontId="1" fillId="18" borderId="1" xfId="0" applyNumberFormat="1" applyFont="1" applyFill="1" applyBorder="1" applyAlignment="1" applyProtection="1">
      <alignment horizontal="center" vertical="center" readingOrder="2"/>
      <protection hidden="1"/>
    </xf>
    <xf numFmtId="165" fontId="1" fillId="10" borderId="1" xfId="0" applyNumberFormat="1" applyFont="1" applyFill="1" applyBorder="1" applyAlignment="1" applyProtection="1">
      <alignment horizontal="center" vertical="center" readingOrder="2"/>
      <protection hidden="1"/>
    </xf>
    <xf numFmtId="167" fontId="1" fillId="0" borderId="1" xfId="0" applyNumberFormat="1" applyFont="1" applyBorder="1" applyAlignment="1" applyProtection="1">
      <alignment horizontal="center" vertical="center" readingOrder="2"/>
      <protection locked="0"/>
    </xf>
    <xf numFmtId="0" fontId="1" fillId="0" borderId="4" xfId="0" applyFont="1" applyBorder="1" applyAlignment="1" applyProtection="1">
      <alignment horizontal="center" vertical="center" readingOrder="2"/>
      <protection hidden="1"/>
    </xf>
    <xf numFmtId="0" fontId="10" fillId="0" borderId="29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30" xfId="0" applyFont="1" applyBorder="1" applyAlignment="1">
      <alignment horizontal="center" vertical="center"/>
    </xf>
    <xf numFmtId="165" fontId="1" fillId="16" borderId="1" xfId="0" applyNumberFormat="1" applyFont="1" applyFill="1" applyBorder="1" applyAlignment="1" applyProtection="1">
      <alignment horizontal="center" vertical="center"/>
      <protection locked="0"/>
    </xf>
    <xf numFmtId="165" fontId="1" fillId="14" borderId="1" xfId="0" applyNumberFormat="1" applyFont="1" applyFill="1" applyBorder="1" applyAlignment="1" applyProtection="1">
      <alignment horizontal="center" vertical="center"/>
      <protection locked="0"/>
    </xf>
    <xf numFmtId="0" fontId="6" fillId="7" borderId="22" xfId="0" applyFont="1" applyFill="1" applyBorder="1" applyAlignment="1">
      <alignment horizontal="center" vertical="center"/>
    </xf>
    <xf numFmtId="0" fontId="6" fillId="7" borderId="23" xfId="0" applyFont="1" applyFill="1" applyBorder="1" applyAlignment="1">
      <alignment horizontal="center" vertical="center"/>
    </xf>
    <xf numFmtId="0" fontId="9" fillId="7" borderId="27" xfId="0" applyFont="1" applyFill="1" applyBorder="1" applyAlignment="1">
      <alignment horizontal="center" vertical="center"/>
    </xf>
    <xf numFmtId="0" fontId="9" fillId="7" borderId="28" xfId="0" applyFont="1" applyFill="1" applyBorder="1" applyAlignment="1">
      <alignment horizontal="center" vertical="center"/>
    </xf>
    <xf numFmtId="0" fontId="1" fillId="2" borderId="18" xfId="0" applyFont="1" applyFill="1" applyBorder="1" applyAlignment="1" applyProtection="1">
      <alignment horizontal="center" vertical="center"/>
      <protection locked="0"/>
    </xf>
    <xf numFmtId="0" fontId="1" fillId="2" borderId="19" xfId="0" applyFont="1" applyFill="1" applyBorder="1" applyAlignment="1" applyProtection="1">
      <alignment horizontal="center" vertical="center"/>
      <protection locked="0"/>
    </xf>
    <xf numFmtId="14" fontId="1" fillId="2" borderId="16" xfId="0" applyNumberFormat="1" applyFont="1" applyFill="1" applyBorder="1" applyAlignment="1" applyProtection="1">
      <alignment horizontal="center" vertical="center"/>
      <protection locked="0"/>
    </xf>
    <xf numFmtId="14" fontId="1" fillId="2" borderId="17" xfId="0" applyNumberFormat="1" applyFont="1" applyFill="1" applyBorder="1" applyAlignment="1" applyProtection="1">
      <alignment horizontal="center" vertical="center"/>
      <protection locked="0"/>
    </xf>
    <xf numFmtId="164" fontId="1" fillId="3" borderId="13" xfId="0" applyNumberFormat="1" applyFont="1" applyFill="1" applyBorder="1" applyAlignment="1" applyProtection="1">
      <alignment horizontal="center" vertical="center"/>
      <protection locked="0"/>
    </xf>
    <xf numFmtId="164" fontId="1" fillId="3" borderId="14" xfId="0" applyNumberFormat="1" applyFont="1" applyFill="1" applyBorder="1" applyAlignment="1" applyProtection="1">
      <alignment horizontal="center" vertical="center"/>
      <protection locked="0"/>
    </xf>
    <xf numFmtId="164" fontId="1" fillId="3" borderId="15" xfId="0" applyNumberFormat="1" applyFont="1" applyFill="1" applyBorder="1" applyAlignment="1" applyProtection="1">
      <alignment horizontal="center" vertical="center"/>
      <protection locked="0"/>
    </xf>
    <xf numFmtId="0" fontId="7" fillId="0" borderId="8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3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164" fontId="1" fillId="4" borderId="2" xfId="0" applyNumberFormat="1" applyFont="1" applyFill="1" applyBorder="1" applyAlignment="1" applyProtection="1">
      <alignment horizontal="center" vertical="center"/>
      <protection locked="0"/>
    </xf>
    <xf numFmtId="165" fontId="5" fillId="0" borderId="25" xfId="0" applyNumberFormat="1" applyFont="1" applyBorder="1" applyAlignment="1">
      <alignment horizontal="center" vertical="center"/>
    </xf>
    <xf numFmtId="165" fontId="5" fillId="0" borderId="26" xfId="0" applyNumberFormat="1" applyFont="1" applyBorder="1" applyAlignment="1">
      <alignment horizontal="center" vertical="center"/>
    </xf>
    <xf numFmtId="0" fontId="13" fillId="20" borderId="33" xfId="0" applyFont="1" applyFill="1" applyBorder="1" applyAlignment="1">
      <alignment horizontal="center" vertical="center"/>
    </xf>
    <xf numFmtId="0" fontId="13" fillId="20" borderId="34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20" borderId="35" xfId="0" applyFont="1" applyFill="1" applyBorder="1" applyAlignment="1">
      <alignment horizontal="center" vertical="center"/>
    </xf>
    <xf numFmtId="0" fontId="13" fillId="20" borderId="36" xfId="0" applyFont="1" applyFill="1" applyBorder="1" applyAlignment="1">
      <alignment horizontal="center" vertical="center"/>
    </xf>
    <xf numFmtId="0" fontId="13" fillId="20" borderId="37" xfId="0" applyFont="1" applyFill="1" applyBorder="1" applyAlignment="1">
      <alignment horizontal="center" vertical="center"/>
    </xf>
    <xf numFmtId="0" fontId="13" fillId="20" borderId="38" xfId="0" applyFont="1" applyFill="1" applyBorder="1" applyAlignment="1">
      <alignment horizontal="center" vertical="center"/>
    </xf>
    <xf numFmtId="167" fontId="13" fillId="20" borderId="39" xfId="0" applyNumberFormat="1" applyFont="1" applyFill="1" applyBorder="1" applyAlignment="1">
      <alignment horizontal="center" vertical="center" readingOrder="2"/>
    </xf>
    <xf numFmtId="167" fontId="13" fillId="20" borderId="40" xfId="0" applyNumberFormat="1" applyFont="1" applyFill="1" applyBorder="1" applyAlignment="1">
      <alignment horizontal="center" vertical="center" readingOrder="2"/>
    </xf>
    <xf numFmtId="0" fontId="13" fillId="0" borderId="0" xfId="0" applyFont="1" applyAlignment="1">
      <alignment horizontal="center" vertical="center" readingOrder="2"/>
    </xf>
    <xf numFmtId="0" fontId="13" fillId="20" borderId="41" xfId="0" applyFont="1" applyFill="1" applyBorder="1" applyAlignment="1">
      <alignment horizontal="center" vertical="center"/>
    </xf>
    <xf numFmtId="0" fontId="13" fillId="20" borderId="42" xfId="0" applyFont="1" applyFill="1" applyBorder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1" fillId="20" borderId="33" xfId="0" applyFont="1" applyFill="1" applyBorder="1" applyAlignment="1">
      <alignment horizontal="center" vertical="center" wrapText="1"/>
    </xf>
    <xf numFmtId="0" fontId="1" fillId="20" borderId="34" xfId="0" applyFont="1" applyFill="1" applyBorder="1" applyAlignment="1">
      <alignment horizontal="center" vertical="center" wrapText="1"/>
    </xf>
    <xf numFmtId="0" fontId="1" fillId="20" borderId="43" xfId="0" applyFont="1" applyFill="1" applyBorder="1" applyAlignment="1">
      <alignment horizontal="center" vertical="center" wrapText="1"/>
    </xf>
    <xf numFmtId="0" fontId="1" fillId="20" borderId="44" xfId="0" applyFont="1" applyFill="1" applyBorder="1" applyAlignment="1">
      <alignment horizontal="center" vertical="center" wrapText="1"/>
    </xf>
    <xf numFmtId="165" fontId="13" fillId="0" borderId="19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readingOrder="2"/>
    </xf>
    <xf numFmtId="165" fontId="10" fillId="0" borderId="1" xfId="0" applyNumberFormat="1" applyFont="1" applyBorder="1" applyAlignment="1">
      <alignment horizontal="center" vertical="center" readingOrder="2"/>
    </xf>
    <xf numFmtId="0" fontId="13" fillId="0" borderId="0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12" fillId="0" borderId="31" xfId="1" applyFont="1" applyBorder="1" applyAlignment="1">
      <alignment horizontal="center" vertical="center" readingOrder="1"/>
    </xf>
    <xf numFmtId="0" fontId="12" fillId="0" borderId="32" xfId="1" applyFont="1" applyBorder="1" applyAlignment="1">
      <alignment horizontal="center" vertical="center" readingOrder="1"/>
    </xf>
    <xf numFmtId="0" fontId="13" fillId="21" borderId="46" xfId="0" applyFont="1" applyFill="1" applyBorder="1" applyAlignment="1">
      <alignment horizontal="right" vertical="center"/>
    </xf>
    <xf numFmtId="0" fontId="13" fillId="21" borderId="3" xfId="0" applyFont="1" applyFill="1" applyBorder="1" applyAlignment="1">
      <alignment horizontal="right" vertical="center"/>
    </xf>
    <xf numFmtId="0" fontId="13" fillId="21" borderId="4" xfId="0" applyFont="1" applyFill="1" applyBorder="1" applyAlignment="1">
      <alignment horizontal="right" vertical="center"/>
    </xf>
    <xf numFmtId="0" fontId="13" fillId="21" borderId="5" xfId="0" applyFont="1" applyFill="1" applyBorder="1" applyAlignment="1">
      <alignment horizontal="right" vertical="center"/>
    </xf>
    <xf numFmtId="0" fontId="13" fillId="21" borderId="41" xfId="0" applyFont="1" applyFill="1" applyBorder="1" applyAlignment="1">
      <alignment horizontal="right" vertical="center"/>
    </xf>
    <xf numFmtId="0" fontId="13" fillId="21" borderId="42" xfId="0" applyFont="1" applyFill="1" applyBorder="1" applyAlignment="1">
      <alignment horizontal="right" vertical="center"/>
    </xf>
    <xf numFmtId="0" fontId="13" fillId="21" borderId="47" xfId="0" applyFont="1" applyFill="1" applyBorder="1" applyAlignment="1">
      <alignment horizontal="center" vertical="center"/>
    </xf>
    <xf numFmtId="0" fontId="13" fillId="21" borderId="48" xfId="0" applyFont="1" applyFill="1" applyBorder="1" applyAlignment="1">
      <alignment horizontal="center" vertical="center"/>
    </xf>
    <xf numFmtId="0" fontId="13" fillId="21" borderId="49" xfId="0" applyFont="1" applyFill="1" applyBorder="1" applyAlignment="1">
      <alignment horizontal="center" vertical="center"/>
    </xf>
    <xf numFmtId="0" fontId="13" fillId="0" borderId="0" xfId="0" applyNumberFormat="1" applyFont="1" applyBorder="1" applyAlignment="1">
      <alignment vertical="center" wrapText="1"/>
    </xf>
    <xf numFmtId="165" fontId="10" fillId="0" borderId="45" xfId="0" applyNumberFormat="1" applyFont="1" applyBorder="1" applyAlignment="1">
      <alignment horizontal="center" vertical="center" readingOrder="2"/>
    </xf>
    <xf numFmtId="167" fontId="10" fillId="21" borderId="8" xfId="0" applyNumberFormat="1" applyFont="1" applyFill="1" applyBorder="1" applyAlignment="1">
      <alignment horizontal="center" vertical="center" wrapText="1" readingOrder="2"/>
    </xf>
    <xf numFmtId="167" fontId="10" fillId="21" borderId="50" xfId="0" applyNumberFormat="1" applyFont="1" applyFill="1" applyBorder="1" applyAlignment="1">
      <alignment horizontal="center" vertical="center" wrapText="1" readingOrder="2"/>
    </xf>
    <xf numFmtId="0" fontId="10" fillId="0" borderId="46" xfId="0" applyFont="1" applyFill="1" applyBorder="1" applyAlignment="1">
      <alignment horizontal="center" vertical="center" readingOrder="2"/>
    </xf>
    <xf numFmtId="1" fontId="10" fillId="0" borderId="3" xfId="0" applyNumberFormat="1" applyFont="1" applyFill="1" applyBorder="1" applyAlignment="1">
      <alignment horizontal="center" vertical="center" readingOrder="2"/>
    </xf>
    <xf numFmtId="0" fontId="10" fillId="0" borderId="4" xfId="0" applyFont="1" applyFill="1" applyBorder="1" applyAlignment="1">
      <alignment horizontal="center" vertical="center" readingOrder="2"/>
    </xf>
    <xf numFmtId="1" fontId="10" fillId="0" borderId="5" xfId="0" applyNumberFormat="1" applyFont="1" applyFill="1" applyBorder="1" applyAlignment="1">
      <alignment horizontal="center" vertical="center" readingOrder="2"/>
    </xf>
    <xf numFmtId="0" fontId="10" fillId="0" borderId="41" xfId="0" applyFont="1" applyFill="1" applyBorder="1" applyAlignment="1">
      <alignment horizontal="center" vertical="center" readingOrder="2"/>
    </xf>
    <xf numFmtId="1" fontId="10" fillId="0" borderId="42" xfId="0" applyNumberFormat="1" applyFont="1" applyFill="1" applyBorder="1" applyAlignment="1">
      <alignment horizontal="center" vertical="center" readingOrder="2"/>
    </xf>
    <xf numFmtId="0" fontId="10" fillId="0" borderId="17" xfId="0" applyFont="1" applyFill="1" applyBorder="1" applyAlignment="1">
      <alignment horizontal="center" vertical="center" wrapText="1"/>
    </xf>
    <xf numFmtId="0" fontId="11" fillId="19" borderId="0" xfId="0" applyFont="1" applyFill="1" applyAlignment="1">
      <alignment horizontal="center" vertical="center"/>
    </xf>
    <xf numFmtId="0" fontId="14" fillId="0" borderId="46" xfId="0" applyFont="1" applyBorder="1" applyAlignment="1">
      <alignment horizontal="center" vertical="center"/>
    </xf>
    <xf numFmtId="0" fontId="14" fillId="0" borderId="47" xfId="0" applyFont="1" applyBorder="1" applyAlignment="1">
      <alignment horizontal="center" vertical="center"/>
    </xf>
    <xf numFmtId="0" fontId="14" fillId="0" borderId="44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20" fontId="0" fillId="0" borderId="0" xfId="0" applyNumberFormat="1"/>
  </cellXfs>
  <cellStyles count="2">
    <cellStyle name="ارتباط تشعبي" xfId="1" builtinId="8"/>
    <cellStyle name="عادي" xfId="0" builtinId="0"/>
  </cellStyles>
  <dxfs count="304">
    <dxf>
      <fill>
        <patternFill>
          <bgColor theme="6" tint="0.59996337778862885"/>
        </patternFill>
      </fill>
    </dxf>
    <dxf>
      <fill>
        <patternFill>
          <bgColor rgb="FFFF7575"/>
        </patternFill>
      </fill>
    </dxf>
    <dxf>
      <fill>
        <patternFill>
          <bgColor rgb="FFFF85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FF7D7D"/>
        </patternFill>
      </fill>
    </dxf>
    <dxf>
      <fill>
        <patternFill>
          <bgColor rgb="FFFF6161"/>
        </patternFill>
      </fill>
    </dxf>
    <dxf>
      <fill>
        <patternFill>
          <bgColor rgb="FFFF8585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4343"/>
        </patternFill>
      </fill>
    </dxf>
    <dxf>
      <fill>
        <patternFill>
          <bgColor theme="6" tint="0.59996337778862885"/>
        </patternFill>
      </fill>
    </dxf>
    <dxf>
      <fill>
        <patternFill>
          <bgColor rgb="FFFF8585"/>
        </patternFill>
      </fill>
    </dxf>
    <dxf>
      <fill>
        <patternFill>
          <bgColor theme="6" tint="0.59996337778862885"/>
        </patternFill>
      </fill>
    </dxf>
    <dxf>
      <fill>
        <patternFill>
          <bgColor rgb="FFFF7575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FF7D7D"/>
        </patternFill>
      </fill>
    </dxf>
    <dxf>
      <fill>
        <patternFill>
          <bgColor rgb="FFFF6161"/>
        </patternFill>
      </fill>
    </dxf>
    <dxf>
      <fill>
        <patternFill>
          <bgColor rgb="FFFF8585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6" tint="0.59996337778862885"/>
        </patternFill>
      </fill>
    </dxf>
    <dxf>
      <fill>
        <patternFill>
          <bgColor rgb="FFFF9393"/>
        </patternFill>
      </fill>
    </dxf>
    <dxf>
      <fill>
        <patternFill>
          <bgColor theme="7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rgb="FFFFD54F"/>
        </patternFill>
      </fill>
    </dxf>
    <dxf>
      <fill>
        <patternFill>
          <bgColor rgb="FFFF4343"/>
        </patternFill>
      </fill>
    </dxf>
    <dxf>
      <fill>
        <patternFill>
          <bgColor rgb="FFFF9393"/>
        </patternFill>
      </fill>
    </dxf>
    <dxf>
      <fill>
        <patternFill>
          <bgColor theme="6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rgb="FFFFD54F"/>
        </patternFill>
      </fill>
    </dxf>
    <dxf>
      <fill>
        <patternFill>
          <bgColor rgb="FFFF4343"/>
        </patternFill>
      </fill>
    </dxf>
    <dxf>
      <fill>
        <patternFill>
          <bgColor rgb="FFFF9393"/>
        </patternFill>
      </fill>
    </dxf>
    <dxf>
      <fill>
        <patternFill>
          <bgColor theme="6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rgb="FFFFD54F"/>
        </patternFill>
      </fill>
    </dxf>
    <dxf>
      <fill>
        <patternFill>
          <bgColor rgb="FFFF4343"/>
        </patternFill>
      </fill>
    </dxf>
    <dxf>
      <fill>
        <patternFill>
          <bgColor rgb="FFFF9393"/>
        </patternFill>
      </fill>
    </dxf>
    <dxf>
      <fill>
        <patternFill>
          <bgColor theme="6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rgb="FFFFD54F"/>
        </patternFill>
      </fill>
    </dxf>
    <dxf>
      <fill>
        <patternFill>
          <bgColor rgb="FFFF4343"/>
        </patternFill>
      </fill>
    </dxf>
    <dxf>
      <fill>
        <patternFill>
          <bgColor rgb="FFFF9393"/>
        </patternFill>
      </fill>
    </dxf>
    <dxf>
      <fill>
        <patternFill>
          <bgColor theme="6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rgb="FFFFD54F"/>
        </patternFill>
      </fill>
    </dxf>
    <dxf>
      <fill>
        <patternFill>
          <bgColor rgb="FFFF4343"/>
        </patternFill>
      </fill>
    </dxf>
    <dxf>
      <fill>
        <patternFill>
          <bgColor rgb="FFFF9393"/>
        </patternFill>
      </fill>
    </dxf>
    <dxf>
      <fill>
        <patternFill>
          <bgColor theme="6" tint="0.59996337778862885"/>
        </patternFill>
      </fill>
    </dxf>
    <dxf>
      <fill>
        <patternFill>
          <bgColor rgb="FFFF9393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rgb="FFFF9393"/>
        </patternFill>
      </fill>
    </dxf>
    <dxf>
      <fill>
        <patternFill>
          <bgColor theme="6" tint="0.59996337778862885"/>
        </patternFill>
      </fill>
    </dxf>
    <dxf>
      <fill>
        <patternFill>
          <bgColor rgb="FFFF9393"/>
        </patternFill>
      </fill>
    </dxf>
    <dxf>
      <fill>
        <patternFill>
          <bgColor theme="6" tint="0.59996337778862885"/>
        </patternFill>
      </fill>
    </dxf>
    <dxf>
      <fill>
        <patternFill>
          <bgColor rgb="FFFF9393"/>
        </patternFill>
      </fill>
    </dxf>
    <dxf>
      <fill>
        <patternFill>
          <bgColor theme="6" tint="0.59996337778862885"/>
        </patternFill>
      </fill>
    </dxf>
    <dxf>
      <fill>
        <patternFill>
          <bgColor rgb="FFFF9393"/>
        </patternFill>
      </fill>
    </dxf>
    <dxf>
      <fill>
        <patternFill>
          <bgColor theme="6" tint="0.59996337778862885"/>
        </patternFill>
      </fill>
    </dxf>
    <dxf>
      <fill>
        <patternFill>
          <bgColor rgb="FFFF9393"/>
        </patternFill>
      </fill>
    </dxf>
    <dxf>
      <fill>
        <patternFill>
          <bgColor theme="7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rgb="FFFFD54F"/>
        </patternFill>
      </fill>
    </dxf>
    <dxf>
      <fill>
        <patternFill>
          <bgColor rgb="FFFF4343"/>
        </patternFill>
      </fill>
    </dxf>
    <dxf>
      <fill>
        <patternFill>
          <bgColor rgb="FFFF9393"/>
        </patternFill>
      </fill>
    </dxf>
    <dxf>
      <fill>
        <patternFill>
          <bgColor theme="6" tint="0.59996337778862885"/>
        </patternFill>
      </fill>
    </dxf>
    <dxf>
      <fill>
        <patternFill>
          <bgColor rgb="FFFF9393"/>
        </patternFill>
      </fill>
    </dxf>
    <dxf>
      <fill>
        <patternFill>
          <bgColor theme="6" tint="0.59996337778862885"/>
        </patternFill>
      </fill>
    </dxf>
    <dxf>
      <font>
        <strike val="0"/>
        <outline val="0"/>
        <shadow val="0"/>
        <u val="none"/>
        <vertAlign val="baseline"/>
        <sz val="18"/>
        <color theme="1"/>
        <name val="Arial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8"/>
        <color theme="1"/>
        <name val="Arial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8"/>
        <color theme="1"/>
        <name val="Arial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8"/>
        <color theme="1"/>
        <name val="Arial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8"/>
        <color theme="1"/>
        <name val="Arial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8"/>
        <color theme="1"/>
        <name val="Arial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8"/>
        <color theme="1"/>
        <name val="Arial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8"/>
        <color theme="1"/>
        <name val="Arial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8"/>
        <color theme="1"/>
        <name val="Arial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8"/>
        <color theme="1"/>
        <name val="Arial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8"/>
        <color theme="1"/>
        <name val="Arial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8"/>
        <color theme="1"/>
        <name val="Arial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</dxf>
    <dxf>
      <fill>
        <patternFill>
          <bgColor theme="6" tint="0.59996337778862885"/>
        </patternFill>
      </fill>
    </dxf>
    <dxf>
      <fill>
        <patternFill>
          <bgColor rgb="FFFF7575"/>
        </patternFill>
      </fill>
    </dxf>
    <dxf>
      <fill>
        <patternFill>
          <bgColor rgb="FFFF85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FF7D7D"/>
        </patternFill>
      </fill>
    </dxf>
    <dxf>
      <fill>
        <patternFill>
          <bgColor rgb="FFFF6161"/>
        </patternFill>
      </fill>
    </dxf>
    <dxf>
      <fill>
        <patternFill>
          <bgColor rgb="FFFF8585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6" tint="0.59996337778862885"/>
        </patternFill>
      </fill>
    </dxf>
    <dxf>
      <fill>
        <patternFill>
          <bgColor rgb="FFFF7575"/>
        </patternFill>
      </fill>
    </dxf>
    <dxf>
      <fill>
        <patternFill>
          <bgColor rgb="FFFF85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FF7D7D"/>
        </patternFill>
      </fill>
    </dxf>
    <dxf>
      <fill>
        <patternFill>
          <bgColor rgb="FFFF6161"/>
        </patternFill>
      </fill>
    </dxf>
    <dxf>
      <fill>
        <patternFill>
          <bgColor rgb="FFFF8585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6" tint="0.59996337778862885"/>
        </patternFill>
      </fill>
    </dxf>
    <dxf>
      <fill>
        <patternFill>
          <bgColor rgb="FFFF7575"/>
        </patternFill>
      </fill>
    </dxf>
    <dxf>
      <fill>
        <patternFill>
          <bgColor rgb="FFFF85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FF7D7D"/>
        </patternFill>
      </fill>
    </dxf>
    <dxf>
      <fill>
        <patternFill>
          <bgColor rgb="FFFF6161"/>
        </patternFill>
      </fill>
    </dxf>
    <dxf>
      <fill>
        <patternFill>
          <bgColor rgb="FFFF8585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6" tint="0.59996337778862885"/>
        </patternFill>
      </fill>
    </dxf>
    <dxf>
      <fill>
        <patternFill>
          <bgColor rgb="FFFF7575"/>
        </patternFill>
      </fill>
    </dxf>
    <dxf>
      <fill>
        <patternFill>
          <bgColor rgb="FFFF85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FF7D7D"/>
        </patternFill>
      </fill>
    </dxf>
    <dxf>
      <fill>
        <patternFill>
          <bgColor rgb="FFFF6161"/>
        </patternFill>
      </fill>
    </dxf>
    <dxf>
      <fill>
        <patternFill>
          <bgColor rgb="FFFF8585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6" tint="0.59996337778862885"/>
        </patternFill>
      </fill>
    </dxf>
    <dxf>
      <fill>
        <patternFill>
          <bgColor rgb="FFFF7575"/>
        </patternFill>
      </fill>
    </dxf>
    <dxf>
      <fill>
        <patternFill>
          <bgColor rgb="FFFF85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FF7D7D"/>
        </patternFill>
      </fill>
    </dxf>
    <dxf>
      <fill>
        <patternFill>
          <bgColor rgb="FFFF6161"/>
        </patternFill>
      </fill>
    </dxf>
    <dxf>
      <fill>
        <patternFill>
          <bgColor rgb="FFFF8585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6" tint="0.59996337778862885"/>
        </patternFill>
      </fill>
    </dxf>
    <dxf>
      <fill>
        <patternFill>
          <bgColor rgb="FFFF7575"/>
        </patternFill>
      </fill>
    </dxf>
    <dxf>
      <fill>
        <patternFill>
          <bgColor rgb="FFFF85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FF7D7D"/>
        </patternFill>
      </fill>
    </dxf>
    <dxf>
      <fill>
        <patternFill>
          <bgColor rgb="FFFF6161"/>
        </patternFill>
      </fill>
    </dxf>
    <dxf>
      <fill>
        <patternFill>
          <bgColor rgb="FFFF8585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6" tint="0.59996337778862885"/>
        </patternFill>
      </fill>
    </dxf>
    <dxf>
      <fill>
        <patternFill>
          <bgColor rgb="FFFF7575"/>
        </patternFill>
      </fill>
    </dxf>
    <dxf>
      <fill>
        <patternFill>
          <bgColor rgb="FFFF85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FF7D7D"/>
        </patternFill>
      </fill>
    </dxf>
    <dxf>
      <fill>
        <patternFill>
          <bgColor rgb="FFFF6161"/>
        </patternFill>
      </fill>
    </dxf>
    <dxf>
      <fill>
        <patternFill>
          <bgColor rgb="FFFF8585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6" tint="0.59996337778862885"/>
        </patternFill>
      </fill>
    </dxf>
    <dxf>
      <fill>
        <patternFill>
          <bgColor rgb="FFFF7575"/>
        </patternFill>
      </fill>
    </dxf>
    <dxf>
      <fill>
        <patternFill>
          <bgColor rgb="FFFF85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FF7D7D"/>
        </patternFill>
      </fill>
    </dxf>
    <dxf>
      <fill>
        <patternFill>
          <bgColor rgb="FFFF6161"/>
        </patternFill>
      </fill>
    </dxf>
    <dxf>
      <fill>
        <patternFill>
          <bgColor rgb="FFFF8585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6" tint="0.59996337778862885"/>
        </patternFill>
      </fill>
    </dxf>
    <dxf>
      <fill>
        <patternFill>
          <bgColor rgb="FFFF7575"/>
        </patternFill>
      </fill>
    </dxf>
    <dxf>
      <fill>
        <patternFill>
          <bgColor rgb="FFFF85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FF7D7D"/>
        </patternFill>
      </fill>
    </dxf>
    <dxf>
      <fill>
        <patternFill>
          <bgColor rgb="FFFF6161"/>
        </patternFill>
      </fill>
    </dxf>
    <dxf>
      <fill>
        <patternFill>
          <bgColor rgb="FFFF8585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6" tint="0.59996337778862885"/>
        </patternFill>
      </fill>
    </dxf>
    <dxf>
      <fill>
        <patternFill>
          <bgColor rgb="FFFF7575"/>
        </patternFill>
      </fill>
    </dxf>
    <dxf>
      <fill>
        <patternFill>
          <bgColor rgb="FFFF85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FF7D7D"/>
        </patternFill>
      </fill>
    </dxf>
    <dxf>
      <fill>
        <patternFill>
          <bgColor rgb="FFFF6161"/>
        </patternFill>
      </fill>
    </dxf>
    <dxf>
      <fill>
        <patternFill>
          <bgColor rgb="FFFF8585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6" tint="0.59996337778862885"/>
        </patternFill>
      </fill>
    </dxf>
    <dxf>
      <fill>
        <patternFill>
          <bgColor rgb="FFFF7575"/>
        </patternFill>
      </fill>
    </dxf>
    <dxf>
      <fill>
        <patternFill>
          <bgColor rgb="FFFF85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FF7D7D"/>
        </patternFill>
      </fill>
    </dxf>
    <dxf>
      <fill>
        <patternFill>
          <bgColor rgb="FFFF6161"/>
        </patternFill>
      </fill>
    </dxf>
    <dxf>
      <fill>
        <patternFill>
          <bgColor rgb="FFFF8585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6" tint="0.59996337778862885"/>
        </patternFill>
      </fill>
    </dxf>
    <dxf>
      <fill>
        <patternFill>
          <bgColor rgb="FFFF7575"/>
        </patternFill>
      </fill>
    </dxf>
    <dxf>
      <fill>
        <patternFill>
          <bgColor rgb="FFFF85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FF7D7D"/>
        </patternFill>
      </fill>
    </dxf>
    <dxf>
      <fill>
        <patternFill>
          <bgColor rgb="FFFF6161"/>
        </patternFill>
      </fill>
    </dxf>
    <dxf>
      <fill>
        <patternFill>
          <bgColor rgb="FFFF8585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6" tint="0.59996337778862885"/>
        </patternFill>
      </fill>
    </dxf>
    <dxf>
      <fill>
        <patternFill>
          <bgColor rgb="FFFF7575"/>
        </patternFill>
      </fill>
    </dxf>
    <dxf>
      <fill>
        <patternFill>
          <bgColor rgb="FFFF85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FF7D7D"/>
        </patternFill>
      </fill>
    </dxf>
    <dxf>
      <fill>
        <patternFill>
          <bgColor rgb="FFFF6161"/>
        </patternFill>
      </fill>
    </dxf>
    <dxf>
      <fill>
        <patternFill>
          <bgColor rgb="FFFF8585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6" tint="0.59996337778862885"/>
        </patternFill>
      </fill>
    </dxf>
    <dxf>
      <fill>
        <patternFill>
          <bgColor rgb="FFFF7575"/>
        </patternFill>
      </fill>
    </dxf>
    <dxf>
      <fill>
        <patternFill>
          <bgColor rgb="FFFF85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FF7D7D"/>
        </patternFill>
      </fill>
    </dxf>
    <dxf>
      <fill>
        <patternFill>
          <bgColor rgb="FFFF6161"/>
        </patternFill>
      </fill>
    </dxf>
    <dxf>
      <fill>
        <patternFill>
          <bgColor rgb="FFFF8585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6" tint="0.59996337778862885"/>
        </patternFill>
      </fill>
    </dxf>
    <dxf>
      <fill>
        <patternFill>
          <bgColor rgb="FFFF7575"/>
        </patternFill>
      </fill>
    </dxf>
    <dxf>
      <fill>
        <patternFill>
          <bgColor rgb="FFFF85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FF7D7D"/>
        </patternFill>
      </fill>
    </dxf>
    <dxf>
      <fill>
        <patternFill>
          <bgColor rgb="FFFF6161"/>
        </patternFill>
      </fill>
    </dxf>
    <dxf>
      <fill>
        <patternFill>
          <bgColor rgb="FFFF8585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6" tint="0.59996337778862885"/>
        </patternFill>
      </fill>
    </dxf>
    <dxf>
      <fill>
        <patternFill>
          <bgColor rgb="FFFF7575"/>
        </patternFill>
      </fill>
    </dxf>
    <dxf>
      <fill>
        <patternFill>
          <bgColor rgb="FFFF85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FF7D7D"/>
        </patternFill>
      </fill>
    </dxf>
    <dxf>
      <fill>
        <patternFill>
          <bgColor rgb="FFFF6161"/>
        </patternFill>
      </fill>
    </dxf>
    <dxf>
      <fill>
        <patternFill>
          <bgColor rgb="FFFF8585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6" tint="0.59996337778862885"/>
        </patternFill>
      </fill>
    </dxf>
    <dxf>
      <fill>
        <patternFill>
          <bgColor rgb="FFFF7575"/>
        </patternFill>
      </fill>
    </dxf>
    <dxf>
      <fill>
        <patternFill>
          <bgColor rgb="FFFF85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FF7D7D"/>
        </patternFill>
      </fill>
    </dxf>
    <dxf>
      <fill>
        <patternFill>
          <bgColor rgb="FFFF6161"/>
        </patternFill>
      </fill>
    </dxf>
    <dxf>
      <fill>
        <patternFill>
          <bgColor rgb="FFFF8585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6" tint="0.59996337778862885"/>
        </patternFill>
      </fill>
    </dxf>
    <dxf>
      <fill>
        <patternFill>
          <bgColor rgb="FFFF7575"/>
        </patternFill>
      </fill>
    </dxf>
    <dxf>
      <fill>
        <patternFill>
          <bgColor rgb="FFFF85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FF7D7D"/>
        </patternFill>
      </fill>
    </dxf>
    <dxf>
      <fill>
        <patternFill>
          <bgColor rgb="FFFF6161"/>
        </patternFill>
      </fill>
    </dxf>
    <dxf>
      <fill>
        <patternFill>
          <bgColor rgb="FFFF8585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6" tint="0.59996337778862885"/>
        </patternFill>
      </fill>
    </dxf>
    <dxf>
      <fill>
        <patternFill>
          <bgColor rgb="FFFF7575"/>
        </patternFill>
      </fill>
    </dxf>
    <dxf>
      <fill>
        <patternFill>
          <bgColor rgb="FFFF85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FF7D7D"/>
        </patternFill>
      </fill>
    </dxf>
    <dxf>
      <fill>
        <patternFill>
          <bgColor rgb="FFFF6161"/>
        </patternFill>
      </fill>
    </dxf>
    <dxf>
      <fill>
        <patternFill>
          <bgColor rgb="FFFF8585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6" tint="0.59996337778862885"/>
        </patternFill>
      </fill>
    </dxf>
    <dxf>
      <fill>
        <patternFill>
          <bgColor rgb="FFFF7575"/>
        </patternFill>
      </fill>
    </dxf>
    <dxf>
      <fill>
        <patternFill>
          <bgColor rgb="FFFF85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FF7D7D"/>
        </patternFill>
      </fill>
    </dxf>
    <dxf>
      <fill>
        <patternFill>
          <bgColor rgb="FFFF6161"/>
        </patternFill>
      </fill>
    </dxf>
    <dxf>
      <fill>
        <patternFill>
          <bgColor rgb="FFFF8585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6" tint="0.59996337778862885"/>
        </patternFill>
      </fill>
    </dxf>
    <dxf>
      <fill>
        <patternFill>
          <bgColor rgb="FFFF7575"/>
        </patternFill>
      </fill>
    </dxf>
    <dxf>
      <fill>
        <patternFill>
          <bgColor rgb="FFFF85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FF7D7D"/>
        </patternFill>
      </fill>
    </dxf>
    <dxf>
      <fill>
        <patternFill>
          <bgColor rgb="FFFF6161"/>
        </patternFill>
      </fill>
    </dxf>
    <dxf>
      <fill>
        <patternFill>
          <bgColor rgb="FFFF8585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8"/>
        <color auto="1"/>
        <name val="Arial"/>
        <family val="2"/>
        <scheme val="minor"/>
      </font>
      <alignment horizontal="center" vertical="center" textRotation="0" wrapText="0" indent="0" justifyLastLine="0" shrinkToFit="0" readingOrder="1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8"/>
        <color theme="1"/>
        <name val="Arial"/>
        <family val="2"/>
        <scheme val="minor"/>
      </font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8"/>
        <color theme="1"/>
        <name val="Arial"/>
        <family val="2"/>
        <scheme val="minor"/>
      </font>
      <numFmt numFmtId="165" formatCode="[h]:mm"/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8"/>
        <color theme="1"/>
        <name val="Arial"/>
        <family val="2"/>
        <scheme val="minor"/>
      </font>
      <numFmt numFmtId="165" formatCode="[h]:mm"/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8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8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Medium9"/>
  <colors>
    <mruColors>
      <color rgb="FFFF4343"/>
      <color rgb="FFFFD54F"/>
      <color rgb="FFFF9393"/>
      <color rgb="FFFF8585"/>
      <color rgb="FFFF7575"/>
      <color rgb="FFFF6565"/>
      <color rgb="FFFF8F8F"/>
      <color rgb="FFFF8181"/>
      <color rgb="FFFF6161"/>
      <color rgb="FFFF7D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666750</xdr:colOff>
      <xdr:row>0</xdr:row>
      <xdr:rowOff>38101</xdr:rowOff>
    </xdr:from>
    <xdr:to>
      <xdr:col>20</xdr:col>
      <xdr:colOff>47625</xdr:colOff>
      <xdr:row>3</xdr:row>
      <xdr:rowOff>104776</xdr:rowOff>
    </xdr:to>
    <xdr:sp macro="" textlink="">
      <xdr:nvSpPr>
        <xdr:cNvPr id="3" name="Rectangle: Beveled 2">
          <a:extLst>
            <a:ext uri="{FF2B5EF4-FFF2-40B4-BE49-F238E27FC236}">
              <a16:creationId xmlns:a16="http://schemas.microsoft.com/office/drawing/2014/main" id="{63D1B300-DF29-4B56-AA74-EF50967DF629}"/>
            </a:ext>
          </a:extLst>
        </xdr:cNvPr>
        <xdr:cNvSpPr/>
      </xdr:nvSpPr>
      <xdr:spPr>
        <a:xfrm>
          <a:off x="11222097825" y="38101"/>
          <a:ext cx="6896100" cy="609600"/>
        </a:xfrm>
        <a:prstGeom prst="bevel">
          <a:avLst>
            <a:gd name="adj" fmla="val 7813"/>
          </a:avLst>
        </a:prstGeom>
        <a:gradFill>
          <a:gsLst>
            <a:gs pos="55000">
              <a:schemeClr val="tx1">
                <a:lumMod val="50000"/>
                <a:lumOff val="50000"/>
              </a:schemeClr>
            </a:gs>
            <a:gs pos="0">
              <a:schemeClr val="tx1">
                <a:lumMod val="75000"/>
                <a:lumOff val="25000"/>
              </a:schemeClr>
            </a:gs>
            <a:gs pos="100000">
              <a:schemeClr val="tx1">
                <a:lumMod val="75000"/>
                <a:lumOff val="25000"/>
              </a:schemeClr>
            </a:gs>
          </a:gsLst>
          <a:lin ang="5400000" scaled="1"/>
        </a:gradFill>
        <a:effectLst>
          <a:outerShdw blurRad="63500" dir="21540000" sy="23000" kx="-1200000" algn="bl" rotWithShape="0">
            <a:schemeClr val="tx1">
              <a:alpha val="64000"/>
            </a:schemeClr>
          </a:outerShdw>
        </a:effectLst>
      </xdr:spPr>
      <xdr:style>
        <a:lnRef idx="0">
          <a:schemeClr val="dk1"/>
        </a:lnRef>
        <a:fillRef idx="3">
          <a:schemeClr val="dk1"/>
        </a:fillRef>
        <a:effectRef idx="3">
          <a:schemeClr val="dk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2800" b="1">
              <a:solidFill>
                <a:schemeClr val="lt1"/>
              </a:solidFill>
              <a:effectLst>
                <a:glow rad="63500">
                  <a:schemeClr val="bg1">
                    <a:alpha val="40000"/>
                  </a:schemeClr>
                </a:glow>
              </a:effectLst>
              <a:latin typeface="+mn-lt"/>
              <a:ea typeface="+mn-ea"/>
              <a:cs typeface="+mn-cs"/>
            </a:rPr>
            <a:t>كشف</a:t>
          </a:r>
          <a:r>
            <a:rPr lang="ar-EG" sz="2800" b="1" baseline="0">
              <a:solidFill>
                <a:schemeClr val="lt1"/>
              </a:solidFill>
              <a:effectLst>
                <a:glow rad="63500">
                  <a:schemeClr val="bg1">
                    <a:alpha val="40000"/>
                  </a:schemeClr>
                </a:glow>
              </a:effectLst>
              <a:latin typeface="+mn-lt"/>
              <a:ea typeface="+mn-ea"/>
              <a:cs typeface="+mn-cs"/>
            </a:rPr>
            <a:t> الحضور والانصراف خلال الاسبوع</a:t>
          </a:r>
          <a:endParaRPr lang="ar-EG" sz="2800">
            <a:effectLst>
              <a:glow rad="63500">
                <a:schemeClr val="bg1">
                  <a:alpha val="40000"/>
                </a:schemeClr>
              </a:glow>
            </a:effectLst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6710445-2ECC-4468-BE0D-CC9FDB092B22}" name="الجدول1" displayName="الجدول1" ref="A4:P26" totalsRowShown="0" headerRowDxfId="303" dataDxfId="296" headerRowBorderDxfId="302" tableBorderDxfId="301" totalsRowBorderDxfId="300">
  <autoFilter ref="A4:P26" xr:uid="{36710445-2ECC-4468-BE0D-CC9FDB092B22}"/>
  <tableColumns count="16">
    <tableColumn id="1" xr3:uid="{45829257-8F30-45D6-95D1-3959152B791B}" name="الكود" dataDxfId="295"/>
    <tableColumn id="2" xr3:uid="{D7EF5257-F7BE-4477-8C7E-7049FC99E7BF}" name="اسم الموظف" dataDxfId="299">
      <calculatedColumnFormula>'1'!$C$2</calculatedColumnFormula>
    </tableColumn>
    <tableColumn id="3" xr3:uid="{BA5B6A3B-FD59-49C0-945B-E4ACED08E6D7}" name="ساعات الخصم" dataDxfId="298"/>
    <tableColumn id="4" xr3:uid="{BB32E764-1023-4242-B770-1A85E6276513}" name="ساعات الإضافي" dataDxfId="297"/>
    <tableColumn id="7" xr3:uid="{A0CF4156-5925-4B5C-8D7E-0B46219623A9}" name="البيان" dataDxfId="84"/>
    <tableColumn id="8" xr3:uid="{7950A49F-877C-4A51-AB59-40547DBDC1C1}" name="المبلغ" dataDxfId="83"/>
    <tableColumn id="9" xr3:uid="{522F96CE-2B3E-45E6-A27D-DBDD40207A10}" name="البيان " dataDxfId="82"/>
    <tableColumn id="10" xr3:uid="{84A4B587-60D2-4789-997A-F1F2C4C02F1A}" name="المبلغ " dataDxfId="81"/>
    <tableColumn id="11" xr3:uid="{EC837EC6-9EE9-4CC8-BAED-0A921387698E}" name="البيان  " dataDxfId="80"/>
    <tableColumn id="12" xr3:uid="{A84CAB06-72BB-4B4A-BFC2-454C9F1888EA}" name="المبلغ  " dataDxfId="79"/>
    <tableColumn id="13" xr3:uid="{E6997082-430F-40CE-B2F9-0E317CA55EB7}" name="البيان   " dataDxfId="78"/>
    <tableColumn id="14" xr3:uid="{CCEA4710-A51C-42B9-B321-1CBF8FC665A2}" name="المبلغ   " dataDxfId="77"/>
    <tableColumn id="15" xr3:uid="{A1689352-C95B-4410-A6D2-69F5E2824F89}" name="البيان    " dataDxfId="76"/>
    <tableColumn id="16" xr3:uid="{2482B352-CFAF-4394-AD08-24C3907EC4C1}" name="المبلغ    " dataDxfId="75"/>
    <tableColumn id="17" xr3:uid="{9895CA46-D559-4502-9606-828DC580D3A1}" name="البيان     " dataDxfId="74"/>
    <tableColumn id="18" xr3:uid="{9CD6C88F-08C6-4F3B-BDEE-BD1CD2EE6264}" name="المبلغ     " dataDxfId="73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30F039-F3BB-4B8A-9291-257CD2B20689}">
  <dimension ref="A4:AE29"/>
  <sheetViews>
    <sheetView rightToLeft="1" topLeftCell="A4" workbookViewId="0">
      <selection activeCell="W10" sqref="W10"/>
    </sheetView>
  </sheetViews>
  <sheetFormatPr defaultRowHeight="14.25"/>
  <cols>
    <col min="1" max="1" width="5" bestFit="1" customWidth="1"/>
    <col min="2" max="2" width="11.25" customWidth="1"/>
    <col min="3" max="3" width="9" customWidth="1"/>
    <col min="4" max="4" width="1.5" customWidth="1"/>
    <col min="5" max="5" width="7" bestFit="1" customWidth="1"/>
    <col min="6" max="6" width="7.375" bestFit="1" customWidth="1"/>
    <col min="7" max="7" width="1.5" customWidth="1"/>
    <col min="8" max="8" width="7" bestFit="1" customWidth="1"/>
    <col min="9" max="9" width="7.375" bestFit="1" customWidth="1"/>
    <col min="10" max="10" width="1.5" customWidth="1"/>
    <col min="11" max="11" width="7" bestFit="1" customWidth="1"/>
    <col min="12" max="12" width="9.125" bestFit="1" customWidth="1"/>
    <col min="13" max="13" width="1.5" customWidth="1"/>
    <col min="14" max="14" width="7" bestFit="1" customWidth="1"/>
    <col min="15" max="15" width="7.375" customWidth="1"/>
    <col min="16" max="16" width="1.5" customWidth="1"/>
    <col min="17" max="17" width="7" bestFit="1" customWidth="1"/>
    <col min="18" max="18" width="7.375" bestFit="1" customWidth="1"/>
    <col min="19" max="19" width="1.5" customWidth="1"/>
    <col min="20" max="20" width="7" bestFit="1" customWidth="1"/>
    <col min="21" max="21" width="7.375" bestFit="1" customWidth="1"/>
    <col min="22" max="22" width="1.5" customWidth="1"/>
    <col min="23" max="24" width="7.875" bestFit="1" customWidth="1"/>
  </cols>
  <sheetData>
    <row r="4" spans="1:31" ht="15" thickBot="1"/>
    <row r="5" spans="1:31" ht="23.25" customHeight="1">
      <c r="A5" s="58" t="s">
        <v>17</v>
      </c>
      <c r="B5" s="58" t="s">
        <v>22</v>
      </c>
      <c r="C5" s="59"/>
      <c r="D5" s="60"/>
      <c r="E5" s="61" t="s">
        <v>23</v>
      </c>
      <c r="F5" s="62"/>
      <c r="G5" s="60"/>
      <c r="H5" s="61" t="s">
        <v>24</v>
      </c>
      <c r="I5" s="62"/>
      <c r="J5" s="60"/>
      <c r="K5" s="61" t="s">
        <v>25</v>
      </c>
      <c r="L5" s="62"/>
      <c r="M5" s="60"/>
      <c r="N5" s="61" t="s">
        <v>26</v>
      </c>
      <c r="O5" s="62"/>
      <c r="P5" s="60"/>
      <c r="Q5" s="61" t="s">
        <v>27</v>
      </c>
      <c r="R5" s="62"/>
      <c r="S5" s="60"/>
      <c r="T5" s="61" t="s">
        <v>28</v>
      </c>
      <c r="U5" s="62"/>
      <c r="V5" s="60"/>
      <c r="W5" s="71" t="s">
        <v>54</v>
      </c>
      <c r="X5" s="72"/>
    </row>
    <row r="6" spans="1:31" ht="18" customHeight="1">
      <c r="A6" s="63"/>
      <c r="B6" s="63"/>
      <c r="C6" s="64"/>
      <c r="D6" s="60"/>
      <c r="E6" s="65">
        <v>44709</v>
      </c>
      <c r="F6" s="66"/>
      <c r="G6" s="67"/>
      <c r="H6" s="65">
        <v>44710</v>
      </c>
      <c r="I6" s="66"/>
      <c r="J6" s="67"/>
      <c r="K6" s="65">
        <v>44711</v>
      </c>
      <c r="L6" s="66"/>
      <c r="M6" s="67"/>
      <c r="N6" s="65">
        <v>44712</v>
      </c>
      <c r="O6" s="66"/>
      <c r="P6" s="67"/>
      <c r="Q6" s="65">
        <v>44713</v>
      </c>
      <c r="R6" s="66"/>
      <c r="S6" s="67"/>
      <c r="T6" s="65">
        <v>44714</v>
      </c>
      <c r="U6" s="66"/>
      <c r="V6" s="67"/>
      <c r="W6" s="73"/>
      <c r="X6" s="74"/>
    </row>
    <row r="7" spans="1:31" ht="18.75" customHeight="1" thickBot="1">
      <c r="A7" s="63"/>
      <c r="B7" s="63"/>
      <c r="C7" s="64"/>
      <c r="D7" s="60"/>
      <c r="E7" s="68" t="s">
        <v>29</v>
      </c>
      <c r="F7" s="69" t="s">
        <v>4</v>
      </c>
      <c r="G7" s="60"/>
      <c r="H7" s="68" t="s">
        <v>29</v>
      </c>
      <c r="I7" s="69" t="s">
        <v>4</v>
      </c>
      <c r="J7" s="60"/>
      <c r="K7" s="68" t="s">
        <v>29</v>
      </c>
      <c r="L7" s="68" t="s">
        <v>4</v>
      </c>
      <c r="M7" s="60"/>
      <c r="N7" s="68" t="s">
        <v>29</v>
      </c>
      <c r="O7" s="69" t="s">
        <v>4</v>
      </c>
      <c r="P7" s="60"/>
      <c r="Q7" s="68" t="s">
        <v>29</v>
      </c>
      <c r="R7" s="69" t="s">
        <v>4</v>
      </c>
      <c r="S7" s="60"/>
      <c r="T7" s="68" t="s">
        <v>29</v>
      </c>
      <c r="U7" s="69" t="s">
        <v>4</v>
      </c>
      <c r="V7" s="60"/>
      <c r="W7" s="68" t="s">
        <v>52</v>
      </c>
      <c r="X7" s="69" t="s">
        <v>53</v>
      </c>
    </row>
    <row r="8" spans="1:31" ht="18.75" thickBot="1">
      <c r="A8" s="88">
        <v>1</v>
      </c>
      <c r="B8" s="82" t="s">
        <v>30</v>
      </c>
      <c r="C8" s="83"/>
      <c r="D8" s="70"/>
      <c r="E8" s="103" t="str">
        <f>IF(VLOOKUP(B8;'أسماء الموظفين والخصومات'!$B$5:$AC$26;18;FALSE)&gt;VLOOKUP(B8;'أسماء الموظفين والخصومات'!$B$5:$AC$26;17;FALSE);"ح";"غ")</f>
        <v>غ</v>
      </c>
      <c r="F8" s="104" t="str">
        <f>IF('أسماء الموظفين والخصومات'!E5&gt;0;VLOOKUP(B8;'أسماء الموظفين والخصومات'!$B$5:$AC$26;4;FALSE)&amp;" "&amp;VLOOKUP(B8;'أسماء الموظفين والخصومات'!$B$5:$AC$26;5;FALSE);IF(VLOOKUP(B8;'أسماء الموظفين والخصومات'!$B$5:$AC$26;18;FALSE)&gt;VLOOKUP(B8;'أسماء الموظفين والخصومات'!$B$5:$AC$26;17;FALSE);"ح";"غ"))</f>
        <v>غ</v>
      </c>
      <c r="G8" s="105"/>
      <c r="H8" s="103" t="str">
        <f>IF(VLOOKUP(B8;'أسماء الموظفين والخصومات'!$B$5:$AC$26;20;FALSE)&gt;VLOOKUP(B8;'أسماء الموظفين والخصومات'!$B$5:$AC$26;19;FALSE);"ح";"غ")</f>
        <v>غ</v>
      </c>
      <c r="I8" s="104" t="str">
        <f>IF('أسماء الموظفين والخصومات'!G5&gt;0;VLOOKUP(B8;'أسماء الموظفين والخصومات'!$B$5:$AC$26;6;FALSE)&amp;" "&amp;VLOOKUP(B8;'أسماء الموظفين والخصومات'!$B$5:$AC$26;7;FALSE);IF(VLOOKUP(B8;'أسماء الموظفين والخصومات'!$B$5:$AC$26;20;FALSE)&gt;VLOOKUP(B8;'أسماء الموظفين والخصومات'!$B$5:$AC$26;19;FALSE);"ح";"غ"))</f>
        <v>غ</v>
      </c>
      <c r="J8" s="106"/>
      <c r="K8" s="103" t="str">
        <f>IF(VLOOKUP(B8;'أسماء الموظفين والخصومات'!$B$5:$AC$26;22;FALSE)&gt;VLOOKUP(B8;'أسماء الموظفين والخصومات'!$B$5:$AC$26;21;FALSE);"ح";"غ")</f>
        <v>غ</v>
      </c>
      <c r="L8" s="104" t="str">
        <f>IF('أسماء الموظفين والخصومات'!I5&gt;0;VLOOKUP(B8;'أسماء الموظفين والخصومات'!$B$5:$AC$26;8;FALSE)&amp;" "&amp;VLOOKUP(B8;'أسماء الموظفين والخصومات'!$B$5:$AC$26;9;FALSE);IF(VLOOKUP(B8;'أسماء الموظفين والخصومات'!$B$5:$AC$26;22;FALSE)&gt;VLOOKUP(B8;'أسماء الموظفين والخصومات'!$B$5:$AC$26;21;FALSE);"ح";"غ"))</f>
        <v>غ</v>
      </c>
      <c r="M8" s="106"/>
      <c r="N8" s="103" t="str">
        <f>IF(VLOOKUP(B8;'أسماء الموظفين والخصومات'!$B$5:$AC$26;24;FALSE)&gt;VLOOKUP(B8;'أسماء الموظفين والخصومات'!$B$5:$AC$26;23;FALSE);"ح";"غ")</f>
        <v>غ</v>
      </c>
      <c r="O8" s="104" t="str">
        <f>IF('أسماء الموظفين والخصومات'!K5&gt;0;VLOOKUP(B8;'أسماء الموظفين والخصومات'!$B$5:$AC$26;10;FALSE)&amp;" "&amp;VLOOKUP(B8;'أسماء الموظفين والخصومات'!$B$5:$AC$26;11;FALSE);IF(VLOOKUP(B8;'أسماء الموظفين والخصومات'!$B$5:$AC$26;24;FALSE)&gt;VLOOKUP(B8;'أسماء الموظفين والخصومات'!$B$5:$AC$26;23;FALSE);"ح";"غ"))</f>
        <v>غ</v>
      </c>
      <c r="P8" s="106"/>
      <c r="Q8" s="103" t="str">
        <f>IF(VLOOKUP(B8;'أسماء الموظفين والخصومات'!$B$5:$AC$26;26;FALSE)&gt;VLOOKUP(B8;'أسماء الموظفين والخصومات'!$B$5:$AC$26;25;FALSE);"ح";"غ")</f>
        <v>غ</v>
      </c>
      <c r="R8" s="104" t="str">
        <f>IF('أسماء الموظفين والخصومات'!M5&gt;0;VLOOKUP(B8;'أسماء الموظفين والخصومات'!$B$5:$AC$26;12;FALSE)&amp;" "&amp;VLOOKUP(B8;'أسماء الموظفين والخصومات'!$B$5:$AC$26;13;FALSE);IF(VLOOKUP(B8;'أسماء الموظفين والخصومات'!$B$5:$AC$26;26;FALSE)&gt;VLOOKUP(B8;'أسماء الموظفين والخصومات'!$B$5:$AC$26;25;FALSE);"ح";"غ"))</f>
        <v>غ</v>
      </c>
      <c r="S8" s="106"/>
      <c r="T8" s="103" t="str">
        <f>IF(VLOOKUP(B8;'أسماء الموظفين والخصومات'!$B$5:$AC$26;28;FALSE)&gt;VLOOKUP(B8;'أسماء الموظفين والخصومات'!$B$5:$AC$26;27;FALSE);"ح";"غ")</f>
        <v>غ</v>
      </c>
      <c r="U8" s="104" t="str">
        <f>IF('أسماء الموظفين والخصومات'!O5&gt;0;VLOOKUP(B8;'أسماء الموظفين والخصومات'!$B$5:$AC$26;14;FALSE)&amp;" "&amp;VLOOKUP(B8;'أسماء الموظفين والخصومات'!$B$5:$AC$26;15;FALSE);IF(VLOOKUP(B8;'أسماء الموظفين والخصومات'!$B$5:$AC$26;28;FALSE)&gt;VLOOKUP(B8;'أسماء الموظفين والخصومات'!$B$5:$AC$26;27;FALSE);"ح";"غ"))</f>
        <v>غ</v>
      </c>
      <c r="V8" s="70"/>
      <c r="W8" s="75">
        <f>IF(E8="غ";IF(H8="غ";IF(VLOOKUP(B8;الجدول1[[اسم الموظف]:[ساعات الإضافي]];2;FALSE)="لم يتأخر";"لا";VLOOKUP(B8;الجدول1[[اسم الموظف]:[ساعات الإضافي]];2;FALSE))-0.5;IF(K8="غ";IF(VLOOKUP(B8;الجدول1[[اسم الموظف]:[ساعات الإضافي]];2;FALSE)="لم يتأخر";"لا";VLOOKUP(B8;الجدول1[[اسم الموظف]:[ساعات الإضافي]];2;FALSE))-0.5;IF(N8="غ";IF(VLOOKUP(B8;الجدول1[[اسم الموظف]:[ساعات الإضافي]];2;FALSE)="لم يتأخر";"لا";VLOOKUP(B8;الجدول1[[اسم الموظف]:[ساعات الإضافي]];2;FALSE))-0.5;IF(Q8="غ";IF(VLOOKUP(B8;الجدول1[[اسم الموظف]:[ساعات الإضافي]];2;FALSE)="لم يتأخر";"لا";VLOOKUP(B8;الجدول1[[اسم الموظف]:[ساعات الإضافي]];2;FALSE))-0.5;IF(T8="غ";IF(VLOOKUP(B8;الجدول1[[اسم الموظف]:[ساعات الإضافي]];2;FALSE)="لم يتأخر";"لا";VLOOKUP(B8;الجدول1[[اسم الموظف]:[ساعات الإضافي]];2;FALSE))-0.5;IF(VLOOKUP(B8;الجدول1[[اسم الموظف]:[ساعات الإضافي]];2;FALSE)="لم يتأخر";"لا";VLOOKUP(B8;الجدول1[[اسم الموظف]:[ساعات الإضافي]];2;FALSE)))))));IF(VLOOKUP(B8;الجدول1[[اسم الموظف]:[ساعات الإضافي]];2;FALSE)="لم يتأخر";"لا";VLOOKUP(B8;الجدول1[[اسم الموظف]:[ساعات الإضافي]];2;FALSE)))</f>
        <v>-0.500694444444445</v>
      </c>
      <c r="X8" s="75" t="str">
        <f>IF(VLOOKUP(B8;الجدول1[[اسم الموظف]:[ساعات الإضافي]];3;FALSE)="ليس له وقت إضافي";"لا";VLOOKUP(B8;الجدول1[[اسم الموظف]:[ساعات الإضافي]];3;FALSE))</f>
        <v>لا</v>
      </c>
      <c r="Z8" t="s">
        <v>56</v>
      </c>
    </row>
    <row r="9" spans="1:31" ht="18.75" thickBot="1">
      <c r="A9" s="89">
        <v>2</v>
      </c>
      <c r="B9" s="84" t="s">
        <v>31</v>
      </c>
      <c r="C9" s="85"/>
      <c r="D9" s="70"/>
      <c r="E9" s="103" t="str">
        <f>IF(VLOOKUP(B9;'أسماء الموظفين والخصومات'!$B$5:$AC$26;18;FALSE)&gt;VLOOKUP(B9;'أسماء الموظفين والخصومات'!$B$5:$AC$26;17;FALSE);"ح";"غ")</f>
        <v>غ</v>
      </c>
      <c r="F9" s="104" t="str">
        <f>IF('أسماء الموظفين والخصومات'!E6&gt;0;VLOOKUP(B9;'أسماء الموظفين والخصومات'!$B$5:$AC$26;4;FALSE)&amp;" "&amp;VLOOKUP(B9;'أسماء الموظفين والخصومات'!$B$5:$AC$26;5;FALSE);IF(VLOOKUP(B9;'أسماء الموظفين والخصومات'!$B$5:$AC$26;18;FALSE)&gt;VLOOKUP(B9;'أسماء الموظفين والخصومات'!$B$5:$AC$26;17;FALSE);"ح";"غ"))</f>
        <v>غ</v>
      </c>
      <c r="G9" s="106"/>
      <c r="H9" s="103" t="str">
        <f>IF(VLOOKUP(B9;'أسماء الموظفين والخصومات'!$B$5:$AC$26;20;FALSE)&gt;VLOOKUP(B9;'أسماء الموظفين والخصومات'!$B$5:$AC$26;19;FALSE);"ح";"غ")</f>
        <v>ح</v>
      </c>
      <c r="I9" s="104" t="str">
        <f>IF('أسماء الموظفين والخصومات'!G6&gt;0;VLOOKUP(B9;'أسماء الموظفين والخصومات'!$B$5:$AC$26;6;FALSE)&amp;" "&amp;VLOOKUP(B9;'أسماء الموظفين والخصومات'!$B$5:$AC$26;7;FALSE);IF(VLOOKUP(B9;'أسماء الموظفين والخصومات'!$B$5:$AC$26;20;FALSE)&gt;VLOOKUP(B9;'أسماء الموظفين والخصومات'!$B$5:$AC$26;19;FALSE);"ح";"غ"))</f>
        <v>ح</v>
      </c>
      <c r="J9" s="106"/>
      <c r="K9" s="103" t="str">
        <f>IF(VLOOKUP(B9;'أسماء الموظفين والخصومات'!$B$5:$AC$26;22;FALSE)&gt;VLOOKUP(B9;'أسماء الموظفين والخصومات'!$B$5:$AC$26;21;FALSE);"ح";"غ")</f>
        <v>ح</v>
      </c>
      <c r="L9" s="104" t="str">
        <f>IF('أسماء الموظفين والخصومات'!I6&gt;0;VLOOKUP(B9;'أسماء الموظفين والخصومات'!$B$5:$AC$26;8;FALSE)&amp;" "&amp;VLOOKUP(B9;'أسماء الموظفين والخصومات'!$B$5:$AC$26;9;FALSE);IF(VLOOKUP(B9;'أسماء الموظفين والخصومات'!$B$5:$AC$26;22;FALSE)&gt;VLOOKUP(B9;'أسماء الموظفين والخصومات'!$B$5:$AC$26;21;FALSE);"ح";"غ"))</f>
        <v>ح</v>
      </c>
      <c r="M9" s="106"/>
      <c r="N9" s="103" t="str">
        <f>IF(VLOOKUP(B9;'أسماء الموظفين والخصومات'!$B$5:$AC$26;24;FALSE)&gt;VLOOKUP(B9;'أسماء الموظفين والخصومات'!$B$5:$AC$26;23;FALSE);"ح";"غ")</f>
        <v>ح</v>
      </c>
      <c r="O9" s="104" t="str">
        <f>IF('أسماء الموظفين والخصومات'!K6&gt;0;VLOOKUP(B9;'أسماء الموظفين والخصومات'!$B$5:$AC$26;10;FALSE)&amp;" "&amp;VLOOKUP(B9;'أسماء الموظفين والخصومات'!$B$5:$AC$26;11;FALSE);IF(VLOOKUP(B9;'أسماء الموظفين والخصومات'!$B$5:$AC$26;24;FALSE)&gt;VLOOKUP(B9;'أسماء الموظفين والخصومات'!$B$5:$AC$26;23;FALSE);"ح";"غ"))</f>
        <v>ح</v>
      </c>
      <c r="P9" s="106"/>
      <c r="Q9" s="103" t="str">
        <f>IF(VLOOKUP(B9;'أسماء الموظفين والخصومات'!$B$5:$AC$26;26;FALSE)&gt;VLOOKUP(B9;'أسماء الموظفين والخصومات'!$B$5:$AC$26;25;FALSE);"ح";"غ")</f>
        <v>ح</v>
      </c>
      <c r="R9" s="104" t="str">
        <f>IF('أسماء الموظفين والخصومات'!M6&gt;0;VLOOKUP(B9;'أسماء الموظفين والخصومات'!$B$5:$AC$26;12;FALSE)&amp;" "&amp;VLOOKUP(B9;'أسماء الموظفين والخصومات'!$B$5:$AC$26;13;FALSE);IF(VLOOKUP(B9;'أسماء الموظفين والخصومات'!$B$5:$AC$26;26;FALSE)&gt;VLOOKUP(B9;'أسماء الموظفين والخصومات'!$B$5:$AC$26;25;FALSE);"ح";"غ"))</f>
        <v>ح</v>
      </c>
      <c r="S9" s="106"/>
      <c r="T9" s="103" t="str">
        <f>IF(VLOOKUP(B9;'أسماء الموظفين والخصومات'!$B$5:$AC$26;28;FALSE)&gt;VLOOKUP(B9;'أسماء الموظفين والخصومات'!$B$5:$AC$26;27;FALSE);"ح";"غ")</f>
        <v>ح</v>
      </c>
      <c r="U9" s="104" t="str">
        <f>IF('أسماء الموظفين والخصومات'!O6&gt;0;VLOOKUP(B9;'أسماء الموظفين والخصومات'!$B$5:$AC$26;14;FALSE)&amp;" "&amp;VLOOKUP(B9;'أسماء الموظفين والخصومات'!$B$5:$AC$26;15;FALSE);IF(VLOOKUP(B9;'أسماء الموظفين والخصومات'!$B$5:$AC$26;28;FALSE)&gt;VLOOKUP(B9;'أسماء الموظفين والخصومات'!$B$5:$AC$26;27;FALSE);"ح";"غ"))</f>
        <v>ح</v>
      </c>
      <c r="V9" s="70"/>
      <c r="W9" s="75">
        <f>IF(E9="غ";IF(H9="غ";IF(VLOOKUP(B9;الجدول1[[اسم الموظف]:[ساعات الإضافي]];2;FALSE)="لم يتأخر";"لا";VLOOKUP(B9;الجدول1[[اسم الموظف]:[ساعات الإضافي]];2;FALSE))-0.5;IF(K9="غ";IF(VLOOKUP(B9;الجدول1[[اسم الموظف]:[ساعات الإضافي]];2;FALSE)="لم يتأخر";"لا";VLOOKUP(B9;الجدول1[[اسم الموظف]:[ساعات الإضافي]];2;FALSE))-0.5;IF(N9="غ";IF(VLOOKUP(B9;الجدول1[[اسم الموظف]:[ساعات الإضافي]];2;FALSE)="لم يتأخر";"لا";VLOOKUP(B9;الجدول1[[اسم الموظف]:[ساعات الإضافي]];2;FALSE))-0.5;IF(Q9="غ";IF(VLOOKUP(B9;الجدول1[[اسم الموظف]:[ساعات الإضافي]];2;FALSE)="لم يتأخر";"لا";VLOOKUP(B9;الجدول1[[اسم الموظف]:[ساعات الإضافي]];2;FALSE))-0.5;IF(T9="غ";IF(VLOOKUP(B9;الجدول1[[اسم الموظف]:[ساعات الإضافي]];2;FALSE)="لم يتأخر";"لا";VLOOKUP(B9;الجدول1[[اسم الموظف]:[ساعات الإضافي]];2;FALSE))-0.5;IF(VLOOKUP(B9;الجدول1[[اسم الموظف]:[ساعات الإضافي]];2;FALSE)="لم يتأخر";"لا";VLOOKUP(B9;الجدول1[[اسم الموظف]:[ساعات الإضافي]];2;FALSE)))))));IF(VLOOKUP(B9;الجدول1[[اسم الموظف]:[ساعات الإضافي]];2;FALSE)="لم يتأخر";"لا";VLOOKUP(B9;الجدول1[[اسم الموظف]:[ساعات الإضافي]];2;FALSE)))</f>
        <v>0.49999999999999878</v>
      </c>
      <c r="X9" s="75" t="str">
        <f>IF(VLOOKUP(B9;الجدول1[[اسم الموظف]:[ساعات الإضافي]];3;FALSE)="ليس له وقت إضافي";"لا";VLOOKUP(B9;الجدول1[[اسم الموظف]:[ساعات الإضافي]];3;FALSE))</f>
        <v>لا</v>
      </c>
      <c r="Z9" t="s">
        <v>57</v>
      </c>
      <c r="AA9">
        <f>VLOOKUP(B8;'أسماء الموظفين والخصومات'!B5:AC26;10;FALSE)</f>
        <v>0</v>
      </c>
      <c r="AB9">
        <f>VLOOKUP(B8;'أسماء الموظفين والخصومات'!B5:AC26;11;FALSE)</f>
        <v>0</v>
      </c>
    </row>
    <row r="10" spans="1:31" ht="18.75" thickBot="1">
      <c r="A10" s="89">
        <v>3</v>
      </c>
      <c r="B10" s="84" t="s">
        <v>32</v>
      </c>
      <c r="C10" s="85"/>
      <c r="D10" s="70"/>
      <c r="E10" s="103" t="str">
        <f>IF(VLOOKUP(B10;'أسماء الموظفين والخصومات'!$B$5:$AC$26;18;FALSE)&gt;VLOOKUP(B10;'أسماء الموظفين والخصومات'!$B$5:$AC$26;17;FALSE);"ح";"غ")</f>
        <v>ح</v>
      </c>
      <c r="F10" s="104" t="str">
        <f>IF('أسماء الموظفين والخصومات'!E7&gt;0;VLOOKUP(B10;'أسماء الموظفين والخصومات'!$B$5:$AC$26;4;FALSE)&amp;" "&amp;VLOOKUP(B10;'أسماء الموظفين والخصومات'!$B$5:$AC$26;5;FALSE);IF(VLOOKUP(B10;'أسماء الموظفين والخصومات'!$B$5:$AC$26;18;FALSE)&gt;VLOOKUP(B10;'أسماء الموظفين والخصومات'!$B$5:$AC$26;17;FALSE);"ح";"غ"))</f>
        <v>خصم 10</v>
      </c>
      <c r="G10" s="106"/>
      <c r="H10" s="103" t="str">
        <f>IF(VLOOKUP(B10;'أسماء الموظفين والخصومات'!$B$5:$AC$26;20;FALSE)&gt;VLOOKUP(B10;'أسماء الموظفين والخصومات'!$B$5:$AC$26;19;FALSE);"ح";"غ")</f>
        <v>ح</v>
      </c>
      <c r="I10" s="104" t="str">
        <f>IF('أسماء الموظفين والخصومات'!G7&gt;0;VLOOKUP(B10;'أسماء الموظفين والخصومات'!$B$5:$AC$26;6;FALSE)&amp;" "&amp;VLOOKUP(B10;'أسماء الموظفين والخصومات'!$B$5:$AC$26;7;FALSE);IF(VLOOKUP(B10;'أسماء الموظفين والخصومات'!$B$5:$AC$26;20;FALSE)&gt;VLOOKUP(B10;'أسماء الموظفين والخصومات'!$B$5:$AC$26;19;FALSE);"ح";"غ"))</f>
        <v>ح</v>
      </c>
      <c r="J10" s="106"/>
      <c r="K10" s="103" t="str">
        <f>IF(VLOOKUP(B10;'أسماء الموظفين والخصومات'!$B$5:$AC$26;22;FALSE)&gt;VLOOKUP(B10;'أسماء الموظفين والخصومات'!$B$5:$AC$26;21;FALSE);"ح";"غ")</f>
        <v>ح</v>
      </c>
      <c r="L10" s="104" t="str">
        <f>IF('أسماء الموظفين والخصومات'!I7&gt;0;VLOOKUP(B10;'أسماء الموظفين والخصومات'!$B$5:$AC$26;8;FALSE)&amp;" "&amp;VLOOKUP(B10;'أسماء الموظفين والخصومات'!$B$5:$AC$26;9;FALSE);IF(VLOOKUP(B10;'أسماء الموظفين والخصومات'!$B$5:$AC$26;22;FALSE)&gt;VLOOKUP(B10;'أسماء الموظفين والخصومات'!$B$5:$AC$26;21;FALSE);"ح";"غ"))</f>
        <v>ح</v>
      </c>
      <c r="M10" s="106"/>
      <c r="N10" s="103" t="str">
        <f>IF(VLOOKUP(B10;'أسماء الموظفين والخصومات'!$B$5:$AC$26;24;FALSE)&gt;VLOOKUP(B10;'أسماء الموظفين والخصومات'!$B$5:$AC$26;23;FALSE);"ح";"غ")</f>
        <v>ح</v>
      </c>
      <c r="O10" s="104" t="str">
        <f>IF('أسماء الموظفين والخصومات'!K7&gt;0;VLOOKUP(B10;'أسماء الموظفين والخصومات'!$B$5:$AC$26;10;FALSE)&amp;" "&amp;VLOOKUP(B10;'أسماء الموظفين والخصومات'!$B$5:$AC$26;11;FALSE);IF(VLOOKUP(B10;'أسماء الموظفين والخصومات'!$B$5:$AC$26;24;FALSE)&gt;VLOOKUP(B10;'أسماء الموظفين والخصومات'!$B$5:$AC$26;23;FALSE);"ح";"غ"))</f>
        <v>ح</v>
      </c>
      <c r="P10" s="106"/>
      <c r="Q10" s="103" t="str">
        <f>IF(VLOOKUP(B10;'أسماء الموظفين والخصومات'!$B$5:$AC$26;26;FALSE)&gt;VLOOKUP(B10;'أسماء الموظفين والخصومات'!$B$5:$AC$26;25;FALSE);"ح";"غ")</f>
        <v>ح</v>
      </c>
      <c r="R10" s="104" t="str">
        <f>IF('أسماء الموظفين والخصومات'!M7&gt;0;VLOOKUP(B10;'أسماء الموظفين والخصومات'!$B$5:$AC$26;12;FALSE)&amp;" "&amp;VLOOKUP(B10;'أسماء الموظفين والخصومات'!$B$5:$AC$26;13;FALSE);IF(VLOOKUP(B10;'أسماء الموظفين والخصومات'!$B$5:$AC$26;26;FALSE)&gt;VLOOKUP(B10;'أسماء الموظفين والخصومات'!$B$5:$AC$26;25;FALSE);"ح";"غ"))</f>
        <v>ح</v>
      </c>
      <c r="S10" s="106"/>
      <c r="T10" s="103" t="str">
        <f>IF(VLOOKUP(B10;'أسماء الموظفين والخصومات'!$B$5:$AC$26;28;FALSE)&gt;VLOOKUP(B10;'أسماء الموظفين والخصومات'!$B$5:$AC$26;27;FALSE);"ح";"غ")</f>
        <v>ح</v>
      </c>
      <c r="U10" s="104" t="str">
        <f>IF('أسماء الموظفين والخصومات'!O7&gt;0;VLOOKUP(B10;'أسماء الموظفين والخصومات'!$B$5:$AC$26;14;FALSE)&amp;" "&amp;VLOOKUP(B10;'أسماء الموظفين والخصومات'!$B$5:$AC$26;15;FALSE);IF(VLOOKUP(B10;'أسماء الموظفين والخصومات'!$B$5:$AC$26;28;FALSE)&gt;VLOOKUP(B10;'أسماء الموظفين والخصومات'!$B$5:$AC$26;27;FALSE);"ح";"غ"))</f>
        <v>ح</v>
      </c>
      <c r="V10" s="70"/>
      <c r="W10" s="75" t="str">
        <f>IF(E10="غ";IF(H10="غ";IF(VLOOKUP(B10;الجدول1[[اسم الموظف]:[ساعات الإضافي]];2;FALSE)="لم يتأخر";"لا";VLOOKUP(B10;الجدول1[[اسم الموظف]:[ساعات الإضافي]];2;FALSE))-0.5;IF(K10="غ";IF(VLOOKUP(B10;الجدول1[[اسم الموظف]:[ساعات الإضافي]];2;FALSE)="لم يتأخر";"لا";VLOOKUP(B10;الجدول1[[اسم الموظف]:[ساعات الإضافي]];2;FALSE))-0.5;IF(N10="غ";IF(VLOOKUP(B10;الجدول1[[اسم الموظف]:[ساعات الإضافي]];2;FALSE)="لم يتأخر";"لا";VLOOKUP(B10;الجدول1[[اسم الموظف]:[ساعات الإضافي]];2;FALSE))-0.5;IF(Q10="غ";IF(VLOOKUP(B10;الجدول1[[اسم الموظف]:[ساعات الإضافي]];2;FALSE)="لم يتأخر";"لا";VLOOKUP(B10;الجدول1[[اسم الموظف]:[ساعات الإضافي]];2;FALSE))-0.5;IF(T10="غ";IF(VLOOKUP(B10;الجدول1[[اسم الموظف]:[ساعات الإضافي]];2;FALSE)="لم يتأخر";"لا";VLOOKUP(B10;الجدول1[[اسم الموظف]:[ساعات الإضافي]];2;FALSE))-0.5;IF(VLOOKUP(B10;الجدول1[[اسم الموظف]:[ساعات الإضافي]];2;FALSE)="لم يتأخر";"لا";VLOOKUP(B10;الجدول1[[اسم الموظف]:[ساعات الإضافي]];2;FALSE)))))));IF(VLOOKUP(B10;الجدول1[[اسم الموظف]:[ساعات الإضافي]];2;FALSE)="لم يتأخر";"لا";VLOOKUP(B10;الجدول1[[اسم الموظف]:[ساعات الإضافي]];2;FALSE)))</f>
        <v>لا</v>
      </c>
      <c r="X10" s="75" t="str">
        <f>IF(VLOOKUP(B10;الجدول1[[اسم الموظف]:[ساعات الإضافي]];3;FALSE)="ليس له وقت إضافي";"لا";VLOOKUP(B10;الجدول1[[اسم الموظف]:[ساعات الإضافي]];3;FALSE))</f>
        <v>لا</v>
      </c>
      <c r="Z10" t="s">
        <v>58</v>
      </c>
      <c r="AA10" s="78" t="str">
        <f>IF(VLOOKUP(B8;'أسماء الموظفين والخصومات'!B5:AC26;11;FALSE)&gt;VLOOKUP(B8;'أسماء الموظفين والخصومات'!B5:AC26;10;FALSE);"P";"X")</f>
        <v>X</v>
      </c>
      <c r="AB10" s="78"/>
      <c r="AC10" s="78"/>
      <c r="AD10" s="78"/>
      <c r="AE10" s="78"/>
    </row>
    <row r="11" spans="1:31" ht="18.75" thickBot="1">
      <c r="A11" s="89">
        <v>4</v>
      </c>
      <c r="B11" s="84" t="s">
        <v>33</v>
      </c>
      <c r="C11" s="85"/>
      <c r="D11" s="70"/>
      <c r="E11" s="103" t="str">
        <f>IF(VLOOKUP(B11;'أسماء الموظفين والخصومات'!$B$5:$AC$26;18;FALSE)&gt;VLOOKUP(B11;'أسماء الموظفين والخصومات'!$B$5:$AC$26;17;FALSE);"ح";"غ")</f>
        <v>ح</v>
      </c>
      <c r="F11" s="104" t="str">
        <f>IF('أسماء الموظفين والخصومات'!E8&gt;0;VLOOKUP(B11;'أسماء الموظفين والخصومات'!$B$5:$AC$26;4;FALSE)&amp;" "&amp;VLOOKUP(B11;'أسماء الموظفين والخصومات'!$B$5:$AC$26;5;FALSE);IF(VLOOKUP(B11;'أسماء الموظفين والخصومات'!$B$5:$AC$26;18;FALSE)&gt;VLOOKUP(B11;'أسماء الموظفين والخصومات'!$B$5:$AC$26;17;FALSE);"ح";"غ"))</f>
        <v xml:space="preserve">يوم 1/2 </v>
      </c>
      <c r="G11" s="106"/>
      <c r="H11" s="103" t="str">
        <f>IF(VLOOKUP(B11;'أسماء الموظفين والخصومات'!$B$5:$AC$26;20;FALSE)&gt;VLOOKUP(B11;'أسماء الموظفين والخصومات'!$B$5:$AC$26;19;FALSE);"ح";"غ")</f>
        <v>ح</v>
      </c>
      <c r="I11" s="104" t="str">
        <f>IF('أسماء الموظفين والخصومات'!G8&gt;0;VLOOKUP(B11;'أسماء الموظفين والخصومات'!$B$5:$AC$26;6;FALSE)&amp;" "&amp;VLOOKUP(B11;'أسماء الموظفين والخصومات'!$B$5:$AC$26;7;FALSE);IF(VLOOKUP(B11;'أسماء الموظفين والخصومات'!$B$5:$AC$26;20;FALSE)&gt;VLOOKUP(B11;'أسماء الموظفين والخصومات'!$B$5:$AC$26;19;FALSE);"ح";"غ"))</f>
        <v>ح</v>
      </c>
      <c r="J11" s="106"/>
      <c r="K11" s="103" t="str">
        <f>IF(VLOOKUP(B11;'أسماء الموظفين والخصومات'!$B$5:$AC$26;22;FALSE)&gt;VLOOKUP(B11;'أسماء الموظفين والخصومات'!$B$5:$AC$26;21;FALSE);"ح";"غ")</f>
        <v>ح</v>
      </c>
      <c r="L11" s="104" t="str">
        <f>IF('أسماء الموظفين والخصومات'!I8&gt;0;VLOOKUP(B11;'أسماء الموظفين والخصومات'!$B$5:$AC$26;8;FALSE)&amp;" "&amp;VLOOKUP(B11;'أسماء الموظفين والخصومات'!$B$5:$AC$26;9;FALSE);IF(VLOOKUP(B11;'أسماء الموظفين والخصومات'!$B$5:$AC$26;22;FALSE)&gt;VLOOKUP(B11;'أسماء الموظفين والخصومات'!$B$5:$AC$26;21;FALSE);"ح";"غ"))</f>
        <v>ح</v>
      </c>
      <c r="M11" s="106"/>
      <c r="N11" s="103" t="str">
        <f>IF(VLOOKUP(B11;'أسماء الموظفين والخصومات'!$B$5:$AC$26;24;FALSE)&gt;VLOOKUP(B11;'أسماء الموظفين والخصومات'!$B$5:$AC$26;23;FALSE);"ح";"غ")</f>
        <v>ح</v>
      </c>
      <c r="O11" s="104" t="str">
        <f>IF('أسماء الموظفين والخصومات'!K8&gt;0;VLOOKUP(B11;'أسماء الموظفين والخصومات'!$B$5:$AC$26;10;FALSE)&amp;" "&amp;VLOOKUP(B11;'أسماء الموظفين والخصومات'!$B$5:$AC$26;11;FALSE);IF(VLOOKUP(B11;'أسماء الموظفين والخصومات'!$B$5:$AC$26;24;FALSE)&gt;VLOOKUP(B11;'أسماء الموظفين والخصومات'!$B$5:$AC$26;23;FALSE);"ح";"غ"))</f>
        <v>ح</v>
      </c>
      <c r="P11" s="106"/>
      <c r="Q11" s="103" t="str">
        <f>IF(VLOOKUP(B11;'أسماء الموظفين والخصومات'!$B$5:$AC$26;26;FALSE)&gt;VLOOKUP(B11;'أسماء الموظفين والخصومات'!$B$5:$AC$26;25;FALSE);"ح";"غ")</f>
        <v>ح</v>
      </c>
      <c r="R11" s="104" t="str">
        <f>IF('أسماء الموظفين والخصومات'!M8&gt;0;VLOOKUP(B11;'أسماء الموظفين والخصومات'!$B$5:$AC$26;12;FALSE)&amp;" "&amp;VLOOKUP(B11;'أسماء الموظفين والخصومات'!$B$5:$AC$26;13;FALSE);IF(VLOOKUP(B11;'أسماء الموظفين والخصومات'!$B$5:$AC$26;26;FALSE)&gt;VLOOKUP(B11;'أسماء الموظفين والخصومات'!$B$5:$AC$26;25;FALSE);"ح";"غ"))</f>
        <v>ح</v>
      </c>
      <c r="S11" s="106"/>
      <c r="T11" s="103" t="str">
        <f>IF(VLOOKUP(B11;'أسماء الموظفين والخصومات'!$B$5:$AC$26;28;FALSE)&gt;VLOOKUP(B11;'أسماء الموظفين والخصومات'!$B$5:$AC$26;27;FALSE);"ح";"غ")</f>
        <v>ح</v>
      </c>
      <c r="U11" s="104" t="str">
        <f>IF('أسماء الموظفين والخصومات'!O8&gt;0;VLOOKUP(B11;'أسماء الموظفين والخصومات'!$B$5:$AC$26;14;FALSE)&amp;" "&amp;VLOOKUP(B11;'أسماء الموظفين والخصومات'!$B$5:$AC$26;15;FALSE);IF(VLOOKUP(B11;'أسماء الموظفين والخصومات'!$B$5:$AC$26;28;FALSE)&gt;VLOOKUP(B11;'أسماء الموظفين والخصومات'!$B$5:$AC$26;27;FALSE);"ح";"غ"))</f>
        <v>ح</v>
      </c>
      <c r="V11" s="70"/>
      <c r="W11" s="75" t="str">
        <f>IF(E11="غ";IF(H11="غ";IF(VLOOKUP(B11;الجدول1[[اسم الموظف]:[ساعات الإضافي]];2;FALSE)="لم يتأخر";"لا";VLOOKUP(B11;الجدول1[[اسم الموظف]:[ساعات الإضافي]];2;FALSE))-0.5;IF(K11="غ";IF(VLOOKUP(B11;الجدول1[[اسم الموظف]:[ساعات الإضافي]];2;FALSE)="لم يتأخر";"لا";VLOOKUP(B11;الجدول1[[اسم الموظف]:[ساعات الإضافي]];2;FALSE))-0.5;IF(N11="غ";IF(VLOOKUP(B11;الجدول1[[اسم الموظف]:[ساعات الإضافي]];2;FALSE)="لم يتأخر";"لا";VLOOKUP(B11;الجدول1[[اسم الموظف]:[ساعات الإضافي]];2;FALSE))-0.5;IF(Q11="غ";IF(VLOOKUP(B11;الجدول1[[اسم الموظف]:[ساعات الإضافي]];2;FALSE)="لم يتأخر";"لا";VLOOKUP(B11;الجدول1[[اسم الموظف]:[ساعات الإضافي]];2;FALSE))-0.5;IF(T11="غ";IF(VLOOKUP(B11;الجدول1[[اسم الموظف]:[ساعات الإضافي]];2;FALSE)="لم يتأخر";"لا";VLOOKUP(B11;الجدول1[[اسم الموظف]:[ساعات الإضافي]];2;FALSE))-0.5;IF(VLOOKUP(B11;الجدول1[[اسم الموظف]:[ساعات الإضافي]];2;FALSE)="لم يتأخر";"لا";VLOOKUP(B11;الجدول1[[اسم الموظف]:[ساعات الإضافي]];2;FALSE)))))));IF(VLOOKUP(B11;الجدول1[[اسم الموظف]:[ساعات الإضافي]];2;FALSE)="لم يتأخر";"لا";VLOOKUP(B11;الجدول1[[اسم الموظف]:[ساعات الإضافي]];2;FALSE)))</f>
        <v>لا</v>
      </c>
      <c r="X11" s="75" t="str">
        <f>IF(VLOOKUP(B11;الجدول1[[اسم الموظف]:[ساعات الإضافي]];3;FALSE)="ليس له وقت إضافي";"لا";VLOOKUP(B11;الجدول1[[اسم الموظف]:[ساعات الإضافي]];3;FALSE))</f>
        <v>لا</v>
      </c>
      <c r="Z11" t="s">
        <v>59</v>
      </c>
      <c r="AA11" s="78" t="str">
        <f>IF('أسماء الموظفين والخصومات'!E5&gt;0;VLOOKUP(B8;'أسماء الموظفين والخصومات'!B5:AC26;4;FALSE)&amp;" "&amp;VLOOKUP(B8;'أسماء الموظفين والخصومات'!B5:AC26;5;FALSE);IF(VLOOKUP(B8;'أسماء الموظفين والخصومات'!B5:AC26;11;FALSE)&gt;VLOOKUP(B8;'أسماء الموظفين والخصومات'!B5:AC26;10;FALSE);"P";"X"))</f>
        <v>X</v>
      </c>
      <c r="AB11" s="78"/>
      <c r="AC11" s="78"/>
      <c r="AD11" s="78"/>
      <c r="AE11" s="78"/>
    </row>
    <row r="12" spans="1:31" ht="18.75" thickBot="1">
      <c r="A12" s="89">
        <v>5</v>
      </c>
      <c r="B12" s="84" t="s">
        <v>34</v>
      </c>
      <c r="C12" s="85"/>
      <c r="D12" s="70"/>
      <c r="E12" s="103" t="str">
        <f>IF(VLOOKUP(B12;'أسماء الموظفين والخصومات'!$B$5:$AC$26;18;FALSE)&gt;VLOOKUP(B12;'أسماء الموظفين والخصومات'!$B$5:$AC$26;17;FALSE);"ح";"غ")</f>
        <v>ح</v>
      </c>
      <c r="F12" s="104" t="str">
        <f>IF('أسماء الموظفين والخصومات'!E9&gt;0;VLOOKUP(B12;'أسماء الموظفين والخصومات'!$B$5:$AC$26;4;FALSE)&amp;" "&amp;VLOOKUP(B12;'أسماء الموظفين والخصومات'!$B$5:$AC$26;5;FALSE);IF(VLOOKUP(B12;'أسماء الموظفين والخصومات'!$B$5:$AC$26;18;FALSE)&gt;VLOOKUP(B12;'أسماء الموظفين والخصومات'!$B$5:$AC$26;17;FALSE);"ح";"غ"))</f>
        <v>سحب 20</v>
      </c>
      <c r="G12" s="106"/>
      <c r="H12" s="103" t="str">
        <f>IF(VLOOKUP(B12;'أسماء الموظفين والخصومات'!$B$5:$AC$26;20;FALSE)&gt;VLOOKUP(B12;'أسماء الموظفين والخصومات'!$B$5:$AC$26;19;FALSE);"ح";"غ")</f>
        <v>ح</v>
      </c>
      <c r="I12" s="104" t="str">
        <f>IF('أسماء الموظفين والخصومات'!G9&gt;0;VLOOKUP(B12;'أسماء الموظفين والخصومات'!$B$5:$AC$26;6;FALSE)&amp;" "&amp;VLOOKUP(B12;'أسماء الموظفين والخصومات'!$B$5:$AC$26;7;FALSE);IF(VLOOKUP(B12;'أسماء الموظفين والخصومات'!$B$5:$AC$26;20;FALSE)&gt;VLOOKUP(B12;'أسماء الموظفين والخصومات'!$B$5:$AC$26;19;FALSE);"ح";"غ"))</f>
        <v>ح</v>
      </c>
      <c r="J12" s="106"/>
      <c r="K12" s="103" t="str">
        <f>IF(VLOOKUP(B12;'أسماء الموظفين والخصومات'!$B$5:$AC$26;22;FALSE)&gt;VLOOKUP(B12;'أسماء الموظفين والخصومات'!$B$5:$AC$26;21;FALSE);"ح";"غ")</f>
        <v>ح</v>
      </c>
      <c r="L12" s="104" t="str">
        <f>IF('أسماء الموظفين والخصومات'!I9&gt;0;VLOOKUP(B12;'أسماء الموظفين والخصومات'!$B$5:$AC$26;8;FALSE)&amp;" "&amp;VLOOKUP(B12;'أسماء الموظفين والخصومات'!$B$5:$AC$26;9;FALSE);IF(VLOOKUP(B12;'أسماء الموظفين والخصومات'!$B$5:$AC$26;22;FALSE)&gt;VLOOKUP(B12;'أسماء الموظفين والخصومات'!$B$5:$AC$26;21;FALSE);"ح";"غ"))</f>
        <v>ح</v>
      </c>
      <c r="M12" s="106"/>
      <c r="N12" s="103" t="str">
        <f>IF(VLOOKUP(B12;'أسماء الموظفين والخصومات'!$B$5:$AC$26;24;FALSE)&gt;VLOOKUP(B12;'أسماء الموظفين والخصومات'!$B$5:$AC$26;23;FALSE);"ح";"غ")</f>
        <v>ح</v>
      </c>
      <c r="O12" s="104" t="str">
        <f>IF('أسماء الموظفين والخصومات'!K9&gt;0;VLOOKUP(B12;'أسماء الموظفين والخصومات'!$B$5:$AC$26;10;FALSE)&amp;" "&amp;VLOOKUP(B12;'أسماء الموظفين والخصومات'!$B$5:$AC$26;11;FALSE);IF(VLOOKUP(B12;'أسماء الموظفين والخصومات'!$B$5:$AC$26;24;FALSE)&gt;VLOOKUP(B12;'أسماء الموظفين والخصومات'!$B$5:$AC$26;23;FALSE);"ح";"غ"))</f>
        <v>ح</v>
      </c>
      <c r="P12" s="106"/>
      <c r="Q12" s="103" t="str">
        <f>IF(VLOOKUP(B12;'أسماء الموظفين والخصومات'!$B$5:$AC$26;26;FALSE)&gt;VLOOKUP(B12;'أسماء الموظفين والخصومات'!$B$5:$AC$26;25;FALSE);"ح";"غ")</f>
        <v>ح</v>
      </c>
      <c r="R12" s="104" t="str">
        <f>IF('أسماء الموظفين والخصومات'!M9&gt;0;VLOOKUP(B12;'أسماء الموظفين والخصومات'!$B$5:$AC$26;12;FALSE)&amp;" "&amp;VLOOKUP(B12;'أسماء الموظفين والخصومات'!$B$5:$AC$26;13;FALSE);IF(VLOOKUP(B12;'أسماء الموظفين والخصومات'!$B$5:$AC$26;26;FALSE)&gt;VLOOKUP(B12;'أسماء الموظفين والخصومات'!$B$5:$AC$26;25;FALSE);"ح";"غ"))</f>
        <v>ح</v>
      </c>
      <c r="S12" s="106"/>
      <c r="T12" s="103" t="str">
        <f>IF(VLOOKUP(B12;'أسماء الموظفين والخصومات'!$B$5:$AC$26;28;FALSE)&gt;VLOOKUP(B12;'أسماء الموظفين والخصومات'!$B$5:$AC$26;27;FALSE);"ح";"غ")</f>
        <v>ح</v>
      </c>
      <c r="U12" s="104" t="str">
        <f>IF('أسماء الموظفين والخصومات'!O9&gt;0;VLOOKUP(B12;'أسماء الموظفين والخصومات'!$B$5:$AC$26;14;FALSE)&amp;" "&amp;VLOOKUP(B12;'أسماء الموظفين والخصومات'!$B$5:$AC$26;15;FALSE);IF(VLOOKUP(B12;'أسماء الموظفين والخصومات'!$B$5:$AC$26;28;FALSE)&gt;VLOOKUP(B12;'أسماء الموظفين والخصومات'!$B$5:$AC$26;27;FALSE);"ح";"غ"))</f>
        <v>ح</v>
      </c>
      <c r="V12" s="70"/>
      <c r="W12" s="75" t="str">
        <f>IF(E12="غ";IF(H12="غ";IF(VLOOKUP(B12;الجدول1[[اسم الموظف]:[ساعات الإضافي]];2;FALSE)="لم يتأخر";"لا";VLOOKUP(B12;الجدول1[[اسم الموظف]:[ساعات الإضافي]];2;FALSE))-0.5;IF(K12="غ";IF(VLOOKUP(B12;الجدول1[[اسم الموظف]:[ساعات الإضافي]];2;FALSE)="لم يتأخر";"لا";VLOOKUP(B12;الجدول1[[اسم الموظف]:[ساعات الإضافي]];2;FALSE))-0.5;IF(N12="غ";IF(VLOOKUP(B12;الجدول1[[اسم الموظف]:[ساعات الإضافي]];2;FALSE)="لم يتأخر";"لا";VLOOKUP(B12;الجدول1[[اسم الموظف]:[ساعات الإضافي]];2;FALSE))-0.5;IF(Q12="غ";IF(VLOOKUP(B12;الجدول1[[اسم الموظف]:[ساعات الإضافي]];2;FALSE)="لم يتأخر";"لا";VLOOKUP(B12;الجدول1[[اسم الموظف]:[ساعات الإضافي]];2;FALSE))-0.5;IF(T12="غ";IF(VLOOKUP(B12;الجدول1[[اسم الموظف]:[ساعات الإضافي]];2;FALSE)="لم يتأخر";"لا";VLOOKUP(B12;الجدول1[[اسم الموظف]:[ساعات الإضافي]];2;FALSE))-0.5;IF(VLOOKUP(B12;الجدول1[[اسم الموظف]:[ساعات الإضافي]];2;FALSE)="لم يتأخر";"لا";VLOOKUP(B12;الجدول1[[اسم الموظف]:[ساعات الإضافي]];2;FALSE)))))));IF(VLOOKUP(B12;الجدول1[[اسم الموظف]:[ساعات الإضافي]];2;FALSE)="لم يتأخر";"لا";VLOOKUP(B12;الجدول1[[اسم الموظف]:[ساعات الإضافي]];2;FALSE)))</f>
        <v>لا</v>
      </c>
      <c r="X12" s="75" t="str">
        <f>IF(VLOOKUP(B12;الجدول1[[اسم الموظف]:[ساعات الإضافي]];3;FALSE)="ليس له وقت إضافي";"لا";VLOOKUP(B12;الجدول1[[اسم الموظف]:[ساعات الإضافي]];3;FALSE))</f>
        <v>لا</v>
      </c>
      <c r="AA12" s="78"/>
      <c r="AB12" s="78"/>
      <c r="AC12" s="78"/>
      <c r="AD12" s="78"/>
      <c r="AE12" s="78"/>
    </row>
    <row r="13" spans="1:31" ht="18.75" thickBot="1">
      <c r="A13" s="89">
        <v>6</v>
      </c>
      <c r="B13" s="84" t="s">
        <v>35</v>
      </c>
      <c r="C13" s="85"/>
      <c r="D13" s="70"/>
      <c r="E13" s="103" t="str">
        <f>IF(VLOOKUP(B13;'أسماء الموظفين والخصومات'!$B$5:$AC$26;18;FALSE)&gt;VLOOKUP(B13;'أسماء الموظفين والخصومات'!$B$5:$AC$26;17;FALSE);"ح";"غ")</f>
        <v>ح</v>
      </c>
      <c r="F13" s="104" t="str">
        <f>IF('أسماء الموظفين والخصومات'!E10&gt;0;VLOOKUP(B13;'أسماء الموظفين والخصومات'!$B$5:$AC$26;4;FALSE)&amp;" "&amp;VLOOKUP(B13;'أسماء الموظفين والخصومات'!$B$5:$AC$26;5;FALSE);IF(VLOOKUP(B13;'أسماء الموظفين والخصومات'!$B$5:$AC$26;18;FALSE)&gt;VLOOKUP(B13;'أسماء الموظفين والخصومات'!$B$5:$AC$26;17;FALSE);"ح";"غ"))</f>
        <v>إضافي 20</v>
      </c>
      <c r="G13" s="106"/>
      <c r="H13" s="103" t="str">
        <f>IF(VLOOKUP(B13;'أسماء الموظفين والخصومات'!$B$5:$AC$26;20;FALSE)&gt;VLOOKUP(B13;'أسماء الموظفين والخصومات'!$B$5:$AC$26;19;FALSE);"ح";"غ")</f>
        <v>ح</v>
      </c>
      <c r="I13" s="104" t="str">
        <f>IF('أسماء الموظفين والخصومات'!G10&gt;0;VLOOKUP(B13;'أسماء الموظفين والخصومات'!$B$5:$AC$26;6;FALSE)&amp;" "&amp;VLOOKUP(B13;'أسماء الموظفين والخصومات'!$B$5:$AC$26;7;FALSE);IF(VLOOKUP(B13;'أسماء الموظفين والخصومات'!$B$5:$AC$26;20;FALSE)&gt;VLOOKUP(B13;'أسماء الموظفين والخصومات'!$B$5:$AC$26;19;FALSE);"ح";"غ"))</f>
        <v>ح</v>
      </c>
      <c r="J13" s="106"/>
      <c r="K13" s="103" t="str">
        <f>IF(VLOOKUP(B13;'أسماء الموظفين والخصومات'!$B$5:$AC$26;22;FALSE)&gt;VLOOKUP(B13;'أسماء الموظفين والخصومات'!$B$5:$AC$26;21;FALSE);"ح";"غ")</f>
        <v>ح</v>
      </c>
      <c r="L13" s="104" t="str">
        <f>IF('أسماء الموظفين والخصومات'!I10&gt;0;VLOOKUP(B13;'أسماء الموظفين والخصومات'!$B$5:$AC$26;8;FALSE)&amp;" "&amp;VLOOKUP(B13;'أسماء الموظفين والخصومات'!$B$5:$AC$26;9;FALSE);IF(VLOOKUP(B13;'أسماء الموظفين والخصومات'!$B$5:$AC$26;22;FALSE)&gt;VLOOKUP(B13;'أسماء الموظفين والخصومات'!$B$5:$AC$26;21;FALSE);"ح";"غ"))</f>
        <v>ح</v>
      </c>
      <c r="M13" s="106"/>
      <c r="N13" s="103" t="str">
        <f>IF(VLOOKUP(B13;'أسماء الموظفين والخصومات'!$B$5:$AC$26;24;FALSE)&gt;VLOOKUP(B13;'أسماء الموظفين والخصومات'!$B$5:$AC$26;23;FALSE);"ح";"غ")</f>
        <v>ح</v>
      </c>
      <c r="O13" s="104" t="str">
        <f>IF('أسماء الموظفين والخصومات'!K10&gt;0;VLOOKUP(B13;'أسماء الموظفين والخصومات'!$B$5:$AC$26;10;FALSE)&amp;" "&amp;VLOOKUP(B13;'أسماء الموظفين والخصومات'!$B$5:$AC$26;11;FALSE);IF(VLOOKUP(B13;'أسماء الموظفين والخصومات'!$B$5:$AC$26;24;FALSE)&gt;VLOOKUP(B13;'أسماء الموظفين والخصومات'!$B$5:$AC$26;23;FALSE);"ح";"غ"))</f>
        <v>ح</v>
      </c>
      <c r="P13" s="106"/>
      <c r="Q13" s="103" t="str">
        <f>IF(VLOOKUP(B13;'أسماء الموظفين والخصومات'!$B$5:$AC$26;26;FALSE)&gt;VLOOKUP(B13;'أسماء الموظفين والخصومات'!$B$5:$AC$26;25;FALSE);"ح";"غ")</f>
        <v>ح</v>
      </c>
      <c r="R13" s="104" t="str">
        <f>IF('أسماء الموظفين والخصومات'!M10&gt;0;VLOOKUP(B13;'أسماء الموظفين والخصومات'!$B$5:$AC$26;12;FALSE)&amp;" "&amp;VLOOKUP(B13;'أسماء الموظفين والخصومات'!$B$5:$AC$26;13;FALSE);IF(VLOOKUP(B13;'أسماء الموظفين والخصومات'!$B$5:$AC$26;26;FALSE)&gt;VLOOKUP(B13;'أسماء الموظفين والخصومات'!$B$5:$AC$26;25;FALSE);"ح";"غ"))</f>
        <v>ح</v>
      </c>
      <c r="S13" s="106"/>
      <c r="T13" s="103" t="str">
        <f>IF(VLOOKUP(B13;'أسماء الموظفين والخصومات'!$B$5:$AC$26;28;FALSE)&gt;VLOOKUP(B13;'أسماء الموظفين والخصومات'!$B$5:$AC$26;27;FALSE);"ح";"غ")</f>
        <v>ح</v>
      </c>
      <c r="U13" s="104" t="str">
        <f>IF('أسماء الموظفين والخصومات'!O10&gt;0;VLOOKUP(B13;'أسماء الموظفين والخصومات'!$B$5:$AC$26;14;FALSE)&amp;" "&amp;VLOOKUP(B13;'أسماء الموظفين والخصومات'!$B$5:$AC$26;15;FALSE);IF(VLOOKUP(B13;'أسماء الموظفين والخصومات'!$B$5:$AC$26;28;FALSE)&gt;VLOOKUP(B13;'أسماء الموظفين والخصومات'!$B$5:$AC$26;27;FALSE);"ح";"غ"))</f>
        <v>ح</v>
      </c>
      <c r="V13" s="70"/>
      <c r="W13" s="75" t="str">
        <f>IF(E13="غ";IF(H13="غ";IF(VLOOKUP(B13;الجدول1[[اسم الموظف]:[ساعات الإضافي]];2;FALSE)="لم يتأخر";"لا";VLOOKUP(B13;الجدول1[[اسم الموظف]:[ساعات الإضافي]];2;FALSE))-0.5;IF(K13="غ";IF(VLOOKUP(B13;الجدول1[[اسم الموظف]:[ساعات الإضافي]];2;FALSE)="لم يتأخر";"لا";VLOOKUP(B13;الجدول1[[اسم الموظف]:[ساعات الإضافي]];2;FALSE))-0.5;IF(N13="غ";IF(VLOOKUP(B13;الجدول1[[اسم الموظف]:[ساعات الإضافي]];2;FALSE)="لم يتأخر";"لا";VLOOKUP(B13;الجدول1[[اسم الموظف]:[ساعات الإضافي]];2;FALSE))-0.5;IF(Q13="غ";IF(VLOOKUP(B13;الجدول1[[اسم الموظف]:[ساعات الإضافي]];2;FALSE)="لم يتأخر";"لا";VLOOKUP(B13;الجدول1[[اسم الموظف]:[ساعات الإضافي]];2;FALSE))-0.5;IF(T13="غ";IF(VLOOKUP(B13;الجدول1[[اسم الموظف]:[ساعات الإضافي]];2;FALSE)="لم يتأخر";"لا";VLOOKUP(B13;الجدول1[[اسم الموظف]:[ساعات الإضافي]];2;FALSE))-0.5;IF(VLOOKUP(B13;الجدول1[[اسم الموظف]:[ساعات الإضافي]];2;FALSE)="لم يتأخر";"لا";VLOOKUP(B13;الجدول1[[اسم الموظف]:[ساعات الإضافي]];2;FALSE)))))));IF(VLOOKUP(B13;الجدول1[[اسم الموظف]:[ساعات الإضافي]];2;FALSE)="لم يتأخر";"لا";VLOOKUP(B13;الجدول1[[اسم الموظف]:[ساعات الإضافي]];2;FALSE)))</f>
        <v>لا</v>
      </c>
      <c r="X13" s="75" t="str">
        <f>IF(VLOOKUP(B13;الجدول1[[اسم الموظف]:[ساعات الإضافي]];3;FALSE)="ليس له وقت إضافي";"لا";VLOOKUP(B13;الجدول1[[اسم الموظف]:[ساعات الإضافي]];3;FALSE))</f>
        <v>لا</v>
      </c>
      <c r="AA13" s="78"/>
      <c r="AB13" s="78"/>
      <c r="AC13" s="78"/>
      <c r="AD13" s="78"/>
      <c r="AE13" s="78"/>
    </row>
    <row r="14" spans="1:31" ht="18.75" thickBot="1">
      <c r="A14" s="89">
        <v>7</v>
      </c>
      <c r="B14" s="84" t="s">
        <v>36</v>
      </c>
      <c r="C14" s="85"/>
      <c r="D14" s="70"/>
      <c r="E14" s="103" t="str">
        <f>IF(VLOOKUP(B14;'أسماء الموظفين والخصومات'!$B$5:$AC$26;18;FALSE)&gt;VLOOKUP(B14;'أسماء الموظفين والخصومات'!$B$5:$AC$26;17;FALSE);"ح";"غ")</f>
        <v>ح</v>
      </c>
      <c r="F14" s="104" t="str">
        <f>IF('أسماء الموظفين والخصومات'!E11&gt;0;VLOOKUP(B14;'أسماء الموظفين والخصومات'!$B$5:$AC$26;4;FALSE)&amp;" "&amp;VLOOKUP(B14;'أسماء الموظفين والخصومات'!$B$5:$AC$26;5;FALSE);IF(VLOOKUP(B14;'أسماء الموظفين والخصومات'!$B$5:$AC$26;18;FALSE)&gt;VLOOKUP(B14;'أسماء الموظفين والخصومات'!$B$5:$AC$26;17;FALSE);"ح";"غ"))</f>
        <v>ح</v>
      </c>
      <c r="G14" s="106"/>
      <c r="H14" s="103" t="str">
        <f>IF(VLOOKUP(B14;'أسماء الموظفين والخصومات'!$B$5:$AC$26;20;FALSE)&gt;VLOOKUP(B14;'أسماء الموظفين والخصومات'!$B$5:$AC$26;19;FALSE);"ح";"غ")</f>
        <v>ح</v>
      </c>
      <c r="I14" s="104" t="str">
        <f>IF('أسماء الموظفين والخصومات'!G11&gt;0;VLOOKUP(B14;'أسماء الموظفين والخصومات'!$B$5:$AC$26;6;FALSE)&amp;" "&amp;VLOOKUP(B14;'أسماء الموظفين والخصومات'!$B$5:$AC$26;7;FALSE);IF(VLOOKUP(B14;'أسماء الموظفين والخصومات'!$B$5:$AC$26;20;FALSE)&gt;VLOOKUP(B14;'أسماء الموظفين والخصومات'!$B$5:$AC$26;19;FALSE);"ح";"غ"))</f>
        <v>ح</v>
      </c>
      <c r="J14" s="106"/>
      <c r="K14" s="103" t="str">
        <f>IF(VLOOKUP(B14;'أسماء الموظفين والخصومات'!$B$5:$AC$26;22;FALSE)&gt;VLOOKUP(B14;'أسماء الموظفين والخصومات'!$B$5:$AC$26;21;FALSE);"ح";"غ")</f>
        <v>ح</v>
      </c>
      <c r="L14" s="104" t="str">
        <f>IF('أسماء الموظفين والخصومات'!I11&gt;0;VLOOKUP(B14;'أسماء الموظفين والخصومات'!$B$5:$AC$26;8;FALSE)&amp;" "&amp;VLOOKUP(B14;'أسماء الموظفين والخصومات'!$B$5:$AC$26;9;FALSE);IF(VLOOKUP(B14;'أسماء الموظفين والخصومات'!$B$5:$AC$26;22;FALSE)&gt;VLOOKUP(B14;'أسماء الموظفين والخصومات'!$B$5:$AC$26;21;FALSE);"ح";"غ"))</f>
        <v>ح</v>
      </c>
      <c r="M14" s="106"/>
      <c r="N14" s="103" t="str">
        <f>IF(VLOOKUP(B14;'أسماء الموظفين والخصومات'!$B$5:$AC$26;24;FALSE)&gt;VLOOKUP(B14;'أسماء الموظفين والخصومات'!$B$5:$AC$26;23;FALSE);"ح";"غ")</f>
        <v>ح</v>
      </c>
      <c r="O14" s="104" t="str">
        <f>IF('أسماء الموظفين والخصومات'!K11&gt;0;VLOOKUP(B14;'أسماء الموظفين والخصومات'!$B$5:$AC$26;10;FALSE)&amp;" "&amp;VLOOKUP(B14;'أسماء الموظفين والخصومات'!$B$5:$AC$26;11;FALSE);IF(VLOOKUP(B14;'أسماء الموظفين والخصومات'!$B$5:$AC$26;24;FALSE)&gt;VLOOKUP(B14;'أسماء الموظفين والخصومات'!$B$5:$AC$26;23;FALSE);"ح";"غ"))</f>
        <v>ح</v>
      </c>
      <c r="P14" s="106"/>
      <c r="Q14" s="103" t="str">
        <f>IF(VLOOKUP(B14;'أسماء الموظفين والخصومات'!$B$5:$AC$26;26;FALSE)&gt;VLOOKUP(B14;'أسماء الموظفين والخصومات'!$B$5:$AC$26;25;FALSE);"ح";"غ")</f>
        <v>ح</v>
      </c>
      <c r="R14" s="104" t="str">
        <f>IF('أسماء الموظفين والخصومات'!M11&gt;0;VLOOKUP(B14;'أسماء الموظفين والخصومات'!$B$5:$AC$26;12;FALSE)&amp;" "&amp;VLOOKUP(B14;'أسماء الموظفين والخصومات'!$B$5:$AC$26;13;FALSE);IF(VLOOKUP(B14;'أسماء الموظفين والخصومات'!$B$5:$AC$26;26;FALSE)&gt;VLOOKUP(B14;'أسماء الموظفين والخصومات'!$B$5:$AC$26;25;FALSE);"ح";"غ"))</f>
        <v>ح</v>
      </c>
      <c r="S14" s="106"/>
      <c r="T14" s="103" t="str">
        <f>IF(VLOOKUP(B14;'أسماء الموظفين والخصومات'!$B$5:$AC$26;28;FALSE)&gt;VLOOKUP(B14;'أسماء الموظفين والخصومات'!$B$5:$AC$26;27;FALSE);"ح";"غ")</f>
        <v>ح</v>
      </c>
      <c r="U14" s="104" t="str">
        <f>IF('أسماء الموظفين والخصومات'!O11&gt;0;VLOOKUP(B14;'أسماء الموظفين والخصومات'!$B$5:$AC$26;14;FALSE)&amp;" "&amp;VLOOKUP(B14;'أسماء الموظفين والخصومات'!$B$5:$AC$26;15;FALSE);IF(VLOOKUP(B14;'أسماء الموظفين والخصومات'!$B$5:$AC$26;28;FALSE)&gt;VLOOKUP(B14;'أسماء الموظفين والخصومات'!$B$5:$AC$26;27;FALSE);"ح";"غ"))</f>
        <v>ح</v>
      </c>
      <c r="V14" s="70"/>
      <c r="W14" s="75" t="str">
        <f>IF(E14="غ";IF(H14="غ";IF(VLOOKUP(B14;الجدول1[[اسم الموظف]:[ساعات الإضافي]];2;FALSE)="لم يتأخر";"لا";VLOOKUP(B14;الجدول1[[اسم الموظف]:[ساعات الإضافي]];2;FALSE))-0.5;IF(K14="غ";IF(VLOOKUP(B14;الجدول1[[اسم الموظف]:[ساعات الإضافي]];2;FALSE)="لم يتأخر";"لا";VLOOKUP(B14;الجدول1[[اسم الموظف]:[ساعات الإضافي]];2;FALSE))-0.5;IF(N14="غ";IF(VLOOKUP(B14;الجدول1[[اسم الموظف]:[ساعات الإضافي]];2;FALSE)="لم يتأخر";"لا";VLOOKUP(B14;الجدول1[[اسم الموظف]:[ساعات الإضافي]];2;FALSE))-0.5;IF(Q14="غ";IF(VLOOKUP(B14;الجدول1[[اسم الموظف]:[ساعات الإضافي]];2;FALSE)="لم يتأخر";"لا";VLOOKUP(B14;الجدول1[[اسم الموظف]:[ساعات الإضافي]];2;FALSE))-0.5;IF(T14="غ";IF(VLOOKUP(B14;الجدول1[[اسم الموظف]:[ساعات الإضافي]];2;FALSE)="لم يتأخر";"لا";VLOOKUP(B14;الجدول1[[اسم الموظف]:[ساعات الإضافي]];2;FALSE))-0.5;IF(VLOOKUP(B14;الجدول1[[اسم الموظف]:[ساعات الإضافي]];2;FALSE)="لم يتأخر";"لا";VLOOKUP(B14;الجدول1[[اسم الموظف]:[ساعات الإضافي]];2;FALSE)))))));IF(VLOOKUP(B14;الجدول1[[اسم الموظف]:[ساعات الإضافي]];2;FALSE)="لم يتأخر";"لا";VLOOKUP(B14;الجدول1[[اسم الموظف]:[ساعات الإضافي]];2;FALSE)))</f>
        <v>لا</v>
      </c>
      <c r="X14" s="75" t="str">
        <f>IF(VLOOKUP(B14;الجدول1[[اسم الموظف]:[ساعات الإضافي]];3;FALSE)="ليس له وقت إضافي";"لا";VLOOKUP(B14;الجدول1[[اسم الموظف]:[ساعات الإضافي]];3;FALSE))</f>
        <v>لا</v>
      </c>
      <c r="AA14" s="78"/>
      <c r="AB14" s="78"/>
      <c r="AC14" s="78"/>
      <c r="AD14" s="78"/>
      <c r="AE14" s="78"/>
    </row>
    <row r="15" spans="1:31" ht="18.75" thickBot="1">
      <c r="A15" s="89">
        <v>8</v>
      </c>
      <c r="B15" s="84" t="s">
        <v>37</v>
      </c>
      <c r="C15" s="85"/>
      <c r="D15" s="70"/>
      <c r="E15" s="103" t="str">
        <f>IF(VLOOKUP(B15;'أسماء الموظفين والخصومات'!$B$5:$AC$26;18;FALSE)&gt;VLOOKUP(B15;'أسماء الموظفين والخصومات'!$B$5:$AC$26;17;FALSE);"ح";"غ")</f>
        <v>ح</v>
      </c>
      <c r="F15" s="104" t="str">
        <f>IF('أسماء الموظفين والخصومات'!E12&gt;0;VLOOKUP(B15;'أسماء الموظفين والخصومات'!$B$5:$AC$26;4;FALSE)&amp;" "&amp;VLOOKUP(B15;'أسماء الموظفين والخصومات'!$B$5:$AC$26;5;FALSE);IF(VLOOKUP(B15;'أسماء الموظفين والخصومات'!$B$5:$AC$26;18;FALSE)&gt;VLOOKUP(B15;'أسماء الموظفين والخصومات'!$B$5:$AC$26;17;FALSE);"ح";"غ"))</f>
        <v>ح</v>
      </c>
      <c r="G15" s="106"/>
      <c r="H15" s="103" t="str">
        <f>IF(VLOOKUP(B15;'أسماء الموظفين والخصومات'!$B$5:$AC$26;20;FALSE)&gt;VLOOKUP(B15;'أسماء الموظفين والخصومات'!$B$5:$AC$26;19;FALSE);"ح";"غ")</f>
        <v>ح</v>
      </c>
      <c r="I15" s="104" t="str">
        <f>IF('أسماء الموظفين والخصومات'!G12&gt;0;VLOOKUP(B15;'أسماء الموظفين والخصومات'!$B$5:$AC$26;6;FALSE)&amp;" "&amp;VLOOKUP(B15;'أسماء الموظفين والخصومات'!$B$5:$AC$26;7;FALSE);IF(VLOOKUP(B15;'أسماء الموظفين والخصومات'!$B$5:$AC$26;20;FALSE)&gt;VLOOKUP(B15;'أسماء الموظفين والخصومات'!$B$5:$AC$26;19;FALSE);"ح";"غ"))</f>
        <v>ح</v>
      </c>
      <c r="J15" s="106"/>
      <c r="K15" s="103" t="str">
        <f>IF(VLOOKUP(B15;'أسماء الموظفين والخصومات'!$B$5:$AC$26;22;FALSE)&gt;VLOOKUP(B15;'أسماء الموظفين والخصومات'!$B$5:$AC$26;21;FALSE);"ح";"غ")</f>
        <v>ح</v>
      </c>
      <c r="L15" s="104" t="str">
        <f>IF('أسماء الموظفين والخصومات'!I12&gt;0;VLOOKUP(B15;'أسماء الموظفين والخصومات'!$B$5:$AC$26;8;FALSE)&amp;" "&amp;VLOOKUP(B15;'أسماء الموظفين والخصومات'!$B$5:$AC$26;9;FALSE);IF(VLOOKUP(B15;'أسماء الموظفين والخصومات'!$B$5:$AC$26;22;FALSE)&gt;VLOOKUP(B15;'أسماء الموظفين والخصومات'!$B$5:$AC$26;21;FALSE);"ح";"غ"))</f>
        <v>ح</v>
      </c>
      <c r="M15" s="106"/>
      <c r="N15" s="103" t="str">
        <f>IF(VLOOKUP(B15;'أسماء الموظفين والخصومات'!$B$5:$AC$26;24;FALSE)&gt;VLOOKUP(B15;'أسماء الموظفين والخصومات'!$B$5:$AC$26;23;FALSE);"ح";"غ")</f>
        <v>ح</v>
      </c>
      <c r="O15" s="104" t="str">
        <f>IF('أسماء الموظفين والخصومات'!K12&gt;0;VLOOKUP(B15;'أسماء الموظفين والخصومات'!$B$5:$AC$26;10;FALSE)&amp;" "&amp;VLOOKUP(B15;'أسماء الموظفين والخصومات'!$B$5:$AC$26;11;FALSE);IF(VLOOKUP(B15;'أسماء الموظفين والخصومات'!$B$5:$AC$26;24;FALSE)&gt;VLOOKUP(B15;'أسماء الموظفين والخصومات'!$B$5:$AC$26;23;FALSE);"ح";"غ"))</f>
        <v>ح</v>
      </c>
      <c r="P15" s="106"/>
      <c r="Q15" s="103" t="str">
        <f>IF(VLOOKUP(B15;'أسماء الموظفين والخصومات'!$B$5:$AC$26;26;FALSE)&gt;VLOOKUP(B15;'أسماء الموظفين والخصومات'!$B$5:$AC$26;25;FALSE);"ح";"غ")</f>
        <v>ح</v>
      </c>
      <c r="R15" s="104" t="str">
        <f>IF('أسماء الموظفين والخصومات'!M12&gt;0;VLOOKUP(B15;'أسماء الموظفين والخصومات'!$B$5:$AC$26;12;FALSE)&amp;" "&amp;VLOOKUP(B15;'أسماء الموظفين والخصومات'!$B$5:$AC$26;13;FALSE);IF(VLOOKUP(B15;'أسماء الموظفين والخصومات'!$B$5:$AC$26;26;FALSE)&gt;VLOOKUP(B15;'أسماء الموظفين والخصومات'!$B$5:$AC$26;25;FALSE);"ح";"غ"))</f>
        <v>ح</v>
      </c>
      <c r="S15" s="106"/>
      <c r="T15" s="103" t="str">
        <f>IF(VLOOKUP(B15;'أسماء الموظفين والخصومات'!$B$5:$AC$26;28;FALSE)&gt;VLOOKUP(B15;'أسماء الموظفين والخصومات'!$B$5:$AC$26;27;FALSE);"ح";"غ")</f>
        <v>ح</v>
      </c>
      <c r="U15" s="104" t="str">
        <f>IF('أسماء الموظفين والخصومات'!O12&gt;0;VLOOKUP(B15;'أسماء الموظفين والخصومات'!$B$5:$AC$26;14;FALSE)&amp;" "&amp;VLOOKUP(B15;'أسماء الموظفين والخصومات'!$B$5:$AC$26;15;FALSE);IF(VLOOKUP(B15;'أسماء الموظفين والخصومات'!$B$5:$AC$26;28;FALSE)&gt;VLOOKUP(B15;'أسماء الموظفين والخصومات'!$B$5:$AC$26;27;FALSE);"ح";"غ"))</f>
        <v>ح</v>
      </c>
      <c r="V15" s="70"/>
      <c r="W15" s="75" t="str">
        <f>IF(E15="غ";IF(H15="غ";IF(VLOOKUP(B15;الجدول1[[اسم الموظف]:[ساعات الإضافي]];2;FALSE)="لم يتأخر";"لا";VLOOKUP(B15;الجدول1[[اسم الموظف]:[ساعات الإضافي]];2;FALSE))-0.5;IF(K15="غ";IF(VLOOKUP(B15;الجدول1[[اسم الموظف]:[ساعات الإضافي]];2;FALSE)="لم يتأخر";"لا";VLOOKUP(B15;الجدول1[[اسم الموظف]:[ساعات الإضافي]];2;FALSE))-0.5;IF(N15="غ";IF(VLOOKUP(B15;الجدول1[[اسم الموظف]:[ساعات الإضافي]];2;FALSE)="لم يتأخر";"لا";VLOOKUP(B15;الجدول1[[اسم الموظف]:[ساعات الإضافي]];2;FALSE))-0.5;IF(Q15="غ";IF(VLOOKUP(B15;الجدول1[[اسم الموظف]:[ساعات الإضافي]];2;FALSE)="لم يتأخر";"لا";VLOOKUP(B15;الجدول1[[اسم الموظف]:[ساعات الإضافي]];2;FALSE))-0.5;IF(T15="غ";IF(VLOOKUP(B15;الجدول1[[اسم الموظف]:[ساعات الإضافي]];2;FALSE)="لم يتأخر";"لا";VLOOKUP(B15;الجدول1[[اسم الموظف]:[ساعات الإضافي]];2;FALSE))-0.5;IF(VLOOKUP(B15;الجدول1[[اسم الموظف]:[ساعات الإضافي]];2;FALSE)="لم يتأخر";"لا";VLOOKUP(B15;الجدول1[[اسم الموظف]:[ساعات الإضافي]];2;FALSE)))))));IF(VLOOKUP(B15;الجدول1[[اسم الموظف]:[ساعات الإضافي]];2;FALSE)="لم يتأخر";"لا";VLOOKUP(B15;الجدول1[[اسم الموظف]:[ساعات الإضافي]];2;FALSE)))</f>
        <v>لا</v>
      </c>
      <c r="X15" s="75" t="str">
        <f>IF(VLOOKUP(B15;الجدول1[[اسم الموظف]:[ساعات الإضافي]];3;FALSE)="ليس له وقت إضافي";"لا";VLOOKUP(B15;الجدول1[[اسم الموظف]:[ساعات الإضافي]];3;FALSE))</f>
        <v>لا</v>
      </c>
      <c r="AA15" s="78"/>
      <c r="AB15" s="91">
        <v>0.5</v>
      </c>
      <c r="AC15" s="78"/>
      <c r="AD15" s="78"/>
      <c r="AE15" s="78"/>
    </row>
    <row r="16" spans="1:31" ht="18.75" thickBot="1">
      <c r="A16" s="89">
        <v>9</v>
      </c>
      <c r="B16" s="84" t="s">
        <v>38</v>
      </c>
      <c r="C16" s="85"/>
      <c r="D16" s="70"/>
      <c r="E16" s="103" t="str">
        <f>IF(VLOOKUP(B16;'أسماء الموظفين والخصومات'!$B$5:$AC$26;18;FALSE)&gt;VLOOKUP(B16;'أسماء الموظفين والخصومات'!$B$5:$AC$26;17;FALSE);"ح";"غ")</f>
        <v>ح</v>
      </c>
      <c r="F16" s="104" t="str">
        <f>IF('أسماء الموظفين والخصومات'!E13&gt;0;VLOOKUP(B16;'أسماء الموظفين والخصومات'!$B$5:$AC$26;4;FALSE)&amp;" "&amp;VLOOKUP(B16;'أسماء الموظفين والخصومات'!$B$5:$AC$26;5;FALSE);IF(VLOOKUP(B16;'أسماء الموظفين والخصومات'!$B$5:$AC$26;18;FALSE)&gt;VLOOKUP(B16;'أسماء الموظفين والخصومات'!$B$5:$AC$26;17;FALSE);"ح";"غ"))</f>
        <v>ح</v>
      </c>
      <c r="G16" s="106"/>
      <c r="H16" s="103" t="str">
        <f>IF(VLOOKUP(B16;'أسماء الموظفين والخصومات'!$B$5:$AC$26;20;FALSE)&gt;VLOOKUP(B16;'أسماء الموظفين والخصومات'!$B$5:$AC$26;19;FALSE);"ح";"غ")</f>
        <v>ح</v>
      </c>
      <c r="I16" s="104" t="str">
        <f>IF('أسماء الموظفين والخصومات'!G13&gt;0;VLOOKUP(B16;'أسماء الموظفين والخصومات'!$B$5:$AC$26;6;FALSE)&amp;" "&amp;VLOOKUP(B16;'أسماء الموظفين والخصومات'!$B$5:$AC$26;7;FALSE);IF(VLOOKUP(B16;'أسماء الموظفين والخصومات'!$B$5:$AC$26;20;FALSE)&gt;VLOOKUP(B16;'أسماء الموظفين والخصومات'!$B$5:$AC$26;19;FALSE);"ح";"غ"))</f>
        <v>ح</v>
      </c>
      <c r="J16" s="106"/>
      <c r="K16" s="103" t="str">
        <f>IF(VLOOKUP(B16;'أسماء الموظفين والخصومات'!$B$5:$AC$26;22;FALSE)&gt;VLOOKUP(B16;'أسماء الموظفين والخصومات'!$B$5:$AC$26;21;FALSE);"ح";"غ")</f>
        <v>ح</v>
      </c>
      <c r="L16" s="104" t="str">
        <f>IF('أسماء الموظفين والخصومات'!I13&gt;0;VLOOKUP(B16;'أسماء الموظفين والخصومات'!$B$5:$AC$26;8;FALSE)&amp;" "&amp;VLOOKUP(B16;'أسماء الموظفين والخصومات'!$B$5:$AC$26;9;FALSE);IF(VLOOKUP(B16;'أسماء الموظفين والخصومات'!$B$5:$AC$26;22;FALSE)&gt;VLOOKUP(B16;'أسماء الموظفين والخصومات'!$B$5:$AC$26;21;FALSE);"ح";"غ"))</f>
        <v>ح</v>
      </c>
      <c r="M16" s="106"/>
      <c r="N16" s="103" t="str">
        <f>IF(VLOOKUP(B16;'أسماء الموظفين والخصومات'!$B$5:$AC$26;24;FALSE)&gt;VLOOKUP(B16;'أسماء الموظفين والخصومات'!$B$5:$AC$26;23;FALSE);"ح";"غ")</f>
        <v>ح</v>
      </c>
      <c r="O16" s="104" t="str">
        <f>IF('أسماء الموظفين والخصومات'!K13&gt;0;VLOOKUP(B16;'أسماء الموظفين والخصومات'!$B$5:$AC$26;10;FALSE)&amp;" "&amp;VLOOKUP(B16;'أسماء الموظفين والخصومات'!$B$5:$AC$26;11;FALSE);IF(VLOOKUP(B16;'أسماء الموظفين والخصومات'!$B$5:$AC$26;24;FALSE)&gt;VLOOKUP(B16;'أسماء الموظفين والخصومات'!$B$5:$AC$26;23;FALSE);"ح";"غ"))</f>
        <v>ح</v>
      </c>
      <c r="P16" s="106"/>
      <c r="Q16" s="103" t="str">
        <f>IF(VLOOKUP(B16;'أسماء الموظفين والخصومات'!$B$5:$AC$26;26;FALSE)&gt;VLOOKUP(B16;'أسماء الموظفين والخصومات'!$B$5:$AC$26;25;FALSE);"ح";"غ")</f>
        <v>ح</v>
      </c>
      <c r="R16" s="104" t="str">
        <f>IF('أسماء الموظفين والخصومات'!M13&gt;0;VLOOKUP(B16;'أسماء الموظفين والخصومات'!$B$5:$AC$26;12;FALSE)&amp;" "&amp;VLOOKUP(B16;'أسماء الموظفين والخصومات'!$B$5:$AC$26;13;FALSE);IF(VLOOKUP(B16;'أسماء الموظفين والخصومات'!$B$5:$AC$26;26;FALSE)&gt;VLOOKUP(B16;'أسماء الموظفين والخصومات'!$B$5:$AC$26;25;FALSE);"ح";"غ"))</f>
        <v>ح</v>
      </c>
      <c r="S16" s="106"/>
      <c r="T16" s="103" t="str">
        <f>IF(VLOOKUP(B16;'أسماء الموظفين والخصومات'!$B$5:$AC$26;28;FALSE)&gt;VLOOKUP(B16;'أسماء الموظفين والخصومات'!$B$5:$AC$26;27;FALSE);"ح";"غ")</f>
        <v>ح</v>
      </c>
      <c r="U16" s="104" t="str">
        <f>IF('أسماء الموظفين والخصومات'!O13&gt;0;VLOOKUP(B16;'أسماء الموظفين والخصومات'!$B$5:$AC$26;14;FALSE)&amp;" "&amp;VLOOKUP(B16;'أسماء الموظفين والخصومات'!$B$5:$AC$26;15;FALSE);IF(VLOOKUP(B16;'أسماء الموظفين والخصومات'!$B$5:$AC$26;28;FALSE)&gt;VLOOKUP(B16;'أسماء الموظفين والخصومات'!$B$5:$AC$26;27;FALSE);"ح";"غ"))</f>
        <v>ح</v>
      </c>
      <c r="V16" s="70"/>
      <c r="W16" s="75" t="str">
        <f>IF(E16="غ";IF(H16="غ";IF(VLOOKUP(B16;الجدول1[[اسم الموظف]:[ساعات الإضافي]];2;FALSE)="لم يتأخر";"لا";VLOOKUP(B16;الجدول1[[اسم الموظف]:[ساعات الإضافي]];2;FALSE))-0.5;IF(K16="غ";IF(VLOOKUP(B16;الجدول1[[اسم الموظف]:[ساعات الإضافي]];2;FALSE)="لم يتأخر";"لا";VLOOKUP(B16;الجدول1[[اسم الموظف]:[ساعات الإضافي]];2;FALSE))-0.5;IF(N16="غ";IF(VLOOKUP(B16;الجدول1[[اسم الموظف]:[ساعات الإضافي]];2;FALSE)="لم يتأخر";"لا";VLOOKUP(B16;الجدول1[[اسم الموظف]:[ساعات الإضافي]];2;FALSE))-0.5;IF(Q16="غ";IF(VLOOKUP(B16;الجدول1[[اسم الموظف]:[ساعات الإضافي]];2;FALSE)="لم يتأخر";"لا";VLOOKUP(B16;الجدول1[[اسم الموظف]:[ساعات الإضافي]];2;FALSE))-0.5;IF(T16="غ";IF(VLOOKUP(B16;الجدول1[[اسم الموظف]:[ساعات الإضافي]];2;FALSE)="لم يتأخر";"لا";VLOOKUP(B16;الجدول1[[اسم الموظف]:[ساعات الإضافي]];2;FALSE))-0.5;IF(VLOOKUP(B16;الجدول1[[اسم الموظف]:[ساعات الإضافي]];2;FALSE)="لم يتأخر";"لا";VLOOKUP(B16;الجدول1[[اسم الموظف]:[ساعات الإضافي]];2;FALSE)))))));IF(VLOOKUP(B16;الجدول1[[اسم الموظف]:[ساعات الإضافي]];2;FALSE)="لم يتأخر";"لا";VLOOKUP(B16;الجدول1[[اسم الموظف]:[ساعات الإضافي]];2;FALSE)))</f>
        <v>لا</v>
      </c>
      <c r="X16" s="75" t="str">
        <f>IF(VLOOKUP(B16;الجدول1[[اسم الموظف]:[ساعات الإضافي]];3;FALSE)="ليس له وقت إضافي";"لا";VLOOKUP(B16;الجدول1[[اسم الموظف]:[ساعات الإضافي]];3;FALSE))</f>
        <v>لا</v>
      </c>
    </row>
    <row r="17" spans="1:28" ht="18.75" thickBot="1">
      <c r="A17" s="89">
        <v>10</v>
      </c>
      <c r="B17" s="84" t="s">
        <v>39</v>
      </c>
      <c r="C17" s="85"/>
      <c r="D17" s="70"/>
      <c r="E17" s="103" t="str">
        <f>IF(VLOOKUP(B17;'أسماء الموظفين والخصومات'!$B$5:$AC$26;18;FALSE)&gt;VLOOKUP(B17;'أسماء الموظفين والخصومات'!$B$5:$AC$26;17;FALSE);"ح";"غ")</f>
        <v>ح</v>
      </c>
      <c r="F17" s="104" t="str">
        <f>IF('أسماء الموظفين والخصومات'!E14&gt;0;VLOOKUP(B17;'أسماء الموظفين والخصومات'!$B$5:$AC$26;4;FALSE)&amp;" "&amp;VLOOKUP(B17;'أسماء الموظفين والخصومات'!$B$5:$AC$26;5;FALSE);IF(VLOOKUP(B17;'أسماء الموظفين والخصومات'!$B$5:$AC$26;18;FALSE)&gt;VLOOKUP(B17;'أسماء الموظفين والخصومات'!$B$5:$AC$26;17;FALSE);"ح";"غ"))</f>
        <v>ح</v>
      </c>
      <c r="G17" s="106"/>
      <c r="H17" s="103" t="str">
        <f>IF(VLOOKUP(B17;'أسماء الموظفين والخصومات'!$B$5:$AC$26;20;FALSE)&gt;VLOOKUP(B17;'أسماء الموظفين والخصومات'!$B$5:$AC$26;19;FALSE);"ح";"غ")</f>
        <v>ح</v>
      </c>
      <c r="I17" s="104" t="str">
        <f>IF('أسماء الموظفين والخصومات'!G14&gt;0;VLOOKUP(B17;'أسماء الموظفين والخصومات'!$B$5:$AC$26;6;FALSE)&amp;" "&amp;VLOOKUP(B17;'أسماء الموظفين والخصومات'!$B$5:$AC$26;7;FALSE);IF(VLOOKUP(B17;'أسماء الموظفين والخصومات'!$B$5:$AC$26;20;FALSE)&gt;VLOOKUP(B17;'أسماء الموظفين والخصومات'!$B$5:$AC$26;19;FALSE);"ح";"غ"))</f>
        <v>ح</v>
      </c>
      <c r="J17" s="106"/>
      <c r="K17" s="103" t="str">
        <f>IF(VLOOKUP(B17;'أسماء الموظفين والخصومات'!$B$5:$AC$26;22;FALSE)&gt;VLOOKUP(B17;'أسماء الموظفين والخصومات'!$B$5:$AC$26;21;FALSE);"ح";"غ")</f>
        <v>ح</v>
      </c>
      <c r="L17" s="104" t="str">
        <f>IF('أسماء الموظفين والخصومات'!I14&gt;0;VLOOKUP(B17;'أسماء الموظفين والخصومات'!$B$5:$AC$26;8;FALSE)&amp;" "&amp;VLOOKUP(B17;'أسماء الموظفين والخصومات'!$B$5:$AC$26;9;FALSE);IF(VLOOKUP(B17;'أسماء الموظفين والخصومات'!$B$5:$AC$26;22;FALSE)&gt;VLOOKUP(B17;'أسماء الموظفين والخصومات'!$B$5:$AC$26;21;FALSE);"ح";"غ"))</f>
        <v>ح</v>
      </c>
      <c r="M17" s="106"/>
      <c r="N17" s="103" t="str">
        <f>IF(VLOOKUP(B17;'أسماء الموظفين والخصومات'!$B$5:$AC$26;24;FALSE)&gt;VLOOKUP(B17;'أسماء الموظفين والخصومات'!$B$5:$AC$26;23;FALSE);"ح";"غ")</f>
        <v>ح</v>
      </c>
      <c r="O17" s="104" t="str">
        <f>IF('أسماء الموظفين والخصومات'!K14&gt;0;VLOOKUP(B17;'أسماء الموظفين والخصومات'!$B$5:$AC$26;10;FALSE)&amp;" "&amp;VLOOKUP(B17;'أسماء الموظفين والخصومات'!$B$5:$AC$26;11;FALSE);IF(VLOOKUP(B17;'أسماء الموظفين والخصومات'!$B$5:$AC$26;24;FALSE)&gt;VLOOKUP(B17;'أسماء الموظفين والخصومات'!$B$5:$AC$26;23;FALSE);"ح";"غ"))</f>
        <v>ح</v>
      </c>
      <c r="P17" s="106"/>
      <c r="Q17" s="103" t="str">
        <f>IF(VLOOKUP(B17;'أسماء الموظفين والخصومات'!$B$5:$AC$26;26;FALSE)&gt;VLOOKUP(B17;'أسماء الموظفين والخصومات'!$B$5:$AC$26;25;FALSE);"ح";"غ")</f>
        <v>ح</v>
      </c>
      <c r="R17" s="104" t="str">
        <f>IF('أسماء الموظفين والخصومات'!M14&gt;0;VLOOKUP(B17;'أسماء الموظفين والخصومات'!$B$5:$AC$26;12;FALSE)&amp;" "&amp;VLOOKUP(B17;'أسماء الموظفين والخصومات'!$B$5:$AC$26;13;FALSE);IF(VLOOKUP(B17;'أسماء الموظفين والخصومات'!$B$5:$AC$26;26;FALSE)&gt;VLOOKUP(B17;'أسماء الموظفين والخصومات'!$B$5:$AC$26;25;FALSE);"ح";"غ"))</f>
        <v>ح</v>
      </c>
      <c r="S17" s="106"/>
      <c r="T17" s="103" t="str">
        <f>IF(VLOOKUP(B17;'أسماء الموظفين والخصومات'!$B$5:$AC$26;28;FALSE)&gt;VLOOKUP(B17;'أسماء الموظفين والخصومات'!$B$5:$AC$26;27;FALSE);"ح";"غ")</f>
        <v>ح</v>
      </c>
      <c r="U17" s="104" t="str">
        <f>IF('أسماء الموظفين والخصومات'!O14&gt;0;VLOOKUP(B17;'أسماء الموظفين والخصومات'!$B$5:$AC$26;14;FALSE)&amp;" "&amp;VLOOKUP(B17;'أسماء الموظفين والخصومات'!$B$5:$AC$26;15;FALSE);IF(VLOOKUP(B17;'أسماء الموظفين والخصومات'!$B$5:$AC$26;28;FALSE)&gt;VLOOKUP(B17;'أسماء الموظفين والخصومات'!$B$5:$AC$26;27;FALSE);"ح";"غ"))</f>
        <v>ح</v>
      </c>
      <c r="V17" s="70"/>
      <c r="W17" s="75" t="str">
        <f>IF(E17="غ";IF(H17="غ";IF(VLOOKUP(B17;الجدول1[[اسم الموظف]:[ساعات الإضافي]];2;FALSE)="لم يتأخر";"لا";VLOOKUP(B17;الجدول1[[اسم الموظف]:[ساعات الإضافي]];2;FALSE))-0.5;IF(K17="غ";IF(VLOOKUP(B17;الجدول1[[اسم الموظف]:[ساعات الإضافي]];2;FALSE)="لم يتأخر";"لا";VLOOKUP(B17;الجدول1[[اسم الموظف]:[ساعات الإضافي]];2;FALSE))-0.5;IF(N17="غ";IF(VLOOKUP(B17;الجدول1[[اسم الموظف]:[ساعات الإضافي]];2;FALSE)="لم يتأخر";"لا";VLOOKUP(B17;الجدول1[[اسم الموظف]:[ساعات الإضافي]];2;FALSE))-0.5;IF(Q17="غ";IF(VLOOKUP(B17;الجدول1[[اسم الموظف]:[ساعات الإضافي]];2;FALSE)="لم يتأخر";"لا";VLOOKUP(B17;الجدول1[[اسم الموظف]:[ساعات الإضافي]];2;FALSE))-0.5;IF(T17="غ";IF(VLOOKUP(B17;الجدول1[[اسم الموظف]:[ساعات الإضافي]];2;FALSE)="لم يتأخر";"لا";VLOOKUP(B17;الجدول1[[اسم الموظف]:[ساعات الإضافي]];2;FALSE))-0.5;IF(VLOOKUP(B17;الجدول1[[اسم الموظف]:[ساعات الإضافي]];2;FALSE)="لم يتأخر";"لا";VLOOKUP(B17;الجدول1[[اسم الموظف]:[ساعات الإضافي]];2;FALSE)))))));IF(VLOOKUP(B17;الجدول1[[اسم الموظف]:[ساعات الإضافي]];2;FALSE)="لم يتأخر";"لا";VLOOKUP(B17;الجدول1[[اسم الموظف]:[ساعات الإضافي]];2;FALSE)))</f>
        <v>لا</v>
      </c>
      <c r="X17" s="75" t="str">
        <f>IF(VLOOKUP(B17;الجدول1[[اسم الموظف]:[ساعات الإضافي]];3;FALSE)="ليس له وقت إضافي";"لا";VLOOKUP(B17;الجدول1[[اسم الموظف]:[ساعات الإضافي]];3;FALSE))</f>
        <v>لا</v>
      </c>
    </row>
    <row r="18" spans="1:28" ht="18.75" thickBot="1">
      <c r="A18" s="89">
        <v>11</v>
      </c>
      <c r="B18" s="84" t="s">
        <v>40</v>
      </c>
      <c r="C18" s="85"/>
      <c r="D18" s="70"/>
      <c r="E18" s="103" t="str">
        <f>IF(VLOOKUP(B18;'أسماء الموظفين والخصومات'!$B$5:$AC$26;18;FALSE)&gt;VLOOKUP(B18;'أسماء الموظفين والخصومات'!$B$5:$AC$26;17;FALSE);"ح";"غ")</f>
        <v>ح</v>
      </c>
      <c r="F18" s="104" t="str">
        <f>IF('أسماء الموظفين والخصومات'!E15&gt;0;VLOOKUP(B18;'أسماء الموظفين والخصومات'!$B$5:$AC$26;4;FALSE)&amp;" "&amp;VLOOKUP(B18;'أسماء الموظفين والخصومات'!$B$5:$AC$26;5;FALSE);IF(VLOOKUP(B18;'أسماء الموظفين والخصومات'!$B$5:$AC$26;18;FALSE)&gt;VLOOKUP(B18;'أسماء الموظفين والخصومات'!$B$5:$AC$26;17;FALSE);"ح";"غ"))</f>
        <v>ح</v>
      </c>
      <c r="G18" s="106"/>
      <c r="H18" s="103" t="str">
        <f>IF(VLOOKUP(B18;'أسماء الموظفين والخصومات'!$B$5:$AC$26;20;FALSE)&gt;VLOOKUP(B18;'أسماء الموظفين والخصومات'!$B$5:$AC$26;19;FALSE);"ح";"غ")</f>
        <v>ح</v>
      </c>
      <c r="I18" s="104" t="str">
        <f>IF('أسماء الموظفين والخصومات'!G15&gt;0;VLOOKUP(B18;'أسماء الموظفين والخصومات'!$B$5:$AC$26;6;FALSE)&amp;" "&amp;VLOOKUP(B18;'أسماء الموظفين والخصومات'!$B$5:$AC$26;7;FALSE);IF(VLOOKUP(B18;'أسماء الموظفين والخصومات'!$B$5:$AC$26;20;FALSE)&gt;VLOOKUP(B18;'أسماء الموظفين والخصومات'!$B$5:$AC$26;19;FALSE);"ح";"غ"))</f>
        <v>ح</v>
      </c>
      <c r="J18" s="106"/>
      <c r="K18" s="103" t="str">
        <f>IF(VLOOKUP(B18;'أسماء الموظفين والخصومات'!$B$5:$AC$26;22;FALSE)&gt;VLOOKUP(B18;'أسماء الموظفين والخصومات'!$B$5:$AC$26;21;FALSE);"ح";"غ")</f>
        <v>ح</v>
      </c>
      <c r="L18" s="104" t="str">
        <f>IF('أسماء الموظفين والخصومات'!I15&gt;0;VLOOKUP(B18;'أسماء الموظفين والخصومات'!$B$5:$AC$26;8;FALSE)&amp;" "&amp;VLOOKUP(B18;'أسماء الموظفين والخصومات'!$B$5:$AC$26;9;FALSE);IF(VLOOKUP(B18;'أسماء الموظفين والخصومات'!$B$5:$AC$26;22;FALSE)&gt;VLOOKUP(B18;'أسماء الموظفين والخصومات'!$B$5:$AC$26;21;FALSE);"ح";"غ"))</f>
        <v>ح</v>
      </c>
      <c r="M18" s="106"/>
      <c r="N18" s="103" t="str">
        <f>IF(VLOOKUP(B18;'أسماء الموظفين والخصومات'!$B$5:$AC$26;24;FALSE)&gt;VLOOKUP(B18;'أسماء الموظفين والخصومات'!$B$5:$AC$26;23;FALSE);"ح";"غ")</f>
        <v>ح</v>
      </c>
      <c r="O18" s="104" t="str">
        <f>IF('أسماء الموظفين والخصومات'!K15&gt;0;VLOOKUP(B18;'أسماء الموظفين والخصومات'!$B$5:$AC$26;10;FALSE)&amp;" "&amp;VLOOKUP(B18;'أسماء الموظفين والخصومات'!$B$5:$AC$26;11;FALSE);IF(VLOOKUP(B18;'أسماء الموظفين والخصومات'!$B$5:$AC$26;24;FALSE)&gt;VLOOKUP(B18;'أسماء الموظفين والخصومات'!$B$5:$AC$26;23;FALSE);"ح";"غ"))</f>
        <v>ح</v>
      </c>
      <c r="P18" s="106"/>
      <c r="Q18" s="103" t="str">
        <f>IF(VLOOKUP(B18;'أسماء الموظفين والخصومات'!$B$5:$AC$26;26;FALSE)&gt;VLOOKUP(B18;'أسماء الموظفين والخصومات'!$B$5:$AC$26;25;FALSE);"ح";"غ")</f>
        <v>ح</v>
      </c>
      <c r="R18" s="104" t="str">
        <f>IF('أسماء الموظفين والخصومات'!M15&gt;0;VLOOKUP(B18;'أسماء الموظفين والخصومات'!$B$5:$AC$26;12;FALSE)&amp;" "&amp;VLOOKUP(B18;'أسماء الموظفين والخصومات'!$B$5:$AC$26;13;FALSE);IF(VLOOKUP(B18;'أسماء الموظفين والخصومات'!$B$5:$AC$26;26;FALSE)&gt;VLOOKUP(B18;'أسماء الموظفين والخصومات'!$B$5:$AC$26;25;FALSE);"ح";"غ"))</f>
        <v>ح</v>
      </c>
      <c r="S18" s="106"/>
      <c r="T18" s="103" t="str">
        <f>IF(VLOOKUP(B18;'أسماء الموظفين والخصومات'!$B$5:$AC$26;28;FALSE)&gt;VLOOKUP(B18;'أسماء الموظفين والخصومات'!$B$5:$AC$26;27;FALSE);"ح";"غ")</f>
        <v>ح</v>
      </c>
      <c r="U18" s="104" t="str">
        <f>IF('أسماء الموظفين والخصومات'!O15&gt;0;VLOOKUP(B18;'أسماء الموظفين والخصومات'!$B$5:$AC$26;14;FALSE)&amp;" "&amp;VLOOKUP(B18;'أسماء الموظفين والخصومات'!$B$5:$AC$26;15;FALSE);IF(VLOOKUP(B18;'أسماء الموظفين والخصومات'!$B$5:$AC$26;28;FALSE)&gt;VLOOKUP(B18;'أسماء الموظفين والخصومات'!$B$5:$AC$26;27;FALSE);"ح";"غ"))</f>
        <v>ح</v>
      </c>
      <c r="V18" s="70"/>
      <c r="W18" s="75" t="str">
        <f>IF(E18="غ";IF(H18="غ";IF(VLOOKUP(B18;الجدول1[[اسم الموظف]:[ساعات الإضافي]];2;FALSE)="لم يتأخر";"لا";VLOOKUP(B18;الجدول1[[اسم الموظف]:[ساعات الإضافي]];2;FALSE))-0.5;IF(K18="غ";IF(VLOOKUP(B18;الجدول1[[اسم الموظف]:[ساعات الإضافي]];2;FALSE)="لم يتأخر";"لا";VLOOKUP(B18;الجدول1[[اسم الموظف]:[ساعات الإضافي]];2;FALSE))-0.5;IF(N18="غ";IF(VLOOKUP(B18;الجدول1[[اسم الموظف]:[ساعات الإضافي]];2;FALSE)="لم يتأخر";"لا";VLOOKUP(B18;الجدول1[[اسم الموظف]:[ساعات الإضافي]];2;FALSE))-0.5;IF(Q18="غ";IF(VLOOKUP(B18;الجدول1[[اسم الموظف]:[ساعات الإضافي]];2;FALSE)="لم يتأخر";"لا";VLOOKUP(B18;الجدول1[[اسم الموظف]:[ساعات الإضافي]];2;FALSE))-0.5;IF(T18="غ";IF(VLOOKUP(B18;الجدول1[[اسم الموظف]:[ساعات الإضافي]];2;FALSE)="لم يتأخر";"لا";VLOOKUP(B18;الجدول1[[اسم الموظف]:[ساعات الإضافي]];2;FALSE))-0.5;IF(VLOOKUP(B18;الجدول1[[اسم الموظف]:[ساعات الإضافي]];2;FALSE)="لم يتأخر";"لا";VLOOKUP(B18;الجدول1[[اسم الموظف]:[ساعات الإضافي]];2;FALSE)))))));IF(VLOOKUP(B18;الجدول1[[اسم الموظف]:[ساعات الإضافي]];2;FALSE)="لم يتأخر";"لا";VLOOKUP(B18;الجدول1[[اسم الموظف]:[ساعات الإضافي]];2;FALSE)))</f>
        <v>لا</v>
      </c>
      <c r="X18" s="75" t="str">
        <f>IF(VLOOKUP(B18;الجدول1[[اسم الموظف]:[ساعات الإضافي]];3;FALSE)="ليس له وقت إضافي";"لا";VLOOKUP(B18;الجدول1[[اسم الموظف]:[ساعات الإضافي]];3;FALSE))</f>
        <v>لا</v>
      </c>
      <c r="AB18" s="107"/>
    </row>
    <row r="19" spans="1:28" ht="18.75" thickBot="1">
      <c r="A19" s="89">
        <v>12</v>
      </c>
      <c r="B19" s="84" t="s">
        <v>41</v>
      </c>
      <c r="C19" s="85"/>
      <c r="D19" s="70"/>
      <c r="E19" s="103" t="str">
        <f>IF(VLOOKUP(B19;'أسماء الموظفين والخصومات'!$B$5:$AC$26;18;FALSE)&gt;VLOOKUP(B19;'أسماء الموظفين والخصومات'!$B$5:$AC$26;17;FALSE);"ح";"غ")</f>
        <v>ح</v>
      </c>
      <c r="F19" s="104" t="str">
        <f>IF('أسماء الموظفين والخصومات'!E16&gt;0;VLOOKUP(B19;'أسماء الموظفين والخصومات'!$B$5:$AC$26;4;FALSE)&amp;" "&amp;VLOOKUP(B19;'أسماء الموظفين والخصومات'!$B$5:$AC$26;5;FALSE);IF(VLOOKUP(B19;'أسماء الموظفين والخصومات'!$B$5:$AC$26;18;FALSE)&gt;VLOOKUP(B19;'أسماء الموظفين والخصومات'!$B$5:$AC$26;17;FALSE);"ح";"غ"))</f>
        <v>ح</v>
      </c>
      <c r="G19" s="106"/>
      <c r="H19" s="103" t="str">
        <f>IF(VLOOKUP(B19;'أسماء الموظفين والخصومات'!$B$5:$AC$26;20;FALSE)&gt;VLOOKUP(B19;'أسماء الموظفين والخصومات'!$B$5:$AC$26;19;FALSE);"ح";"غ")</f>
        <v>ح</v>
      </c>
      <c r="I19" s="104" t="str">
        <f>IF('أسماء الموظفين والخصومات'!G16&gt;0;VLOOKUP(B19;'أسماء الموظفين والخصومات'!$B$5:$AC$26;6;FALSE)&amp;" "&amp;VLOOKUP(B19;'أسماء الموظفين والخصومات'!$B$5:$AC$26;7;FALSE);IF(VLOOKUP(B19;'أسماء الموظفين والخصومات'!$B$5:$AC$26;20;FALSE)&gt;VLOOKUP(B19;'أسماء الموظفين والخصومات'!$B$5:$AC$26;19;FALSE);"ح";"غ"))</f>
        <v>ح</v>
      </c>
      <c r="J19" s="106"/>
      <c r="K19" s="103" t="str">
        <f>IF(VLOOKUP(B19;'أسماء الموظفين والخصومات'!$B$5:$AC$26;22;FALSE)&gt;VLOOKUP(B19;'أسماء الموظفين والخصومات'!$B$5:$AC$26;21;FALSE);"ح";"غ")</f>
        <v>ح</v>
      </c>
      <c r="L19" s="104" t="str">
        <f>IF('أسماء الموظفين والخصومات'!I16&gt;0;VLOOKUP(B19;'أسماء الموظفين والخصومات'!$B$5:$AC$26;8;FALSE)&amp;" "&amp;VLOOKUP(B19;'أسماء الموظفين والخصومات'!$B$5:$AC$26;9;FALSE);IF(VLOOKUP(B19;'أسماء الموظفين والخصومات'!$B$5:$AC$26;22;FALSE)&gt;VLOOKUP(B19;'أسماء الموظفين والخصومات'!$B$5:$AC$26;21;FALSE);"ح";"غ"))</f>
        <v>ح</v>
      </c>
      <c r="M19" s="106"/>
      <c r="N19" s="103" t="str">
        <f>IF(VLOOKUP(B19;'أسماء الموظفين والخصومات'!$B$5:$AC$26;24;FALSE)&gt;VLOOKUP(B19;'أسماء الموظفين والخصومات'!$B$5:$AC$26;23;FALSE);"ح";"غ")</f>
        <v>ح</v>
      </c>
      <c r="O19" s="104" t="str">
        <f>IF('أسماء الموظفين والخصومات'!K16&gt;0;VLOOKUP(B19;'أسماء الموظفين والخصومات'!$B$5:$AC$26;10;FALSE)&amp;" "&amp;VLOOKUP(B19;'أسماء الموظفين والخصومات'!$B$5:$AC$26;11;FALSE);IF(VLOOKUP(B19;'أسماء الموظفين والخصومات'!$B$5:$AC$26;24;FALSE)&gt;VLOOKUP(B19;'أسماء الموظفين والخصومات'!$B$5:$AC$26;23;FALSE);"ح";"غ"))</f>
        <v>ح</v>
      </c>
      <c r="P19" s="106"/>
      <c r="Q19" s="103" t="str">
        <f>IF(VLOOKUP(B19;'أسماء الموظفين والخصومات'!$B$5:$AC$26;26;FALSE)&gt;VLOOKUP(B19;'أسماء الموظفين والخصومات'!$B$5:$AC$26;25;FALSE);"ح";"غ")</f>
        <v>ح</v>
      </c>
      <c r="R19" s="104" t="str">
        <f>IF('أسماء الموظفين والخصومات'!M16&gt;0;VLOOKUP(B19;'أسماء الموظفين والخصومات'!$B$5:$AC$26;12;FALSE)&amp;" "&amp;VLOOKUP(B19;'أسماء الموظفين والخصومات'!$B$5:$AC$26;13;FALSE);IF(VLOOKUP(B19;'أسماء الموظفين والخصومات'!$B$5:$AC$26;26;FALSE)&gt;VLOOKUP(B19;'أسماء الموظفين والخصومات'!$B$5:$AC$26;25;FALSE);"ح";"غ"))</f>
        <v>ح</v>
      </c>
      <c r="S19" s="106"/>
      <c r="T19" s="103" t="str">
        <f>IF(VLOOKUP(B19;'أسماء الموظفين والخصومات'!$B$5:$AC$26;28;FALSE)&gt;VLOOKUP(B19;'أسماء الموظفين والخصومات'!$B$5:$AC$26;27;FALSE);"ح";"غ")</f>
        <v>ح</v>
      </c>
      <c r="U19" s="104" t="str">
        <f>IF('أسماء الموظفين والخصومات'!O16&gt;0;VLOOKUP(B19;'أسماء الموظفين والخصومات'!$B$5:$AC$26;14;FALSE)&amp;" "&amp;VLOOKUP(B19;'أسماء الموظفين والخصومات'!$B$5:$AC$26;15;FALSE);IF(VLOOKUP(B19;'أسماء الموظفين والخصومات'!$B$5:$AC$26;28;FALSE)&gt;VLOOKUP(B19;'أسماء الموظفين والخصومات'!$B$5:$AC$26;27;FALSE);"ح";"غ"))</f>
        <v>ح</v>
      </c>
      <c r="V19" s="70"/>
      <c r="W19" s="75" t="str">
        <f>IF(E19="غ";IF(H19="غ";IF(VLOOKUP(B19;الجدول1[[اسم الموظف]:[ساعات الإضافي]];2;FALSE)="لم يتأخر";"لا";VLOOKUP(B19;الجدول1[[اسم الموظف]:[ساعات الإضافي]];2;FALSE))-0.5;IF(K19="غ";IF(VLOOKUP(B19;الجدول1[[اسم الموظف]:[ساعات الإضافي]];2;FALSE)="لم يتأخر";"لا";VLOOKUP(B19;الجدول1[[اسم الموظف]:[ساعات الإضافي]];2;FALSE))-0.5;IF(N19="غ";IF(VLOOKUP(B19;الجدول1[[اسم الموظف]:[ساعات الإضافي]];2;FALSE)="لم يتأخر";"لا";VLOOKUP(B19;الجدول1[[اسم الموظف]:[ساعات الإضافي]];2;FALSE))-0.5;IF(Q19="غ";IF(VLOOKUP(B19;الجدول1[[اسم الموظف]:[ساعات الإضافي]];2;FALSE)="لم يتأخر";"لا";VLOOKUP(B19;الجدول1[[اسم الموظف]:[ساعات الإضافي]];2;FALSE))-0.5;IF(T19="غ";IF(VLOOKUP(B19;الجدول1[[اسم الموظف]:[ساعات الإضافي]];2;FALSE)="لم يتأخر";"لا";VLOOKUP(B19;الجدول1[[اسم الموظف]:[ساعات الإضافي]];2;FALSE))-0.5;IF(VLOOKUP(B19;الجدول1[[اسم الموظف]:[ساعات الإضافي]];2;FALSE)="لم يتأخر";"لا";VLOOKUP(B19;الجدول1[[اسم الموظف]:[ساعات الإضافي]];2;FALSE)))))));IF(VLOOKUP(B19;الجدول1[[اسم الموظف]:[ساعات الإضافي]];2;FALSE)="لم يتأخر";"لا";VLOOKUP(B19;الجدول1[[اسم الموظف]:[ساعات الإضافي]];2;FALSE)))</f>
        <v>لا</v>
      </c>
      <c r="X19" s="75" t="str">
        <f>IF(VLOOKUP(B19;الجدول1[[اسم الموظف]:[ساعات الإضافي]];3;FALSE)="ليس له وقت إضافي";"لا";VLOOKUP(B19;الجدول1[[اسم الموظف]:[ساعات الإضافي]];3;FALSE))</f>
        <v>لا</v>
      </c>
      <c r="AB19" s="107"/>
    </row>
    <row r="20" spans="1:28" ht="18.75" thickBot="1">
      <c r="A20" s="89">
        <v>13</v>
      </c>
      <c r="B20" s="84" t="s">
        <v>42</v>
      </c>
      <c r="C20" s="85"/>
      <c r="D20" s="70"/>
      <c r="E20" s="103" t="str">
        <f>IF(VLOOKUP(B20;'أسماء الموظفين والخصومات'!$B$5:$AC$26;18;FALSE)&gt;VLOOKUP(B20;'أسماء الموظفين والخصومات'!$B$5:$AC$26;17;FALSE);"ح";"غ")</f>
        <v>ح</v>
      </c>
      <c r="F20" s="104" t="str">
        <f>IF('أسماء الموظفين والخصومات'!E17&gt;0;VLOOKUP(B20;'أسماء الموظفين والخصومات'!$B$5:$AC$26;4;FALSE)&amp;" "&amp;VLOOKUP(B20;'أسماء الموظفين والخصومات'!$B$5:$AC$26;5;FALSE);IF(VLOOKUP(B20;'أسماء الموظفين والخصومات'!$B$5:$AC$26;18;FALSE)&gt;VLOOKUP(B20;'أسماء الموظفين والخصومات'!$B$5:$AC$26;17;FALSE);"ح";"غ"))</f>
        <v>ح</v>
      </c>
      <c r="G20" s="106"/>
      <c r="H20" s="103" t="str">
        <f>IF(VLOOKUP(B20;'أسماء الموظفين والخصومات'!$B$5:$AC$26;20;FALSE)&gt;VLOOKUP(B20;'أسماء الموظفين والخصومات'!$B$5:$AC$26;19;FALSE);"ح";"غ")</f>
        <v>ح</v>
      </c>
      <c r="I20" s="104" t="str">
        <f>IF('أسماء الموظفين والخصومات'!G17&gt;0;VLOOKUP(B20;'أسماء الموظفين والخصومات'!$B$5:$AC$26;6;FALSE)&amp;" "&amp;VLOOKUP(B20;'أسماء الموظفين والخصومات'!$B$5:$AC$26;7;FALSE);IF(VLOOKUP(B20;'أسماء الموظفين والخصومات'!$B$5:$AC$26;20;FALSE)&gt;VLOOKUP(B20;'أسماء الموظفين والخصومات'!$B$5:$AC$26;19;FALSE);"ح";"غ"))</f>
        <v>ح</v>
      </c>
      <c r="J20" s="106"/>
      <c r="K20" s="103" t="str">
        <f>IF(VLOOKUP(B20;'أسماء الموظفين والخصومات'!$B$5:$AC$26;22;FALSE)&gt;VLOOKUP(B20;'أسماء الموظفين والخصومات'!$B$5:$AC$26;21;FALSE);"ح";"غ")</f>
        <v>ح</v>
      </c>
      <c r="L20" s="104" t="str">
        <f>IF('أسماء الموظفين والخصومات'!I17&gt;0;VLOOKUP(B20;'أسماء الموظفين والخصومات'!$B$5:$AC$26;8;FALSE)&amp;" "&amp;VLOOKUP(B20;'أسماء الموظفين والخصومات'!$B$5:$AC$26;9;FALSE);IF(VLOOKUP(B20;'أسماء الموظفين والخصومات'!$B$5:$AC$26;22;FALSE)&gt;VLOOKUP(B20;'أسماء الموظفين والخصومات'!$B$5:$AC$26;21;FALSE);"ح";"غ"))</f>
        <v>ح</v>
      </c>
      <c r="M20" s="106"/>
      <c r="N20" s="103" t="str">
        <f>IF(VLOOKUP(B20;'أسماء الموظفين والخصومات'!$B$5:$AC$26;24;FALSE)&gt;VLOOKUP(B20;'أسماء الموظفين والخصومات'!$B$5:$AC$26;23;FALSE);"ح";"غ")</f>
        <v>ح</v>
      </c>
      <c r="O20" s="104" t="str">
        <f>IF('أسماء الموظفين والخصومات'!K17&gt;0;VLOOKUP(B20;'أسماء الموظفين والخصومات'!$B$5:$AC$26;10;FALSE)&amp;" "&amp;VLOOKUP(B20;'أسماء الموظفين والخصومات'!$B$5:$AC$26;11;FALSE);IF(VLOOKUP(B20;'أسماء الموظفين والخصومات'!$B$5:$AC$26;24;FALSE)&gt;VLOOKUP(B20;'أسماء الموظفين والخصومات'!$B$5:$AC$26;23;FALSE);"ح";"غ"))</f>
        <v>ح</v>
      </c>
      <c r="P20" s="106"/>
      <c r="Q20" s="103" t="str">
        <f>IF(VLOOKUP(B20;'أسماء الموظفين والخصومات'!$B$5:$AC$26;26;FALSE)&gt;VLOOKUP(B20;'أسماء الموظفين والخصومات'!$B$5:$AC$26;25;FALSE);"ح";"غ")</f>
        <v>ح</v>
      </c>
      <c r="R20" s="104" t="str">
        <f>IF('أسماء الموظفين والخصومات'!M17&gt;0;VLOOKUP(B20;'أسماء الموظفين والخصومات'!$B$5:$AC$26;12;FALSE)&amp;" "&amp;VLOOKUP(B20;'أسماء الموظفين والخصومات'!$B$5:$AC$26;13;FALSE);IF(VLOOKUP(B20;'أسماء الموظفين والخصومات'!$B$5:$AC$26;26;FALSE)&gt;VLOOKUP(B20;'أسماء الموظفين والخصومات'!$B$5:$AC$26;25;FALSE);"ح";"غ"))</f>
        <v>ح</v>
      </c>
      <c r="S20" s="106"/>
      <c r="T20" s="103" t="str">
        <f>IF(VLOOKUP(B20;'أسماء الموظفين والخصومات'!$B$5:$AC$26;28;FALSE)&gt;VLOOKUP(B20;'أسماء الموظفين والخصومات'!$B$5:$AC$26;27;FALSE);"ح";"غ")</f>
        <v>ح</v>
      </c>
      <c r="U20" s="104" t="str">
        <f>IF('أسماء الموظفين والخصومات'!O17&gt;0;VLOOKUP(B20;'أسماء الموظفين والخصومات'!$B$5:$AC$26;14;FALSE)&amp;" "&amp;VLOOKUP(B20;'أسماء الموظفين والخصومات'!$B$5:$AC$26;15;FALSE);IF(VLOOKUP(B20;'أسماء الموظفين والخصومات'!$B$5:$AC$26;28;FALSE)&gt;VLOOKUP(B20;'أسماء الموظفين والخصومات'!$B$5:$AC$26;27;FALSE);"ح";"غ"))</f>
        <v>ح</v>
      </c>
      <c r="V20" s="70"/>
      <c r="W20" s="75" t="str">
        <f>IF(E20="غ";IF(H20="غ";IF(VLOOKUP(B20;الجدول1[[اسم الموظف]:[ساعات الإضافي]];2;FALSE)="لم يتأخر";"لا";VLOOKUP(B20;الجدول1[[اسم الموظف]:[ساعات الإضافي]];2;FALSE))-0.5;IF(K20="غ";IF(VLOOKUP(B20;الجدول1[[اسم الموظف]:[ساعات الإضافي]];2;FALSE)="لم يتأخر";"لا";VLOOKUP(B20;الجدول1[[اسم الموظف]:[ساعات الإضافي]];2;FALSE))-0.5;IF(N20="غ";IF(VLOOKUP(B20;الجدول1[[اسم الموظف]:[ساعات الإضافي]];2;FALSE)="لم يتأخر";"لا";VLOOKUP(B20;الجدول1[[اسم الموظف]:[ساعات الإضافي]];2;FALSE))-0.5;IF(Q20="غ";IF(VLOOKUP(B20;الجدول1[[اسم الموظف]:[ساعات الإضافي]];2;FALSE)="لم يتأخر";"لا";VLOOKUP(B20;الجدول1[[اسم الموظف]:[ساعات الإضافي]];2;FALSE))-0.5;IF(T20="غ";IF(VLOOKUP(B20;الجدول1[[اسم الموظف]:[ساعات الإضافي]];2;FALSE)="لم يتأخر";"لا";VLOOKUP(B20;الجدول1[[اسم الموظف]:[ساعات الإضافي]];2;FALSE))-0.5;IF(VLOOKUP(B20;الجدول1[[اسم الموظف]:[ساعات الإضافي]];2;FALSE)="لم يتأخر";"لا";VLOOKUP(B20;الجدول1[[اسم الموظف]:[ساعات الإضافي]];2;FALSE)))))));IF(VLOOKUP(B20;الجدول1[[اسم الموظف]:[ساعات الإضافي]];2;FALSE)="لم يتأخر";"لا";VLOOKUP(B20;الجدول1[[اسم الموظف]:[ساعات الإضافي]];2;FALSE)))</f>
        <v>لا</v>
      </c>
      <c r="X20" s="75" t="str">
        <f>IF(VLOOKUP(B20;الجدول1[[اسم الموظف]:[ساعات الإضافي]];3;FALSE)="ليس له وقت إضافي";"لا";VLOOKUP(B20;الجدول1[[اسم الموظف]:[ساعات الإضافي]];3;FALSE))</f>
        <v>لا</v>
      </c>
    </row>
    <row r="21" spans="1:28" ht="18.75" thickBot="1">
      <c r="A21" s="89">
        <v>14</v>
      </c>
      <c r="B21" s="84" t="s">
        <v>43</v>
      </c>
      <c r="C21" s="85"/>
      <c r="D21" s="70"/>
      <c r="E21" s="103" t="str">
        <f>IF(VLOOKUP(B21;'أسماء الموظفين والخصومات'!$B$5:$AC$26;18;FALSE)&gt;VLOOKUP(B21;'أسماء الموظفين والخصومات'!$B$5:$AC$26;17;FALSE);"ح";"غ")</f>
        <v>ح</v>
      </c>
      <c r="F21" s="104" t="str">
        <f>IF('أسماء الموظفين والخصومات'!E18&gt;0;VLOOKUP(B21;'أسماء الموظفين والخصومات'!$B$5:$AC$26;4;FALSE)&amp;" "&amp;VLOOKUP(B21;'أسماء الموظفين والخصومات'!$B$5:$AC$26;5;FALSE);IF(VLOOKUP(B21;'أسماء الموظفين والخصومات'!$B$5:$AC$26;18;FALSE)&gt;VLOOKUP(B21;'أسماء الموظفين والخصومات'!$B$5:$AC$26;17;FALSE);"ح";"غ"))</f>
        <v>ح</v>
      </c>
      <c r="G21" s="106"/>
      <c r="H21" s="103" t="str">
        <f>IF(VLOOKUP(B21;'أسماء الموظفين والخصومات'!$B$5:$AC$26;20;FALSE)&gt;VLOOKUP(B21;'أسماء الموظفين والخصومات'!$B$5:$AC$26;19;FALSE);"ح";"غ")</f>
        <v>ح</v>
      </c>
      <c r="I21" s="104" t="str">
        <f>IF('أسماء الموظفين والخصومات'!G18&gt;0;VLOOKUP(B21;'أسماء الموظفين والخصومات'!$B$5:$AC$26;6;FALSE)&amp;" "&amp;VLOOKUP(B21;'أسماء الموظفين والخصومات'!$B$5:$AC$26;7;FALSE);IF(VLOOKUP(B21;'أسماء الموظفين والخصومات'!$B$5:$AC$26;20;FALSE)&gt;VLOOKUP(B21;'أسماء الموظفين والخصومات'!$B$5:$AC$26;19;FALSE);"ح";"غ"))</f>
        <v>ح</v>
      </c>
      <c r="J21" s="106"/>
      <c r="K21" s="103" t="str">
        <f>IF(VLOOKUP(B21;'أسماء الموظفين والخصومات'!$B$5:$AC$26;22;FALSE)&gt;VLOOKUP(B21;'أسماء الموظفين والخصومات'!$B$5:$AC$26;21;FALSE);"ح";"غ")</f>
        <v>ح</v>
      </c>
      <c r="L21" s="104" t="str">
        <f>IF('أسماء الموظفين والخصومات'!I18&gt;0;VLOOKUP(B21;'أسماء الموظفين والخصومات'!$B$5:$AC$26;8;FALSE)&amp;" "&amp;VLOOKUP(B21;'أسماء الموظفين والخصومات'!$B$5:$AC$26;9;FALSE);IF(VLOOKUP(B21;'أسماء الموظفين والخصومات'!$B$5:$AC$26;22;FALSE)&gt;VLOOKUP(B21;'أسماء الموظفين والخصومات'!$B$5:$AC$26;21;FALSE);"ح";"غ"))</f>
        <v>ح</v>
      </c>
      <c r="M21" s="106"/>
      <c r="N21" s="103" t="str">
        <f>IF(VLOOKUP(B21;'أسماء الموظفين والخصومات'!$B$5:$AC$26;24;FALSE)&gt;VLOOKUP(B21;'أسماء الموظفين والخصومات'!$B$5:$AC$26;23;FALSE);"ح";"غ")</f>
        <v>ح</v>
      </c>
      <c r="O21" s="104" t="str">
        <f>IF('أسماء الموظفين والخصومات'!K18&gt;0;VLOOKUP(B21;'أسماء الموظفين والخصومات'!$B$5:$AC$26;10;FALSE)&amp;" "&amp;VLOOKUP(B21;'أسماء الموظفين والخصومات'!$B$5:$AC$26;11;FALSE);IF(VLOOKUP(B21;'أسماء الموظفين والخصومات'!$B$5:$AC$26;24;FALSE)&gt;VLOOKUP(B21;'أسماء الموظفين والخصومات'!$B$5:$AC$26;23;FALSE);"ح";"غ"))</f>
        <v>ح</v>
      </c>
      <c r="P21" s="106"/>
      <c r="Q21" s="103" t="str">
        <f>IF(VLOOKUP(B21;'أسماء الموظفين والخصومات'!$B$5:$AC$26;26;FALSE)&gt;VLOOKUP(B21;'أسماء الموظفين والخصومات'!$B$5:$AC$26;25;FALSE);"ح";"غ")</f>
        <v>ح</v>
      </c>
      <c r="R21" s="104" t="str">
        <f>IF('أسماء الموظفين والخصومات'!M18&gt;0;VLOOKUP(B21;'أسماء الموظفين والخصومات'!$B$5:$AC$26;12;FALSE)&amp;" "&amp;VLOOKUP(B21;'أسماء الموظفين والخصومات'!$B$5:$AC$26;13;FALSE);IF(VLOOKUP(B21;'أسماء الموظفين والخصومات'!$B$5:$AC$26;26;FALSE)&gt;VLOOKUP(B21;'أسماء الموظفين والخصومات'!$B$5:$AC$26;25;FALSE);"ح";"غ"))</f>
        <v>ح</v>
      </c>
      <c r="S21" s="106"/>
      <c r="T21" s="103" t="str">
        <f>IF(VLOOKUP(B21;'أسماء الموظفين والخصومات'!$B$5:$AC$26;28;FALSE)&gt;VLOOKUP(B21;'أسماء الموظفين والخصومات'!$B$5:$AC$26;27;FALSE);"ح";"غ")</f>
        <v>ح</v>
      </c>
      <c r="U21" s="104" t="str">
        <f>IF('أسماء الموظفين والخصومات'!O18&gt;0;VLOOKUP(B21;'أسماء الموظفين والخصومات'!$B$5:$AC$26;14;FALSE)&amp;" "&amp;VLOOKUP(B21;'أسماء الموظفين والخصومات'!$B$5:$AC$26;15;FALSE);IF(VLOOKUP(B21;'أسماء الموظفين والخصومات'!$B$5:$AC$26;28;FALSE)&gt;VLOOKUP(B21;'أسماء الموظفين والخصومات'!$B$5:$AC$26;27;FALSE);"ح";"غ"))</f>
        <v>ح</v>
      </c>
      <c r="V21" s="70"/>
      <c r="W21" s="75" t="str">
        <f>IF(E21="غ";IF(H21="غ";IF(VLOOKUP(B21;الجدول1[[اسم الموظف]:[ساعات الإضافي]];2;FALSE)="لم يتأخر";"لا";VLOOKUP(B21;الجدول1[[اسم الموظف]:[ساعات الإضافي]];2;FALSE))-0.5;IF(K21="غ";IF(VLOOKUP(B21;الجدول1[[اسم الموظف]:[ساعات الإضافي]];2;FALSE)="لم يتأخر";"لا";VLOOKUP(B21;الجدول1[[اسم الموظف]:[ساعات الإضافي]];2;FALSE))-0.5;IF(N21="غ";IF(VLOOKUP(B21;الجدول1[[اسم الموظف]:[ساعات الإضافي]];2;FALSE)="لم يتأخر";"لا";VLOOKUP(B21;الجدول1[[اسم الموظف]:[ساعات الإضافي]];2;FALSE))-0.5;IF(Q21="غ";IF(VLOOKUP(B21;الجدول1[[اسم الموظف]:[ساعات الإضافي]];2;FALSE)="لم يتأخر";"لا";VLOOKUP(B21;الجدول1[[اسم الموظف]:[ساعات الإضافي]];2;FALSE))-0.5;IF(T21="غ";IF(VLOOKUP(B21;الجدول1[[اسم الموظف]:[ساعات الإضافي]];2;FALSE)="لم يتأخر";"لا";VLOOKUP(B21;الجدول1[[اسم الموظف]:[ساعات الإضافي]];2;FALSE))-0.5;IF(VLOOKUP(B21;الجدول1[[اسم الموظف]:[ساعات الإضافي]];2;FALSE)="لم يتأخر";"لا";VLOOKUP(B21;الجدول1[[اسم الموظف]:[ساعات الإضافي]];2;FALSE)))))));IF(VLOOKUP(B21;الجدول1[[اسم الموظف]:[ساعات الإضافي]];2;FALSE)="لم يتأخر";"لا";VLOOKUP(B21;الجدول1[[اسم الموظف]:[ساعات الإضافي]];2;FALSE)))</f>
        <v>لا</v>
      </c>
      <c r="X21" s="75" t="str">
        <f>IF(VLOOKUP(B21;الجدول1[[اسم الموظف]:[ساعات الإضافي]];3;FALSE)="ليس له وقت إضافي";"لا";VLOOKUP(B21;الجدول1[[اسم الموظف]:[ساعات الإضافي]];3;FALSE))</f>
        <v>لا</v>
      </c>
    </row>
    <row r="22" spans="1:28" ht="18.75" thickBot="1">
      <c r="A22" s="89">
        <v>15</v>
      </c>
      <c r="B22" s="84" t="s">
        <v>44</v>
      </c>
      <c r="C22" s="85"/>
      <c r="D22" s="70"/>
      <c r="E22" s="103" t="str">
        <f>IF(VLOOKUP(B22;'أسماء الموظفين والخصومات'!$B$5:$AC$26;18;FALSE)&gt;VLOOKUP(B22;'أسماء الموظفين والخصومات'!$B$5:$AC$26;17;FALSE);"ح";"غ")</f>
        <v>ح</v>
      </c>
      <c r="F22" s="104" t="str">
        <f>IF('أسماء الموظفين والخصومات'!E19&gt;0;VLOOKUP(B22;'أسماء الموظفين والخصومات'!$B$5:$AC$26;4;FALSE)&amp;" "&amp;VLOOKUP(B22;'أسماء الموظفين والخصومات'!$B$5:$AC$26;5;FALSE);IF(VLOOKUP(B22;'أسماء الموظفين والخصومات'!$B$5:$AC$26;18;FALSE)&gt;VLOOKUP(B22;'أسماء الموظفين والخصومات'!$B$5:$AC$26;17;FALSE);"ح";"غ"))</f>
        <v>ح</v>
      </c>
      <c r="G22" s="106"/>
      <c r="H22" s="103" t="str">
        <f>IF(VLOOKUP(B22;'أسماء الموظفين والخصومات'!$B$5:$AC$26;20;FALSE)&gt;VLOOKUP(B22;'أسماء الموظفين والخصومات'!$B$5:$AC$26;19;FALSE);"ح";"غ")</f>
        <v>ح</v>
      </c>
      <c r="I22" s="104" t="str">
        <f>IF('أسماء الموظفين والخصومات'!G19&gt;0;VLOOKUP(B22;'أسماء الموظفين والخصومات'!$B$5:$AC$26;6;FALSE)&amp;" "&amp;VLOOKUP(B22;'أسماء الموظفين والخصومات'!$B$5:$AC$26;7;FALSE);IF(VLOOKUP(B22;'أسماء الموظفين والخصومات'!$B$5:$AC$26;20;FALSE)&gt;VLOOKUP(B22;'أسماء الموظفين والخصومات'!$B$5:$AC$26;19;FALSE);"ح";"غ"))</f>
        <v>ح</v>
      </c>
      <c r="J22" s="106"/>
      <c r="K22" s="103" t="str">
        <f>IF(VLOOKUP(B22;'أسماء الموظفين والخصومات'!$B$5:$AC$26;22;FALSE)&gt;VLOOKUP(B22;'أسماء الموظفين والخصومات'!$B$5:$AC$26;21;FALSE);"ح";"غ")</f>
        <v>ح</v>
      </c>
      <c r="L22" s="104" t="str">
        <f>IF('أسماء الموظفين والخصومات'!I19&gt;0;VLOOKUP(B22;'أسماء الموظفين والخصومات'!$B$5:$AC$26;8;FALSE)&amp;" "&amp;VLOOKUP(B22;'أسماء الموظفين والخصومات'!$B$5:$AC$26;9;FALSE);IF(VLOOKUP(B22;'أسماء الموظفين والخصومات'!$B$5:$AC$26;22;FALSE)&gt;VLOOKUP(B22;'أسماء الموظفين والخصومات'!$B$5:$AC$26;21;FALSE);"ح";"غ"))</f>
        <v>ح</v>
      </c>
      <c r="M22" s="106"/>
      <c r="N22" s="103" t="str">
        <f>IF(VLOOKUP(B22;'أسماء الموظفين والخصومات'!$B$5:$AC$26;24;FALSE)&gt;VLOOKUP(B22;'أسماء الموظفين والخصومات'!$B$5:$AC$26;23;FALSE);"ح";"غ")</f>
        <v>ح</v>
      </c>
      <c r="O22" s="104" t="str">
        <f>IF('أسماء الموظفين والخصومات'!K19&gt;0;VLOOKUP(B22;'أسماء الموظفين والخصومات'!$B$5:$AC$26;10;FALSE)&amp;" "&amp;VLOOKUP(B22;'أسماء الموظفين والخصومات'!$B$5:$AC$26;11;FALSE);IF(VLOOKUP(B22;'أسماء الموظفين والخصومات'!$B$5:$AC$26;24;FALSE)&gt;VLOOKUP(B22;'أسماء الموظفين والخصومات'!$B$5:$AC$26;23;FALSE);"ح";"غ"))</f>
        <v>ح</v>
      </c>
      <c r="P22" s="106"/>
      <c r="Q22" s="103" t="str">
        <f>IF(VLOOKUP(B22;'أسماء الموظفين والخصومات'!$B$5:$AC$26;26;FALSE)&gt;VLOOKUP(B22;'أسماء الموظفين والخصومات'!$B$5:$AC$26;25;FALSE);"ح";"غ")</f>
        <v>ح</v>
      </c>
      <c r="R22" s="104" t="str">
        <f>IF('أسماء الموظفين والخصومات'!M19&gt;0;VLOOKUP(B22;'أسماء الموظفين والخصومات'!$B$5:$AC$26;12;FALSE)&amp;" "&amp;VLOOKUP(B22;'أسماء الموظفين والخصومات'!$B$5:$AC$26;13;FALSE);IF(VLOOKUP(B22;'أسماء الموظفين والخصومات'!$B$5:$AC$26;26;FALSE)&gt;VLOOKUP(B22;'أسماء الموظفين والخصومات'!$B$5:$AC$26;25;FALSE);"ح";"غ"))</f>
        <v>ح</v>
      </c>
      <c r="S22" s="106"/>
      <c r="T22" s="103" t="str">
        <f>IF(VLOOKUP(B22;'أسماء الموظفين والخصومات'!$B$5:$AC$26;28;FALSE)&gt;VLOOKUP(B22;'أسماء الموظفين والخصومات'!$B$5:$AC$26;27;FALSE);"ح";"غ")</f>
        <v>ح</v>
      </c>
      <c r="U22" s="104" t="str">
        <f>IF('أسماء الموظفين والخصومات'!O19&gt;0;VLOOKUP(B22;'أسماء الموظفين والخصومات'!$B$5:$AC$26;14;FALSE)&amp;" "&amp;VLOOKUP(B22;'أسماء الموظفين والخصومات'!$B$5:$AC$26;15;FALSE);IF(VLOOKUP(B22;'أسماء الموظفين والخصومات'!$B$5:$AC$26;28;FALSE)&gt;VLOOKUP(B22;'أسماء الموظفين والخصومات'!$B$5:$AC$26;27;FALSE);"ح";"غ"))</f>
        <v>ح</v>
      </c>
      <c r="V22" s="70"/>
      <c r="W22" s="75" t="str">
        <f>IF(E22="غ";IF(H22="غ";IF(VLOOKUP(B22;الجدول1[[اسم الموظف]:[ساعات الإضافي]];2;FALSE)="لم يتأخر";"لا";VLOOKUP(B22;الجدول1[[اسم الموظف]:[ساعات الإضافي]];2;FALSE))-0.5;IF(K22="غ";IF(VLOOKUP(B22;الجدول1[[اسم الموظف]:[ساعات الإضافي]];2;FALSE)="لم يتأخر";"لا";VLOOKUP(B22;الجدول1[[اسم الموظف]:[ساعات الإضافي]];2;FALSE))-0.5;IF(N22="غ";IF(VLOOKUP(B22;الجدول1[[اسم الموظف]:[ساعات الإضافي]];2;FALSE)="لم يتأخر";"لا";VLOOKUP(B22;الجدول1[[اسم الموظف]:[ساعات الإضافي]];2;FALSE))-0.5;IF(Q22="غ";IF(VLOOKUP(B22;الجدول1[[اسم الموظف]:[ساعات الإضافي]];2;FALSE)="لم يتأخر";"لا";VLOOKUP(B22;الجدول1[[اسم الموظف]:[ساعات الإضافي]];2;FALSE))-0.5;IF(T22="غ";IF(VLOOKUP(B22;الجدول1[[اسم الموظف]:[ساعات الإضافي]];2;FALSE)="لم يتأخر";"لا";VLOOKUP(B22;الجدول1[[اسم الموظف]:[ساعات الإضافي]];2;FALSE))-0.5;IF(VLOOKUP(B22;الجدول1[[اسم الموظف]:[ساعات الإضافي]];2;FALSE)="لم يتأخر";"لا";VLOOKUP(B22;الجدول1[[اسم الموظف]:[ساعات الإضافي]];2;FALSE)))))));IF(VLOOKUP(B22;الجدول1[[اسم الموظف]:[ساعات الإضافي]];2;FALSE)="لم يتأخر";"لا";VLOOKUP(B22;الجدول1[[اسم الموظف]:[ساعات الإضافي]];2;FALSE)))</f>
        <v>لا</v>
      </c>
      <c r="X22" s="75" t="str">
        <f>IF(VLOOKUP(B22;الجدول1[[اسم الموظف]:[ساعات الإضافي]];3;FALSE)="ليس له وقت إضافي";"لا";VLOOKUP(B22;الجدول1[[اسم الموظف]:[ساعات الإضافي]];3;FALSE))</f>
        <v>لا</v>
      </c>
    </row>
    <row r="23" spans="1:28" ht="18.75" thickBot="1">
      <c r="A23" s="89">
        <v>16</v>
      </c>
      <c r="B23" s="84" t="s">
        <v>46</v>
      </c>
      <c r="C23" s="85"/>
      <c r="D23" s="70"/>
      <c r="E23" s="103" t="str">
        <f>IF(VLOOKUP(B23;'أسماء الموظفين والخصومات'!$B$5:$AC$26;18;FALSE)&gt;VLOOKUP(B23;'أسماء الموظفين والخصومات'!$B$5:$AC$26;17;FALSE);"ح";"غ")</f>
        <v>ح</v>
      </c>
      <c r="F23" s="104" t="str">
        <f>IF('أسماء الموظفين والخصومات'!E20&gt;0;VLOOKUP(B23;'أسماء الموظفين والخصومات'!$B$5:$AC$26;4;FALSE)&amp;" "&amp;VLOOKUP(B23;'أسماء الموظفين والخصومات'!$B$5:$AC$26;5;FALSE);IF(VLOOKUP(B23;'أسماء الموظفين والخصومات'!$B$5:$AC$26;18;FALSE)&gt;VLOOKUP(B23;'أسماء الموظفين والخصومات'!$B$5:$AC$26;17;FALSE);"ح";"غ"))</f>
        <v>ح</v>
      </c>
      <c r="G23" s="106"/>
      <c r="H23" s="103" t="str">
        <f>IF(VLOOKUP(B23;'أسماء الموظفين والخصومات'!$B$5:$AC$26;20;FALSE)&gt;VLOOKUP(B23;'أسماء الموظفين والخصومات'!$B$5:$AC$26;19;FALSE);"ح";"غ")</f>
        <v>ح</v>
      </c>
      <c r="I23" s="104" t="str">
        <f>IF('أسماء الموظفين والخصومات'!G20&gt;0;VLOOKUP(B23;'أسماء الموظفين والخصومات'!$B$5:$AC$26;6;FALSE)&amp;" "&amp;VLOOKUP(B23;'أسماء الموظفين والخصومات'!$B$5:$AC$26;7;FALSE);IF(VLOOKUP(B23;'أسماء الموظفين والخصومات'!$B$5:$AC$26;20;FALSE)&gt;VLOOKUP(B23;'أسماء الموظفين والخصومات'!$B$5:$AC$26;19;FALSE);"ح";"غ"))</f>
        <v>ح</v>
      </c>
      <c r="J23" s="106"/>
      <c r="K23" s="103" t="str">
        <f>IF(VLOOKUP(B23;'أسماء الموظفين والخصومات'!$B$5:$AC$26;22;FALSE)&gt;VLOOKUP(B23;'أسماء الموظفين والخصومات'!$B$5:$AC$26;21;FALSE);"ح";"غ")</f>
        <v>ح</v>
      </c>
      <c r="L23" s="104" t="str">
        <f>IF('أسماء الموظفين والخصومات'!I20&gt;0;VLOOKUP(B23;'أسماء الموظفين والخصومات'!$B$5:$AC$26;8;FALSE)&amp;" "&amp;VLOOKUP(B23;'أسماء الموظفين والخصومات'!$B$5:$AC$26;9;FALSE);IF(VLOOKUP(B23;'أسماء الموظفين والخصومات'!$B$5:$AC$26;22;FALSE)&gt;VLOOKUP(B23;'أسماء الموظفين والخصومات'!$B$5:$AC$26;21;FALSE);"ح";"غ"))</f>
        <v>ح</v>
      </c>
      <c r="M23" s="106"/>
      <c r="N23" s="103" t="str">
        <f>IF(VLOOKUP(B23;'أسماء الموظفين والخصومات'!$B$5:$AC$26;24;FALSE)&gt;VLOOKUP(B23;'أسماء الموظفين والخصومات'!$B$5:$AC$26;23;FALSE);"ح";"غ")</f>
        <v>ح</v>
      </c>
      <c r="O23" s="104" t="str">
        <f>IF('أسماء الموظفين والخصومات'!K20&gt;0;VLOOKUP(B23;'أسماء الموظفين والخصومات'!$B$5:$AC$26;10;FALSE)&amp;" "&amp;VLOOKUP(B23;'أسماء الموظفين والخصومات'!$B$5:$AC$26;11;FALSE);IF(VLOOKUP(B23;'أسماء الموظفين والخصومات'!$B$5:$AC$26;24;FALSE)&gt;VLOOKUP(B23;'أسماء الموظفين والخصومات'!$B$5:$AC$26;23;FALSE);"ح";"غ"))</f>
        <v>ح</v>
      </c>
      <c r="P23" s="106"/>
      <c r="Q23" s="103" t="str">
        <f>IF(VLOOKUP(B23;'أسماء الموظفين والخصومات'!$B$5:$AC$26;26;FALSE)&gt;VLOOKUP(B23;'أسماء الموظفين والخصومات'!$B$5:$AC$26;25;FALSE);"ح";"غ")</f>
        <v>ح</v>
      </c>
      <c r="R23" s="104" t="str">
        <f>IF('أسماء الموظفين والخصومات'!M20&gt;0;VLOOKUP(B23;'أسماء الموظفين والخصومات'!$B$5:$AC$26;12;FALSE)&amp;" "&amp;VLOOKUP(B23;'أسماء الموظفين والخصومات'!$B$5:$AC$26;13;FALSE);IF(VLOOKUP(B23;'أسماء الموظفين والخصومات'!$B$5:$AC$26;26;FALSE)&gt;VLOOKUP(B23;'أسماء الموظفين والخصومات'!$B$5:$AC$26;25;FALSE);"ح";"غ"))</f>
        <v>ح</v>
      </c>
      <c r="S23" s="106"/>
      <c r="T23" s="103" t="str">
        <f>IF(VLOOKUP(B23;'أسماء الموظفين والخصومات'!$B$5:$AC$26;28;FALSE)&gt;VLOOKUP(B23;'أسماء الموظفين والخصومات'!$B$5:$AC$26;27;FALSE);"ح";"غ")</f>
        <v>ح</v>
      </c>
      <c r="U23" s="104" t="str">
        <f>IF('أسماء الموظفين والخصومات'!O20&gt;0;VLOOKUP(B23;'أسماء الموظفين والخصومات'!$B$5:$AC$26;14;FALSE)&amp;" "&amp;VLOOKUP(B23;'أسماء الموظفين والخصومات'!$B$5:$AC$26;15;FALSE);IF(VLOOKUP(B23;'أسماء الموظفين والخصومات'!$B$5:$AC$26;28;FALSE)&gt;VLOOKUP(B23;'أسماء الموظفين والخصومات'!$B$5:$AC$26;27;FALSE);"ح";"غ"))</f>
        <v>ح</v>
      </c>
      <c r="V23" s="70"/>
      <c r="W23" s="75" t="str">
        <f>IF(E23="غ";IF(H23="غ";IF(VLOOKUP(B23;الجدول1[[اسم الموظف]:[ساعات الإضافي]];2;FALSE)="لم يتأخر";"لا";VLOOKUP(B23;الجدول1[[اسم الموظف]:[ساعات الإضافي]];2;FALSE))-0.5;IF(K23="غ";IF(VLOOKUP(B23;الجدول1[[اسم الموظف]:[ساعات الإضافي]];2;FALSE)="لم يتأخر";"لا";VLOOKUP(B23;الجدول1[[اسم الموظف]:[ساعات الإضافي]];2;FALSE))-0.5;IF(N23="غ";IF(VLOOKUP(B23;الجدول1[[اسم الموظف]:[ساعات الإضافي]];2;FALSE)="لم يتأخر";"لا";VLOOKUP(B23;الجدول1[[اسم الموظف]:[ساعات الإضافي]];2;FALSE))-0.5;IF(Q23="غ";IF(VLOOKUP(B23;الجدول1[[اسم الموظف]:[ساعات الإضافي]];2;FALSE)="لم يتأخر";"لا";VLOOKUP(B23;الجدول1[[اسم الموظف]:[ساعات الإضافي]];2;FALSE))-0.5;IF(T23="غ";IF(VLOOKUP(B23;الجدول1[[اسم الموظف]:[ساعات الإضافي]];2;FALSE)="لم يتأخر";"لا";VLOOKUP(B23;الجدول1[[اسم الموظف]:[ساعات الإضافي]];2;FALSE))-0.5;IF(VLOOKUP(B23;الجدول1[[اسم الموظف]:[ساعات الإضافي]];2;FALSE)="لم يتأخر";"لا";VLOOKUP(B23;الجدول1[[اسم الموظف]:[ساعات الإضافي]];2;FALSE)))))));IF(VLOOKUP(B23;الجدول1[[اسم الموظف]:[ساعات الإضافي]];2;FALSE)="لم يتأخر";"لا";VLOOKUP(B23;الجدول1[[اسم الموظف]:[ساعات الإضافي]];2;FALSE)))</f>
        <v>لا</v>
      </c>
      <c r="X23" s="75" t="str">
        <f>IF(VLOOKUP(B23;الجدول1[[اسم الموظف]:[ساعات الإضافي]];3;FALSE)="ليس له وقت إضافي";"لا";VLOOKUP(B23;الجدول1[[اسم الموظف]:[ساعات الإضافي]];3;FALSE))</f>
        <v>لا</v>
      </c>
    </row>
    <row r="24" spans="1:28" ht="18.75" thickBot="1">
      <c r="A24" s="89">
        <v>17</v>
      </c>
      <c r="B24" s="84" t="s">
        <v>47</v>
      </c>
      <c r="C24" s="85"/>
      <c r="D24" s="70"/>
      <c r="E24" s="103" t="str">
        <f>IF(VLOOKUP(B24;'أسماء الموظفين والخصومات'!$B$5:$AC$26;18;FALSE)&gt;VLOOKUP(B24;'أسماء الموظفين والخصومات'!$B$5:$AC$26;17;FALSE);"ح";"غ")</f>
        <v>ح</v>
      </c>
      <c r="F24" s="104" t="str">
        <f>IF('أسماء الموظفين والخصومات'!E21&gt;0;VLOOKUP(B24;'أسماء الموظفين والخصومات'!$B$5:$AC$26;4;FALSE)&amp;" "&amp;VLOOKUP(B24;'أسماء الموظفين والخصومات'!$B$5:$AC$26;5;FALSE);IF(VLOOKUP(B24;'أسماء الموظفين والخصومات'!$B$5:$AC$26;18;FALSE)&gt;VLOOKUP(B24;'أسماء الموظفين والخصومات'!$B$5:$AC$26;17;FALSE);"ح";"غ"))</f>
        <v>ح</v>
      </c>
      <c r="G24" s="106"/>
      <c r="H24" s="103" t="str">
        <f>IF(VLOOKUP(B24;'أسماء الموظفين والخصومات'!$B$5:$AC$26;20;FALSE)&gt;VLOOKUP(B24;'أسماء الموظفين والخصومات'!$B$5:$AC$26;19;FALSE);"ح";"غ")</f>
        <v>ح</v>
      </c>
      <c r="I24" s="104" t="str">
        <f>IF('أسماء الموظفين والخصومات'!G21&gt;0;VLOOKUP(B24;'أسماء الموظفين والخصومات'!$B$5:$AC$26;6;FALSE)&amp;" "&amp;VLOOKUP(B24;'أسماء الموظفين والخصومات'!$B$5:$AC$26;7;FALSE);IF(VLOOKUP(B24;'أسماء الموظفين والخصومات'!$B$5:$AC$26;20;FALSE)&gt;VLOOKUP(B24;'أسماء الموظفين والخصومات'!$B$5:$AC$26;19;FALSE);"ح";"غ"))</f>
        <v>ح</v>
      </c>
      <c r="J24" s="106"/>
      <c r="K24" s="103" t="str">
        <f>IF(VLOOKUP(B24;'أسماء الموظفين والخصومات'!$B$5:$AC$26;22;FALSE)&gt;VLOOKUP(B24;'أسماء الموظفين والخصومات'!$B$5:$AC$26;21;FALSE);"ح";"غ")</f>
        <v>ح</v>
      </c>
      <c r="L24" s="104" t="str">
        <f>IF('أسماء الموظفين والخصومات'!I21&gt;0;VLOOKUP(B24;'أسماء الموظفين والخصومات'!$B$5:$AC$26;8;FALSE)&amp;" "&amp;VLOOKUP(B24;'أسماء الموظفين والخصومات'!$B$5:$AC$26;9;FALSE);IF(VLOOKUP(B24;'أسماء الموظفين والخصومات'!$B$5:$AC$26;22;FALSE)&gt;VLOOKUP(B24;'أسماء الموظفين والخصومات'!$B$5:$AC$26;21;FALSE);"ح";"غ"))</f>
        <v>ح</v>
      </c>
      <c r="M24" s="106"/>
      <c r="N24" s="103" t="str">
        <f>IF(VLOOKUP(B24;'أسماء الموظفين والخصومات'!$B$5:$AC$26;24;FALSE)&gt;VLOOKUP(B24;'أسماء الموظفين والخصومات'!$B$5:$AC$26;23;FALSE);"ح";"غ")</f>
        <v>ح</v>
      </c>
      <c r="O24" s="104" t="str">
        <f>IF('أسماء الموظفين والخصومات'!K21&gt;0;VLOOKUP(B24;'أسماء الموظفين والخصومات'!$B$5:$AC$26;10;FALSE)&amp;" "&amp;VLOOKUP(B24;'أسماء الموظفين والخصومات'!$B$5:$AC$26;11;FALSE);IF(VLOOKUP(B24;'أسماء الموظفين والخصومات'!$B$5:$AC$26;24;FALSE)&gt;VLOOKUP(B24;'أسماء الموظفين والخصومات'!$B$5:$AC$26;23;FALSE);"ح";"غ"))</f>
        <v>ح</v>
      </c>
      <c r="P24" s="106"/>
      <c r="Q24" s="103" t="str">
        <f>IF(VLOOKUP(B24;'أسماء الموظفين والخصومات'!$B$5:$AC$26;26;FALSE)&gt;VLOOKUP(B24;'أسماء الموظفين والخصومات'!$B$5:$AC$26;25;FALSE);"ح";"غ")</f>
        <v>ح</v>
      </c>
      <c r="R24" s="104" t="str">
        <f>IF('أسماء الموظفين والخصومات'!M21&gt;0;VLOOKUP(B24;'أسماء الموظفين والخصومات'!$B$5:$AC$26;12;FALSE)&amp;" "&amp;VLOOKUP(B24;'أسماء الموظفين والخصومات'!$B$5:$AC$26;13;FALSE);IF(VLOOKUP(B24;'أسماء الموظفين والخصومات'!$B$5:$AC$26;26;FALSE)&gt;VLOOKUP(B24;'أسماء الموظفين والخصومات'!$B$5:$AC$26;25;FALSE);"ح";"غ"))</f>
        <v>ح</v>
      </c>
      <c r="S24" s="106"/>
      <c r="T24" s="103" t="str">
        <f>IF(VLOOKUP(B24;'أسماء الموظفين والخصومات'!$B$5:$AC$26;28;FALSE)&gt;VLOOKUP(B24;'أسماء الموظفين والخصومات'!$B$5:$AC$26;27;FALSE);"ح";"غ")</f>
        <v>ح</v>
      </c>
      <c r="U24" s="104" t="str">
        <f>IF('أسماء الموظفين والخصومات'!O21&gt;0;VLOOKUP(B24;'أسماء الموظفين والخصومات'!$B$5:$AC$26;14;FALSE)&amp;" "&amp;VLOOKUP(B24;'أسماء الموظفين والخصومات'!$B$5:$AC$26;15;FALSE);IF(VLOOKUP(B24;'أسماء الموظفين والخصومات'!$B$5:$AC$26;28;FALSE)&gt;VLOOKUP(B24;'أسماء الموظفين والخصومات'!$B$5:$AC$26;27;FALSE);"ح";"غ"))</f>
        <v>ح</v>
      </c>
      <c r="V24" s="70"/>
      <c r="W24" s="75" t="str">
        <f>IF(E24="غ";IF(H24="غ";IF(VLOOKUP(B24;الجدول1[[اسم الموظف]:[ساعات الإضافي]];2;FALSE)="لم يتأخر";"لا";VLOOKUP(B24;الجدول1[[اسم الموظف]:[ساعات الإضافي]];2;FALSE))-0.5;IF(K24="غ";IF(VLOOKUP(B24;الجدول1[[اسم الموظف]:[ساعات الإضافي]];2;FALSE)="لم يتأخر";"لا";VLOOKUP(B24;الجدول1[[اسم الموظف]:[ساعات الإضافي]];2;FALSE))-0.5;IF(N24="غ";IF(VLOOKUP(B24;الجدول1[[اسم الموظف]:[ساعات الإضافي]];2;FALSE)="لم يتأخر";"لا";VLOOKUP(B24;الجدول1[[اسم الموظف]:[ساعات الإضافي]];2;FALSE))-0.5;IF(Q24="غ";IF(VLOOKUP(B24;الجدول1[[اسم الموظف]:[ساعات الإضافي]];2;FALSE)="لم يتأخر";"لا";VLOOKUP(B24;الجدول1[[اسم الموظف]:[ساعات الإضافي]];2;FALSE))-0.5;IF(T24="غ";IF(VLOOKUP(B24;الجدول1[[اسم الموظف]:[ساعات الإضافي]];2;FALSE)="لم يتأخر";"لا";VLOOKUP(B24;الجدول1[[اسم الموظف]:[ساعات الإضافي]];2;FALSE))-0.5;IF(VLOOKUP(B24;الجدول1[[اسم الموظف]:[ساعات الإضافي]];2;FALSE)="لم يتأخر";"لا";VLOOKUP(B24;الجدول1[[اسم الموظف]:[ساعات الإضافي]];2;FALSE)))))));IF(VLOOKUP(B24;الجدول1[[اسم الموظف]:[ساعات الإضافي]];2;FALSE)="لم يتأخر";"لا";VLOOKUP(B24;الجدول1[[اسم الموظف]:[ساعات الإضافي]];2;FALSE)))</f>
        <v>لا</v>
      </c>
      <c r="X24" s="75" t="str">
        <f>IF(VLOOKUP(B23;الجدول1[[اسم الموظف]:[ساعات الإضافي]];3;FALSE)="ليس له وقت إضافي";"لا";VLOOKUP(B23;الجدول1[[اسم الموظف]:[ساعات الإضافي]];3;FALSE))</f>
        <v>لا</v>
      </c>
      <c r="Z24" t="str">
        <f>E24</f>
        <v>ح</v>
      </c>
    </row>
    <row r="25" spans="1:28" ht="18.75" thickBot="1">
      <c r="A25" s="89">
        <v>18</v>
      </c>
      <c r="B25" s="84" t="s">
        <v>48</v>
      </c>
      <c r="C25" s="85"/>
      <c r="D25" s="70"/>
      <c r="E25" s="103" t="str">
        <f>IF(VLOOKUP(B25;'أسماء الموظفين والخصومات'!$B$5:$AC$26;18;FALSE)&gt;VLOOKUP(B25;'أسماء الموظفين والخصومات'!$B$5:$AC$26;17;FALSE);"ح";"غ")</f>
        <v>ح</v>
      </c>
      <c r="F25" s="104" t="str">
        <f>IF('أسماء الموظفين والخصومات'!E22&gt;0;VLOOKUP(B25;'أسماء الموظفين والخصومات'!$B$5:$AC$26;4;FALSE)&amp;" "&amp;VLOOKUP(B25;'أسماء الموظفين والخصومات'!$B$5:$AC$26;5;FALSE);IF(VLOOKUP(B25;'أسماء الموظفين والخصومات'!$B$5:$AC$26;18;FALSE)&gt;VLOOKUP(B25;'أسماء الموظفين والخصومات'!$B$5:$AC$26;17;FALSE);"ح";"غ"))</f>
        <v>ح</v>
      </c>
      <c r="G25" s="106"/>
      <c r="H25" s="103" t="str">
        <f>IF(VLOOKUP(B25;'أسماء الموظفين والخصومات'!$B$5:$AC$26;20;FALSE)&gt;VLOOKUP(B25;'أسماء الموظفين والخصومات'!$B$5:$AC$26;19;FALSE);"ح";"غ")</f>
        <v>ح</v>
      </c>
      <c r="I25" s="104" t="str">
        <f>IF('أسماء الموظفين والخصومات'!G22&gt;0;VLOOKUP(B25;'أسماء الموظفين والخصومات'!$B$5:$AC$26;6;FALSE)&amp;" "&amp;VLOOKUP(B25;'أسماء الموظفين والخصومات'!$B$5:$AC$26;7;FALSE);IF(VLOOKUP(B25;'أسماء الموظفين والخصومات'!$B$5:$AC$26;20;FALSE)&gt;VLOOKUP(B25;'أسماء الموظفين والخصومات'!$B$5:$AC$26;19;FALSE);"ح";"غ"))</f>
        <v>ح</v>
      </c>
      <c r="J25" s="106"/>
      <c r="K25" s="103" t="str">
        <f>IF(VLOOKUP(B25;'أسماء الموظفين والخصومات'!$B$5:$AC$26;22;FALSE)&gt;VLOOKUP(B25;'أسماء الموظفين والخصومات'!$B$5:$AC$26;21;FALSE);"ح";"غ")</f>
        <v>ح</v>
      </c>
      <c r="L25" s="104" t="str">
        <f>IF('أسماء الموظفين والخصومات'!I22&gt;0;VLOOKUP(B25;'أسماء الموظفين والخصومات'!$B$5:$AC$26;8;FALSE)&amp;" "&amp;VLOOKUP(B25;'أسماء الموظفين والخصومات'!$B$5:$AC$26;9;FALSE);IF(VLOOKUP(B25;'أسماء الموظفين والخصومات'!$B$5:$AC$26;22;FALSE)&gt;VLOOKUP(B25;'أسماء الموظفين والخصومات'!$B$5:$AC$26;21;FALSE);"ح";"غ"))</f>
        <v>ح</v>
      </c>
      <c r="M25" s="106"/>
      <c r="N25" s="103" t="str">
        <f>IF(VLOOKUP(B25;'أسماء الموظفين والخصومات'!$B$5:$AC$26;24;FALSE)&gt;VLOOKUP(B25;'أسماء الموظفين والخصومات'!$B$5:$AC$26;23;FALSE);"ح";"غ")</f>
        <v>ح</v>
      </c>
      <c r="O25" s="104" t="str">
        <f>IF('أسماء الموظفين والخصومات'!K22&gt;0;VLOOKUP(B25;'أسماء الموظفين والخصومات'!$B$5:$AC$26;10;FALSE)&amp;" "&amp;VLOOKUP(B25;'أسماء الموظفين والخصومات'!$B$5:$AC$26;11;FALSE);IF(VLOOKUP(B25;'أسماء الموظفين والخصومات'!$B$5:$AC$26;24;FALSE)&gt;VLOOKUP(B25;'أسماء الموظفين والخصومات'!$B$5:$AC$26;23;FALSE);"ح";"غ"))</f>
        <v>ح</v>
      </c>
      <c r="P25" s="106"/>
      <c r="Q25" s="103" t="str">
        <f>IF(VLOOKUP(B25;'أسماء الموظفين والخصومات'!$B$5:$AC$26;26;FALSE)&gt;VLOOKUP(B25;'أسماء الموظفين والخصومات'!$B$5:$AC$26;25;FALSE);"ح";"غ")</f>
        <v>ح</v>
      </c>
      <c r="R25" s="104" t="str">
        <f>IF('أسماء الموظفين والخصومات'!M22&gt;0;VLOOKUP(B25;'أسماء الموظفين والخصومات'!$B$5:$AC$26;12;FALSE)&amp;" "&amp;VLOOKUP(B25;'أسماء الموظفين والخصومات'!$B$5:$AC$26;13;FALSE);IF(VLOOKUP(B25;'أسماء الموظفين والخصومات'!$B$5:$AC$26;26;FALSE)&gt;VLOOKUP(B25;'أسماء الموظفين والخصومات'!$B$5:$AC$26;25;FALSE);"ح";"غ"))</f>
        <v>ح</v>
      </c>
      <c r="S25" s="106"/>
      <c r="T25" s="103" t="str">
        <f>IF(VLOOKUP(B25;'أسماء الموظفين والخصومات'!$B$5:$AC$26;28;FALSE)&gt;VLOOKUP(B25;'أسماء الموظفين والخصومات'!$B$5:$AC$26;27;FALSE);"ح";"غ")</f>
        <v>ح</v>
      </c>
      <c r="U25" s="104" t="str">
        <f>IF('أسماء الموظفين والخصومات'!O22&gt;0;VLOOKUP(B25;'أسماء الموظفين والخصومات'!$B$5:$AC$26;14;FALSE)&amp;" "&amp;VLOOKUP(B25;'أسماء الموظفين والخصومات'!$B$5:$AC$26;15;FALSE);IF(VLOOKUP(B25;'أسماء الموظفين والخصومات'!$B$5:$AC$26;28;FALSE)&gt;VLOOKUP(B25;'أسماء الموظفين والخصومات'!$B$5:$AC$26;27;FALSE);"ح";"غ"))</f>
        <v>ح</v>
      </c>
      <c r="V25" s="70"/>
      <c r="W25" s="75" t="str">
        <f>IF(E25="غ";IF(H25="غ";IF(VLOOKUP(B25;الجدول1[[اسم الموظف]:[ساعات الإضافي]];2;FALSE)="لم يتأخر";"لا";VLOOKUP(B25;الجدول1[[اسم الموظف]:[ساعات الإضافي]];2;FALSE))-0.5;IF(K25="غ";IF(VLOOKUP(B25;الجدول1[[اسم الموظف]:[ساعات الإضافي]];2;FALSE)="لم يتأخر";"لا";VLOOKUP(B25;الجدول1[[اسم الموظف]:[ساعات الإضافي]];2;FALSE))-0.5;IF(N25="غ";IF(VLOOKUP(B25;الجدول1[[اسم الموظف]:[ساعات الإضافي]];2;FALSE)="لم يتأخر";"لا";VLOOKUP(B25;الجدول1[[اسم الموظف]:[ساعات الإضافي]];2;FALSE))-0.5;IF(Q25="غ";IF(VLOOKUP(B25;الجدول1[[اسم الموظف]:[ساعات الإضافي]];2;FALSE)="لم يتأخر";"لا";VLOOKUP(B25;الجدول1[[اسم الموظف]:[ساعات الإضافي]];2;FALSE))-0.5;IF(T25="غ";IF(VLOOKUP(B25;الجدول1[[اسم الموظف]:[ساعات الإضافي]];2;FALSE)="لم يتأخر";"لا";VLOOKUP(B25;الجدول1[[اسم الموظف]:[ساعات الإضافي]];2;FALSE))-0.5;IF(VLOOKUP(B25;الجدول1[[اسم الموظف]:[ساعات الإضافي]];2;FALSE)="لم يتأخر";"لا";VLOOKUP(B25;الجدول1[[اسم الموظف]:[ساعات الإضافي]];2;FALSE)))))));IF(VLOOKUP(B25;الجدول1[[اسم الموظف]:[ساعات الإضافي]];2;FALSE)="لم يتأخر";"لا";VLOOKUP(B25;الجدول1[[اسم الموظف]:[ساعات الإضافي]];2;FALSE)))</f>
        <v>لا</v>
      </c>
      <c r="X25" s="75" t="str">
        <f>IF(VLOOKUP(B24;الجدول1[[اسم الموظف]:[ساعات الإضافي]];3;FALSE)="ليس له وقت إضافي";"لا";VLOOKUP(B24;الجدول1[[اسم الموظف]:[ساعات الإضافي]];3;FALSE))</f>
        <v>لا</v>
      </c>
    </row>
    <row r="26" spans="1:28" ht="18.75" thickBot="1">
      <c r="A26" s="89">
        <v>19</v>
      </c>
      <c r="B26" s="84" t="s">
        <v>49</v>
      </c>
      <c r="C26" s="85"/>
      <c r="D26" s="70"/>
      <c r="E26" s="103" t="str">
        <f>IF(VLOOKUP(B26;'أسماء الموظفين والخصومات'!$B$5:$AC$26;18;FALSE)&gt;VLOOKUP(B26;'أسماء الموظفين والخصومات'!$B$5:$AC$26;17;FALSE);"ح";"غ")</f>
        <v>ح</v>
      </c>
      <c r="F26" s="104" t="str">
        <f>IF('أسماء الموظفين والخصومات'!E23&gt;0;VLOOKUP(B26;'أسماء الموظفين والخصومات'!$B$5:$AC$26;4;FALSE)&amp;" "&amp;VLOOKUP(B26;'أسماء الموظفين والخصومات'!$B$5:$AC$26;5;FALSE);IF(VLOOKUP(B26;'أسماء الموظفين والخصومات'!$B$5:$AC$26;18;FALSE)&gt;VLOOKUP(B26;'أسماء الموظفين والخصومات'!$B$5:$AC$26;17;FALSE);"ح";"غ"))</f>
        <v>ح</v>
      </c>
      <c r="G26" s="106"/>
      <c r="H26" s="103" t="str">
        <f>IF(VLOOKUP(B26;'أسماء الموظفين والخصومات'!$B$5:$AC$26;20;FALSE)&gt;VLOOKUP(B26;'أسماء الموظفين والخصومات'!$B$5:$AC$26;19;FALSE);"ح";"غ")</f>
        <v>ح</v>
      </c>
      <c r="I26" s="104" t="str">
        <f>IF('أسماء الموظفين والخصومات'!G23&gt;0;VLOOKUP(B26;'أسماء الموظفين والخصومات'!$B$5:$AC$26;6;FALSE)&amp;" "&amp;VLOOKUP(B26;'أسماء الموظفين والخصومات'!$B$5:$AC$26;7;FALSE);IF(VLOOKUP(B26;'أسماء الموظفين والخصومات'!$B$5:$AC$26;20;FALSE)&gt;VLOOKUP(B26;'أسماء الموظفين والخصومات'!$B$5:$AC$26;19;FALSE);"ح";"غ"))</f>
        <v>ح</v>
      </c>
      <c r="J26" s="106"/>
      <c r="K26" s="103" t="str">
        <f>IF(VLOOKUP(B26;'أسماء الموظفين والخصومات'!$B$5:$AC$26;22;FALSE)&gt;VLOOKUP(B26;'أسماء الموظفين والخصومات'!$B$5:$AC$26;21;FALSE);"ح";"غ")</f>
        <v>ح</v>
      </c>
      <c r="L26" s="104" t="str">
        <f>IF('أسماء الموظفين والخصومات'!I23&gt;0;VLOOKUP(B26;'أسماء الموظفين والخصومات'!$B$5:$AC$26;8;FALSE)&amp;" "&amp;VLOOKUP(B26;'أسماء الموظفين والخصومات'!$B$5:$AC$26;9;FALSE);IF(VLOOKUP(B26;'أسماء الموظفين والخصومات'!$B$5:$AC$26;22;FALSE)&gt;VLOOKUP(B26;'أسماء الموظفين والخصومات'!$B$5:$AC$26;21;FALSE);"ح";"غ"))</f>
        <v>ح</v>
      </c>
      <c r="M26" s="106"/>
      <c r="N26" s="103" t="str">
        <f>IF(VLOOKUP(B26;'أسماء الموظفين والخصومات'!$B$5:$AC$26;24;FALSE)&gt;VLOOKUP(B26;'أسماء الموظفين والخصومات'!$B$5:$AC$26;23;FALSE);"ح";"غ")</f>
        <v>ح</v>
      </c>
      <c r="O26" s="104" t="str">
        <f>IF('أسماء الموظفين والخصومات'!K23&gt;0;VLOOKUP(B26;'أسماء الموظفين والخصومات'!$B$5:$AC$26;10;FALSE)&amp;" "&amp;VLOOKUP(B26;'أسماء الموظفين والخصومات'!$B$5:$AC$26;11;FALSE);IF(VLOOKUP(B26;'أسماء الموظفين والخصومات'!$B$5:$AC$26;24;FALSE)&gt;VLOOKUP(B26;'أسماء الموظفين والخصومات'!$B$5:$AC$26;23;FALSE);"ح";"غ"))</f>
        <v>ح</v>
      </c>
      <c r="P26" s="106"/>
      <c r="Q26" s="103" t="str">
        <f>IF(VLOOKUP(B26;'أسماء الموظفين والخصومات'!$B$5:$AC$26;26;FALSE)&gt;VLOOKUP(B26;'أسماء الموظفين والخصومات'!$B$5:$AC$26;25;FALSE);"ح";"غ")</f>
        <v>ح</v>
      </c>
      <c r="R26" s="104" t="str">
        <f>IF('أسماء الموظفين والخصومات'!M23&gt;0;VLOOKUP(B26;'أسماء الموظفين والخصومات'!$B$5:$AC$26;12;FALSE)&amp;" "&amp;VLOOKUP(B26;'أسماء الموظفين والخصومات'!$B$5:$AC$26;13;FALSE);IF(VLOOKUP(B26;'أسماء الموظفين والخصومات'!$B$5:$AC$26;26;FALSE)&gt;VLOOKUP(B26;'أسماء الموظفين والخصومات'!$B$5:$AC$26;25;FALSE);"ح";"غ"))</f>
        <v>ح</v>
      </c>
      <c r="S26" s="106"/>
      <c r="T26" s="103" t="str">
        <f>IF(VLOOKUP(B26;'أسماء الموظفين والخصومات'!$B$5:$AC$26;28;FALSE)&gt;VLOOKUP(B26;'أسماء الموظفين والخصومات'!$B$5:$AC$26;27;FALSE);"ح";"غ")</f>
        <v>ح</v>
      </c>
      <c r="U26" s="104" t="str">
        <f>IF('أسماء الموظفين والخصومات'!O23&gt;0;VLOOKUP(B26;'أسماء الموظفين والخصومات'!$B$5:$AC$26;14;FALSE)&amp;" "&amp;VLOOKUP(B26;'أسماء الموظفين والخصومات'!$B$5:$AC$26;15;FALSE);IF(VLOOKUP(B26;'أسماء الموظفين والخصومات'!$B$5:$AC$26;28;FALSE)&gt;VLOOKUP(B26;'أسماء الموظفين والخصومات'!$B$5:$AC$26;27;FALSE);"ح";"غ"))</f>
        <v>ح</v>
      </c>
      <c r="V26" s="70"/>
      <c r="W26" s="75" t="str">
        <f>IF(E26="غ";IF(H26="غ";IF(VLOOKUP(B26;الجدول1[[اسم الموظف]:[ساعات الإضافي]];2;FALSE)="لم يتأخر";"لا";VLOOKUP(B26;الجدول1[[اسم الموظف]:[ساعات الإضافي]];2;FALSE))-0.5;IF(K26="غ";IF(VLOOKUP(B26;الجدول1[[اسم الموظف]:[ساعات الإضافي]];2;FALSE)="لم يتأخر";"لا";VLOOKUP(B26;الجدول1[[اسم الموظف]:[ساعات الإضافي]];2;FALSE))-0.5;IF(N26="غ";IF(VLOOKUP(B26;الجدول1[[اسم الموظف]:[ساعات الإضافي]];2;FALSE)="لم يتأخر";"لا";VLOOKUP(B26;الجدول1[[اسم الموظف]:[ساعات الإضافي]];2;FALSE))-0.5;IF(Q26="غ";IF(VLOOKUP(B26;الجدول1[[اسم الموظف]:[ساعات الإضافي]];2;FALSE)="لم يتأخر";"لا";VLOOKUP(B26;الجدول1[[اسم الموظف]:[ساعات الإضافي]];2;FALSE))-0.5;IF(T26="غ";IF(VLOOKUP(B26;الجدول1[[اسم الموظف]:[ساعات الإضافي]];2;FALSE)="لم يتأخر";"لا";VLOOKUP(B26;الجدول1[[اسم الموظف]:[ساعات الإضافي]];2;FALSE))-0.5;IF(VLOOKUP(B26;الجدول1[[اسم الموظف]:[ساعات الإضافي]];2;FALSE)="لم يتأخر";"لا";VLOOKUP(B26;الجدول1[[اسم الموظف]:[ساعات الإضافي]];2;FALSE)))))));IF(VLOOKUP(B26;الجدول1[[اسم الموظف]:[ساعات الإضافي]];2;FALSE)="لم يتأخر";"لا";VLOOKUP(B26;الجدول1[[اسم الموظف]:[ساعات الإضافي]];2;FALSE)))</f>
        <v>لا</v>
      </c>
      <c r="X26" s="75" t="str">
        <f>IF(VLOOKUP(B25;الجدول1[[اسم الموظف]:[ساعات الإضافي]];3;FALSE)="ليس له وقت إضافي";"لا";VLOOKUP(B25;الجدول1[[اسم الموظف]:[ساعات الإضافي]];3;FALSE))</f>
        <v>لا</v>
      </c>
    </row>
    <row r="27" spans="1:28" ht="18.75" thickBot="1">
      <c r="A27" s="89">
        <v>20</v>
      </c>
      <c r="B27" s="84" t="s">
        <v>50</v>
      </c>
      <c r="C27" s="85"/>
      <c r="D27" s="70"/>
      <c r="E27" s="103" t="str">
        <f>IF(VLOOKUP(B27;'أسماء الموظفين والخصومات'!$B$5:$AC$26;18;FALSE)&gt;VLOOKUP(B27;'أسماء الموظفين والخصومات'!$B$5:$AC$26;17;FALSE);"ح";"غ")</f>
        <v>ح</v>
      </c>
      <c r="F27" s="104" t="str">
        <f>IF('أسماء الموظفين والخصومات'!E24&gt;0;VLOOKUP(B27;'أسماء الموظفين والخصومات'!$B$5:$AC$26;4;FALSE)&amp;" "&amp;VLOOKUP(B27;'أسماء الموظفين والخصومات'!$B$5:$AC$26;5;FALSE);IF(VLOOKUP(B27;'أسماء الموظفين والخصومات'!$B$5:$AC$26;18;FALSE)&gt;VLOOKUP(B27;'أسماء الموظفين والخصومات'!$B$5:$AC$26;17;FALSE);"ح";"غ"))</f>
        <v>ح</v>
      </c>
      <c r="G27" s="106"/>
      <c r="H27" s="103" t="str">
        <f>IF(VLOOKUP(B27;'أسماء الموظفين والخصومات'!$B$5:$AC$26;20;FALSE)&gt;VLOOKUP(B27;'أسماء الموظفين والخصومات'!$B$5:$AC$26;19;FALSE);"ح";"غ")</f>
        <v>ح</v>
      </c>
      <c r="I27" s="104" t="str">
        <f>IF('أسماء الموظفين والخصومات'!G24&gt;0;VLOOKUP(B27;'أسماء الموظفين والخصومات'!$B$5:$AC$26;6;FALSE)&amp;" "&amp;VLOOKUP(B27;'أسماء الموظفين والخصومات'!$B$5:$AC$26;7;FALSE);IF(VLOOKUP(B27;'أسماء الموظفين والخصومات'!$B$5:$AC$26;20;FALSE)&gt;VLOOKUP(B27;'أسماء الموظفين والخصومات'!$B$5:$AC$26;19;FALSE);"ح";"غ"))</f>
        <v>ح</v>
      </c>
      <c r="J27" s="106"/>
      <c r="K27" s="103" t="str">
        <f>IF(VLOOKUP(B27;'أسماء الموظفين والخصومات'!$B$5:$AC$26;22;FALSE)&gt;VLOOKUP(B27;'أسماء الموظفين والخصومات'!$B$5:$AC$26;21;FALSE);"ح";"غ")</f>
        <v>ح</v>
      </c>
      <c r="L27" s="104" t="str">
        <f>IF('أسماء الموظفين والخصومات'!I24&gt;0;VLOOKUP(B27;'أسماء الموظفين والخصومات'!$B$5:$AC$26;8;FALSE)&amp;" "&amp;VLOOKUP(B27;'أسماء الموظفين والخصومات'!$B$5:$AC$26;9;FALSE);IF(VLOOKUP(B27;'أسماء الموظفين والخصومات'!$B$5:$AC$26;22;FALSE)&gt;VLOOKUP(B27;'أسماء الموظفين والخصومات'!$B$5:$AC$26;21;FALSE);"ح";"غ"))</f>
        <v>ح</v>
      </c>
      <c r="M27" s="106"/>
      <c r="N27" s="103" t="str">
        <f>IF(VLOOKUP(B27;'أسماء الموظفين والخصومات'!$B$5:$AC$26;24;FALSE)&gt;VLOOKUP(B27;'أسماء الموظفين والخصومات'!$B$5:$AC$26;23;FALSE);"ح";"غ")</f>
        <v>ح</v>
      </c>
      <c r="O27" s="104" t="str">
        <f>IF('أسماء الموظفين والخصومات'!K24&gt;0;VLOOKUP(B27;'أسماء الموظفين والخصومات'!$B$5:$AC$26;10;FALSE)&amp;" "&amp;VLOOKUP(B27;'أسماء الموظفين والخصومات'!$B$5:$AC$26;11;FALSE);IF(VLOOKUP(B27;'أسماء الموظفين والخصومات'!$B$5:$AC$26;24;FALSE)&gt;VLOOKUP(B27;'أسماء الموظفين والخصومات'!$B$5:$AC$26;23;FALSE);"ح";"غ"))</f>
        <v>ح</v>
      </c>
      <c r="P27" s="106"/>
      <c r="Q27" s="103" t="str">
        <f>IF(VLOOKUP(B27;'أسماء الموظفين والخصومات'!$B$5:$AC$26;26;FALSE)&gt;VLOOKUP(B27;'أسماء الموظفين والخصومات'!$B$5:$AC$26;25;FALSE);"ح";"غ")</f>
        <v>ح</v>
      </c>
      <c r="R27" s="104" t="str">
        <f>IF('أسماء الموظفين والخصومات'!M24&gt;0;VLOOKUP(B27;'أسماء الموظفين والخصومات'!$B$5:$AC$26;12;FALSE)&amp;" "&amp;VLOOKUP(B27;'أسماء الموظفين والخصومات'!$B$5:$AC$26;13;FALSE);IF(VLOOKUP(B27;'أسماء الموظفين والخصومات'!$B$5:$AC$26;26;FALSE)&gt;VLOOKUP(B27;'أسماء الموظفين والخصومات'!$B$5:$AC$26;25;FALSE);"ح";"غ"))</f>
        <v>ح</v>
      </c>
      <c r="S27" s="106"/>
      <c r="T27" s="103" t="str">
        <f>IF(VLOOKUP(B27;'أسماء الموظفين والخصومات'!$B$5:$AC$26;28;FALSE)&gt;VLOOKUP(B27;'أسماء الموظفين والخصومات'!$B$5:$AC$26;27;FALSE);"ح";"غ")</f>
        <v>ح</v>
      </c>
      <c r="U27" s="104" t="str">
        <f>IF('أسماء الموظفين والخصومات'!O24&gt;0;VLOOKUP(B27;'أسماء الموظفين والخصومات'!$B$5:$AC$26;14;FALSE)&amp;" "&amp;VLOOKUP(B27;'أسماء الموظفين والخصومات'!$B$5:$AC$26;15;FALSE);IF(VLOOKUP(B27;'أسماء الموظفين والخصومات'!$B$5:$AC$26;28;FALSE)&gt;VLOOKUP(B27;'أسماء الموظفين والخصومات'!$B$5:$AC$26;27;FALSE);"ح";"غ"))</f>
        <v>ح</v>
      </c>
      <c r="V27" s="70"/>
      <c r="W27" s="75" t="str">
        <f>IF(E27="غ";IF(H27="غ";IF(VLOOKUP(B27;الجدول1[[اسم الموظف]:[ساعات الإضافي]];2;FALSE)="لم يتأخر";"لا";VLOOKUP(B27;الجدول1[[اسم الموظف]:[ساعات الإضافي]];2;FALSE))-0.5;IF(K27="غ";IF(VLOOKUP(B27;الجدول1[[اسم الموظف]:[ساعات الإضافي]];2;FALSE)="لم يتأخر";"لا";VLOOKUP(B27;الجدول1[[اسم الموظف]:[ساعات الإضافي]];2;FALSE))-0.5;IF(N27="غ";IF(VLOOKUP(B27;الجدول1[[اسم الموظف]:[ساعات الإضافي]];2;FALSE)="لم يتأخر";"لا";VLOOKUP(B27;الجدول1[[اسم الموظف]:[ساعات الإضافي]];2;FALSE))-0.5;IF(Q27="غ";IF(VLOOKUP(B27;الجدول1[[اسم الموظف]:[ساعات الإضافي]];2;FALSE)="لم يتأخر";"لا";VLOOKUP(B27;الجدول1[[اسم الموظف]:[ساعات الإضافي]];2;FALSE))-0.5;IF(T27="غ";IF(VLOOKUP(B27;الجدول1[[اسم الموظف]:[ساعات الإضافي]];2;FALSE)="لم يتأخر";"لا";VLOOKUP(B27;الجدول1[[اسم الموظف]:[ساعات الإضافي]];2;FALSE))-0.5;IF(VLOOKUP(B27;الجدول1[[اسم الموظف]:[ساعات الإضافي]];2;FALSE)="لم يتأخر";"لا";VLOOKUP(B27;الجدول1[[اسم الموظف]:[ساعات الإضافي]];2;FALSE)))))));IF(VLOOKUP(B27;الجدول1[[اسم الموظف]:[ساعات الإضافي]];2;FALSE)="لم يتأخر";"لا";VLOOKUP(B27;الجدول1[[اسم الموظف]:[ساعات الإضافي]];2;FALSE)))</f>
        <v>لا</v>
      </c>
      <c r="X27" s="75" t="str">
        <f>IF(VLOOKUP(B26;الجدول1[[اسم الموظف]:[ساعات الإضافي]];3;FALSE)="ليس له وقت إضافي";"لا";VLOOKUP(B26;الجدول1[[اسم الموظف]:[ساعات الإضافي]];3;FALSE))</f>
        <v>لا</v>
      </c>
    </row>
    <row r="28" spans="1:28" ht="18.75" thickBot="1">
      <c r="A28" s="89">
        <v>21</v>
      </c>
      <c r="B28" s="84" t="s">
        <v>51</v>
      </c>
      <c r="C28" s="85"/>
      <c r="D28" s="70"/>
      <c r="E28" s="103" t="str">
        <f>IF(VLOOKUP(B28;'أسماء الموظفين والخصومات'!$B$5:$AC$26;18;FALSE)&gt;VLOOKUP(B28;'أسماء الموظفين والخصومات'!$B$5:$AC$26;17;FALSE);"ح";"غ")</f>
        <v>ح</v>
      </c>
      <c r="F28" s="104" t="str">
        <f>IF('أسماء الموظفين والخصومات'!E25&gt;0;VLOOKUP(B28;'أسماء الموظفين والخصومات'!$B$5:$AC$26;4;FALSE)&amp;" "&amp;VLOOKUP(B28;'أسماء الموظفين والخصومات'!$B$5:$AC$26;5;FALSE);IF(VLOOKUP(B28;'أسماء الموظفين والخصومات'!$B$5:$AC$26;18;FALSE)&gt;VLOOKUP(B28;'أسماء الموظفين والخصومات'!$B$5:$AC$26;17;FALSE);"ح";"غ"))</f>
        <v>ح</v>
      </c>
      <c r="G28" s="106"/>
      <c r="H28" s="103" t="str">
        <f>IF(VLOOKUP(B28;'أسماء الموظفين والخصومات'!$B$5:$AC$26;20;FALSE)&gt;VLOOKUP(B28;'أسماء الموظفين والخصومات'!$B$5:$AC$26;19;FALSE);"ح";"غ")</f>
        <v>ح</v>
      </c>
      <c r="I28" s="104" t="str">
        <f>IF('أسماء الموظفين والخصومات'!G25&gt;0;VLOOKUP(B28;'أسماء الموظفين والخصومات'!$B$5:$AC$26;6;FALSE)&amp;" "&amp;VLOOKUP(B28;'أسماء الموظفين والخصومات'!$B$5:$AC$26;7;FALSE);IF(VLOOKUP(B28;'أسماء الموظفين والخصومات'!$B$5:$AC$26;20;FALSE)&gt;VLOOKUP(B28;'أسماء الموظفين والخصومات'!$B$5:$AC$26;19;FALSE);"ح";"غ"))</f>
        <v>ح</v>
      </c>
      <c r="J28" s="106"/>
      <c r="K28" s="103" t="str">
        <f>IF(VLOOKUP(B28;'أسماء الموظفين والخصومات'!$B$5:$AC$26;22;FALSE)&gt;VLOOKUP(B28;'أسماء الموظفين والخصومات'!$B$5:$AC$26;21;FALSE);"ح";"غ")</f>
        <v>ح</v>
      </c>
      <c r="L28" s="104" t="str">
        <f>IF('أسماء الموظفين والخصومات'!I25&gt;0;VLOOKUP(B28;'أسماء الموظفين والخصومات'!$B$5:$AC$26;8;FALSE)&amp;" "&amp;VLOOKUP(B28;'أسماء الموظفين والخصومات'!$B$5:$AC$26;9;FALSE);IF(VLOOKUP(B28;'أسماء الموظفين والخصومات'!$B$5:$AC$26;22;FALSE)&gt;VLOOKUP(B28;'أسماء الموظفين والخصومات'!$B$5:$AC$26;21;FALSE);"ح";"غ"))</f>
        <v>ح</v>
      </c>
      <c r="M28" s="106"/>
      <c r="N28" s="103" t="str">
        <f>IF(VLOOKUP(B28;'أسماء الموظفين والخصومات'!$B$5:$AC$26;24;FALSE)&gt;VLOOKUP(B28;'أسماء الموظفين والخصومات'!$B$5:$AC$26;23;FALSE);"ح";"غ")</f>
        <v>ح</v>
      </c>
      <c r="O28" s="104" t="str">
        <f>IF('أسماء الموظفين والخصومات'!K25&gt;0;VLOOKUP(B28;'أسماء الموظفين والخصومات'!$B$5:$AC$26;10;FALSE)&amp;" "&amp;VLOOKUP(B28;'أسماء الموظفين والخصومات'!$B$5:$AC$26;11;FALSE);IF(VLOOKUP(B28;'أسماء الموظفين والخصومات'!$B$5:$AC$26;24;FALSE)&gt;VLOOKUP(B28;'أسماء الموظفين والخصومات'!$B$5:$AC$26;23;FALSE);"ح";"غ"))</f>
        <v>ح</v>
      </c>
      <c r="P28" s="106"/>
      <c r="Q28" s="103" t="str">
        <f>IF(VLOOKUP(B28;'أسماء الموظفين والخصومات'!$B$5:$AC$26;26;FALSE)&gt;VLOOKUP(B28;'أسماء الموظفين والخصومات'!$B$5:$AC$26;25;FALSE);"ح";"غ")</f>
        <v>ح</v>
      </c>
      <c r="R28" s="104" t="str">
        <f>IF('أسماء الموظفين والخصومات'!M25&gt;0;VLOOKUP(B28;'أسماء الموظفين والخصومات'!$B$5:$AC$26;12;FALSE)&amp;" "&amp;VLOOKUP(B28;'أسماء الموظفين والخصومات'!$B$5:$AC$26;13;FALSE);IF(VLOOKUP(B28;'أسماء الموظفين والخصومات'!$B$5:$AC$26;26;FALSE)&gt;VLOOKUP(B28;'أسماء الموظفين والخصومات'!$B$5:$AC$26;25;FALSE);"ح";"غ"))</f>
        <v>ح</v>
      </c>
      <c r="S28" s="106"/>
      <c r="T28" s="103" t="str">
        <f>IF(VLOOKUP(B28;'أسماء الموظفين والخصومات'!$B$5:$AC$26;28;FALSE)&gt;VLOOKUP(B28;'أسماء الموظفين والخصومات'!$B$5:$AC$26;27;FALSE);"ح";"غ")</f>
        <v>ح</v>
      </c>
      <c r="U28" s="104" t="str">
        <f>IF('أسماء الموظفين والخصومات'!O25&gt;0;VLOOKUP(B28;'أسماء الموظفين والخصومات'!$B$5:$AC$26;14;FALSE)&amp;" "&amp;VLOOKUP(B28;'أسماء الموظفين والخصومات'!$B$5:$AC$26;15;FALSE);IF(VLOOKUP(B28;'أسماء الموظفين والخصومات'!$B$5:$AC$26;28;FALSE)&gt;VLOOKUP(B28;'أسماء الموظفين والخصومات'!$B$5:$AC$26;27;FALSE);"ح";"غ"))</f>
        <v>ح</v>
      </c>
      <c r="V28" s="70"/>
      <c r="W28" s="75" t="str">
        <f>IF(E28="غ";IF(H28="غ";IF(VLOOKUP(B28;الجدول1[[اسم الموظف]:[ساعات الإضافي]];2;FALSE)="لم يتأخر";"لا";VLOOKUP(B28;الجدول1[[اسم الموظف]:[ساعات الإضافي]];2;FALSE))-0.5;IF(K28="غ";IF(VLOOKUP(B28;الجدول1[[اسم الموظف]:[ساعات الإضافي]];2;FALSE)="لم يتأخر";"لا";VLOOKUP(B28;الجدول1[[اسم الموظف]:[ساعات الإضافي]];2;FALSE))-0.5;IF(N28="غ";IF(VLOOKUP(B28;الجدول1[[اسم الموظف]:[ساعات الإضافي]];2;FALSE)="لم يتأخر";"لا";VLOOKUP(B28;الجدول1[[اسم الموظف]:[ساعات الإضافي]];2;FALSE))-0.5;IF(Q28="غ";IF(VLOOKUP(B28;الجدول1[[اسم الموظف]:[ساعات الإضافي]];2;FALSE)="لم يتأخر";"لا";VLOOKUP(B28;الجدول1[[اسم الموظف]:[ساعات الإضافي]];2;FALSE))-0.5;IF(T28="غ";IF(VLOOKUP(B28;الجدول1[[اسم الموظف]:[ساعات الإضافي]];2;FALSE)="لم يتأخر";"لا";VLOOKUP(B28;الجدول1[[اسم الموظف]:[ساعات الإضافي]];2;FALSE))-0.5;IF(VLOOKUP(B28;الجدول1[[اسم الموظف]:[ساعات الإضافي]];2;FALSE)="لم يتأخر";"لا";VLOOKUP(B28;الجدول1[[اسم الموظف]:[ساعات الإضافي]];2;FALSE)))))));IF(VLOOKUP(B28;الجدول1[[اسم الموظف]:[ساعات الإضافي]];2;FALSE)="لم يتأخر";"لا";VLOOKUP(B28;الجدول1[[اسم الموظف]:[ساعات الإضافي]];2;FALSE)))</f>
        <v>لا</v>
      </c>
      <c r="X28" s="75" t="str">
        <f>IF(VLOOKUP(B27;الجدول1[[اسم الموظف]:[ساعات الإضافي]];3;FALSE)="ليس له وقت إضافي";"لا";VLOOKUP(B27;الجدول1[[اسم الموظف]:[ساعات الإضافي]];3;FALSE))</f>
        <v>لا</v>
      </c>
    </row>
    <row r="29" spans="1:28" ht="18.75" thickBot="1">
      <c r="A29" s="90">
        <v>22</v>
      </c>
      <c r="B29" s="86" t="s">
        <v>45</v>
      </c>
      <c r="C29" s="87"/>
      <c r="D29" s="70"/>
      <c r="E29" s="103" t="str">
        <f>IF(VLOOKUP(B29;'أسماء الموظفين والخصومات'!$B$5:$AC$26;18;FALSE)&gt;VLOOKUP(B29;'أسماء الموظفين والخصومات'!$B$5:$AC$26;17;FALSE);"ح";"غ")</f>
        <v>ح</v>
      </c>
      <c r="F29" s="104" t="str">
        <f>IF('أسماء الموظفين والخصومات'!E26&gt;0;VLOOKUP(B29;'أسماء الموظفين والخصومات'!$B$5:$AC$26;4;FALSE)&amp;" "&amp;VLOOKUP(B29;'أسماء الموظفين والخصومات'!$B$5:$AC$26;5;FALSE);IF(VLOOKUP(B29;'أسماء الموظفين والخصومات'!$B$5:$AC$26;18;FALSE)&gt;VLOOKUP(B29;'أسماء الموظفين والخصومات'!$B$5:$AC$26;17;FALSE);"ح";"غ"))</f>
        <v>ح</v>
      </c>
      <c r="G29" s="106"/>
      <c r="H29" s="103" t="str">
        <f>IF(VLOOKUP(B29;'أسماء الموظفين والخصومات'!$B$5:$AC$26;20;FALSE)&gt;VLOOKUP(B29;'أسماء الموظفين والخصومات'!$B$5:$AC$26;19;FALSE);"ح";"غ")</f>
        <v>ح</v>
      </c>
      <c r="I29" s="104" t="str">
        <f>IF('أسماء الموظفين والخصومات'!G26&gt;0;VLOOKUP(B29;'أسماء الموظفين والخصومات'!$B$5:$AC$26;6;FALSE)&amp;" "&amp;VLOOKUP(B29;'أسماء الموظفين والخصومات'!$B$5:$AC$26;7;FALSE);IF(VLOOKUP(B29;'أسماء الموظفين والخصومات'!$B$5:$AC$26;20;FALSE)&gt;VLOOKUP(B29;'أسماء الموظفين والخصومات'!$B$5:$AC$26;19;FALSE);"ح";"غ"))</f>
        <v>ح</v>
      </c>
      <c r="J29" s="106"/>
      <c r="K29" s="103" t="str">
        <f>IF(VLOOKUP(B29;'أسماء الموظفين والخصومات'!$B$5:$AC$26;22;FALSE)&gt;VLOOKUP(B29;'أسماء الموظفين والخصومات'!$B$5:$AC$26;21;FALSE);"ح";"غ")</f>
        <v>ح</v>
      </c>
      <c r="L29" s="104" t="str">
        <f>IF('أسماء الموظفين والخصومات'!I26&gt;0;VLOOKUP(B29;'أسماء الموظفين والخصومات'!$B$5:$AC$26;8;FALSE)&amp;" "&amp;VLOOKUP(B29;'أسماء الموظفين والخصومات'!$B$5:$AC$26;9;FALSE);IF(VLOOKUP(B29;'أسماء الموظفين والخصومات'!$B$5:$AC$26;22;FALSE)&gt;VLOOKUP(B29;'أسماء الموظفين والخصومات'!$B$5:$AC$26;21;FALSE);"ح";"غ"))</f>
        <v>ح</v>
      </c>
      <c r="M29" s="106"/>
      <c r="N29" s="103" t="str">
        <f>IF(VLOOKUP(B29;'أسماء الموظفين والخصومات'!$B$5:$AC$26;24;FALSE)&gt;VLOOKUP(B29;'أسماء الموظفين والخصومات'!$B$5:$AC$26;23;FALSE);"ح";"غ")</f>
        <v>ح</v>
      </c>
      <c r="O29" s="104" t="str">
        <f>IF('أسماء الموظفين والخصومات'!K26&gt;0;VLOOKUP(B29;'أسماء الموظفين والخصومات'!$B$5:$AC$26;10;FALSE)&amp;" "&amp;VLOOKUP(B29;'أسماء الموظفين والخصومات'!$B$5:$AC$26;11;FALSE);IF(VLOOKUP(B29;'أسماء الموظفين والخصومات'!$B$5:$AC$26;24;FALSE)&gt;VLOOKUP(B29;'أسماء الموظفين والخصومات'!$B$5:$AC$26;23;FALSE);"ح";"غ"))</f>
        <v>ح</v>
      </c>
      <c r="P29" s="106"/>
      <c r="Q29" s="103" t="str">
        <f>IF(VLOOKUP(B29;'أسماء الموظفين والخصومات'!$B$5:$AC$26;26;FALSE)&gt;VLOOKUP(B29;'أسماء الموظفين والخصومات'!$B$5:$AC$26;25;FALSE);"ح";"غ")</f>
        <v>ح</v>
      </c>
      <c r="R29" s="104" t="str">
        <f>IF('أسماء الموظفين والخصومات'!M26&gt;0;VLOOKUP(B29;'أسماء الموظفين والخصومات'!$B$5:$AC$26;12;FALSE)&amp;" "&amp;VLOOKUP(B29;'أسماء الموظفين والخصومات'!$B$5:$AC$26;13;FALSE);IF(VLOOKUP(B29;'أسماء الموظفين والخصومات'!$B$5:$AC$26;26;FALSE)&gt;VLOOKUP(B29;'أسماء الموظفين والخصومات'!$B$5:$AC$26;25;FALSE);"ح";"غ"))</f>
        <v>ح</v>
      </c>
      <c r="S29" s="106"/>
      <c r="T29" s="103" t="str">
        <f>IF(VLOOKUP(B29;'أسماء الموظفين والخصومات'!$B$5:$AC$26;28;FALSE)&gt;VLOOKUP(B29;'أسماء الموظفين والخصومات'!$B$5:$AC$26;27;FALSE);"ح";"غ")</f>
        <v>ح</v>
      </c>
      <c r="U29" s="104" t="str">
        <f>IF('أسماء الموظفين والخصومات'!O26&gt;0;VLOOKUP(B29;'أسماء الموظفين والخصومات'!$B$5:$AC$26;14;FALSE)&amp;" "&amp;VLOOKUP(B29;'أسماء الموظفين والخصومات'!$B$5:$AC$26;15;FALSE);IF(VLOOKUP(B29;'أسماء الموظفين والخصومات'!$B$5:$AC$26;28;FALSE)&gt;VLOOKUP(B29;'أسماء الموظفين والخصومات'!$B$5:$AC$26;27;FALSE);"ح";"غ"))</f>
        <v>ح</v>
      </c>
      <c r="V29" s="70"/>
      <c r="W29" s="75" t="str">
        <f>IF(E29="غ";IF(H29="غ";IF(VLOOKUP(B29;الجدول1[[اسم الموظف]:[ساعات الإضافي]];2;FALSE)="لم يتأخر";"لا";VLOOKUP(B29;الجدول1[[اسم الموظف]:[ساعات الإضافي]];2;FALSE))-0.5;IF(K29="غ";IF(VLOOKUP(B29;الجدول1[[اسم الموظف]:[ساعات الإضافي]];2;FALSE)="لم يتأخر";"لا";VLOOKUP(B29;الجدول1[[اسم الموظف]:[ساعات الإضافي]];2;FALSE))-0.5;IF(N29="غ";IF(VLOOKUP(B29;الجدول1[[اسم الموظف]:[ساعات الإضافي]];2;FALSE)="لم يتأخر";"لا";VLOOKUP(B29;الجدول1[[اسم الموظف]:[ساعات الإضافي]];2;FALSE))-0.5;IF(Q29="غ";IF(VLOOKUP(B29;الجدول1[[اسم الموظف]:[ساعات الإضافي]];2;FALSE)="لم يتأخر";"لا";VLOOKUP(B29;الجدول1[[اسم الموظف]:[ساعات الإضافي]];2;FALSE))-0.5;IF(T29="غ";IF(VLOOKUP(B29;الجدول1[[اسم الموظف]:[ساعات الإضافي]];2;FALSE)="لم يتأخر";"لا";VLOOKUP(B29;الجدول1[[اسم الموظف]:[ساعات الإضافي]];2;FALSE))-0.5;IF(VLOOKUP(B29;الجدول1[[اسم الموظف]:[ساعات الإضافي]];2;FALSE)="لم يتأخر";"لا";VLOOKUP(B29;الجدول1[[اسم الموظف]:[ساعات الإضافي]];2;FALSE)))))));IF(VLOOKUP(B29;الجدول1[[اسم الموظف]:[ساعات الإضافي]];2;FALSE)="لم يتأخر";"لا";VLOOKUP(B29;الجدول1[[اسم الموظف]:[ساعات الإضافي]];2;FALSE)))</f>
        <v>لا</v>
      </c>
      <c r="X29" s="75" t="str">
        <f>IF(VLOOKUP(B28;الجدول1[[اسم الموظف]:[ساعات الإضافي]];3;FALSE)="ليس له وقت إضافي";"لا";VLOOKUP(B28;الجدول1[[اسم الموظف]:[ساعات الإضافي]];3;FALSE))</f>
        <v>لا</v>
      </c>
    </row>
  </sheetData>
  <mergeCells count="37">
    <mergeCell ref="B29:C29"/>
    <mergeCell ref="A5:A7"/>
    <mergeCell ref="B25:C25"/>
    <mergeCell ref="B26:C26"/>
    <mergeCell ref="B27:C27"/>
    <mergeCell ref="B28:C28"/>
    <mergeCell ref="W5:X6"/>
    <mergeCell ref="B20:C20"/>
    <mergeCell ref="B21:C21"/>
    <mergeCell ref="B22:C22"/>
    <mergeCell ref="B23:C23"/>
    <mergeCell ref="B24:C24"/>
    <mergeCell ref="B14:C14"/>
    <mergeCell ref="B15:C15"/>
    <mergeCell ref="B16:C16"/>
    <mergeCell ref="B17:C17"/>
    <mergeCell ref="B18:C18"/>
    <mergeCell ref="B19:C19"/>
    <mergeCell ref="B8:C8"/>
    <mergeCell ref="B9:C9"/>
    <mergeCell ref="B10:C10"/>
    <mergeCell ref="B11:C11"/>
    <mergeCell ref="B12:C12"/>
    <mergeCell ref="B13:C13"/>
    <mergeCell ref="T5:U5"/>
    <mergeCell ref="E6:F6"/>
    <mergeCell ref="H6:I6"/>
    <mergeCell ref="K6:L6"/>
    <mergeCell ref="N6:O6"/>
    <mergeCell ref="Q6:R6"/>
    <mergeCell ref="T6:U6"/>
    <mergeCell ref="B5:C7"/>
    <mergeCell ref="E5:F5"/>
    <mergeCell ref="H5:I5"/>
    <mergeCell ref="K5:L5"/>
    <mergeCell ref="N5:O5"/>
    <mergeCell ref="Q5:R5"/>
  </mergeCells>
  <conditionalFormatting sqref="W8:W29">
    <cfRule type="expression" dxfId="22" priority="61">
      <formula>IFERROR(IF(_xlfn.NUMBERVALUE($W8)&gt;0;W8;"");"")</formula>
    </cfRule>
    <cfRule type="containsText" dxfId="21" priority="63" operator="containsText" text="لا">
      <formula>NOT(ISERROR(SEARCH("لا";W8)))</formula>
    </cfRule>
  </conditionalFormatting>
  <conditionalFormatting sqref="X8:X29">
    <cfRule type="expression" dxfId="72" priority="59">
      <formula>IFERROR(IF(_xlfn.NUMBERVALUE($X8)&gt;0;X8;"");"")</formula>
    </cfRule>
    <cfRule type="containsText" dxfId="71" priority="60" operator="containsText" text="لا">
      <formula>NOT(ISERROR(SEARCH("لا";X8)))</formula>
    </cfRule>
  </conditionalFormatting>
  <conditionalFormatting sqref="E8:E29">
    <cfRule type="containsText" dxfId="70" priority="58" operator="containsText" text="ح">
      <formula>NOT(ISERROR(SEARCH("ح";E8)))</formula>
    </cfRule>
    <cfRule type="containsText" dxfId="69" priority="57" operator="containsText" text="غ">
      <formula>NOT(ISERROR(SEARCH("غ";E8)))</formula>
    </cfRule>
  </conditionalFormatting>
  <conditionalFormatting sqref="F8:F29">
    <cfRule type="containsText" dxfId="54" priority="46" operator="containsText" text="ح">
      <formula>NOT(ISERROR(SEARCH("ح";F8)))</formula>
    </cfRule>
    <cfRule type="containsText" dxfId="53" priority="45" operator="containsText" text="غ">
      <formula>NOT(ISERROR(SEARCH("غ";F8)))</formula>
    </cfRule>
    <cfRule type="containsText" dxfId="68" priority="44" operator="containsText" text="خصم">
      <formula>NOT(ISERROR(SEARCH("خصم";F8)))</formula>
    </cfRule>
    <cfRule type="containsText" dxfId="67" priority="43" operator="containsText" text="يوم">
      <formula>NOT(ISERROR(SEARCH("يوم";F8)))</formula>
    </cfRule>
    <cfRule type="containsText" dxfId="66" priority="42" operator="containsText" text="سحب">
      <formula>NOT(ISERROR(SEARCH("سحب";F8)))</formula>
    </cfRule>
    <cfRule type="containsText" dxfId="65" priority="41" operator="containsText" text="إضافي">
      <formula>NOT(ISERROR(SEARCH("إضافي";F8)))</formula>
    </cfRule>
  </conditionalFormatting>
  <conditionalFormatting sqref="H8:H29">
    <cfRule type="containsText" dxfId="64" priority="39" operator="containsText" text="غ">
      <formula>NOT(ISERROR(SEARCH("غ";H8)))</formula>
    </cfRule>
    <cfRule type="containsText" dxfId="63" priority="40" operator="containsText" text="ح">
      <formula>NOT(ISERROR(SEARCH("ح";H8)))</formula>
    </cfRule>
  </conditionalFormatting>
  <conditionalFormatting sqref="K8:K29">
    <cfRule type="containsText" dxfId="62" priority="37" operator="containsText" text="غ">
      <formula>NOT(ISERROR(SEARCH("غ";K8)))</formula>
    </cfRule>
    <cfRule type="containsText" dxfId="61" priority="38" operator="containsText" text="ح">
      <formula>NOT(ISERROR(SEARCH("ح";K8)))</formula>
    </cfRule>
  </conditionalFormatting>
  <conditionalFormatting sqref="N8:N29">
    <cfRule type="containsText" dxfId="60" priority="35" operator="containsText" text="غ">
      <formula>NOT(ISERROR(SEARCH("غ";N8)))</formula>
    </cfRule>
    <cfRule type="containsText" dxfId="59" priority="36" operator="containsText" text="ح">
      <formula>NOT(ISERROR(SEARCH("ح";N8)))</formula>
    </cfRule>
  </conditionalFormatting>
  <conditionalFormatting sqref="Q8:Q29">
    <cfRule type="containsText" dxfId="58" priority="33" operator="containsText" text="غ">
      <formula>NOT(ISERROR(SEARCH("غ";Q8)))</formula>
    </cfRule>
    <cfRule type="containsText" dxfId="57" priority="34" operator="containsText" text="ح">
      <formula>NOT(ISERROR(SEARCH("ح";Q8)))</formula>
    </cfRule>
  </conditionalFormatting>
  <conditionalFormatting sqref="T8:T29">
    <cfRule type="containsText" dxfId="56" priority="31" operator="containsText" text="غ">
      <formula>NOT(ISERROR(SEARCH("غ";T8)))</formula>
    </cfRule>
    <cfRule type="containsText" dxfId="55" priority="32" operator="containsText" text="ح">
      <formula>NOT(ISERROR(SEARCH("ح";T8)))</formula>
    </cfRule>
  </conditionalFormatting>
  <conditionalFormatting sqref="I8:I29">
    <cfRule type="containsText" dxfId="47" priority="25" operator="containsText" text="إضافي">
      <formula>NOT(ISERROR(SEARCH("إضافي";I8)))</formula>
    </cfRule>
    <cfRule type="containsText" dxfId="48" priority="26" operator="containsText" text="سحب">
      <formula>NOT(ISERROR(SEARCH("سحب";I8)))</formula>
    </cfRule>
    <cfRule type="containsText" dxfId="49" priority="27" operator="containsText" text="يوم">
      <formula>NOT(ISERROR(SEARCH("يوم";I8)))</formula>
    </cfRule>
    <cfRule type="containsText" dxfId="50" priority="28" operator="containsText" text="خصم">
      <formula>NOT(ISERROR(SEARCH("خصم";I8)))</formula>
    </cfRule>
    <cfRule type="containsText" dxfId="51" priority="29" operator="containsText" text="غ">
      <formula>NOT(ISERROR(SEARCH("غ";I8)))</formula>
    </cfRule>
    <cfRule type="containsText" dxfId="52" priority="30" operator="containsText" text="ح">
      <formula>NOT(ISERROR(SEARCH("ح";I8)))</formula>
    </cfRule>
  </conditionalFormatting>
  <conditionalFormatting sqref="L8:L29">
    <cfRule type="containsText" dxfId="41" priority="19" operator="containsText" text="إضافي">
      <formula>NOT(ISERROR(SEARCH("إضافي";L8)))</formula>
    </cfRule>
    <cfRule type="containsText" dxfId="42" priority="20" operator="containsText" text="سحب">
      <formula>NOT(ISERROR(SEARCH("سحب";L8)))</formula>
    </cfRule>
    <cfRule type="containsText" dxfId="43" priority="21" operator="containsText" text="يوم">
      <formula>NOT(ISERROR(SEARCH("يوم";L8)))</formula>
    </cfRule>
    <cfRule type="containsText" dxfId="44" priority="22" operator="containsText" text="خصم">
      <formula>NOT(ISERROR(SEARCH("خصم";L8)))</formula>
    </cfRule>
    <cfRule type="containsText" dxfId="45" priority="23" operator="containsText" text="غ">
      <formula>NOT(ISERROR(SEARCH("غ";L8)))</formula>
    </cfRule>
    <cfRule type="containsText" dxfId="46" priority="24" operator="containsText" text="ح">
      <formula>NOT(ISERROR(SEARCH("ح";L8)))</formula>
    </cfRule>
  </conditionalFormatting>
  <conditionalFormatting sqref="O8:O29">
    <cfRule type="containsText" dxfId="35" priority="13" operator="containsText" text="إضافي">
      <formula>NOT(ISERROR(SEARCH("إضافي";O8)))</formula>
    </cfRule>
    <cfRule type="containsText" dxfId="36" priority="14" operator="containsText" text="سحب">
      <formula>NOT(ISERROR(SEARCH("سحب";O8)))</formula>
    </cfRule>
    <cfRule type="containsText" dxfId="37" priority="15" operator="containsText" text="يوم">
      <formula>NOT(ISERROR(SEARCH("يوم";O8)))</formula>
    </cfRule>
    <cfRule type="containsText" dxfId="38" priority="16" operator="containsText" text="خصم">
      <formula>NOT(ISERROR(SEARCH("خصم";O8)))</formula>
    </cfRule>
    <cfRule type="containsText" dxfId="39" priority="17" operator="containsText" text="غ">
      <formula>NOT(ISERROR(SEARCH("غ";O8)))</formula>
    </cfRule>
    <cfRule type="containsText" dxfId="40" priority="18" operator="containsText" text="ح">
      <formula>NOT(ISERROR(SEARCH("ح";O8)))</formula>
    </cfRule>
  </conditionalFormatting>
  <conditionalFormatting sqref="R8:R29">
    <cfRule type="containsText" dxfId="29" priority="7" operator="containsText" text="إضافي">
      <formula>NOT(ISERROR(SEARCH("إضافي";R8)))</formula>
    </cfRule>
    <cfRule type="containsText" dxfId="30" priority="8" operator="containsText" text="سحب">
      <formula>NOT(ISERROR(SEARCH("سحب";R8)))</formula>
    </cfRule>
    <cfRule type="containsText" dxfId="31" priority="9" operator="containsText" text="يوم">
      <formula>NOT(ISERROR(SEARCH("يوم";R8)))</formula>
    </cfRule>
    <cfRule type="containsText" dxfId="32" priority="10" operator="containsText" text="خصم">
      <formula>NOT(ISERROR(SEARCH("خصم";R8)))</formula>
    </cfRule>
    <cfRule type="containsText" dxfId="33" priority="11" operator="containsText" text="غ">
      <formula>NOT(ISERROR(SEARCH("غ";R8)))</formula>
    </cfRule>
    <cfRule type="containsText" dxfId="34" priority="12" operator="containsText" text="ح">
      <formula>NOT(ISERROR(SEARCH("ح";R8)))</formula>
    </cfRule>
  </conditionalFormatting>
  <conditionalFormatting sqref="U8:U29">
    <cfRule type="containsText" dxfId="23" priority="1" operator="containsText" text="إضافي">
      <formula>NOT(ISERROR(SEARCH("إضافي";U8)))</formula>
    </cfRule>
    <cfRule type="containsText" dxfId="24" priority="2" operator="containsText" text="سحب">
      <formula>NOT(ISERROR(SEARCH("سحب";U8)))</formula>
    </cfRule>
    <cfRule type="containsText" dxfId="25" priority="3" operator="containsText" text="يوم">
      <formula>NOT(ISERROR(SEARCH("يوم";U8)))</formula>
    </cfRule>
    <cfRule type="containsText" dxfId="26" priority="4" operator="containsText" text="خصم">
      <formula>NOT(ISERROR(SEARCH("خصم";U8)))</formula>
    </cfRule>
    <cfRule type="containsText" dxfId="27" priority="5" operator="containsText" text="غ">
      <formula>NOT(ISERROR(SEARCH("غ";U8)))</formula>
    </cfRule>
    <cfRule type="containsText" dxfId="28" priority="6" operator="containsText" text="ح">
      <formula>NOT(ISERROR(SEARCH("ح";U8)))</formula>
    </cfRule>
  </conditionalFormatting>
  <hyperlinks>
    <hyperlink ref="A8" location="'1'!A1" display="'1'!A1" xr:uid="{F8A49DAD-4AFE-44C4-AA0B-0454E96079B7}"/>
    <hyperlink ref="A9" location="'2'!A1" display="'2'!A1" xr:uid="{AA09AF1B-9AED-48D4-82BB-C8EF4D8763AE}"/>
    <hyperlink ref="A10" location="'3'!A1" display="'3'!A1" xr:uid="{D4056E1B-9A54-4C93-BDB8-3BA9371A37FB}"/>
    <hyperlink ref="A11" location="'4'!A1" display="'4'!A1" xr:uid="{1075AF22-7EC0-4604-9733-1BFECF77A487}"/>
    <hyperlink ref="A12" location="'5'!A1" display="'5'!A1" xr:uid="{39D344E2-7DEB-4685-8681-F51BDED72BE5}"/>
    <hyperlink ref="A13" location="'6'!A1" display="'6'!A1" xr:uid="{3E8DA44A-F5E9-4DBA-9A01-04710FC4F924}"/>
    <hyperlink ref="A14" location="'7'!A1" display="'7'!A1" xr:uid="{4E808A17-7878-443C-9342-7A4D43E43E26}"/>
    <hyperlink ref="A15" location="'8'!A1" display="'8'!A1" xr:uid="{07142F27-6D95-4FB6-A5AE-1112EBE959E4}"/>
    <hyperlink ref="A16" location="'9'!A1" display="'9'!A1" xr:uid="{B77BD510-4015-42BE-BDD7-8213F9798251}"/>
    <hyperlink ref="A17" location="'10'!A1" display="'10'!A1" xr:uid="{8BCE4EF1-0092-4839-BEE6-6D97EE5DDB54}"/>
    <hyperlink ref="A18" location="'11'!A1" display="'11'!A1" xr:uid="{30EDE712-45F0-4205-B6AF-AEDCEA6FEF03}"/>
    <hyperlink ref="A19" location="'12'!A1" display="'12'!A1" xr:uid="{7D3161BA-0557-4C54-9218-2046BEBDCB0C}"/>
    <hyperlink ref="A20" location="'13'!A1" display="'13'!A1" xr:uid="{C400C5DB-05A8-4217-903D-AD38173A81BD}"/>
    <hyperlink ref="A21" location="'14'!A1" display="'14'!A1" xr:uid="{90868041-B801-409B-81F3-FD83B4AC4130}"/>
    <hyperlink ref="A22" location="'15'!A1" display="'15'!A1" xr:uid="{098BB206-7263-4845-BDA2-D22B055E82C4}"/>
    <hyperlink ref="A23" location="'16'!A1" display="'16'!A1" xr:uid="{7060DE44-B6A0-49E2-893A-C5C3049C8031}"/>
    <hyperlink ref="A24" location="'17'!A1" display="'17'!A1" xr:uid="{BE1FA9BE-C682-43C9-8DAD-F2C1BCDD5D7E}"/>
    <hyperlink ref="A25" location="'18'!A1" display="'18'!A1" xr:uid="{A97BDC1D-0B43-4294-8E54-FA6E2D88C0AF}"/>
    <hyperlink ref="A26" location="'19'!A1" display="'19'!A1" xr:uid="{39531AB7-D439-4853-8356-A7E0D71C3FA8}"/>
    <hyperlink ref="A27" location="'20'!A1" display="'20'!A1" xr:uid="{5E350C8F-7793-44D4-9140-664B6A524AAB}"/>
    <hyperlink ref="A28" location="'21'!A1" display="'21'!A1" xr:uid="{AA07B41F-D31D-4093-857F-90DBF4DD30C7}"/>
    <hyperlink ref="A29" location="'22'!A1" display="'22'!A1" xr:uid="{CD1A3416-CA26-4C9D-87B7-CBE0003AE452}"/>
  </hyperlinks>
  <printOptions horizontalCentered="1" verticalCentered="1"/>
  <pageMargins left="0.15748031496062992" right="0.15748031496062992" top="0.15748031496062992" bottom="0.15748031496062992" header="0.15748031496062992" footer="0.15748031496062992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80281-782F-4CC2-8B86-6ED89DCEACC0}">
  <sheetPr codeName="Worksheet____8"/>
  <dimension ref="A1:N40"/>
  <sheetViews>
    <sheetView showGridLines="0" showRowColHeaders="0" rightToLeft="1" workbookViewId="0">
      <selection activeCell="C2" sqref="C2:D2"/>
    </sheetView>
  </sheetViews>
  <sheetFormatPr defaultRowHeight="14.25"/>
  <cols>
    <col min="1" max="1" width="9.375" bestFit="1" customWidth="1"/>
    <col min="2" max="2" width="11.125" bestFit="1" customWidth="1"/>
    <col min="3" max="3" width="12.5" customWidth="1"/>
    <col min="4" max="4" width="12.125" customWidth="1"/>
    <col min="5" max="5" width="9" customWidth="1"/>
    <col min="6" max="6" width="13.25" customWidth="1"/>
    <col min="7" max="7" width="12.375" customWidth="1"/>
    <col min="8" max="8" width="9" customWidth="1"/>
    <col min="9" max="12" width="9" hidden="1" customWidth="1"/>
    <col min="13" max="13" width="18.875" bestFit="1" customWidth="1"/>
    <col min="14" max="14" width="13.875" bestFit="1" customWidth="1"/>
  </cols>
  <sheetData>
    <row r="1" spans="1:14" ht="24.95" customHeight="1">
      <c r="B1" s="12" t="s">
        <v>11</v>
      </c>
      <c r="C1" s="35">
        <v>8</v>
      </c>
      <c r="D1" s="36"/>
    </row>
    <row r="2" spans="1:14" ht="24.95" customHeight="1" thickBot="1">
      <c r="B2" s="13" t="s">
        <v>12</v>
      </c>
      <c r="C2" s="37" t="s">
        <v>37</v>
      </c>
      <c r="D2" s="38"/>
      <c r="M2" s="3"/>
      <c r="N2" s="3"/>
    </row>
    <row r="3" spans="1:14" ht="24.95" customHeight="1" thickBot="1">
      <c r="A3" s="11"/>
      <c r="B3" s="11"/>
      <c r="C3" s="11"/>
      <c r="D3" s="11"/>
      <c r="E3" s="11"/>
      <c r="F3" s="17"/>
      <c r="G3" s="17"/>
      <c r="H3" s="17"/>
    </row>
    <row r="4" spans="1:14" ht="24.95" customHeight="1">
      <c r="A4" s="39" t="s">
        <v>0</v>
      </c>
      <c r="B4" s="41" t="s">
        <v>1</v>
      </c>
      <c r="C4" s="43" t="s">
        <v>15</v>
      </c>
      <c r="D4" s="44"/>
      <c r="E4" s="45"/>
      <c r="F4" s="43" t="s">
        <v>21</v>
      </c>
      <c r="G4" s="44"/>
      <c r="H4" s="45"/>
      <c r="I4" s="55" t="s">
        <v>2</v>
      </c>
      <c r="J4" s="55"/>
      <c r="K4" s="55"/>
      <c r="L4" s="55"/>
      <c r="M4" s="51" t="s">
        <v>6</v>
      </c>
      <c r="N4" s="53" t="s">
        <v>7</v>
      </c>
    </row>
    <row r="5" spans="1:14" ht="24.95" customHeight="1">
      <c r="A5" s="40"/>
      <c r="B5" s="42"/>
      <c r="C5" s="18" t="s">
        <v>3</v>
      </c>
      <c r="D5" s="19" t="s">
        <v>4</v>
      </c>
      <c r="E5" s="20" t="s">
        <v>5</v>
      </c>
      <c r="F5" s="21" t="s">
        <v>16</v>
      </c>
      <c r="G5" s="22" t="s">
        <v>3</v>
      </c>
      <c r="H5" s="23" t="s">
        <v>5</v>
      </c>
      <c r="I5" s="2" t="s">
        <v>3</v>
      </c>
      <c r="J5" s="2" t="s">
        <v>4</v>
      </c>
      <c r="K5" s="2" t="s">
        <v>14</v>
      </c>
      <c r="L5" s="2" t="s">
        <v>5</v>
      </c>
      <c r="M5" s="52"/>
      <c r="N5" s="54"/>
    </row>
    <row r="6" spans="1:14" ht="24.95" customHeight="1">
      <c r="A6" s="29">
        <v>1</v>
      </c>
      <c r="B6" s="28">
        <v>44709</v>
      </c>
      <c r="C6" s="14">
        <v>0.33333333333333331</v>
      </c>
      <c r="D6" s="15">
        <v>0.83333333333333337</v>
      </c>
      <c r="E6" s="27">
        <f>D6-C6</f>
        <v>0.5</v>
      </c>
      <c r="F6" s="34">
        <v>0.5</v>
      </c>
      <c r="G6" s="33">
        <v>0.54166666666666663</v>
      </c>
      <c r="H6" s="26">
        <f>G6-F6</f>
        <v>4.166666666666663E-2</v>
      </c>
      <c r="I6" s="4">
        <v>0.33333333333333331</v>
      </c>
      <c r="J6" s="4">
        <v>0.79166666666666663</v>
      </c>
      <c r="K6" s="16">
        <v>4.1666666666666664E-2</v>
      </c>
      <c r="L6" s="16">
        <f>J6-I6+K6</f>
        <v>0.5</v>
      </c>
      <c r="M6" s="10" t="str">
        <f>IFERROR(IF((L6-E6)+(H6-K6)&lt;=0;"لم يتأخر";(L6-E6)+(H6-K6));"00:00")</f>
        <v>لم يتأخر</v>
      </c>
      <c r="N6" s="1" t="str">
        <f>IFERROR(IF(((E6-L6)-(H6-K6))&lt;=0.000001;"ليس له وقت إضافي";(E6-L6)-(H6-K6));"00:00")</f>
        <v>ليس له وقت إضافي</v>
      </c>
    </row>
    <row r="7" spans="1:14" ht="24.95" customHeight="1">
      <c r="A7" s="29">
        <v>2</v>
      </c>
      <c r="B7" s="28">
        <v>44710</v>
      </c>
      <c r="C7" s="14">
        <v>0.33333333333333331</v>
      </c>
      <c r="D7" s="15">
        <v>0.83333333333333337</v>
      </c>
      <c r="E7" s="27">
        <f t="shared" ref="E7:E11" si="0">D7-C7</f>
        <v>0.5</v>
      </c>
      <c r="F7" s="34">
        <v>0.5</v>
      </c>
      <c r="G7" s="33">
        <v>0.54166666666666663</v>
      </c>
      <c r="H7" s="24">
        <f>G7-F7</f>
        <v>4.166666666666663E-2</v>
      </c>
      <c r="I7" s="4">
        <v>0.33333333333333331</v>
      </c>
      <c r="J7" s="4">
        <v>0.79166666666666663</v>
      </c>
      <c r="K7" s="16">
        <v>4.1666666666666664E-2</v>
      </c>
      <c r="L7" s="16">
        <f t="shared" ref="L7:L11" si="1">J7-I7+K7</f>
        <v>0.5</v>
      </c>
      <c r="M7" s="10" t="str">
        <f t="shared" ref="M7:M11" si="2">IFERROR(IF((L7-E7)+(H7-K7)&lt;=0;"لم يتأخر";(L7-E7)+(H7-K7));"00:00")</f>
        <v>لم يتأخر</v>
      </c>
      <c r="N7" s="1" t="str">
        <f t="shared" ref="N7:N11" si="3">IFERROR(IF(((E7-L7)-(H7-K7))&lt;=0.000001;"ليس له وقت إضافي";(E7-L7)-(H7-K7));"00:00")</f>
        <v>ليس له وقت إضافي</v>
      </c>
    </row>
    <row r="8" spans="1:14" ht="24.95" customHeight="1">
      <c r="A8" s="29">
        <v>3</v>
      </c>
      <c r="B8" s="28">
        <v>44711</v>
      </c>
      <c r="C8" s="14">
        <v>0.33333333333333331</v>
      </c>
      <c r="D8" s="15">
        <v>0.83333333333333337</v>
      </c>
      <c r="E8" s="27">
        <f t="shared" si="0"/>
        <v>0.5</v>
      </c>
      <c r="F8" s="34">
        <v>0.5</v>
      </c>
      <c r="G8" s="33">
        <v>0.54166666666666663</v>
      </c>
      <c r="H8" s="24">
        <f t="shared" ref="H8:H11" si="4">G8-F8</f>
        <v>4.166666666666663E-2</v>
      </c>
      <c r="I8" s="4">
        <v>0.33333333333333331</v>
      </c>
      <c r="J8" s="4">
        <v>0.79166666666666663</v>
      </c>
      <c r="K8" s="16">
        <v>4.1666666666666699E-2</v>
      </c>
      <c r="L8" s="16">
        <f t="shared" si="1"/>
        <v>0.5</v>
      </c>
      <c r="M8" s="10" t="str">
        <f t="shared" si="2"/>
        <v>لم يتأخر</v>
      </c>
      <c r="N8" s="1" t="str">
        <f t="shared" si="3"/>
        <v>ليس له وقت إضافي</v>
      </c>
    </row>
    <row r="9" spans="1:14" ht="24.95" customHeight="1">
      <c r="A9" s="29">
        <v>4</v>
      </c>
      <c r="B9" s="28">
        <v>44712</v>
      </c>
      <c r="C9" s="14">
        <v>0.33333333333333331</v>
      </c>
      <c r="D9" s="15">
        <v>0.83333333333333337</v>
      </c>
      <c r="E9" s="27">
        <f t="shared" si="0"/>
        <v>0.5</v>
      </c>
      <c r="F9" s="34">
        <v>0.5</v>
      </c>
      <c r="G9" s="33">
        <v>0.54166666666666663</v>
      </c>
      <c r="H9" s="24">
        <f t="shared" si="4"/>
        <v>4.166666666666663E-2</v>
      </c>
      <c r="I9" s="4">
        <v>0.33333333333333331</v>
      </c>
      <c r="J9" s="4">
        <v>0.79166666666666663</v>
      </c>
      <c r="K9" s="16">
        <v>4.1666666666666699E-2</v>
      </c>
      <c r="L9" s="16">
        <f t="shared" si="1"/>
        <v>0.5</v>
      </c>
      <c r="M9" s="10" t="str">
        <f t="shared" si="2"/>
        <v>لم يتأخر</v>
      </c>
      <c r="N9" s="1" t="str">
        <f t="shared" si="3"/>
        <v>ليس له وقت إضافي</v>
      </c>
    </row>
    <row r="10" spans="1:14" ht="24.95" customHeight="1">
      <c r="A10" s="29">
        <v>5</v>
      </c>
      <c r="B10" s="28">
        <v>44713</v>
      </c>
      <c r="C10" s="14">
        <v>0.33333333333333298</v>
      </c>
      <c r="D10" s="15">
        <v>0.83333333333333337</v>
      </c>
      <c r="E10" s="27">
        <f t="shared" si="0"/>
        <v>0.50000000000000044</v>
      </c>
      <c r="F10" s="34">
        <v>0.5</v>
      </c>
      <c r="G10" s="33">
        <v>0.54166666666666663</v>
      </c>
      <c r="H10" s="24">
        <f t="shared" si="4"/>
        <v>4.166666666666663E-2</v>
      </c>
      <c r="I10" s="4">
        <v>0.33333333333333331</v>
      </c>
      <c r="J10" s="4">
        <v>0.79166666666666663</v>
      </c>
      <c r="K10" s="16">
        <v>4.1666666666666699E-2</v>
      </c>
      <c r="L10" s="16">
        <f t="shared" si="1"/>
        <v>0.5</v>
      </c>
      <c r="M10" s="10" t="str">
        <f t="shared" si="2"/>
        <v>لم يتأخر</v>
      </c>
      <c r="N10" s="1" t="str">
        <f t="shared" si="3"/>
        <v>ليس له وقت إضافي</v>
      </c>
    </row>
    <row r="11" spans="1:14" ht="24.95" customHeight="1" thickBot="1">
      <c r="A11" s="29">
        <v>6</v>
      </c>
      <c r="B11" s="28">
        <v>44714</v>
      </c>
      <c r="C11" s="14">
        <v>0.33333333333333298</v>
      </c>
      <c r="D11" s="15">
        <v>0.83333333333333337</v>
      </c>
      <c r="E11" s="27">
        <f t="shared" si="0"/>
        <v>0.50000000000000044</v>
      </c>
      <c r="F11" s="34">
        <v>0.5</v>
      </c>
      <c r="G11" s="33">
        <v>0.54166666666666663</v>
      </c>
      <c r="H11" s="24">
        <f t="shared" si="4"/>
        <v>4.166666666666663E-2</v>
      </c>
      <c r="I11" s="4">
        <v>0.33333333333333331</v>
      </c>
      <c r="J11" s="4">
        <v>0.79166666666666663</v>
      </c>
      <c r="K11" s="16">
        <v>4.1666666666666699E-2</v>
      </c>
      <c r="L11" s="16">
        <f t="shared" si="1"/>
        <v>0.5</v>
      </c>
      <c r="M11" s="10" t="str">
        <f t="shared" si="2"/>
        <v>لم يتأخر</v>
      </c>
      <c r="N11" s="1" t="str">
        <f t="shared" si="3"/>
        <v>ليس له وقت إضافي</v>
      </c>
    </row>
    <row r="12" spans="1:14" ht="24.95" customHeight="1" thickBot="1">
      <c r="A12" s="46" t="s">
        <v>9</v>
      </c>
      <c r="B12" s="47"/>
      <c r="C12" s="47"/>
      <c r="D12" s="48"/>
      <c r="E12" s="9">
        <f>SUM(E6:E11)</f>
        <v>3.0000000000000009</v>
      </c>
      <c r="F12" s="56" t="s">
        <v>9</v>
      </c>
      <c r="G12" s="57"/>
      <c r="H12" s="9">
        <f>SUM(H6:H11)</f>
        <v>0.24999999999999978</v>
      </c>
      <c r="I12" s="49" t="s">
        <v>8</v>
      </c>
      <c r="J12" s="50"/>
      <c r="K12" s="25">
        <f>SUM(K6:K11)</f>
        <v>0.25000000000000011</v>
      </c>
      <c r="L12" s="8">
        <f>SUM(L6:L11)</f>
        <v>3</v>
      </c>
      <c r="M12" s="5">
        <f>SUM(M6:M11)</f>
        <v>0</v>
      </c>
      <c r="N12" s="5">
        <f>SUM(N6:N11)</f>
        <v>0</v>
      </c>
    </row>
    <row r="13" spans="1:14" ht="24.95" customHeight="1" thickBot="1">
      <c r="M13" s="5" t="s">
        <v>10</v>
      </c>
      <c r="N13" s="5" t="str">
        <f>IFERROR(IF((L12-E12)+(H12-K12)&lt;=0;"لم يتأخر";(L12-E12)+(H12-K12));"00:00")</f>
        <v>لم يتأخر</v>
      </c>
    </row>
    <row r="14" spans="1:14" ht="24.95" customHeight="1" thickBot="1">
      <c r="I14" s="7"/>
      <c r="J14" s="6"/>
      <c r="K14" s="6"/>
      <c r="M14" s="5" t="s">
        <v>13</v>
      </c>
      <c r="N14" s="5" t="str">
        <f>IFERROR(IF(((E12-L12)-(H12-K12))&lt;=0.000001;"ليس له وقت إضافي";(E12-L12)-(H12-K12));"00:00")</f>
        <v>ليس له وقت إضافي</v>
      </c>
    </row>
    <row r="40" customFormat="1" ht="27" customHeight="1"/>
  </sheetData>
  <mergeCells count="12">
    <mergeCell ref="C1:D1"/>
    <mergeCell ref="C2:D2"/>
    <mergeCell ref="A4:A5"/>
    <mergeCell ref="B4:B5"/>
    <mergeCell ref="C4:E4"/>
    <mergeCell ref="I4:L4"/>
    <mergeCell ref="M4:M5"/>
    <mergeCell ref="N4:N5"/>
    <mergeCell ref="A12:D12"/>
    <mergeCell ref="F12:G12"/>
    <mergeCell ref="I12:J12"/>
    <mergeCell ref="F4:H4"/>
  </mergeCells>
  <conditionalFormatting sqref="J15:K39">
    <cfRule type="cellIs" dxfId="234" priority="9" operator="equal">
      <formula>0</formula>
    </cfRule>
  </conditionalFormatting>
  <conditionalFormatting sqref="J15:K39">
    <cfRule type="notContainsBlanks" dxfId="233" priority="10">
      <formula>LEN(TRIM(J15))&gt;0</formula>
    </cfRule>
  </conditionalFormatting>
  <conditionalFormatting sqref="N13:N14">
    <cfRule type="expression" dxfId="232" priority="5">
      <formula>IF($N$14="ليس له وقت إضافي";$N$13;"")</formula>
    </cfRule>
    <cfRule type="containsText" dxfId="231" priority="6" operator="containsText" text="ليس له وقت إضافي">
      <formula>NOT(ISERROR(SEARCH("ليس له وقت إضافي";N13)))</formula>
    </cfRule>
    <cfRule type="expression" dxfId="230" priority="7">
      <formula>IF($N$13="لم يتأخر";$N$14;"")</formula>
    </cfRule>
    <cfRule type="containsText" dxfId="229" priority="8" operator="containsText" text="لم">
      <formula>NOT(ISERROR(SEARCH("لم";N13)))</formula>
    </cfRule>
  </conditionalFormatting>
  <conditionalFormatting sqref="M6:M11">
    <cfRule type="containsText" dxfId="228" priority="3" stopIfTrue="1" operator="containsText" text="لم">
      <formula>NOT(ISERROR(SEARCH("لم";M6)))</formula>
    </cfRule>
    <cfRule type="expression" dxfId="227" priority="4">
      <formula>IFERROR(IF(_xlfn.NUMBERVALUE($M6)&gt;0;M6;"");"")</formula>
    </cfRule>
  </conditionalFormatting>
  <conditionalFormatting sqref="N6:N11">
    <cfRule type="containsText" dxfId="226" priority="1" operator="containsText" text="ليس">
      <formula>NOT(ISERROR(SEARCH("ليس";N6)))</formula>
    </cfRule>
    <cfRule type="expression" dxfId="225" priority="2" stopIfTrue="1">
      <formula>IFERROR(IF(_xlfn.NUMBERVALUE($N6)&gt;0;N6;"");"")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53D3B7-6470-478A-A5BC-E6FBD149BA01}">
  <sheetPr codeName="Worksheet____9"/>
  <dimension ref="A1:N40"/>
  <sheetViews>
    <sheetView showGridLines="0" showRowColHeaders="0" rightToLeft="1" workbookViewId="0">
      <selection activeCell="C2" sqref="C2:D2"/>
    </sheetView>
  </sheetViews>
  <sheetFormatPr defaultRowHeight="14.25"/>
  <cols>
    <col min="1" max="1" width="9.375" bestFit="1" customWidth="1"/>
    <col min="2" max="2" width="11.125" bestFit="1" customWidth="1"/>
    <col min="3" max="3" width="12.5" customWidth="1"/>
    <col min="4" max="4" width="12.125" customWidth="1"/>
    <col min="5" max="5" width="9" customWidth="1"/>
    <col min="6" max="6" width="13.25" customWidth="1"/>
    <col min="7" max="7" width="12.375" customWidth="1"/>
    <col min="8" max="8" width="9" customWidth="1"/>
    <col min="9" max="12" width="9" hidden="1" customWidth="1"/>
    <col min="13" max="13" width="18.875" bestFit="1" customWidth="1"/>
    <col min="14" max="14" width="13.875" bestFit="1" customWidth="1"/>
  </cols>
  <sheetData>
    <row r="1" spans="1:14" ht="24.95" customHeight="1">
      <c r="B1" s="12" t="s">
        <v>11</v>
      </c>
      <c r="C1" s="35">
        <v>9</v>
      </c>
      <c r="D1" s="36"/>
    </row>
    <row r="2" spans="1:14" ht="24.95" customHeight="1" thickBot="1">
      <c r="B2" s="13" t="s">
        <v>12</v>
      </c>
      <c r="C2" s="37" t="s">
        <v>38</v>
      </c>
      <c r="D2" s="38"/>
      <c r="M2" s="3"/>
      <c r="N2" s="3"/>
    </row>
    <row r="3" spans="1:14" ht="24.95" customHeight="1" thickBot="1">
      <c r="A3" s="11"/>
      <c r="B3" s="11"/>
      <c r="C3" s="11"/>
      <c r="D3" s="11"/>
      <c r="E3" s="11"/>
      <c r="F3" s="17"/>
      <c r="G3" s="17"/>
      <c r="H3" s="17"/>
    </row>
    <row r="4" spans="1:14" ht="24.95" customHeight="1">
      <c r="A4" s="39" t="s">
        <v>0</v>
      </c>
      <c r="B4" s="41" t="s">
        <v>1</v>
      </c>
      <c r="C4" s="43" t="s">
        <v>15</v>
      </c>
      <c r="D4" s="44"/>
      <c r="E4" s="45"/>
      <c r="F4" s="43" t="s">
        <v>21</v>
      </c>
      <c r="G4" s="44"/>
      <c r="H4" s="45"/>
      <c r="I4" s="55" t="s">
        <v>2</v>
      </c>
      <c r="J4" s="55"/>
      <c r="K4" s="55"/>
      <c r="L4" s="55"/>
      <c r="M4" s="51" t="s">
        <v>6</v>
      </c>
      <c r="N4" s="53" t="s">
        <v>7</v>
      </c>
    </row>
    <row r="5" spans="1:14" ht="24.95" customHeight="1">
      <c r="A5" s="40"/>
      <c r="B5" s="42"/>
      <c r="C5" s="18" t="s">
        <v>3</v>
      </c>
      <c r="D5" s="19" t="s">
        <v>4</v>
      </c>
      <c r="E5" s="20" t="s">
        <v>5</v>
      </c>
      <c r="F5" s="21" t="s">
        <v>16</v>
      </c>
      <c r="G5" s="22" t="s">
        <v>3</v>
      </c>
      <c r="H5" s="23" t="s">
        <v>5</v>
      </c>
      <c r="I5" s="2" t="s">
        <v>3</v>
      </c>
      <c r="J5" s="2" t="s">
        <v>4</v>
      </c>
      <c r="K5" s="2" t="s">
        <v>14</v>
      </c>
      <c r="L5" s="2" t="s">
        <v>5</v>
      </c>
      <c r="M5" s="52"/>
      <c r="N5" s="54"/>
    </row>
    <row r="6" spans="1:14" ht="24.95" customHeight="1">
      <c r="A6" s="29">
        <v>1</v>
      </c>
      <c r="B6" s="28">
        <v>44709</v>
      </c>
      <c r="C6" s="14">
        <v>0.33333333333333331</v>
      </c>
      <c r="D6" s="15">
        <v>0.83333333333333337</v>
      </c>
      <c r="E6" s="27">
        <f>D6-C6</f>
        <v>0.5</v>
      </c>
      <c r="F6" s="34">
        <v>0.5</v>
      </c>
      <c r="G6" s="33">
        <v>0.54166666666666663</v>
      </c>
      <c r="H6" s="26">
        <f>G6-F6</f>
        <v>4.166666666666663E-2</v>
      </c>
      <c r="I6" s="4">
        <v>0.33333333333333331</v>
      </c>
      <c r="J6" s="4">
        <v>0.79166666666666663</v>
      </c>
      <c r="K6" s="16">
        <v>4.1666666666666664E-2</v>
      </c>
      <c r="L6" s="16">
        <f>J6-I6+K6</f>
        <v>0.5</v>
      </c>
      <c r="M6" s="10" t="str">
        <f>IFERROR(IF((L6-E6)+(H6-K6)&lt;=0;"لم يتأخر";(L6-E6)+(H6-K6));"00:00")</f>
        <v>لم يتأخر</v>
      </c>
      <c r="N6" s="1" t="str">
        <f>IFERROR(IF(((E6-L6)-(H6-K6))&lt;=0.000001;"ليس له وقت إضافي";(E6-L6)-(H6-K6));"00:00")</f>
        <v>ليس له وقت إضافي</v>
      </c>
    </row>
    <row r="7" spans="1:14" ht="24.95" customHeight="1">
      <c r="A7" s="29">
        <v>2</v>
      </c>
      <c r="B7" s="28">
        <v>44710</v>
      </c>
      <c r="C7" s="14">
        <v>0.33333333333333331</v>
      </c>
      <c r="D7" s="15">
        <v>0.83333333333333337</v>
      </c>
      <c r="E7" s="27">
        <f t="shared" ref="E7:E11" si="0">D7-C7</f>
        <v>0.5</v>
      </c>
      <c r="F7" s="34">
        <v>0.5</v>
      </c>
      <c r="G7" s="33">
        <v>0.54166666666666663</v>
      </c>
      <c r="H7" s="24">
        <f>G7-F7</f>
        <v>4.166666666666663E-2</v>
      </c>
      <c r="I7" s="4">
        <v>0.33333333333333331</v>
      </c>
      <c r="J7" s="4">
        <v>0.79166666666666663</v>
      </c>
      <c r="K7" s="16">
        <v>4.1666666666666664E-2</v>
      </c>
      <c r="L7" s="16">
        <f t="shared" ref="L7:L11" si="1">J7-I7+K7</f>
        <v>0.5</v>
      </c>
      <c r="M7" s="10" t="str">
        <f t="shared" ref="M7:M11" si="2">IFERROR(IF((L7-E7)+(H7-K7)&lt;=0;"لم يتأخر";(L7-E7)+(H7-K7));"00:00")</f>
        <v>لم يتأخر</v>
      </c>
      <c r="N7" s="1" t="str">
        <f t="shared" ref="N7:N11" si="3">IFERROR(IF(((E7-L7)-(H7-K7))&lt;=0.000001;"ليس له وقت إضافي";(E7-L7)-(H7-K7));"00:00")</f>
        <v>ليس له وقت إضافي</v>
      </c>
    </row>
    <row r="8" spans="1:14" ht="24.95" customHeight="1">
      <c r="A8" s="29">
        <v>3</v>
      </c>
      <c r="B8" s="28">
        <v>44711</v>
      </c>
      <c r="C8" s="14">
        <v>0.33333333333333331</v>
      </c>
      <c r="D8" s="15">
        <v>0.83333333333333337</v>
      </c>
      <c r="E8" s="27">
        <f t="shared" si="0"/>
        <v>0.5</v>
      </c>
      <c r="F8" s="34">
        <v>0.5</v>
      </c>
      <c r="G8" s="33">
        <v>0.54166666666666663</v>
      </c>
      <c r="H8" s="24">
        <f t="shared" ref="H8:H11" si="4">G8-F8</f>
        <v>4.166666666666663E-2</v>
      </c>
      <c r="I8" s="4">
        <v>0.33333333333333331</v>
      </c>
      <c r="J8" s="4">
        <v>0.79166666666666663</v>
      </c>
      <c r="K8" s="16">
        <v>4.1666666666666699E-2</v>
      </c>
      <c r="L8" s="16">
        <f t="shared" si="1"/>
        <v>0.5</v>
      </c>
      <c r="M8" s="10" t="str">
        <f t="shared" si="2"/>
        <v>لم يتأخر</v>
      </c>
      <c r="N8" s="1" t="str">
        <f t="shared" si="3"/>
        <v>ليس له وقت إضافي</v>
      </c>
    </row>
    <row r="9" spans="1:14" ht="24.95" customHeight="1">
      <c r="A9" s="29">
        <v>4</v>
      </c>
      <c r="B9" s="28">
        <v>44712</v>
      </c>
      <c r="C9" s="14">
        <v>0.33333333333333331</v>
      </c>
      <c r="D9" s="15">
        <v>0.83333333333333337</v>
      </c>
      <c r="E9" s="27">
        <f t="shared" si="0"/>
        <v>0.5</v>
      </c>
      <c r="F9" s="34">
        <v>0.5</v>
      </c>
      <c r="G9" s="33">
        <v>0.54166666666666663</v>
      </c>
      <c r="H9" s="24">
        <f t="shared" si="4"/>
        <v>4.166666666666663E-2</v>
      </c>
      <c r="I9" s="4">
        <v>0.33333333333333331</v>
      </c>
      <c r="J9" s="4">
        <v>0.79166666666666663</v>
      </c>
      <c r="K9" s="16">
        <v>4.1666666666666699E-2</v>
      </c>
      <c r="L9" s="16">
        <f t="shared" si="1"/>
        <v>0.5</v>
      </c>
      <c r="M9" s="10" t="str">
        <f t="shared" si="2"/>
        <v>لم يتأخر</v>
      </c>
      <c r="N9" s="1" t="str">
        <f t="shared" si="3"/>
        <v>ليس له وقت إضافي</v>
      </c>
    </row>
    <row r="10" spans="1:14" ht="24.95" customHeight="1">
      <c r="A10" s="29">
        <v>5</v>
      </c>
      <c r="B10" s="28">
        <v>44713</v>
      </c>
      <c r="C10" s="14">
        <v>0.33333333333333298</v>
      </c>
      <c r="D10" s="15">
        <v>0.83333333333333337</v>
      </c>
      <c r="E10" s="27">
        <f t="shared" si="0"/>
        <v>0.50000000000000044</v>
      </c>
      <c r="F10" s="34">
        <v>0.5</v>
      </c>
      <c r="G10" s="33">
        <v>0.54166666666666663</v>
      </c>
      <c r="H10" s="24">
        <f t="shared" si="4"/>
        <v>4.166666666666663E-2</v>
      </c>
      <c r="I10" s="4">
        <v>0.33333333333333331</v>
      </c>
      <c r="J10" s="4">
        <v>0.79166666666666663</v>
      </c>
      <c r="K10" s="16">
        <v>4.1666666666666699E-2</v>
      </c>
      <c r="L10" s="16">
        <f t="shared" si="1"/>
        <v>0.5</v>
      </c>
      <c r="M10" s="10" t="str">
        <f t="shared" si="2"/>
        <v>لم يتأخر</v>
      </c>
      <c r="N10" s="1" t="str">
        <f t="shared" si="3"/>
        <v>ليس له وقت إضافي</v>
      </c>
    </row>
    <row r="11" spans="1:14" ht="24.95" customHeight="1" thickBot="1">
      <c r="A11" s="29">
        <v>6</v>
      </c>
      <c r="B11" s="28">
        <v>44714</v>
      </c>
      <c r="C11" s="14">
        <v>0.33333333333333298</v>
      </c>
      <c r="D11" s="15">
        <v>0.83333333333333337</v>
      </c>
      <c r="E11" s="27">
        <f t="shared" si="0"/>
        <v>0.50000000000000044</v>
      </c>
      <c r="F11" s="34">
        <v>0.5</v>
      </c>
      <c r="G11" s="33">
        <v>0.54166666666666663</v>
      </c>
      <c r="H11" s="24">
        <f t="shared" si="4"/>
        <v>4.166666666666663E-2</v>
      </c>
      <c r="I11" s="4">
        <v>0.33333333333333331</v>
      </c>
      <c r="J11" s="4">
        <v>0.79166666666666663</v>
      </c>
      <c r="K11" s="16">
        <v>4.1666666666666699E-2</v>
      </c>
      <c r="L11" s="16">
        <f t="shared" si="1"/>
        <v>0.5</v>
      </c>
      <c r="M11" s="10" t="str">
        <f t="shared" si="2"/>
        <v>لم يتأخر</v>
      </c>
      <c r="N11" s="1" t="str">
        <f t="shared" si="3"/>
        <v>ليس له وقت إضافي</v>
      </c>
    </row>
    <row r="12" spans="1:14" ht="24.95" customHeight="1" thickBot="1">
      <c r="A12" s="46" t="s">
        <v>9</v>
      </c>
      <c r="B12" s="47"/>
      <c r="C12" s="47"/>
      <c r="D12" s="48"/>
      <c r="E12" s="9">
        <f>SUM(E6:E11)</f>
        <v>3.0000000000000009</v>
      </c>
      <c r="F12" s="56" t="s">
        <v>9</v>
      </c>
      <c r="G12" s="57"/>
      <c r="H12" s="9">
        <f>SUM(H6:H11)</f>
        <v>0.24999999999999978</v>
      </c>
      <c r="I12" s="49" t="s">
        <v>8</v>
      </c>
      <c r="J12" s="50"/>
      <c r="K12" s="25">
        <f>SUM(K6:K11)</f>
        <v>0.25000000000000011</v>
      </c>
      <c r="L12" s="8">
        <f>SUM(L6:L11)</f>
        <v>3</v>
      </c>
      <c r="M12" s="5">
        <f>SUM(M6:M11)</f>
        <v>0</v>
      </c>
      <c r="N12" s="5">
        <f>SUM(N6:N11)</f>
        <v>0</v>
      </c>
    </row>
    <row r="13" spans="1:14" ht="24.95" customHeight="1" thickBot="1">
      <c r="M13" s="5" t="s">
        <v>10</v>
      </c>
      <c r="N13" s="5" t="str">
        <f>IFERROR(IF((L12-E12)+(H12-K12)&lt;=0;"لم يتأخر";(L12-E12)+(H12-K12));"00:00")</f>
        <v>لم يتأخر</v>
      </c>
    </row>
    <row r="14" spans="1:14" ht="24.95" customHeight="1" thickBot="1">
      <c r="I14" s="7"/>
      <c r="J14" s="6"/>
      <c r="K14" s="6"/>
      <c r="M14" s="5" t="s">
        <v>13</v>
      </c>
      <c r="N14" s="5" t="str">
        <f>IFERROR(IF(((E12-L12)-(H12-K12))&lt;=0.000001;"ليس له وقت إضافي";(E12-L12)-(H12-K12));"00:00")</f>
        <v>ليس له وقت إضافي</v>
      </c>
    </row>
    <row r="40" customFormat="1" ht="27" customHeight="1"/>
  </sheetData>
  <mergeCells count="12">
    <mergeCell ref="C1:D1"/>
    <mergeCell ref="C2:D2"/>
    <mergeCell ref="A4:A5"/>
    <mergeCell ref="B4:B5"/>
    <mergeCell ref="C4:E4"/>
    <mergeCell ref="I4:L4"/>
    <mergeCell ref="M4:M5"/>
    <mergeCell ref="N4:N5"/>
    <mergeCell ref="A12:D12"/>
    <mergeCell ref="F12:G12"/>
    <mergeCell ref="I12:J12"/>
    <mergeCell ref="F4:H4"/>
  </mergeCells>
  <conditionalFormatting sqref="J15:K39">
    <cfRule type="cellIs" dxfId="224" priority="9" operator="equal">
      <formula>0</formula>
    </cfRule>
  </conditionalFormatting>
  <conditionalFormatting sqref="J15:K39">
    <cfRule type="notContainsBlanks" dxfId="223" priority="10">
      <formula>LEN(TRIM(J15))&gt;0</formula>
    </cfRule>
  </conditionalFormatting>
  <conditionalFormatting sqref="N13:N14">
    <cfRule type="expression" dxfId="222" priority="5">
      <formula>IF($N$14="ليس له وقت إضافي";$N$13;"")</formula>
    </cfRule>
    <cfRule type="containsText" dxfId="221" priority="6" operator="containsText" text="ليس له وقت إضافي">
      <formula>NOT(ISERROR(SEARCH("ليس له وقت إضافي";N13)))</formula>
    </cfRule>
    <cfRule type="expression" dxfId="220" priority="7">
      <formula>IF($N$13="لم يتأخر";$N$14;"")</formula>
    </cfRule>
    <cfRule type="containsText" dxfId="219" priority="8" operator="containsText" text="لم">
      <formula>NOT(ISERROR(SEARCH("لم";N13)))</formula>
    </cfRule>
  </conditionalFormatting>
  <conditionalFormatting sqref="M6:M11">
    <cfRule type="containsText" dxfId="218" priority="3" stopIfTrue="1" operator="containsText" text="لم">
      <formula>NOT(ISERROR(SEARCH("لم";M6)))</formula>
    </cfRule>
    <cfRule type="expression" dxfId="217" priority="4">
      <formula>IFERROR(IF(_xlfn.NUMBERVALUE($M6)&gt;0;M6;"");"")</formula>
    </cfRule>
  </conditionalFormatting>
  <conditionalFormatting sqref="N6:N11">
    <cfRule type="containsText" dxfId="216" priority="1" operator="containsText" text="ليس">
      <formula>NOT(ISERROR(SEARCH("ليس";N6)))</formula>
    </cfRule>
    <cfRule type="expression" dxfId="215" priority="2" stopIfTrue="1">
      <formula>IFERROR(IF(_xlfn.NUMBERVALUE($N6)&gt;0;N6;"");"")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9BFA91-CAA1-4500-A3C7-08DBB31F6ABC}">
  <sheetPr codeName="Worksheet____10"/>
  <dimension ref="A1:N40"/>
  <sheetViews>
    <sheetView showGridLines="0" showRowColHeaders="0" rightToLeft="1" workbookViewId="0">
      <selection activeCell="C2" sqref="C2:D2"/>
    </sheetView>
  </sheetViews>
  <sheetFormatPr defaultRowHeight="14.25"/>
  <cols>
    <col min="1" max="1" width="9.375" bestFit="1" customWidth="1"/>
    <col min="2" max="2" width="11.125" bestFit="1" customWidth="1"/>
    <col min="3" max="3" width="12.5" customWidth="1"/>
    <col min="4" max="4" width="12.125" customWidth="1"/>
    <col min="5" max="5" width="9" customWidth="1"/>
    <col min="6" max="6" width="13.25" customWidth="1"/>
    <col min="7" max="7" width="12.375" customWidth="1"/>
    <col min="8" max="8" width="9" customWidth="1"/>
    <col min="9" max="12" width="9" hidden="1" customWidth="1"/>
    <col min="13" max="13" width="18.875" bestFit="1" customWidth="1"/>
    <col min="14" max="14" width="13.875" bestFit="1" customWidth="1"/>
  </cols>
  <sheetData>
    <row r="1" spans="1:14" ht="24.95" customHeight="1">
      <c r="B1" s="12" t="s">
        <v>11</v>
      </c>
      <c r="C1" s="35">
        <v>10</v>
      </c>
      <c r="D1" s="36"/>
    </row>
    <row r="2" spans="1:14" ht="24.95" customHeight="1" thickBot="1">
      <c r="B2" s="13" t="s">
        <v>12</v>
      </c>
      <c r="C2" s="37" t="s">
        <v>39</v>
      </c>
      <c r="D2" s="38"/>
      <c r="M2" s="3"/>
      <c r="N2" s="3"/>
    </row>
    <row r="3" spans="1:14" ht="24.95" customHeight="1" thickBot="1">
      <c r="A3" s="11"/>
      <c r="B3" s="11"/>
      <c r="C3" s="11"/>
      <c r="D3" s="11"/>
      <c r="E3" s="11"/>
      <c r="F3" s="17"/>
      <c r="G3" s="17"/>
      <c r="H3" s="17"/>
    </row>
    <row r="4" spans="1:14" ht="24.95" customHeight="1">
      <c r="A4" s="39" t="s">
        <v>0</v>
      </c>
      <c r="B4" s="41" t="s">
        <v>1</v>
      </c>
      <c r="C4" s="43" t="s">
        <v>15</v>
      </c>
      <c r="D4" s="44"/>
      <c r="E4" s="45"/>
      <c r="F4" s="43" t="s">
        <v>21</v>
      </c>
      <c r="G4" s="44"/>
      <c r="H4" s="45"/>
      <c r="I4" s="55" t="s">
        <v>2</v>
      </c>
      <c r="J4" s="55"/>
      <c r="K4" s="55"/>
      <c r="L4" s="55"/>
      <c r="M4" s="51" t="s">
        <v>6</v>
      </c>
      <c r="N4" s="53" t="s">
        <v>7</v>
      </c>
    </row>
    <row r="5" spans="1:14" ht="24.95" customHeight="1">
      <c r="A5" s="40"/>
      <c r="B5" s="42"/>
      <c r="C5" s="18" t="s">
        <v>3</v>
      </c>
      <c r="D5" s="19" t="s">
        <v>4</v>
      </c>
      <c r="E5" s="20" t="s">
        <v>5</v>
      </c>
      <c r="F5" s="21" t="s">
        <v>16</v>
      </c>
      <c r="G5" s="22" t="s">
        <v>3</v>
      </c>
      <c r="H5" s="23" t="s">
        <v>5</v>
      </c>
      <c r="I5" s="2" t="s">
        <v>3</v>
      </c>
      <c r="J5" s="2" t="s">
        <v>4</v>
      </c>
      <c r="K5" s="2" t="s">
        <v>14</v>
      </c>
      <c r="L5" s="2" t="s">
        <v>5</v>
      </c>
      <c r="M5" s="52"/>
      <c r="N5" s="54"/>
    </row>
    <row r="6" spans="1:14" ht="24.95" customHeight="1">
      <c r="A6" s="29">
        <v>1</v>
      </c>
      <c r="B6" s="28">
        <v>44709</v>
      </c>
      <c r="C6" s="14">
        <v>0.33333333333333331</v>
      </c>
      <c r="D6" s="15">
        <v>0.83333333333333337</v>
      </c>
      <c r="E6" s="27">
        <f>D6-C6</f>
        <v>0.5</v>
      </c>
      <c r="F6" s="34">
        <v>0.5</v>
      </c>
      <c r="G6" s="33">
        <v>0.54166666666666663</v>
      </c>
      <c r="H6" s="26">
        <f>G6-F6</f>
        <v>4.166666666666663E-2</v>
      </c>
      <c r="I6" s="4">
        <v>0.33333333333333331</v>
      </c>
      <c r="J6" s="4">
        <v>0.79166666666666663</v>
      </c>
      <c r="K6" s="16">
        <v>4.1666666666666664E-2</v>
      </c>
      <c r="L6" s="16">
        <f>J6-I6+K6</f>
        <v>0.5</v>
      </c>
      <c r="M6" s="10" t="str">
        <f>IFERROR(IF((L6-E6)+(H6-K6)&lt;=0;"لم يتأخر";(L6-E6)+(H6-K6));"00:00")</f>
        <v>لم يتأخر</v>
      </c>
      <c r="N6" s="1" t="str">
        <f>IFERROR(IF(((E6-L6)-(H6-K6))&lt;=0.000001;"ليس له وقت إضافي";(E6-L6)-(H6-K6));"00:00")</f>
        <v>ليس له وقت إضافي</v>
      </c>
    </row>
    <row r="7" spans="1:14" ht="24.95" customHeight="1">
      <c r="A7" s="29">
        <v>2</v>
      </c>
      <c r="B7" s="28">
        <v>44710</v>
      </c>
      <c r="C7" s="14">
        <v>0.33333333333333331</v>
      </c>
      <c r="D7" s="15">
        <v>0.83333333333333337</v>
      </c>
      <c r="E7" s="27">
        <f t="shared" ref="E7:E11" si="0">D7-C7</f>
        <v>0.5</v>
      </c>
      <c r="F7" s="34">
        <v>0.5</v>
      </c>
      <c r="G7" s="33">
        <v>0.54166666666666663</v>
      </c>
      <c r="H7" s="24">
        <f>G7-F7</f>
        <v>4.166666666666663E-2</v>
      </c>
      <c r="I7" s="4">
        <v>0.33333333333333331</v>
      </c>
      <c r="J7" s="4">
        <v>0.79166666666666663</v>
      </c>
      <c r="K7" s="16">
        <v>4.1666666666666664E-2</v>
      </c>
      <c r="L7" s="16">
        <f t="shared" ref="L7:L11" si="1">J7-I7+K7</f>
        <v>0.5</v>
      </c>
      <c r="M7" s="10" t="str">
        <f t="shared" ref="M7:M11" si="2">IFERROR(IF((L7-E7)+(H7-K7)&lt;=0;"لم يتأخر";(L7-E7)+(H7-K7));"00:00")</f>
        <v>لم يتأخر</v>
      </c>
      <c r="N7" s="1" t="str">
        <f t="shared" ref="N7:N11" si="3">IFERROR(IF(((E7-L7)-(H7-K7))&lt;=0.000001;"ليس له وقت إضافي";(E7-L7)-(H7-K7));"00:00")</f>
        <v>ليس له وقت إضافي</v>
      </c>
    </row>
    <row r="8" spans="1:14" ht="24.95" customHeight="1">
      <c r="A8" s="29">
        <v>3</v>
      </c>
      <c r="B8" s="28">
        <v>44711</v>
      </c>
      <c r="C8" s="14">
        <v>0.33333333333333331</v>
      </c>
      <c r="D8" s="15">
        <v>0.83333333333333337</v>
      </c>
      <c r="E8" s="27">
        <f t="shared" si="0"/>
        <v>0.5</v>
      </c>
      <c r="F8" s="34">
        <v>0.5</v>
      </c>
      <c r="G8" s="33">
        <v>0.54166666666666663</v>
      </c>
      <c r="H8" s="24">
        <f t="shared" ref="H8:H11" si="4">G8-F8</f>
        <v>4.166666666666663E-2</v>
      </c>
      <c r="I8" s="4">
        <v>0.33333333333333331</v>
      </c>
      <c r="J8" s="4">
        <v>0.79166666666666663</v>
      </c>
      <c r="K8" s="16">
        <v>4.1666666666666699E-2</v>
      </c>
      <c r="L8" s="16">
        <f t="shared" si="1"/>
        <v>0.5</v>
      </c>
      <c r="M8" s="10" t="str">
        <f t="shared" si="2"/>
        <v>لم يتأخر</v>
      </c>
      <c r="N8" s="1" t="str">
        <f t="shared" si="3"/>
        <v>ليس له وقت إضافي</v>
      </c>
    </row>
    <row r="9" spans="1:14" ht="24.95" customHeight="1">
      <c r="A9" s="29">
        <v>4</v>
      </c>
      <c r="B9" s="28">
        <v>44712</v>
      </c>
      <c r="C9" s="14">
        <v>0.33333333333333331</v>
      </c>
      <c r="D9" s="15">
        <v>0.83333333333333337</v>
      </c>
      <c r="E9" s="27">
        <f t="shared" si="0"/>
        <v>0.5</v>
      </c>
      <c r="F9" s="34">
        <v>0.5</v>
      </c>
      <c r="G9" s="33">
        <v>0.54166666666666663</v>
      </c>
      <c r="H9" s="24">
        <f t="shared" si="4"/>
        <v>4.166666666666663E-2</v>
      </c>
      <c r="I9" s="4">
        <v>0.33333333333333331</v>
      </c>
      <c r="J9" s="4">
        <v>0.79166666666666663</v>
      </c>
      <c r="K9" s="16">
        <v>4.1666666666666699E-2</v>
      </c>
      <c r="L9" s="16">
        <f t="shared" si="1"/>
        <v>0.5</v>
      </c>
      <c r="M9" s="10" t="str">
        <f t="shared" si="2"/>
        <v>لم يتأخر</v>
      </c>
      <c r="N9" s="1" t="str">
        <f t="shared" si="3"/>
        <v>ليس له وقت إضافي</v>
      </c>
    </row>
    <row r="10" spans="1:14" ht="24.95" customHeight="1">
      <c r="A10" s="29">
        <v>5</v>
      </c>
      <c r="B10" s="28">
        <v>44713</v>
      </c>
      <c r="C10" s="14">
        <v>0.33333333333333298</v>
      </c>
      <c r="D10" s="15">
        <v>0.83333333333333337</v>
      </c>
      <c r="E10" s="27">
        <f t="shared" si="0"/>
        <v>0.50000000000000044</v>
      </c>
      <c r="F10" s="34">
        <v>0.5</v>
      </c>
      <c r="G10" s="33">
        <v>0.54166666666666663</v>
      </c>
      <c r="H10" s="24">
        <f t="shared" si="4"/>
        <v>4.166666666666663E-2</v>
      </c>
      <c r="I10" s="4">
        <v>0.33333333333333331</v>
      </c>
      <c r="J10" s="4">
        <v>0.79166666666666663</v>
      </c>
      <c r="K10" s="16">
        <v>4.1666666666666699E-2</v>
      </c>
      <c r="L10" s="16">
        <f t="shared" si="1"/>
        <v>0.5</v>
      </c>
      <c r="M10" s="10" t="str">
        <f t="shared" si="2"/>
        <v>لم يتأخر</v>
      </c>
      <c r="N10" s="1" t="str">
        <f t="shared" si="3"/>
        <v>ليس له وقت إضافي</v>
      </c>
    </row>
    <row r="11" spans="1:14" ht="24.95" customHeight="1" thickBot="1">
      <c r="A11" s="29">
        <v>6</v>
      </c>
      <c r="B11" s="28">
        <v>44714</v>
      </c>
      <c r="C11" s="14">
        <v>0.33333333333333298</v>
      </c>
      <c r="D11" s="15">
        <v>0.83333333333333337</v>
      </c>
      <c r="E11" s="27">
        <f t="shared" si="0"/>
        <v>0.50000000000000044</v>
      </c>
      <c r="F11" s="34">
        <v>0.5</v>
      </c>
      <c r="G11" s="33">
        <v>0.54166666666666663</v>
      </c>
      <c r="H11" s="24">
        <f t="shared" si="4"/>
        <v>4.166666666666663E-2</v>
      </c>
      <c r="I11" s="4">
        <v>0.33333333333333331</v>
      </c>
      <c r="J11" s="4">
        <v>0.79166666666666663</v>
      </c>
      <c r="K11" s="16">
        <v>4.1666666666666699E-2</v>
      </c>
      <c r="L11" s="16">
        <f t="shared" si="1"/>
        <v>0.5</v>
      </c>
      <c r="M11" s="10" t="str">
        <f t="shared" si="2"/>
        <v>لم يتأخر</v>
      </c>
      <c r="N11" s="1" t="str">
        <f t="shared" si="3"/>
        <v>ليس له وقت إضافي</v>
      </c>
    </row>
    <row r="12" spans="1:14" ht="24.95" customHeight="1" thickBot="1">
      <c r="A12" s="46" t="s">
        <v>9</v>
      </c>
      <c r="B12" s="47"/>
      <c r="C12" s="47"/>
      <c r="D12" s="48"/>
      <c r="E12" s="9">
        <f>SUM(E6:E11)</f>
        <v>3.0000000000000009</v>
      </c>
      <c r="F12" s="56" t="s">
        <v>9</v>
      </c>
      <c r="G12" s="57"/>
      <c r="H12" s="9">
        <f>SUM(H6:H11)</f>
        <v>0.24999999999999978</v>
      </c>
      <c r="I12" s="49" t="s">
        <v>8</v>
      </c>
      <c r="J12" s="50"/>
      <c r="K12" s="25">
        <f>SUM(K6:K11)</f>
        <v>0.25000000000000011</v>
      </c>
      <c r="L12" s="8">
        <f>SUM(L6:L11)</f>
        <v>3</v>
      </c>
      <c r="M12" s="5">
        <f>SUM(M6:M11)</f>
        <v>0</v>
      </c>
      <c r="N12" s="5">
        <f>SUM(N6:N11)</f>
        <v>0</v>
      </c>
    </row>
    <row r="13" spans="1:14" ht="24.95" customHeight="1" thickBot="1">
      <c r="M13" s="5" t="s">
        <v>10</v>
      </c>
      <c r="N13" s="5" t="str">
        <f>IFERROR(IF((L12-E12)+(H12-K12)&lt;=0;"لم يتأخر";(L12-E12)+(H12-K12));"00:00")</f>
        <v>لم يتأخر</v>
      </c>
    </row>
    <row r="14" spans="1:14" ht="24.95" customHeight="1" thickBot="1">
      <c r="I14" s="7"/>
      <c r="J14" s="6"/>
      <c r="K14" s="6"/>
      <c r="M14" s="5" t="s">
        <v>13</v>
      </c>
      <c r="N14" s="5" t="str">
        <f>IFERROR(IF(((E12-L12)-(H12-K12))&lt;=0.000001;"ليس له وقت إضافي";(E12-L12)-(H12-K12));"00:00")</f>
        <v>ليس له وقت إضافي</v>
      </c>
    </row>
    <row r="40" customFormat="1" ht="27" customHeight="1"/>
  </sheetData>
  <mergeCells count="12">
    <mergeCell ref="C1:D1"/>
    <mergeCell ref="C2:D2"/>
    <mergeCell ref="A4:A5"/>
    <mergeCell ref="B4:B5"/>
    <mergeCell ref="C4:E4"/>
    <mergeCell ref="I4:L4"/>
    <mergeCell ref="M4:M5"/>
    <mergeCell ref="N4:N5"/>
    <mergeCell ref="A12:D12"/>
    <mergeCell ref="F12:G12"/>
    <mergeCell ref="I12:J12"/>
    <mergeCell ref="F4:H4"/>
  </mergeCells>
  <conditionalFormatting sqref="J15:K39">
    <cfRule type="cellIs" dxfId="214" priority="9" operator="equal">
      <formula>0</formula>
    </cfRule>
  </conditionalFormatting>
  <conditionalFormatting sqref="J15:K39">
    <cfRule type="notContainsBlanks" dxfId="213" priority="10">
      <formula>LEN(TRIM(J15))&gt;0</formula>
    </cfRule>
  </conditionalFormatting>
  <conditionalFormatting sqref="N13:N14">
    <cfRule type="expression" dxfId="212" priority="5">
      <formula>IF($N$14="ليس له وقت إضافي";$N$13;"")</formula>
    </cfRule>
    <cfRule type="containsText" dxfId="211" priority="6" operator="containsText" text="ليس له وقت إضافي">
      <formula>NOT(ISERROR(SEARCH("ليس له وقت إضافي";N13)))</formula>
    </cfRule>
    <cfRule type="expression" dxfId="210" priority="7">
      <formula>IF($N$13="لم يتأخر";$N$14;"")</formula>
    </cfRule>
    <cfRule type="containsText" dxfId="209" priority="8" operator="containsText" text="لم">
      <formula>NOT(ISERROR(SEARCH("لم";N13)))</formula>
    </cfRule>
  </conditionalFormatting>
  <conditionalFormatting sqref="M6:M11">
    <cfRule type="containsText" dxfId="208" priority="3" stopIfTrue="1" operator="containsText" text="لم">
      <formula>NOT(ISERROR(SEARCH("لم";M6)))</formula>
    </cfRule>
    <cfRule type="expression" dxfId="207" priority="4">
      <formula>IFERROR(IF(_xlfn.NUMBERVALUE($M6)&gt;0;M6;"");"")</formula>
    </cfRule>
  </conditionalFormatting>
  <conditionalFormatting sqref="N6:N11">
    <cfRule type="containsText" dxfId="206" priority="1" operator="containsText" text="ليس">
      <formula>NOT(ISERROR(SEARCH("ليس";N6)))</formula>
    </cfRule>
    <cfRule type="expression" dxfId="205" priority="2" stopIfTrue="1">
      <formula>IFERROR(IF(_xlfn.NUMBERVALUE($N6)&gt;0;N6;"");"")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222C8-FD05-457A-9A81-BCB8B01C01AF}">
  <sheetPr codeName="Worksheet____11"/>
  <dimension ref="A1:N40"/>
  <sheetViews>
    <sheetView showGridLines="0" showRowColHeaders="0" rightToLeft="1" workbookViewId="0">
      <selection activeCell="C2" sqref="C2:D2"/>
    </sheetView>
  </sheetViews>
  <sheetFormatPr defaultRowHeight="14.25"/>
  <cols>
    <col min="1" max="1" width="9.375" bestFit="1" customWidth="1"/>
    <col min="2" max="2" width="11.125" bestFit="1" customWidth="1"/>
    <col min="3" max="3" width="12.5" customWidth="1"/>
    <col min="4" max="4" width="12.125" customWidth="1"/>
    <col min="5" max="5" width="9" customWidth="1"/>
    <col min="6" max="6" width="13.25" customWidth="1"/>
    <col min="7" max="7" width="12.375" customWidth="1"/>
    <col min="8" max="8" width="9" customWidth="1"/>
    <col min="9" max="12" width="9" hidden="1" customWidth="1"/>
    <col min="13" max="13" width="18.875" bestFit="1" customWidth="1"/>
    <col min="14" max="14" width="13.875" bestFit="1" customWidth="1"/>
  </cols>
  <sheetData>
    <row r="1" spans="1:14" ht="24.95" customHeight="1">
      <c r="B1" s="12" t="s">
        <v>11</v>
      </c>
      <c r="C1" s="35">
        <v>11</v>
      </c>
      <c r="D1" s="36"/>
    </row>
    <row r="2" spans="1:14" ht="24.95" customHeight="1" thickBot="1">
      <c r="B2" s="13" t="s">
        <v>12</v>
      </c>
      <c r="C2" s="37" t="s">
        <v>40</v>
      </c>
      <c r="D2" s="38"/>
      <c r="M2" s="3"/>
      <c r="N2" s="3"/>
    </row>
    <row r="3" spans="1:14" ht="24.95" customHeight="1" thickBot="1">
      <c r="A3" s="11"/>
      <c r="B3" s="11"/>
      <c r="C3" s="11"/>
      <c r="D3" s="11"/>
      <c r="E3" s="11"/>
      <c r="F3" s="17"/>
      <c r="G3" s="17"/>
      <c r="H3" s="17"/>
    </row>
    <row r="4" spans="1:14" ht="24.95" customHeight="1">
      <c r="A4" s="39" t="s">
        <v>0</v>
      </c>
      <c r="B4" s="41" t="s">
        <v>1</v>
      </c>
      <c r="C4" s="43" t="s">
        <v>15</v>
      </c>
      <c r="D4" s="44"/>
      <c r="E4" s="45"/>
      <c r="F4" s="43" t="s">
        <v>21</v>
      </c>
      <c r="G4" s="44"/>
      <c r="H4" s="45"/>
      <c r="I4" s="55" t="s">
        <v>2</v>
      </c>
      <c r="J4" s="55"/>
      <c r="K4" s="55"/>
      <c r="L4" s="55"/>
      <c r="M4" s="51" t="s">
        <v>6</v>
      </c>
      <c r="N4" s="53" t="s">
        <v>7</v>
      </c>
    </row>
    <row r="5" spans="1:14" ht="24.95" customHeight="1">
      <c r="A5" s="40"/>
      <c r="B5" s="42"/>
      <c r="C5" s="18" t="s">
        <v>3</v>
      </c>
      <c r="D5" s="19" t="s">
        <v>4</v>
      </c>
      <c r="E5" s="20" t="s">
        <v>5</v>
      </c>
      <c r="F5" s="21" t="s">
        <v>16</v>
      </c>
      <c r="G5" s="22" t="s">
        <v>3</v>
      </c>
      <c r="H5" s="23" t="s">
        <v>5</v>
      </c>
      <c r="I5" s="2" t="s">
        <v>3</v>
      </c>
      <c r="J5" s="2" t="s">
        <v>4</v>
      </c>
      <c r="K5" s="2" t="s">
        <v>14</v>
      </c>
      <c r="L5" s="2" t="s">
        <v>5</v>
      </c>
      <c r="M5" s="52"/>
      <c r="N5" s="54"/>
    </row>
    <row r="6" spans="1:14" ht="24.95" customHeight="1">
      <c r="A6" s="29">
        <v>1</v>
      </c>
      <c r="B6" s="28">
        <v>44709</v>
      </c>
      <c r="C6" s="14">
        <v>0.33333333333333331</v>
      </c>
      <c r="D6" s="15">
        <v>0.83333333333333337</v>
      </c>
      <c r="E6" s="27">
        <f>D6-C6</f>
        <v>0.5</v>
      </c>
      <c r="F6" s="34">
        <v>0.5</v>
      </c>
      <c r="G6" s="33">
        <v>0.54166666666666663</v>
      </c>
      <c r="H6" s="26">
        <f>G6-F6</f>
        <v>4.166666666666663E-2</v>
      </c>
      <c r="I6" s="4">
        <v>0.33333333333333331</v>
      </c>
      <c r="J6" s="4">
        <v>0.79166666666666663</v>
      </c>
      <c r="K6" s="16">
        <v>4.1666666666666664E-2</v>
      </c>
      <c r="L6" s="16">
        <f>J6-I6+K6</f>
        <v>0.5</v>
      </c>
      <c r="M6" s="10" t="str">
        <f>IFERROR(IF((L6-E6)+(H6-K6)&lt;=0;"لم يتأخر";(L6-E6)+(H6-K6));"00:00")</f>
        <v>لم يتأخر</v>
      </c>
      <c r="N6" s="1" t="str">
        <f>IFERROR(IF(((E6-L6)-(H6-K6))&lt;=0.000001;"ليس له وقت إضافي";(E6-L6)-(H6-K6));"00:00")</f>
        <v>ليس له وقت إضافي</v>
      </c>
    </row>
    <row r="7" spans="1:14" ht="24.95" customHeight="1">
      <c r="A7" s="29">
        <v>2</v>
      </c>
      <c r="B7" s="28">
        <v>44710</v>
      </c>
      <c r="C7" s="14">
        <v>0.33333333333333331</v>
      </c>
      <c r="D7" s="15">
        <v>0.83333333333333337</v>
      </c>
      <c r="E7" s="27">
        <f t="shared" ref="E7:E11" si="0">D7-C7</f>
        <v>0.5</v>
      </c>
      <c r="F7" s="34">
        <v>0.5</v>
      </c>
      <c r="G7" s="33">
        <v>0.54166666666666663</v>
      </c>
      <c r="H7" s="24">
        <f>G7-F7</f>
        <v>4.166666666666663E-2</v>
      </c>
      <c r="I7" s="4">
        <v>0.33333333333333331</v>
      </c>
      <c r="J7" s="4">
        <v>0.79166666666666663</v>
      </c>
      <c r="K7" s="16">
        <v>4.1666666666666664E-2</v>
      </c>
      <c r="L7" s="16">
        <f t="shared" ref="L7:L11" si="1">J7-I7+K7</f>
        <v>0.5</v>
      </c>
      <c r="M7" s="10" t="str">
        <f t="shared" ref="M7:M11" si="2">IFERROR(IF((L7-E7)+(H7-K7)&lt;=0;"لم يتأخر";(L7-E7)+(H7-K7));"00:00")</f>
        <v>لم يتأخر</v>
      </c>
      <c r="N7" s="1" t="str">
        <f t="shared" ref="N7:N11" si="3">IFERROR(IF(((E7-L7)-(H7-K7))&lt;=0.000001;"ليس له وقت إضافي";(E7-L7)-(H7-K7));"00:00")</f>
        <v>ليس له وقت إضافي</v>
      </c>
    </row>
    <row r="8" spans="1:14" ht="24.95" customHeight="1">
      <c r="A8" s="29">
        <v>3</v>
      </c>
      <c r="B8" s="28">
        <v>44711</v>
      </c>
      <c r="C8" s="14">
        <v>0.33333333333333331</v>
      </c>
      <c r="D8" s="15">
        <v>0.83333333333333337</v>
      </c>
      <c r="E8" s="27">
        <f t="shared" si="0"/>
        <v>0.5</v>
      </c>
      <c r="F8" s="34">
        <v>0.5</v>
      </c>
      <c r="G8" s="33">
        <v>0.54166666666666663</v>
      </c>
      <c r="H8" s="24">
        <f t="shared" ref="H8:H11" si="4">G8-F8</f>
        <v>4.166666666666663E-2</v>
      </c>
      <c r="I8" s="4">
        <v>0.33333333333333331</v>
      </c>
      <c r="J8" s="4">
        <v>0.79166666666666663</v>
      </c>
      <c r="K8" s="16">
        <v>4.1666666666666699E-2</v>
      </c>
      <c r="L8" s="16">
        <f t="shared" si="1"/>
        <v>0.5</v>
      </c>
      <c r="M8" s="10" t="str">
        <f t="shared" si="2"/>
        <v>لم يتأخر</v>
      </c>
      <c r="N8" s="1" t="str">
        <f t="shared" si="3"/>
        <v>ليس له وقت إضافي</v>
      </c>
    </row>
    <row r="9" spans="1:14" ht="24.95" customHeight="1">
      <c r="A9" s="29">
        <v>4</v>
      </c>
      <c r="B9" s="28">
        <v>44712</v>
      </c>
      <c r="C9" s="14">
        <v>0.33333333333333331</v>
      </c>
      <c r="D9" s="15">
        <v>0.83333333333333337</v>
      </c>
      <c r="E9" s="27">
        <f t="shared" si="0"/>
        <v>0.5</v>
      </c>
      <c r="F9" s="34">
        <v>0.5</v>
      </c>
      <c r="G9" s="33">
        <v>0.54166666666666663</v>
      </c>
      <c r="H9" s="24">
        <f t="shared" si="4"/>
        <v>4.166666666666663E-2</v>
      </c>
      <c r="I9" s="4">
        <v>0.33333333333333331</v>
      </c>
      <c r="J9" s="4">
        <v>0.79166666666666663</v>
      </c>
      <c r="K9" s="16">
        <v>4.1666666666666699E-2</v>
      </c>
      <c r="L9" s="16">
        <f t="shared" si="1"/>
        <v>0.5</v>
      </c>
      <c r="M9" s="10" t="str">
        <f t="shared" si="2"/>
        <v>لم يتأخر</v>
      </c>
      <c r="N9" s="1" t="str">
        <f t="shared" si="3"/>
        <v>ليس له وقت إضافي</v>
      </c>
    </row>
    <row r="10" spans="1:14" ht="24.95" customHeight="1">
      <c r="A10" s="29">
        <v>5</v>
      </c>
      <c r="B10" s="28">
        <v>44713</v>
      </c>
      <c r="C10" s="14">
        <v>0.33333333333333298</v>
      </c>
      <c r="D10" s="15">
        <v>0.83333333333333337</v>
      </c>
      <c r="E10" s="27">
        <f t="shared" si="0"/>
        <v>0.50000000000000044</v>
      </c>
      <c r="F10" s="34">
        <v>0.5</v>
      </c>
      <c r="G10" s="33">
        <v>0.54166666666666663</v>
      </c>
      <c r="H10" s="24">
        <f t="shared" si="4"/>
        <v>4.166666666666663E-2</v>
      </c>
      <c r="I10" s="4">
        <v>0.33333333333333331</v>
      </c>
      <c r="J10" s="4">
        <v>0.79166666666666663</v>
      </c>
      <c r="K10" s="16">
        <v>4.1666666666666699E-2</v>
      </c>
      <c r="L10" s="16">
        <f t="shared" si="1"/>
        <v>0.5</v>
      </c>
      <c r="M10" s="10" t="str">
        <f t="shared" si="2"/>
        <v>لم يتأخر</v>
      </c>
      <c r="N10" s="1" t="str">
        <f t="shared" si="3"/>
        <v>ليس له وقت إضافي</v>
      </c>
    </row>
    <row r="11" spans="1:14" ht="24.95" customHeight="1" thickBot="1">
      <c r="A11" s="29">
        <v>6</v>
      </c>
      <c r="B11" s="28">
        <v>44714</v>
      </c>
      <c r="C11" s="14">
        <v>0.33333333333333298</v>
      </c>
      <c r="D11" s="15">
        <v>0.83333333333333337</v>
      </c>
      <c r="E11" s="27">
        <f t="shared" si="0"/>
        <v>0.50000000000000044</v>
      </c>
      <c r="F11" s="34">
        <v>0.5</v>
      </c>
      <c r="G11" s="33">
        <v>0.54166666666666663</v>
      </c>
      <c r="H11" s="24">
        <f t="shared" si="4"/>
        <v>4.166666666666663E-2</v>
      </c>
      <c r="I11" s="4">
        <v>0.33333333333333331</v>
      </c>
      <c r="J11" s="4">
        <v>0.79166666666666663</v>
      </c>
      <c r="K11" s="16">
        <v>4.1666666666666699E-2</v>
      </c>
      <c r="L11" s="16">
        <f t="shared" si="1"/>
        <v>0.5</v>
      </c>
      <c r="M11" s="10" t="str">
        <f t="shared" si="2"/>
        <v>لم يتأخر</v>
      </c>
      <c r="N11" s="1" t="str">
        <f t="shared" si="3"/>
        <v>ليس له وقت إضافي</v>
      </c>
    </row>
    <row r="12" spans="1:14" ht="24.95" customHeight="1" thickBot="1">
      <c r="A12" s="46" t="s">
        <v>9</v>
      </c>
      <c r="B12" s="47"/>
      <c r="C12" s="47"/>
      <c r="D12" s="48"/>
      <c r="E12" s="9">
        <f>SUM(E6:E11)</f>
        <v>3.0000000000000009</v>
      </c>
      <c r="F12" s="56" t="s">
        <v>9</v>
      </c>
      <c r="G12" s="57"/>
      <c r="H12" s="9">
        <f>SUM(H6:H11)</f>
        <v>0.24999999999999978</v>
      </c>
      <c r="I12" s="49" t="s">
        <v>8</v>
      </c>
      <c r="J12" s="50"/>
      <c r="K12" s="25">
        <f>SUM(K6:K11)</f>
        <v>0.25000000000000011</v>
      </c>
      <c r="L12" s="8">
        <f>SUM(L6:L11)</f>
        <v>3</v>
      </c>
      <c r="M12" s="5">
        <f>SUM(M6:M11)</f>
        <v>0</v>
      </c>
      <c r="N12" s="5">
        <f>SUM(N6:N11)</f>
        <v>0</v>
      </c>
    </row>
    <row r="13" spans="1:14" ht="24.95" customHeight="1" thickBot="1">
      <c r="M13" s="5" t="s">
        <v>10</v>
      </c>
      <c r="N13" s="5" t="str">
        <f>IFERROR(IF((L12-E12)+(H12-K12)&lt;=0;"لم يتأخر";(L12-E12)+(H12-K12));"00:00")</f>
        <v>لم يتأخر</v>
      </c>
    </row>
    <row r="14" spans="1:14" ht="24.95" customHeight="1" thickBot="1">
      <c r="I14" s="7"/>
      <c r="J14" s="6"/>
      <c r="K14" s="6"/>
      <c r="M14" s="5" t="s">
        <v>13</v>
      </c>
      <c r="N14" s="5" t="str">
        <f>IFERROR(IF(((E12-L12)-(H12-K12))&lt;=0.000001;"ليس له وقت إضافي";(E12-L12)-(H12-K12));"00:00")</f>
        <v>ليس له وقت إضافي</v>
      </c>
    </row>
    <row r="40" customFormat="1" ht="27" customHeight="1"/>
  </sheetData>
  <sheetProtection selectLockedCells="1"/>
  <mergeCells count="12">
    <mergeCell ref="C1:D1"/>
    <mergeCell ref="C2:D2"/>
    <mergeCell ref="A4:A5"/>
    <mergeCell ref="B4:B5"/>
    <mergeCell ref="C4:E4"/>
    <mergeCell ref="I4:L4"/>
    <mergeCell ref="M4:M5"/>
    <mergeCell ref="N4:N5"/>
    <mergeCell ref="A12:D12"/>
    <mergeCell ref="F12:G12"/>
    <mergeCell ref="I12:J12"/>
    <mergeCell ref="F4:H4"/>
  </mergeCells>
  <conditionalFormatting sqref="J15:K39">
    <cfRule type="cellIs" dxfId="204" priority="9" operator="equal">
      <formula>0</formula>
    </cfRule>
  </conditionalFormatting>
  <conditionalFormatting sqref="J15:K39">
    <cfRule type="notContainsBlanks" dxfId="203" priority="10">
      <formula>LEN(TRIM(J15))&gt;0</formula>
    </cfRule>
  </conditionalFormatting>
  <conditionalFormatting sqref="N13:N14">
    <cfRule type="expression" dxfId="202" priority="5">
      <formula>IF($N$14="ليس له وقت إضافي";$N$13;"")</formula>
    </cfRule>
    <cfRule type="containsText" dxfId="201" priority="6" operator="containsText" text="ليس له وقت إضافي">
      <formula>NOT(ISERROR(SEARCH("ليس له وقت إضافي";N13)))</formula>
    </cfRule>
    <cfRule type="expression" dxfId="200" priority="7">
      <formula>IF($N$13="لم يتأخر";$N$14;"")</formula>
    </cfRule>
    <cfRule type="containsText" dxfId="199" priority="8" operator="containsText" text="لم">
      <formula>NOT(ISERROR(SEARCH("لم";N13)))</formula>
    </cfRule>
  </conditionalFormatting>
  <conditionalFormatting sqref="M6:M11">
    <cfRule type="containsText" dxfId="198" priority="3" stopIfTrue="1" operator="containsText" text="لم">
      <formula>NOT(ISERROR(SEARCH("لم";M6)))</formula>
    </cfRule>
    <cfRule type="expression" dxfId="197" priority="4">
      <formula>IFERROR(IF(_xlfn.NUMBERVALUE($M6)&gt;0;M6;"");"")</formula>
    </cfRule>
  </conditionalFormatting>
  <conditionalFormatting sqref="N6:N11">
    <cfRule type="containsText" dxfId="196" priority="1" operator="containsText" text="ليس">
      <formula>NOT(ISERROR(SEARCH("ليس";N6)))</formula>
    </cfRule>
    <cfRule type="expression" dxfId="195" priority="2" stopIfTrue="1">
      <formula>IFERROR(IF(_xlfn.NUMBERVALUE($N6)&gt;0;N6;"");"")</formula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68444-2707-4144-BA07-1DBE0A77AA9B}">
  <sheetPr codeName="Worksheet____12"/>
  <dimension ref="A1:N40"/>
  <sheetViews>
    <sheetView showGridLines="0" showRowColHeaders="0" rightToLeft="1" workbookViewId="0">
      <selection activeCell="C2" sqref="C2:D2"/>
    </sheetView>
  </sheetViews>
  <sheetFormatPr defaultRowHeight="14.25"/>
  <cols>
    <col min="1" max="1" width="9.375" bestFit="1" customWidth="1"/>
    <col min="2" max="2" width="11.125" bestFit="1" customWidth="1"/>
    <col min="3" max="3" width="12.5" customWidth="1"/>
    <col min="4" max="4" width="12.125" customWidth="1"/>
    <col min="5" max="5" width="9" customWidth="1"/>
    <col min="6" max="6" width="13.25" customWidth="1"/>
    <col min="7" max="7" width="12.375" customWidth="1"/>
    <col min="8" max="8" width="9" customWidth="1"/>
    <col min="9" max="12" width="9" hidden="1" customWidth="1"/>
    <col min="13" max="13" width="18.875" bestFit="1" customWidth="1"/>
    <col min="14" max="14" width="13.875" bestFit="1" customWidth="1"/>
  </cols>
  <sheetData>
    <row r="1" spans="1:14" ht="24.95" customHeight="1">
      <c r="B1" s="12" t="s">
        <v>11</v>
      </c>
      <c r="C1" s="35">
        <v>12</v>
      </c>
      <c r="D1" s="36"/>
    </row>
    <row r="2" spans="1:14" ht="24.95" customHeight="1" thickBot="1">
      <c r="B2" s="13" t="s">
        <v>12</v>
      </c>
      <c r="C2" s="37" t="s">
        <v>41</v>
      </c>
      <c r="D2" s="38"/>
      <c r="M2" s="3"/>
      <c r="N2" s="3"/>
    </row>
    <row r="3" spans="1:14" ht="24.95" customHeight="1" thickBot="1">
      <c r="A3" s="11"/>
      <c r="B3" s="11"/>
      <c r="C3" s="11"/>
      <c r="D3" s="11"/>
      <c r="E3" s="11"/>
      <c r="F3" s="17"/>
      <c r="G3" s="17"/>
      <c r="H3" s="17"/>
    </row>
    <row r="4" spans="1:14" ht="24.95" customHeight="1">
      <c r="A4" s="39" t="s">
        <v>0</v>
      </c>
      <c r="B4" s="41" t="s">
        <v>1</v>
      </c>
      <c r="C4" s="43" t="s">
        <v>15</v>
      </c>
      <c r="D4" s="44"/>
      <c r="E4" s="45"/>
      <c r="F4" s="43" t="s">
        <v>21</v>
      </c>
      <c r="G4" s="44"/>
      <c r="H4" s="45"/>
      <c r="I4" s="55" t="s">
        <v>2</v>
      </c>
      <c r="J4" s="55"/>
      <c r="K4" s="55"/>
      <c r="L4" s="55"/>
      <c r="M4" s="51" t="s">
        <v>6</v>
      </c>
      <c r="N4" s="53" t="s">
        <v>7</v>
      </c>
    </row>
    <row r="5" spans="1:14" ht="24.95" customHeight="1">
      <c r="A5" s="40"/>
      <c r="B5" s="42"/>
      <c r="C5" s="18" t="s">
        <v>3</v>
      </c>
      <c r="D5" s="19" t="s">
        <v>4</v>
      </c>
      <c r="E5" s="20" t="s">
        <v>5</v>
      </c>
      <c r="F5" s="21" t="s">
        <v>16</v>
      </c>
      <c r="G5" s="22" t="s">
        <v>3</v>
      </c>
      <c r="H5" s="23" t="s">
        <v>5</v>
      </c>
      <c r="I5" s="2" t="s">
        <v>3</v>
      </c>
      <c r="J5" s="2" t="s">
        <v>4</v>
      </c>
      <c r="K5" s="2" t="s">
        <v>14</v>
      </c>
      <c r="L5" s="2" t="s">
        <v>5</v>
      </c>
      <c r="M5" s="52"/>
      <c r="N5" s="54"/>
    </row>
    <row r="6" spans="1:14" ht="24.95" customHeight="1">
      <c r="A6" s="29">
        <v>1</v>
      </c>
      <c r="B6" s="28">
        <v>44709</v>
      </c>
      <c r="C6" s="14">
        <v>0.33333333333333331</v>
      </c>
      <c r="D6" s="15">
        <v>0.83333333333333337</v>
      </c>
      <c r="E6" s="27">
        <f>D6-C6</f>
        <v>0.5</v>
      </c>
      <c r="F6" s="34">
        <v>0.5</v>
      </c>
      <c r="G6" s="33">
        <v>0.54166666666666663</v>
      </c>
      <c r="H6" s="26">
        <f>G6-F6</f>
        <v>4.166666666666663E-2</v>
      </c>
      <c r="I6" s="4">
        <v>0.33333333333333331</v>
      </c>
      <c r="J6" s="4">
        <v>0.79166666666666663</v>
      </c>
      <c r="K6" s="16">
        <v>4.1666666666666664E-2</v>
      </c>
      <c r="L6" s="16">
        <f>J6-I6+K6</f>
        <v>0.5</v>
      </c>
      <c r="M6" s="10" t="str">
        <f>IFERROR(IF((L6-E6)+(H6-K6)&lt;=0;"لم يتأخر";(L6-E6)+(H6-K6));"00:00")</f>
        <v>لم يتأخر</v>
      </c>
      <c r="N6" s="1" t="str">
        <f>IFERROR(IF(((E6-L6)-(H6-K6))&lt;=0.000001;"ليس له وقت إضافي";(E6-L6)-(H6-K6));"00:00")</f>
        <v>ليس له وقت إضافي</v>
      </c>
    </row>
    <row r="7" spans="1:14" ht="24.95" customHeight="1">
      <c r="A7" s="29">
        <v>2</v>
      </c>
      <c r="B7" s="28">
        <v>44710</v>
      </c>
      <c r="C7" s="14">
        <v>0.33333333333333331</v>
      </c>
      <c r="D7" s="15">
        <v>0.83333333333333337</v>
      </c>
      <c r="E7" s="27">
        <f t="shared" ref="E7:E11" si="0">D7-C7</f>
        <v>0.5</v>
      </c>
      <c r="F7" s="34">
        <v>0.5</v>
      </c>
      <c r="G7" s="33">
        <v>0.54166666666666663</v>
      </c>
      <c r="H7" s="24">
        <f>G7-F7</f>
        <v>4.166666666666663E-2</v>
      </c>
      <c r="I7" s="4">
        <v>0.33333333333333331</v>
      </c>
      <c r="J7" s="4">
        <v>0.79166666666666663</v>
      </c>
      <c r="K7" s="16">
        <v>4.1666666666666664E-2</v>
      </c>
      <c r="L7" s="16">
        <f t="shared" ref="L7:L11" si="1">J7-I7+K7</f>
        <v>0.5</v>
      </c>
      <c r="M7" s="10" t="str">
        <f t="shared" ref="M7:M11" si="2">IFERROR(IF((L7-E7)+(H7-K7)&lt;=0;"لم يتأخر";(L7-E7)+(H7-K7));"00:00")</f>
        <v>لم يتأخر</v>
      </c>
      <c r="N7" s="1" t="str">
        <f t="shared" ref="N7:N11" si="3">IFERROR(IF(((E7-L7)-(H7-K7))&lt;=0.000001;"ليس له وقت إضافي";(E7-L7)-(H7-K7));"00:00")</f>
        <v>ليس له وقت إضافي</v>
      </c>
    </row>
    <row r="8" spans="1:14" ht="24.95" customHeight="1">
      <c r="A8" s="29">
        <v>3</v>
      </c>
      <c r="B8" s="28">
        <v>44711</v>
      </c>
      <c r="C8" s="14">
        <v>0.33333333333333331</v>
      </c>
      <c r="D8" s="15">
        <v>0.83333333333333337</v>
      </c>
      <c r="E8" s="27">
        <f t="shared" si="0"/>
        <v>0.5</v>
      </c>
      <c r="F8" s="34">
        <v>0.5</v>
      </c>
      <c r="G8" s="33">
        <v>0.54166666666666663</v>
      </c>
      <c r="H8" s="24">
        <f t="shared" ref="H8:H11" si="4">G8-F8</f>
        <v>4.166666666666663E-2</v>
      </c>
      <c r="I8" s="4">
        <v>0.33333333333333331</v>
      </c>
      <c r="J8" s="4">
        <v>0.79166666666666663</v>
      </c>
      <c r="K8" s="16">
        <v>4.1666666666666699E-2</v>
      </c>
      <c r="L8" s="16">
        <f t="shared" si="1"/>
        <v>0.5</v>
      </c>
      <c r="M8" s="10" t="str">
        <f t="shared" si="2"/>
        <v>لم يتأخر</v>
      </c>
      <c r="N8" s="1" t="str">
        <f t="shared" si="3"/>
        <v>ليس له وقت إضافي</v>
      </c>
    </row>
    <row r="9" spans="1:14" ht="24.95" customHeight="1">
      <c r="A9" s="29">
        <v>4</v>
      </c>
      <c r="B9" s="28">
        <v>44712</v>
      </c>
      <c r="C9" s="14">
        <v>0.33333333333333331</v>
      </c>
      <c r="D9" s="15">
        <v>0.83333333333333337</v>
      </c>
      <c r="E9" s="27">
        <f t="shared" si="0"/>
        <v>0.5</v>
      </c>
      <c r="F9" s="34">
        <v>0.5</v>
      </c>
      <c r="G9" s="33">
        <v>0.54166666666666663</v>
      </c>
      <c r="H9" s="24">
        <f t="shared" si="4"/>
        <v>4.166666666666663E-2</v>
      </c>
      <c r="I9" s="4">
        <v>0.33333333333333331</v>
      </c>
      <c r="J9" s="4">
        <v>0.79166666666666663</v>
      </c>
      <c r="K9" s="16">
        <v>4.1666666666666699E-2</v>
      </c>
      <c r="L9" s="16">
        <f t="shared" si="1"/>
        <v>0.5</v>
      </c>
      <c r="M9" s="10" t="str">
        <f t="shared" si="2"/>
        <v>لم يتأخر</v>
      </c>
      <c r="N9" s="1" t="str">
        <f t="shared" si="3"/>
        <v>ليس له وقت إضافي</v>
      </c>
    </row>
    <row r="10" spans="1:14" ht="24.95" customHeight="1">
      <c r="A10" s="29">
        <v>5</v>
      </c>
      <c r="B10" s="28">
        <v>44713</v>
      </c>
      <c r="C10" s="14">
        <v>0.33333333333333298</v>
      </c>
      <c r="D10" s="15">
        <v>0.83333333333333337</v>
      </c>
      <c r="E10" s="27">
        <f t="shared" si="0"/>
        <v>0.50000000000000044</v>
      </c>
      <c r="F10" s="34">
        <v>0.5</v>
      </c>
      <c r="G10" s="33">
        <v>0.54166666666666663</v>
      </c>
      <c r="H10" s="24">
        <f t="shared" si="4"/>
        <v>4.166666666666663E-2</v>
      </c>
      <c r="I10" s="4">
        <v>0.33333333333333331</v>
      </c>
      <c r="J10" s="4">
        <v>0.79166666666666663</v>
      </c>
      <c r="K10" s="16">
        <v>4.1666666666666699E-2</v>
      </c>
      <c r="L10" s="16">
        <f t="shared" si="1"/>
        <v>0.5</v>
      </c>
      <c r="M10" s="10" t="str">
        <f t="shared" si="2"/>
        <v>لم يتأخر</v>
      </c>
      <c r="N10" s="1" t="str">
        <f t="shared" si="3"/>
        <v>ليس له وقت إضافي</v>
      </c>
    </row>
    <row r="11" spans="1:14" ht="24.95" customHeight="1" thickBot="1">
      <c r="A11" s="29">
        <v>6</v>
      </c>
      <c r="B11" s="28">
        <v>44714</v>
      </c>
      <c r="C11" s="14">
        <v>0.33333333333333298</v>
      </c>
      <c r="D11" s="15">
        <v>0.83333333333333337</v>
      </c>
      <c r="E11" s="27">
        <f t="shared" si="0"/>
        <v>0.50000000000000044</v>
      </c>
      <c r="F11" s="34">
        <v>0.5</v>
      </c>
      <c r="G11" s="33">
        <v>0.54166666666666663</v>
      </c>
      <c r="H11" s="24">
        <f t="shared" si="4"/>
        <v>4.166666666666663E-2</v>
      </c>
      <c r="I11" s="4">
        <v>0.33333333333333331</v>
      </c>
      <c r="J11" s="4">
        <v>0.79166666666666663</v>
      </c>
      <c r="K11" s="16">
        <v>4.1666666666666699E-2</v>
      </c>
      <c r="L11" s="16">
        <f t="shared" si="1"/>
        <v>0.5</v>
      </c>
      <c r="M11" s="10" t="str">
        <f t="shared" si="2"/>
        <v>لم يتأخر</v>
      </c>
      <c r="N11" s="1" t="str">
        <f t="shared" si="3"/>
        <v>ليس له وقت إضافي</v>
      </c>
    </row>
    <row r="12" spans="1:14" ht="24.95" customHeight="1" thickBot="1">
      <c r="A12" s="46" t="s">
        <v>9</v>
      </c>
      <c r="B12" s="47"/>
      <c r="C12" s="47"/>
      <c r="D12" s="48"/>
      <c r="E12" s="9">
        <f>SUM(E6:E11)</f>
        <v>3.0000000000000009</v>
      </c>
      <c r="F12" s="56" t="s">
        <v>9</v>
      </c>
      <c r="G12" s="57"/>
      <c r="H12" s="9">
        <f>SUM(H6:H11)</f>
        <v>0.24999999999999978</v>
      </c>
      <c r="I12" s="49" t="s">
        <v>8</v>
      </c>
      <c r="J12" s="50"/>
      <c r="K12" s="25">
        <f>SUM(K6:K11)</f>
        <v>0.25000000000000011</v>
      </c>
      <c r="L12" s="8">
        <f>SUM(L6:L11)</f>
        <v>3</v>
      </c>
      <c r="M12" s="5">
        <f>SUM(M6:M11)</f>
        <v>0</v>
      </c>
      <c r="N12" s="5">
        <f>SUM(N6:N11)</f>
        <v>0</v>
      </c>
    </row>
    <row r="13" spans="1:14" ht="24.95" customHeight="1" thickBot="1">
      <c r="M13" s="5" t="s">
        <v>10</v>
      </c>
      <c r="N13" s="5" t="str">
        <f>IFERROR(IF((L12-E12)+(H12-K12)&lt;=0;"لم يتأخر";(L12-E12)+(H12-K12));"00:00")</f>
        <v>لم يتأخر</v>
      </c>
    </row>
    <row r="14" spans="1:14" ht="24.95" customHeight="1" thickBot="1">
      <c r="I14" s="7"/>
      <c r="J14" s="6"/>
      <c r="K14" s="6"/>
      <c r="M14" s="5" t="s">
        <v>13</v>
      </c>
      <c r="N14" s="5" t="str">
        <f>IFERROR(IF(((E12-L12)-(H12-K12))&lt;=0.000001;"ليس له وقت إضافي";(E12-L12)-(H12-K12));"00:00")</f>
        <v>ليس له وقت إضافي</v>
      </c>
    </row>
    <row r="40" customFormat="1" ht="27" customHeight="1"/>
  </sheetData>
  <mergeCells count="12">
    <mergeCell ref="C1:D1"/>
    <mergeCell ref="C2:D2"/>
    <mergeCell ref="A4:A5"/>
    <mergeCell ref="B4:B5"/>
    <mergeCell ref="C4:E4"/>
    <mergeCell ref="I4:L4"/>
    <mergeCell ref="M4:M5"/>
    <mergeCell ref="N4:N5"/>
    <mergeCell ref="A12:D12"/>
    <mergeCell ref="F12:G12"/>
    <mergeCell ref="I12:J12"/>
    <mergeCell ref="F4:H4"/>
  </mergeCells>
  <conditionalFormatting sqref="J15:K39">
    <cfRule type="cellIs" dxfId="194" priority="9" operator="equal">
      <formula>0</formula>
    </cfRule>
  </conditionalFormatting>
  <conditionalFormatting sqref="J15:K39">
    <cfRule type="notContainsBlanks" dxfId="193" priority="10">
      <formula>LEN(TRIM(J15))&gt;0</formula>
    </cfRule>
  </conditionalFormatting>
  <conditionalFormatting sqref="N13:N14">
    <cfRule type="expression" dxfId="192" priority="5">
      <formula>IF($N$14="ليس له وقت إضافي";$N$13;"")</formula>
    </cfRule>
    <cfRule type="containsText" dxfId="191" priority="6" operator="containsText" text="ليس له وقت إضافي">
      <formula>NOT(ISERROR(SEARCH("ليس له وقت إضافي";N13)))</formula>
    </cfRule>
    <cfRule type="expression" dxfId="190" priority="7">
      <formula>IF($N$13="لم يتأخر";$N$14;"")</formula>
    </cfRule>
    <cfRule type="containsText" dxfId="189" priority="8" operator="containsText" text="لم">
      <formula>NOT(ISERROR(SEARCH("لم";N13)))</formula>
    </cfRule>
  </conditionalFormatting>
  <conditionalFormatting sqref="M6:M11">
    <cfRule type="containsText" dxfId="188" priority="3" stopIfTrue="1" operator="containsText" text="لم">
      <formula>NOT(ISERROR(SEARCH("لم";M6)))</formula>
    </cfRule>
    <cfRule type="expression" dxfId="187" priority="4">
      <formula>IFERROR(IF(_xlfn.NUMBERVALUE($M6)&gt;0;M6;"");"")</formula>
    </cfRule>
  </conditionalFormatting>
  <conditionalFormatting sqref="N6:N11">
    <cfRule type="containsText" dxfId="186" priority="1" operator="containsText" text="ليس">
      <formula>NOT(ISERROR(SEARCH("ليس";N6)))</formula>
    </cfRule>
    <cfRule type="expression" dxfId="185" priority="2" stopIfTrue="1">
      <formula>IFERROR(IF(_xlfn.NUMBERVALUE($N6)&gt;0;N6;"");"")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16372E-3A4A-45AA-BD6D-FCCCBE245D15}">
  <sheetPr codeName="Worksheet____13"/>
  <dimension ref="A1:N40"/>
  <sheetViews>
    <sheetView showGridLines="0" showRowColHeaders="0" rightToLeft="1" workbookViewId="0">
      <selection activeCell="C2" sqref="C2:D2"/>
    </sheetView>
  </sheetViews>
  <sheetFormatPr defaultRowHeight="14.25"/>
  <cols>
    <col min="1" max="1" width="9.375" bestFit="1" customWidth="1"/>
    <col min="2" max="2" width="11.125" bestFit="1" customWidth="1"/>
    <col min="3" max="3" width="12.5" customWidth="1"/>
    <col min="4" max="4" width="12.125" customWidth="1"/>
    <col min="5" max="5" width="9" customWidth="1"/>
    <col min="6" max="6" width="13.25" customWidth="1"/>
    <col min="7" max="7" width="12.375" customWidth="1"/>
    <col min="8" max="8" width="9" customWidth="1"/>
    <col min="9" max="12" width="9" hidden="1" customWidth="1"/>
    <col min="13" max="13" width="18.875" bestFit="1" customWidth="1"/>
    <col min="14" max="14" width="13.875" bestFit="1" customWidth="1"/>
  </cols>
  <sheetData>
    <row r="1" spans="1:14" ht="24.95" customHeight="1">
      <c r="B1" s="12" t="s">
        <v>11</v>
      </c>
      <c r="C1" s="35">
        <v>13</v>
      </c>
      <c r="D1" s="36"/>
    </row>
    <row r="2" spans="1:14" ht="24.95" customHeight="1" thickBot="1">
      <c r="B2" s="13" t="s">
        <v>12</v>
      </c>
      <c r="C2" s="37" t="s">
        <v>42</v>
      </c>
      <c r="D2" s="38"/>
      <c r="M2" s="3"/>
      <c r="N2" s="3"/>
    </row>
    <row r="3" spans="1:14" ht="24.95" customHeight="1" thickBot="1">
      <c r="A3" s="11"/>
      <c r="B3" s="11"/>
      <c r="C3" s="11"/>
      <c r="D3" s="11"/>
      <c r="E3" s="11"/>
      <c r="F3" s="17"/>
      <c r="G3" s="17"/>
      <c r="H3" s="17"/>
    </row>
    <row r="4" spans="1:14" ht="24.95" customHeight="1">
      <c r="A4" s="39" t="s">
        <v>0</v>
      </c>
      <c r="B4" s="41" t="s">
        <v>1</v>
      </c>
      <c r="C4" s="43" t="s">
        <v>15</v>
      </c>
      <c r="D4" s="44"/>
      <c r="E4" s="45"/>
      <c r="F4" s="43" t="s">
        <v>21</v>
      </c>
      <c r="G4" s="44"/>
      <c r="H4" s="45"/>
      <c r="I4" s="55" t="s">
        <v>2</v>
      </c>
      <c r="J4" s="55"/>
      <c r="K4" s="55"/>
      <c r="L4" s="55"/>
      <c r="M4" s="51" t="s">
        <v>6</v>
      </c>
      <c r="N4" s="53" t="s">
        <v>7</v>
      </c>
    </row>
    <row r="5" spans="1:14" ht="24.95" customHeight="1">
      <c r="A5" s="40"/>
      <c r="B5" s="42"/>
      <c r="C5" s="18" t="s">
        <v>3</v>
      </c>
      <c r="D5" s="19" t="s">
        <v>4</v>
      </c>
      <c r="E5" s="20" t="s">
        <v>5</v>
      </c>
      <c r="F5" s="21" t="s">
        <v>16</v>
      </c>
      <c r="G5" s="22" t="s">
        <v>3</v>
      </c>
      <c r="H5" s="23" t="s">
        <v>5</v>
      </c>
      <c r="I5" s="2" t="s">
        <v>3</v>
      </c>
      <c r="J5" s="2" t="s">
        <v>4</v>
      </c>
      <c r="K5" s="2" t="s">
        <v>14</v>
      </c>
      <c r="L5" s="2" t="s">
        <v>5</v>
      </c>
      <c r="M5" s="52"/>
      <c r="N5" s="54"/>
    </row>
    <row r="6" spans="1:14" ht="24.95" customHeight="1">
      <c r="A6" s="29">
        <v>1</v>
      </c>
      <c r="B6" s="28">
        <v>44709</v>
      </c>
      <c r="C6" s="14">
        <v>0.33333333333333331</v>
      </c>
      <c r="D6" s="15">
        <v>0.83333333333333337</v>
      </c>
      <c r="E6" s="27">
        <f>D6-C6</f>
        <v>0.5</v>
      </c>
      <c r="F6" s="34">
        <v>0.5</v>
      </c>
      <c r="G6" s="33">
        <v>0.54166666666666663</v>
      </c>
      <c r="H6" s="26">
        <f>G6-F6</f>
        <v>4.166666666666663E-2</v>
      </c>
      <c r="I6" s="4">
        <v>0.33333333333333331</v>
      </c>
      <c r="J6" s="4">
        <v>0.79166666666666663</v>
      </c>
      <c r="K6" s="16">
        <v>4.1666666666666664E-2</v>
      </c>
      <c r="L6" s="16">
        <f>J6-I6+K6</f>
        <v>0.5</v>
      </c>
      <c r="M6" s="10" t="str">
        <f>IFERROR(IF((L6-E6)+(H6-K6)&lt;=0;"لم يتأخر";(L6-E6)+(H6-K6));"00:00")</f>
        <v>لم يتأخر</v>
      </c>
      <c r="N6" s="1" t="str">
        <f>IFERROR(IF(((E6-L6)-(H6-K6))&lt;=0.000001;"ليس له وقت إضافي";(E6-L6)-(H6-K6));"00:00")</f>
        <v>ليس له وقت إضافي</v>
      </c>
    </row>
    <row r="7" spans="1:14" ht="24.95" customHeight="1">
      <c r="A7" s="29">
        <v>2</v>
      </c>
      <c r="B7" s="28">
        <v>44710</v>
      </c>
      <c r="C7" s="14">
        <v>0.33333333333333331</v>
      </c>
      <c r="D7" s="15">
        <v>0.83333333333333337</v>
      </c>
      <c r="E7" s="27">
        <f t="shared" ref="E7:E11" si="0">D7-C7</f>
        <v>0.5</v>
      </c>
      <c r="F7" s="34">
        <v>0.5</v>
      </c>
      <c r="G7" s="33">
        <v>0.54166666666666663</v>
      </c>
      <c r="H7" s="24">
        <f>G7-F7</f>
        <v>4.166666666666663E-2</v>
      </c>
      <c r="I7" s="4">
        <v>0.33333333333333331</v>
      </c>
      <c r="J7" s="4">
        <v>0.79166666666666663</v>
      </c>
      <c r="K7" s="16">
        <v>4.1666666666666664E-2</v>
      </c>
      <c r="L7" s="16">
        <f t="shared" ref="L7:L11" si="1">J7-I7+K7</f>
        <v>0.5</v>
      </c>
      <c r="M7" s="10" t="str">
        <f t="shared" ref="M7:M11" si="2">IFERROR(IF((L7-E7)+(H7-K7)&lt;=0;"لم يتأخر";(L7-E7)+(H7-K7));"00:00")</f>
        <v>لم يتأخر</v>
      </c>
      <c r="N7" s="1" t="str">
        <f t="shared" ref="N7:N11" si="3">IFERROR(IF(((E7-L7)-(H7-K7))&lt;=0.000001;"ليس له وقت إضافي";(E7-L7)-(H7-K7));"00:00")</f>
        <v>ليس له وقت إضافي</v>
      </c>
    </row>
    <row r="8" spans="1:14" ht="24.95" customHeight="1">
      <c r="A8" s="29">
        <v>3</v>
      </c>
      <c r="B8" s="28">
        <v>44711</v>
      </c>
      <c r="C8" s="14">
        <v>0.33333333333333331</v>
      </c>
      <c r="D8" s="15">
        <v>0.83333333333333337</v>
      </c>
      <c r="E8" s="27">
        <f t="shared" si="0"/>
        <v>0.5</v>
      </c>
      <c r="F8" s="34">
        <v>0.5</v>
      </c>
      <c r="G8" s="33">
        <v>0.54166666666666663</v>
      </c>
      <c r="H8" s="24">
        <f t="shared" ref="H8:H11" si="4">G8-F8</f>
        <v>4.166666666666663E-2</v>
      </c>
      <c r="I8" s="4">
        <v>0.33333333333333331</v>
      </c>
      <c r="J8" s="4">
        <v>0.79166666666666663</v>
      </c>
      <c r="K8" s="16">
        <v>4.1666666666666699E-2</v>
      </c>
      <c r="L8" s="16">
        <f t="shared" si="1"/>
        <v>0.5</v>
      </c>
      <c r="M8" s="10" t="str">
        <f t="shared" si="2"/>
        <v>لم يتأخر</v>
      </c>
      <c r="N8" s="1" t="str">
        <f t="shared" si="3"/>
        <v>ليس له وقت إضافي</v>
      </c>
    </row>
    <row r="9" spans="1:14" ht="24.95" customHeight="1">
      <c r="A9" s="29">
        <v>4</v>
      </c>
      <c r="B9" s="28">
        <v>44712</v>
      </c>
      <c r="C9" s="14">
        <v>0.33333333333333331</v>
      </c>
      <c r="D9" s="15">
        <v>0.83333333333333337</v>
      </c>
      <c r="E9" s="27">
        <f t="shared" si="0"/>
        <v>0.5</v>
      </c>
      <c r="F9" s="34">
        <v>0.5</v>
      </c>
      <c r="G9" s="33">
        <v>0.54166666666666663</v>
      </c>
      <c r="H9" s="24">
        <f t="shared" si="4"/>
        <v>4.166666666666663E-2</v>
      </c>
      <c r="I9" s="4">
        <v>0.33333333333333331</v>
      </c>
      <c r="J9" s="4">
        <v>0.79166666666666663</v>
      </c>
      <c r="K9" s="16">
        <v>4.1666666666666699E-2</v>
      </c>
      <c r="L9" s="16">
        <f t="shared" si="1"/>
        <v>0.5</v>
      </c>
      <c r="M9" s="10" t="str">
        <f t="shared" si="2"/>
        <v>لم يتأخر</v>
      </c>
      <c r="N9" s="1" t="str">
        <f t="shared" si="3"/>
        <v>ليس له وقت إضافي</v>
      </c>
    </row>
    <row r="10" spans="1:14" ht="24.95" customHeight="1">
      <c r="A10" s="29">
        <v>5</v>
      </c>
      <c r="B10" s="28">
        <v>44713</v>
      </c>
      <c r="C10" s="14">
        <v>0.33333333333333298</v>
      </c>
      <c r="D10" s="15">
        <v>0.83333333333333337</v>
      </c>
      <c r="E10" s="27">
        <f t="shared" si="0"/>
        <v>0.50000000000000044</v>
      </c>
      <c r="F10" s="34">
        <v>0.5</v>
      </c>
      <c r="G10" s="33">
        <v>0.54166666666666663</v>
      </c>
      <c r="H10" s="24">
        <f t="shared" si="4"/>
        <v>4.166666666666663E-2</v>
      </c>
      <c r="I10" s="4">
        <v>0.33333333333333331</v>
      </c>
      <c r="J10" s="4">
        <v>0.79166666666666663</v>
      </c>
      <c r="K10" s="16">
        <v>4.1666666666666699E-2</v>
      </c>
      <c r="L10" s="16">
        <f t="shared" si="1"/>
        <v>0.5</v>
      </c>
      <c r="M10" s="10" t="str">
        <f t="shared" si="2"/>
        <v>لم يتأخر</v>
      </c>
      <c r="N10" s="1" t="str">
        <f t="shared" si="3"/>
        <v>ليس له وقت إضافي</v>
      </c>
    </row>
    <row r="11" spans="1:14" ht="24.95" customHeight="1" thickBot="1">
      <c r="A11" s="29">
        <v>6</v>
      </c>
      <c r="B11" s="28">
        <v>44714</v>
      </c>
      <c r="C11" s="14">
        <v>0.33333333333333298</v>
      </c>
      <c r="D11" s="15">
        <v>0.83333333333333337</v>
      </c>
      <c r="E11" s="27">
        <f t="shared" si="0"/>
        <v>0.50000000000000044</v>
      </c>
      <c r="F11" s="34">
        <v>0.5</v>
      </c>
      <c r="G11" s="33">
        <v>0.54166666666666663</v>
      </c>
      <c r="H11" s="24">
        <f t="shared" si="4"/>
        <v>4.166666666666663E-2</v>
      </c>
      <c r="I11" s="4">
        <v>0.33333333333333331</v>
      </c>
      <c r="J11" s="4">
        <v>0.79166666666666663</v>
      </c>
      <c r="K11" s="16">
        <v>4.1666666666666699E-2</v>
      </c>
      <c r="L11" s="16">
        <f t="shared" si="1"/>
        <v>0.5</v>
      </c>
      <c r="M11" s="10" t="str">
        <f t="shared" si="2"/>
        <v>لم يتأخر</v>
      </c>
      <c r="N11" s="1" t="str">
        <f t="shared" si="3"/>
        <v>ليس له وقت إضافي</v>
      </c>
    </row>
    <row r="12" spans="1:14" ht="24.95" customHeight="1" thickBot="1">
      <c r="A12" s="46" t="s">
        <v>9</v>
      </c>
      <c r="B12" s="47"/>
      <c r="C12" s="47"/>
      <c r="D12" s="48"/>
      <c r="E12" s="9">
        <f>SUM(E6:E11)</f>
        <v>3.0000000000000009</v>
      </c>
      <c r="F12" s="56" t="s">
        <v>9</v>
      </c>
      <c r="G12" s="57"/>
      <c r="H12" s="9">
        <f>SUM(H6:H11)</f>
        <v>0.24999999999999978</v>
      </c>
      <c r="I12" s="49" t="s">
        <v>8</v>
      </c>
      <c r="J12" s="50"/>
      <c r="K12" s="25">
        <f>SUM(K6:K11)</f>
        <v>0.25000000000000011</v>
      </c>
      <c r="L12" s="8">
        <f>SUM(L6:L11)</f>
        <v>3</v>
      </c>
      <c r="M12" s="5">
        <f>SUM(M6:M11)</f>
        <v>0</v>
      </c>
      <c r="N12" s="5">
        <f>SUM(N6:N11)</f>
        <v>0</v>
      </c>
    </row>
    <row r="13" spans="1:14" ht="24.95" customHeight="1" thickBot="1">
      <c r="M13" s="5" t="s">
        <v>10</v>
      </c>
      <c r="N13" s="5" t="str">
        <f>IFERROR(IF((L12-E12)+(H12-K12)&lt;=0;"لم يتأخر";(L12-E12)+(H12-K12));"00:00")</f>
        <v>لم يتأخر</v>
      </c>
    </row>
    <row r="14" spans="1:14" ht="24.95" customHeight="1" thickBot="1">
      <c r="I14" s="7"/>
      <c r="J14" s="6"/>
      <c r="K14" s="6"/>
      <c r="M14" s="5" t="s">
        <v>13</v>
      </c>
      <c r="N14" s="5" t="str">
        <f>IFERROR(IF(((E12-L12)-(H12-K12))&lt;=0.000001;"ليس له وقت إضافي";(E12-L12)-(H12-K12));"00:00")</f>
        <v>ليس له وقت إضافي</v>
      </c>
    </row>
    <row r="40" customFormat="1" ht="27" customHeight="1"/>
  </sheetData>
  <mergeCells count="12">
    <mergeCell ref="C1:D1"/>
    <mergeCell ref="C2:D2"/>
    <mergeCell ref="A4:A5"/>
    <mergeCell ref="B4:B5"/>
    <mergeCell ref="C4:E4"/>
    <mergeCell ref="I4:L4"/>
    <mergeCell ref="M4:M5"/>
    <mergeCell ref="N4:N5"/>
    <mergeCell ref="A12:D12"/>
    <mergeCell ref="F12:G12"/>
    <mergeCell ref="I12:J12"/>
    <mergeCell ref="F4:H4"/>
  </mergeCells>
  <conditionalFormatting sqref="J15:K39">
    <cfRule type="cellIs" dxfId="184" priority="9" operator="equal">
      <formula>0</formula>
    </cfRule>
  </conditionalFormatting>
  <conditionalFormatting sqref="J15:K39">
    <cfRule type="notContainsBlanks" dxfId="183" priority="10">
      <formula>LEN(TRIM(J15))&gt;0</formula>
    </cfRule>
  </conditionalFormatting>
  <conditionalFormatting sqref="N13:N14">
    <cfRule type="expression" dxfId="182" priority="5">
      <formula>IF($N$14="ليس له وقت إضافي";$N$13;"")</formula>
    </cfRule>
    <cfRule type="containsText" dxfId="181" priority="6" operator="containsText" text="ليس له وقت إضافي">
      <formula>NOT(ISERROR(SEARCH("ليس له وقت إضافي";N13)))</formula>
    </cfRule>
    <cfRule type="expression" dxfId="180" priority="7">
      <formula>IF($N$13="لم يتأخر";$N$14;"")</formula>
    </cfRule>
    <cfRule type="containsText" dxfId="179" priority="8" operator="containsText" text="لم">
      <formula>NOT(ISERROR(SEARCH("لم";N13)))</formula>
    </cfRule>
  </conditionalFormatting>
  <conditionalFormatting sqref="M6:M11">
    <cfRule type="containsText" dxfId="178" priority="3" stopIfTrue="1" operator="containsText" text="لم">
      <formula>NOT(ISERROR(SEARCH("لم";M6)))</formula>
    </cfRule>
    <cfRule type="expression" dxfId="177" priority="4">
      <formula>IFERROR(IF(_xlfn.NUMBERVALUE($M6)&gt;0;M6;"");"")</formula>
    </cfRule>
  </conditionalFormatting>
  <conditionalFormatting sqref="N6:N11">
    <cfRule type="containsText" dxfId="176" priority="1" operator="containsText" text="ليس">
      <formula>NOT(ISERROR(SEARCH("ليس";N6)))</formula>
    </cfRule>
    <cfRule type="expression" dxfId="175" priority="2" stopIfTrue="1">
      <formula>IFERROR(IF(_xlfn.NUMBERVALUE($N6)&gt;0;N6;"");"")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A11BB0-7A95-4C66-AA8C-4DE89CE176B3}">
  <sheetPr codeName="Worksheet____14"/>
  <dimension ref="A1:N40"/>
  <sheetViews>
    <sheetView showGridLines="0" showRowColHeaders="0" rightToLeft="1" workbookViewId="0">
      <selection activeCell="C2" sqref="C2:D2"/>
    </sheetView>
  </sheetViews>
  <sheetFormatPr defaultRowHeight="14.25"/>
  <cols>
    <col min="1" max="1" width="9.375" bestFit="1" customWidth="1"/>
    <col min="2" max="2" width="11.125" bestFit="1" customWidth="1"/>
    <col min="3" max="3" width="12.5" customWidth="1"/>
    <col min="4" max="4" width="12.125" customWidth="1"/>
    <col min="5" max="5" width="9" customWidth="1"/>
    <col min="6" max="6" width="13.25" customWidth="1"/>
    <col min="7" max="7" width="12.375" customWidth="1"/>
    <col min="8" max="8" width="9" customWidth="1"/>
    <col min="9" max="12" width="9" hidden="1" customWidth="1"/>
    <col min="13" max="13" width="18.875" bestFit="1" customWidth="1"/>
    <col min="14" max="14" width="13.875" bestFit="1" customWidth="1"/>
  </cols>
  <sheetData>
    <row r="1" spans="1:14" ht="24.95" customHeight="1">
      <c r="B1" s="12" t="s">
        <v>11</v>
      </c>
      <c r="C1" s="35">
        <v>14</v>
      </c>
      <c r="D1" s="36"/>
    </row>
    <row r="2" spans="1:14" ht="24.95" customHeight="1" thickBot="1">
      <c r="B2" s="13" t="s">
        <v>12</v>
      </c>
      <c r="C2" s="37" t="s">
        <v>43</v>
      </c>
      <c r="D2" s="38"/>
      <c r="M2" s="3"/>
      <c r="N2" s="3"/>
    </row>
    <row r="3" spans="1:14" ht="24.95" customHeight="1" thickBot="1">
      <c r="A3" s="11"/>
      <c r="B3" s="11"/>
      <c r="C3" s="11"/>
      <c r="D3" s="11"/>
      <c r="E3" s="11"/>
      <c r="F3" s="17"/>
      <c r="G3" s="17"/>
      <c r="H3" s="17"/>
    </row>
    <row r="4" spans="1:14" ht="24.95" customHeight="1">
      <c r="A4" s="39" t="s">
        <v>0</v>
      </c>
      <c r="B4" s="41" t="s">
        <v>1</v>
      </c>
      <c r="C4" s="43" t="s">
        <v>15</v>
      </c>
      <c r="D4" s="44"/>
      <c r="E4" s="45"/>
      <c r="F4" s="43" t="s">
        <v>21</v>
      </c>
      <c r="G4" s="44"/>
      <c r="H4" s="45"/>
      <c r="I4" s="55" t="s">
        <v>2</v>
      </c>
      <c r="J4" s="55"/>
      <c r="K4" s="55"/>
      <c r="L4" s="55"/>
      <c r="M4" s="51" t="s">
        <v>6</v>
      </c>
      <c r="N4" s="53" t="s">
        <v>7</v>
      </c>
    </row>
    <row r="5" spans="1:14" ht="24.95" customHeight="1">
      <c r="A5" s="40"/>
      <c r="B5" s="42"/>
      <c r="C5" s="18" t="s">
        <v>3</v>
      </c>
      <c r="D5" s="19" t="s">
        <v>4</v>
      </c>
      <c r="E5" s="20" t="s">
        <v>5</v>
      </c>
      <c r="F5" s="21" t="s">
        <v>16</v>
      </c>
      <c r="G5" s="22" t="s">
        <v>3</v>
      </c>
      <c r="H5" s="23" t="s">
        <v>5</v>
      </c>
      <c r="I5" s="2" t="s">
        <v>3</v>
      </c>
      <c r="J5" s="2" t="s">
        <v>4</v>
      </c>
      <c r="K5" s="2" t="s">
        <v>14</v>
      </c>
      <c r="L5" s="2" t="s">
        <v>5</v>
      </c>
      <c r="M5" s="52"/>
      <c r="N5" s="54"/>
    </row>
    <row r="6" spans="1:14" ht="24.95" customHeight="1">
      <c r="A6" s="29">
        <v>1</v>
      </c>
      <c r="B6" s="28">
        <v>44709</v>
      </c>
      <c r="C6" s="14">
        <v>0.33333333333333331</v>
      </c>
      <c r="D6" s="15">
        <v>0.83333333333333337</v>
      </c>
      <c r="E6" s="27">
        <f>D6-C6</f>
        <v>0.5</v>
      </c>
      <c r="F6" s="34">
        <v>0.5</v>
      </c>
      <c r="G6" s="33">
        <v>0.54166666666666663</v>
      </c>
      <c r="H6" s="26">
        <f>G6-F6</f>
        <v>4.166666666666663E-2</v>
      </c>
      <c r="I6" s="4">
        <v>0.33333333333333331</v>
      </c>
      <c r="J6" s="4">
        <v>0.79166666666666663</v>
      </c>
      <c r="K6" s="16">
        <v>4.1666666666666664E-2</v>
      </c>
      <c r="L6" s="16">
        <f>J6-I6+K6</f>
        <v>0.5</v>
      </c>
      <c r="M6" s="10" t="str">
        <f>IFERROR(IF((L6-E6)+(H6-K6)&lt;=0;"لم يتأخر";(L6-E6)+(H6-K6));"00:00")</f>
        <v>لم يتأخر</v>
      </c>
      <c r="N6" s="1" t="str">
        <f>IFERROR(IF(((E6-L6)-(H6-K6))&lt;=0.000001;"ليس له وقت إضافي";(E6-L6)-(H6-K6));"00:00")</f>
        <v>ليس له وقت إضافي</v>
      </c>
    </row>
    <row r="7" spans="1:14" ht="24.95" customHeight="1">
      <c r="A7" s="29">
        <v>2</v>
      </c>
      <c r="B7" s="28">
        <v>44710</v>
      </c>
      <c r="C7" s="14">
        <v>0.33333333333333331</v>
      </c>
      <c r="D7" s="15">
        <v>0.83333333333333337</v>
      </c>
      <c r="E7" s="27">
        <f t="shared" ref="E7:E11" si="0">D7-C7</f>
        <v>0.5</v>
      </c>
      <c r="F7" s="34">
        <v>0.5</v>
      </c>
      <c r="G7" s="33">
        <v>0.54166666666666663</v>
      </c>
      <c r="H7" s="24">
        <f>G7-F7</f>
        <v>4.166666666666663E-2</v>
      </c>
      <c r="I7" s="4">
        <v>0.33333333333333331</v>
      </c>
      <c r="J7" s="4">
        <v>0.79166666666666663</v>
      </c>
      <c r="K7" s="16">
        <v>4.1666666666666664E-2</v>
      </c>
      <c r="L7" s="16">
        <f t="shared" ref="L7:L11" si="1">J7-I7+K7</f>
        <v>0.5</v>
      </c>
      <c r="M7" s="10" t="str">
        <f t="shared" ref="M7:M11" si="2">IFERROR(IF((L7-E7)+(H7-K7)&lt;=0;"لم يتأخر";(L7-E7)+(H7-K7));"00:00")</f>
        <v>لم يتأخر</v>
      </c>
      <c r="N7" s="1" t="str">
        <f t="shared" ref="N7:N11" si="3">IFERROR(IF(((E7-L7)-(H7-K7))&lt;=0.000001;"ليس له وقت إضافي";(E7-L7)-(H7-K7));"00:00")</f>
        <v>ليس له وقت إضافي</v>
      </c>
    </row>
    <row r="8" spans="1:14" ht="24.95" customHeight="1">
      <c r="A8" s="29">
        <v>3</v>
      </c>
      <c r="B8" s="28">
        <v>44711</v>
      </c>
      <c r="C8" s="14">
        <v>0.33333333333333331</v>
      </c>
      <c r="D8" s="15">
        <v>0.83333333333333337</v>
      </c>
      <c r="E8" s="27">
        <f t="shared" si="0"/>
        <v>0.5</v>
      </c>
      <c r="F8" s="34">
        <v>0.5</v>
      </c>
      <c r="G8" s="33">
        <v>0.54166666666666663</v>
      </c>
      <c r="H8" s="24">
        <f t="shared" ref="H8:H11" si="4">G8-F8</f>
        <v>4.166666666666663E-2</v>
      </c>
      <c r="I8" s="4">
        <v>0.33333333333333331</v>
      </c>
      <c r="J8" s="4">
        <v>0.79166666666666663</v>
      </c>
      <c r="K8" s="16">
        <v>4.1666666666666699E-2</v>
      </c>
      <c r="L8" s="16">
        <f t="shared" si="1"/>
        <v>0.5</v>
      </c>
      <c r="M8" s="10" t="str">
        <f t="shared" si="2"/>
        <v>لم يتأخر</v>
      </c>
      <c r="N8" s="1" t="str">
        <f t="shared" si="3"/>
        <v>ليس له وقت إضافي</v>
      </c>
    </row>
    <row r="9" spans="1:14" ht="24.95" customHeight="1">
      <c r="A9" s="29">
        <v>4</v>
      </c>
      <c r="B9" s="28">
        <v>44712</v>
      </c>
      <c r="C9" s="14">
        <v>0.33333333333333331</v>
      </c>
      <c r="D9" s="15">
        <v>0.83333333333333337</v>
      </c>
      <c r="E9" s="27">
        <f t="shared" si="0"/>
        <v>0.5</v>
      </c>
      <c r="F9" s="34">
        <v>0.5</v>
      </c>
      <c r="G9" s="33">
        <v>0.54166666666666663</v>
      </c>
      <c r="H9" s="24">
        <f t="shared" si="4"/>
        <v>4.166666666666663E-2</v>
      </c>
      <c r="I9" s="4">
        <v>0.33333333333333331</v>
      </c>
      <c r="J9" s="4">
        <v>0.79166666666666663</v>
      </c>
      <c r="K9" s="16">
        <v>4.1666666666666699E-2</v>
      </c>
      <c r="L9" s="16">
        <f t="shared" si="1"/>
        <v>0.5</v>
      </c>
      <c r="M9" s="10" t="str">
        <f t="shared" si="2"/>
        <v>لم يتأخر</v>
      </c>
      <c r="N9" s="1" t="str">
        <f t="shared" si="3"/>
        <v>ليس له وقت إضافي</v>
      </c>
    </row>
    <row r="10" spans="1:14" ht="24.95" customHeight="1">
      <c r="A10" s="29">
        <v>5</v>
      </c>
      <c r="B10" s="28">
        <v>44713</v>
      </c>
      <c r="C10" s="14">
        <v>0.33333333333333298</v>
      </c>
      <c r="D10" s="15">
        <v>0.83333333333333337</v>
      </c>
      <c r="E10" s="27">
        <f t="shared" si="0"/>
        <v>0.50000000000000044</v>
      </c>
      <c r="F10" s="34">
        <v>0.5</v>
      </c>
      <c r="G10" s="33">
        <v>0.54166666666666663</v>
      </c>
      <c r="H10" s="24">
        <f t="shared" si="4"/>
        <v>4.166666666666663E-2</v>
      </c>
      <c r="I10" s="4">
        <v>0.33333333333333331</v>
      </c>
      <c r="J10" s="4">
        <v>0.79166666666666663</v>
      </c>
      <c r="K10" s="16">
        <v>4.1666666666666699E-2</v>
      </c>
      <c r="L10" s="16">
        <f t="shared" si="1"/>
        <v>0.5</v>
      </c>
      <c r="M10" s="10" t="str">
        <f t="shared" si="2"/>
        <v>لم يتأخر</v>
      </c>
      <c r="N10" s="1" t="str">
        <f t="shared" si="3"/>
        <v>ليس له وقت إضافي</v>
      </c>
    </row>
    <row r="11" spans="1:14" ht="24.95" customHeight="1" thickBot="1">
      <c r="A11" s="29">
        <v>6</v>
      </c>
      <c r="B11" s="28">
        <v>44714</v>
      </c>
      <c r="C11" s="14">
        <v>0.33333333333333298</v>
      </c>
      <c r="D11" s="15">
        <v>0.83333333333333337</v>
      </c>
      <c r="E11" s="27">
        <f t="shared" si="0"/>
        <v>0.50000000000000044</v>
      </c>
      <c r="F11" s="34">
        <v>0.5</v>
      </c>
      <c r="G11" s="33">
        <v>0.54166666666666663</v>
      </c>
      <c r="H11" s="24">
        <f t="shared" si="4"/>
        <v>4.166666666666663E-2</v>
      </c>
      <c r="I11" s="4">
        <v>0.33333333333333331</v>
      </c>
      <c r="J11" s="4">
        <v>0.79166666666666663</v>
      </c>
      <c r="K11" s="16">
        <v>4.1666666666666699E-2</v>
      </c>
      <c r="L11" s="16">
        <f t="shared" si="1"/>
        <v>0.5</v>
      </c>
      <c r="M11" s="10" t="str">
        <f t="shared" si="2"/>
        <v>لم يتأخر</v>
      </c>
      <c r="N11" s="1" t="str">
        <f t="shared" si="3"/>
        <v>ليس له وقت إضافي</v>
      </c>
    </row>
    <row r="12" spans="1:14" ht="24.95" customHeight="1" thickBot="1">
      <c r="A12" s="46" t="s">
        <v>9</v>
      </c>
      <c r="B12" s="47"/>
      <c r="C12" s="47"/>
      <c r="D12" s="48"/>
      <c r="E12" s="9">
        <f>SUM(E6:E11)</f>
        <v>3.0000000000000009</v>
      </c>
      <c r="F12" s="56" t="s">
        <v>9</v>
      </c>
      <c r="G12" s="57"/>
      <c r="H12" s="9">
        <f>SUM(H6:H11)</f>
        <v>0.24999999999999978</v>
      </c>
      <c r="I12" s="49" t="s">
        <v>8</v>
      </c>
      <c r="J12" s="50"/>
      <c r="K12" s="25">
        <f>SUM(K6:K11)</f>
        <v>0.25000000000000011</v>
      </c>
      <c r="L12" s="8">
        <f>SUM(L6:L11)</f>
        <v>3</v>
      </c>
      <c r="M12" s="5">
        <f>SUM(M6:M11)</f>
        <v>0</v>
      </c>
      <c r="N12" s="5">
        <f>SUM(N6:N11)</f>
        <v>0</v>
      </c>
    </row>
    <row r="13" spans="1:14" ht="24.95" customHeight="1" thickBot="1">
      <c r="M13" s="5" t="s">
        <v>10</v>
      </c>
      <c r="N13" s="5" t="str">
        <f>IFERROR(IF((L12-E12)+(H12-K12)&lt;=0;"لم يتأخر";(L12-E12)+(H12-K12));"00:00")</f>
        <v>لم يتأخر</v>
      </c>
    </row>
    <row r="14" spans="1:14" ht="24.95" customHeight="1" thickBot="1">
      <c r="I14" s="7"/>
      <c r="J14" s="6"/>
      <c r="K14" s="6"/>
      <c r="M14" s="5" t="s">
        <v>13</v>
      </c>
      <c r="N14" s="5" t="str">
        <f>IFERROR(IF(((E12-L12)-(H12-K12))&lt;=0.000001;"ليس له وقت إضافي";(E12-L12)-(H12-K12));"00:00")</f>
        <v>ليس له وقت إضافي</v>
      </c>
    </row>
    <row r="40" customFormat="1" ht="27" customHeight="1"/>
  </sheetData>
  <mergeCells count="12">
    <mergeCell ref="C1:D1"/>
    <mergeCell ref="C2:D2"/>
    <mergeCell ref="A4:A5"/>
    <mergeCell ref="B4:B5"/>
    <mergeCell ref="C4:E4"/>
    <mergeCell ref="I4:L4"/>
    <mergeCell ref="M4:M5"/>
    <mergeCell ref="N4:N5"/>
    <mergeCell ref="A12:D12"/>
    <mergeCell ref="F12:G12"/>
    <mergeCell ref="I12:J12"/>
    <mergeCell ref="F4:H4"/>
  </mergeCells>
  <conditionalFormatting sqref="J15:K39">
    <cfRule type="cellIs" dxfId="174" priority="9" operator="equal">
      <formula>0</formula>
    </cfRule>
  </conditionalFormatting>
  <conditionalFormatting sqref="J15:K39">
    <cfRule type="notContainsBlanks" dxfId="173" priority="10">
      <formula>LEN(TRIM(J15))&gt;0</formula>
    </cfRule>
  </conditionalFormatting>
  <conditionalFormatting sqref="N13:N14">
    <cfRule type="expression" dxfId="172" priority="5">
      <formula>IF($N$14="ليس له وقت إضافي";$N$13;"")</formula>
    </cfRule>
    <cfRule type="containsText" dxfId="171" priority="6" operator="containsText" text="ليس له وقت إضافي">
      <formula>NOT(ISERROR(SEARCH("ليس له وقت إضافي";N13)))</formula>
    </cfRule>
    <cfRule type="expression" dxfId="170" priority="7">
      <formula>IF($N$13="لم يتأخر";$N$14;"")</formula>
    </cfRule>
    <cfRule type="containsText" dxfId="169" priority="8" operator="containsText" text="لم">
      <formula>NOT(ISERROR(SEARCH("لم";N13)))</formula>
    </cfRule>
  </conditionalFormatting>
  <conditionalFormatting sqref="M6:M11">
    <cfRule type="containsText" dxfId="168" priority="3" stopIfTrue="1" operator="containsText" text="لم">
      <formula>NOT(ISERROR(SEARCH("لم";M6)))</formula>
    </cfRule>
    <cfRule type="expression" dxfId="167" priority="4">
      <formula>IFERROR(IF(_xlfn.NUMBERVALUE($M6)&gt;0;M6;"");"")</formula>
    </cfRule>
  </conditionalFormatting>
  <conditionalFormatting sqref="N6:N11">
    <cfRule type="containsText" dxfId="166" priority="1" operator="containsText" text="ليس">
      <formula>NOT(ISERROR(SEARCH("ليس";N6)))</formula>
    </cfRule>
    <cfRule type="expression" dxfId="165" priority="2" stopIfTrue="1">
      <formula>IFERROR(IF(_xlfn.NUMBERVALUE($N6)&gt;0;N6;"");"")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19324-AEA9-444B-9843-CE607E6387BF}">
  <sheetPr codeName="Worksheet____15"/>
  <dimension ref="A1:N40"/>
  <sheetViews>
    <sheetView showGridLines="0" showRowColHeaders="0" rightToLeft="1" workbookViewId="0">
      <selection activeCell="C2" sqref="C2:D2"/>
    </sheetView>
  </sheetViews>
  <sheetFormatPr defaultRowHeight="14.25"/>
  <cols>
    <col min="1" max="1" width="9.375" bestFit="1" customWidth="1"/>
    <col min="2" max="2" width="11.125" bestFit="1" customWidth="1"/>
    <col min="3" max="3" width="12.5" customWidth="1"/>
    <col min="4" max="4" width="12.125" customWidth="1"/>
    <col min="5" max="5" width="9" customWidth="1"/>
    <col min="6" max="6" width="13.25" customWidth="1"/>
    <col min="7" max="7" width="12.375" customWidth="1"/>
    <col min="8" max="8" width="9" customWidth="1"/>
    <col min="9" max="12" width="9" hidden="1" customWidth="1"/>
    <col min="13" max="13" width="18.875" bestFit="1" customWidth="1"/>
    <col min="14" max="14" width="13.875" bestFit="1" customWidth="1"/>
  </cols>
  <sheetData>
    <row r="1" spans="1:14" ht="24.95" customHeight="1">
      <c r="B1" s="12" t="s">
        <v>11</v>
      </c>
      <c r="C1" s="35">
        <v>15</v>
      </c>
      <c r="D1" s="36"/>
    </row>
    <row r="2" spans="1:14" ht="24.95" customHeight="1" thickBot="1">
      <c r="B2" s="13" t="s">
        <v>12</v>
      </c>
      <c r="C2" s="37" t="s">
        <v>44</v>
      </c>
      <c r="D2" s="38"/>
      <c r="M2" s="3"/>
      <c r="N2" s="3"/>
    </row>
    <row r="3" spans="1:14" ht="24.95" customHeight="1" thickBot="1">
      <c r="A3" s="11"/>
      <c r="B3" s="11"/>
      <c r="C3" s="11"/>
      <c r="D3" s="11"/>
      <c r="E3" s="11"/>
      <c r="F3" s="17"/>
      <c r="G3" s="17"/>
      <c r="H3" s="17"/>
    </row>
    <row r="4" spans="1:14" ht="24.95" customHeight="1">
      <c r="A4" s="39" t="s">
        <v>0</v>
      </c>
      <c r="B4" s="41" t="s">
        <v>1</v>
      </c>
      <c r="C4" s="43" t="s">
        <v>15</v>
      </c>
      <c r="D4" s="44"/>
      <c r="E4" s="45"/>
      <c r="F4" s="43" t="s">
        <v>21</v>
      </c>
      <c r="G4" s="44"/>
      <c r="H4" s="45"/>
      <c r="I4" s="55" t="s">
        <v>2</v>
      </c>
      <c r="J4" s="55"/>
      <c r="K4" s="55"/>
      <c r="L4" s="55"/>
      <c r="M4" s="51" t="s">
        <v>6</v>
      </c>
      <c r="N4" s="53" t="s">
        <v>7</v>
      </c>
    </row>
    <row r="5" spans="1:14" ht="24.95" customHeight="1">
      <c r="A5" s="40"/>
      <c r="B5" s="42"/>
      <c r="C5" s="18" t="s">
        <v>3</v>
      </c>
      <c r="D5" s="19" t="s">
        <v>4</v>
      </c>
      <c r="E5" s="20" t="s">
        <v>5</v>
      </c>
      <c r="F5" s="21" t="s">
        <v>16</v>
      </c>
      <c r="G5" s="22" t="s">
        <v>3</v>
      </c>
      <c r="H5" s="23" t="s">
        <v>5</v>
      </c>
      <c r="I5" s="2" t="s">
        <v>3</v>
      </c>
      <c r="J5" s="2" t="s">
        <v>4</v>
      </c>
      <c r="K5" s="2" t="s">
        <v>14</v>
      </c>
      <c r="L5" s="2" t="s">
        <v>5</v>
      </c>
      <c r="M5" s="52"/>
      <c r="N5" s="54"/>
    </row>
    <row r="6" spans="1:14" ht="24.95" customHeight="1">
      <c r="A6" s="29">
        <v>1</v>
      </c>
      <c r="B6" s="28">
        <v>44709</v>
      </c>
      <c r="C6" s="14">
        <v>0.33333333333333331</v>
      </c>
      <c r="D6" s="15">
        <v>0.83333333333333337</v>
      </c>
      <c r="E6" s="27">
        <f>D6-C6</f>
        <v>0.5</v>
      </c>
      <c r="F6" s="34">
        <v>0.5</v>
      </c>
      <c r="G6" s="33">
        <v>0.54166666666666663</v>
      </c>
      <c r="H6" s="26">
        <f>G6-F6</f>
        <v>4.166666666666663E-2</v>
      </c>
      <c r="I6" s="4">
        <v>0.33333333333333331</v>
      </c>
      <c r="J6" s="4">
        <v>0.79166666666666663</v>
      </c>
      <c r="K6" s="16">
        <v>4.1666666666666664E-2</v>
      </c>
      <c r="L6" s="16">
        <f>J6-I6+K6</f>
        <v>0.5</v>
      </c>
      <c r="M6" s="10" t="str">
        <f>IFERROR(IF((L6-E6)+(H6-K6)&lt;=0;"لم يتأخر";(L6-E6)+(H6-K6));"00:00")</f>
        <v>لم يتأخر</v>
      </c>
      <c r="N6" s="1" t="str">
        <f>IFERROR(IF(((E6-L6)-(H6-K6))&lt;=0.000001;"ليس له وقت إضافي";(E6-L6)-(H6-K6));"00:00")</f>
        <v>ليس له وقت إضافي</v>
      </c>
    </row>
    <row r="7" spans="1:14" ht="24.95" customHeight="1">
      <c r="A7" s="29">
        <v>2</v>
      </c>
      <c r="B7" s="28">
        <v>44710</v>
      </c>
      <c r="C7" s="14">
        <v>0.33333333333333331</v>
      </c>
      <c r="D7" s="15">
        <v>0.83333333333333337</v>
      </c>
      <c r="E7" s="27">
        <f t="shared" ref="E7:E11" si="0">D7-C7</f>
        <v>0.5</v>
      </c>
      <c r="F7" s="34">
        <v>0.5</v>
      </c>
      <c r="G7" s="33">
        <v>0.54166666666666663</v>
      </c>
      <c r="H7" s="24">
        <f>G7-F7</f>
        <v>4.166666666666663E-2</v>
      </c>
      <c r="I7" s="4">
        <v>0.33333333333333331</v>
      </c>
      <c r="J7" s="4">
        <v>0.79166666666666663</v>
      </c>
      <c r="K7" s="16">
        <v>4.1666666666666664E-2</v>
      </c>
      <c r="L7" s="16">
        <f t="shared" ref="L7:L11" si="1">J7-I7+K7</f>
        <v>0.5</v>
      </c>
      <c r="M7" s="10" t="str">
        <f t="shared" ref="M7:M11" si="2">IFERROR(IF((L7-E7)+(H7-K7)&lt;=0;"لم يتأخر";(L7-E7)+(H7-K7));"00:00")</f>
        <v>لم يتأخر</v>
      </c>
      <c r="N7" s="1" t="str">
        <f t="shared" ref="N7:N11" si="3">IFERROR(IF(((E7-L7)-(H7-K7))&lt;=0.000001;"ليس له وقت إضافي";(E7-L7)-(H7-K7));"00:00")</f>
        <v>ليس له وقت إضافي</v>
      </c>
    </row>
    <row r="8" spans="1:14" ht="24.95" customHeight="1">
      <c r="A8" s="29">
        <v>3</v>
      </c>
      <c r="B8" s="28">
        <v>44711</v>
      </c>
      <c r="C8" s="14">
        <v>0.33333333333333331</v>
      </c>
      <c r="D8" s="15">
        <v>0.83333333333333337</v>
      </c>
      <c r="E8" s="27">
        <f t="shared" si="0"/>
        <v>0.5</v>
      </c>
      <c r="F8" s="34">
        <v>0.5</v>
      </c>
      <c r="G8" s="33">
        <v>0.54166666666666663</v>
      </c>
      <c r="H8" s="24">
        <f t="shared" ref="H8:H11" si="4">G8-F8</f>
        <v>4.166666666666663E-2</v>
      </c>
      <c r="I8" s="4">
        <v>0.33333333333333331</v>
      </c>
      <c r="J8" s="4">
        <v>0.79166666666666663</v>
      </c>
      <c r="K8" s="16">
        <v>4.1666666666666699E-2</v>
      </c>
      <c r="L8" s="16">
        <f t="shared" si="1"/>
        <v>0.5</v>
      </c>
      <c r="M8" s="10" t="str">
        <f t="shared" si="2"/>
        <v>لم يتأخر</v>
      </c>
      <c r="N8" s="1" t="str">
        <f t="shared" si="3"/>
        <v>ليس له وقت إضافي</v>
      </c>
    </row>
    <row r="9" spans="1:14" ht="24.95" customHeight="1">
      <c r="A9" s="29">
        <v>4</v>
      </c>
      <c r="B9" s="28">
        <v>44712</v>
      </c>
      <c r="C9" s="14">
        <v>0.33333333333333331</v>
      </c>
      <c r="D9" s="15">
        <v>0.83333333333333337</v>
      </c>
      <c r="E9" s="27">
        <f t="shared" si="0"/>
        <v>0.5</v>
      </c>
      <c r="F9" s="34">
        <v>0.5</v>
      </c>
      <c r="G9" s="33">
        <v>0.54166666666666663</v>
      </c>
      <c r="H9" s="24">
        <f t="shared" si="4"/>
        <v>4.166666666666663E-2</v>
      </c>
      <c r="I9" s="4">
        <v>0.33333333333333331</v>
      </c>
      <c r="J9" s="4">
        <v>0.79166666666666663</v>
      </c>
      <c r="K9" s="16">
        <v>4.1666666666666699E-2</v>
      </c>
      <c r="L9" s="16">
        <f t="shared" si="1"/>
        <v>0.5</v>
      </c>
      <c r="M9" s="10" t="str">
        <f t="shared" si="2"/>
        <v>لم يتأخر</v>
      </c>
      <c r="N9" s="1" t="str">
        <f t="shared" si="3"/>
        <v>ليس له وقت إضافي</v>
      </c>
    </row>
    <row r="10" spans="1:14" ht="24.95" customHeight="1">
      <c r="A10" s="29">
        <v>5</v>
      </c>
      <c r="B10" s="28">
        <v>44713</v>
      </c>
      <c r="C10" s="14">
        <v>0.33333333333333298</v>
      </c>
      <c r="D10" s="15">
        <v>0.83333333333333337</v>
      </c>
      <c r="E10" s="27">
        <f t="shared" si="0"/>
        <v>0.50000000000000044</v>
      </c>
      <c r="F10" s="34">
        <v>0.5</v>
      </c>
      <c r="G10" s="33">
        <v>0.54166666666666663</v>
      </c>
      <c r="H10" s="24">
        <f t="shared" si="4"/>
        <v>4.166666666666663E-2</v>
      </c>
      <c r="I10" s="4">
        <v>0.33333333333333331</v>
      </c>
      <c r="J10" s="4">
        <v>0.79166666666666663</v>
      </c>
      <c r="K10" s="16">
        <v>4.1666666666666699E-2</v>
      </c>
      <c r="L10" s="16">
        <f t="shared" si="1"/>
        <v>0.5</v>
      </c>
      <c r="M10" s="10" t="str">
        <f t="shared" si="2"/>
        <v>لم يتأخر</v>
      </c>
      <c r="N10" s="1" t="str">
        <f t="shared" si="3"/>
        <v>ليس له وقت إضافي</v>
      </c>
    </row>
    <row r="11" spans="1:14" ht="24.95" customHeight="1" thickBot="1">
      <c r="A11" s="29">
        <v>6</v>
      </c>
      <c r="B11" s="28">
        <v>44714</v>
      </c>
      <c r="C11" s="14">
        <v>0.33333333333333298</v>
      </c>
      <c r="D11" s="15">
        <v>0.83333333333333337</v>
      </c>
      <c r="E11" s="27">
        <f t="shared" si="0"/>
        <v>0.50000000000000044</v>
      </c>
      <c r="F11" s="34">
        <v>0.5</v>
      </c>
      <c r="G11" s="33">
        <v>0.54166666666666663</v>
      </c>
      <c r="H11" s="24">
        <f t="shared" si="4"/>
        <v>4.166666666666663E-2</v>
      </c>
      <c r="I11" s="4">
        <v>0.33333333333333331</v>
      </c>
      <c r="J11" s="4">
        <v>0.79166666666666663</v>
      </c>
      <c r="K11" s="16">
        <v>4.1666666666666699E-2</v>
      </c>
      <c r="L11" s="16">
        <f t="shared" si="1"/>
        <v>0.5</v>
      </c>
      <c r="M11" s="10" t="str">
        <f t="shared" si="2"/>
        <v>لم يتأخر</v>
      </c>
      <c r="N11" s="1" t="str">
        <f t="shared" si="3"/>
        <v>ليس له وقت إضافي</v>
      </c>
    </row>
    <row r="12" spans="1:14" ht="24.95" customHeight="1" thickBot="1">
      <c r="A12" s="46" t="s">
        <v>9</v>
      </c>
      <c r="B12" s="47"/>
      <c r="C12" s="47"/>
      <c r="D12" s="48"/>
      <c r="E12" s="9">
        <f>SUM(E6:E11)</f>
        <v>3.0000000000000009</v>
      </c>
      <c r="F12" s="56" t="s">
        <v>9</v>
      </c>
      <c r="G12" s="57"/>
      <c r="H12" s="9">
        <f>SUM(H6:H11)</f>
        <v>0.24999999999999978</v>
      </c>
      <c r="I12" s="49" t="s">
        <v>8</v>
      </c>
      <c r="J12" s="50"/>
      <c r="K12" s="25">
        <f>SUM(K6:K11)</f>
        <v>0.25000000000000011</v>
      </c>
      <c r="L12" s="8">
        <f>SUM(L6:L11)</f>
        <v>3</v>
      </c>
      <c r="M12" s="5">
        <f>SUM(M6:M11)</f>
        <v>0</v>
      </c>
      <c r="N12" s="5">
        <f>SUM(N6:N11)</f>
        <v>0</v>
      </c>
    </row>
    <row r="13" spans="1:14" ht="24.95" customHeight="1" thickBot="1">
      <c r="M13" s="5" t="s">
        <v>10</v>
      </c>
      <c r="N13" s="5" t="str">
        <f>IFERROR(IF((L12-E12)+(H12-K12)&lt;=0;"لم يتأخر";(L12-E12)+(H12-K12));"00:00")</f>
        <v>لم يتأخر</v>
      </c>
    </row>
    <row r="14" spans="1:14" ht="24.95" customHeight="1" thickBot="1">
      <c r="I14" s="7"/>
      <c r="J14" s="6"/>
      <c r="K14" s="6"/>
      <c r="M14" s="5" t="s">
        <v>13</v>
      </c>
      <c r="N14" s="5" t="str">
        <f>IFERROR(IF(((E12-L12)-(H12-K12))&lt;=0.000001;"ليس له وقت إضافي";(E12-L12)-(H12-K12));"00:00")</f>
        <v>ليس له وقت إضافي</v>
      </c>
    </row>
    <row r="40" customFormat="1" ht="27" customHeight="1"/>
  </sheetData>
  <mergeCells count="12">
    <mergeCell ref="C1:D1"/>
    <mergeCell ref="C2:D2"/>
    <mergeCell ref="A4:A5"/>
    <mergeCell ref="B4:B5"/>
    <mergeCell ref="C4:E4"/>
    <mergeCell ref="I4:L4"/>
    <mergeCell ref="M4:M5"/>
    <mergeCell ref="N4:N5"/>
    <mergeCell ref="A12:D12"/>
    <mergeCell ref="F12:G12"/>
    <mergeCell ref="I12:J12"/>
    <mergeCell ref="F4:H4"/>
  </mergeCells>
  <conditionalFormatting sqref="J15:K39">
    <cfRule type="cellIs" dxfId="164" priority="9" operator="equal">
      <formula>0</formula>
    </cfRule>
  </conditionalFormatting>
  <conditionalFormatting sqref="J15:K39">
    <cfRule type="notContainsBlanks" dxfId="163" priority="10">
      <formula>LEN(TRIM(J15))&gt;0</formula>
    </cfRule>
  </conditionalFormatting>
  <conditionalFormatting sqref="N13:N14">
    <cfRule type="expression" dxfId="162" priority="5">
      <formula>IF($N$14="ليس له وقت إضافي";$N$13;"")</formula>
    </cfRule>
    <cfRule type="containsText" dxfId="161" priority="6" operator="containsText" text="ليس له وقت إضافي">
      <formula>NOT(ISERROR(SEARCH("ليس له وقت إضافي";N13)))</formula>
    </cfRule>
    <cfRule type="expression" dxfId="160" priority="7">
      <formula>IF($N$13="لم يتأخر";$N$14;"")</formula>
    </cfRule>
    <cfRule type="containsText" dxfId="159" priority="8" operator="containsText" text="لم">
      <formula>NOT(ISERROR(SEARCH("لم";N13)))</formula>
    </cfRule>
  </conditionalFormatting>
  <conditionalFormatting sqref="M6:M11">
    <cfRule type="containsText" dxfId="158" priority="3" stopIfTrue="1" operator="containsText" text="لم">
      <formula>NOT(ISERROR(SEARCH("لم";M6)))</formula>
    </cfRule>
    <cfRule type="expression" dxfId="157" priority="4">
      <formula>IFERROR(IF(_xlfn.NUMBERVALUE($M6)&gt;0;M6;"");"")</formula>
    </cfRule>
  </conditionalFormatting>
  <conditionalFormatting sqref="N6:N11">
    <cfRule type="containsText" dxfId="156" priority="1" operator="containsText" text="ليس">
      <formula>NOT(ISERROR(SEARCH("ليس";N6)))</formula>
    </cfRule>
    <cfRule type="expression" dxfId="155" priority="2" stopIfTrue="1">
      <formula>IFERROR(IF(_xlfn.NUMBERVALUE($N6)&gt;0;N6;"");"")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A3E6B6-661E-4E60-8898-8A1E56E0D4C7}">
  <sheetPr codeName="Worksheet____16"/>
  <dimension ref="A1:N40"/>
  <sheetViews>
    <sheetView showGridLines="0" showRowColHeaders="0" rightToLeft="1" workbookViewId="0">
      <selection activeCell="D6" sqref="D6"/>
    </sheetView>
  </sheetViews>
  <sheetFormatPr defaultRowHeight="14.25"/>
  <cols>
    <col min="1" max="1" width="9.375" bestFit="1" customWidth="1"/>
    <col min="2" max="2" width="11.125" bestFit="1" customWidth="1"/>
    <col min="3" max="3" width="12.5" customWidth="1"/>
    <col min="4" max="4" width="12.125" customWidth="1"/>
    <col min="5" max="5" width="9" customWidth="1"/>
    <col min="6" max="6" width="13.25" customWidth="1"/>
    <col min="7" max="7" width="12.375" customWidth="1"/>
    <col min="8" max="8" width="9" customWidth="1"/>
    <col min="9" max="12" width="9" hidden="1" customWidth="1"/>
    <col min="13" max="13" width="18.875" bestFit="1" customWidth="1"/>
    <col min="14" max="14" width="13.875" bestFit="1" customWidth="1"/>
  </cols>
  <sheetData>
    <row r="1" spans="1:14" ht="24.95" customHeight="1">
      <c r="B1" s="12" t="s">
        <v>11</v>
      </c>
      <c r="C1" s="35">
        <v>16</v>
      </c>
      <c r="D1" s="36"/>
    </row>
    <row r="2" spans="1:14" ht="24.95" customHeight="1" thickBot="1">
      <c r="B2" s="13" t="s">
        <v>12</v>
      </c>
      <c r="C2" s="37" t="s">
        <v>46</v>
      </c>
      <c r="D2" s="38"/>
      <c r="M2" s="3"/>
      <c r="N2" s="3"/>
    </row>
    <row r="3" spans="1:14" ht="24.95" customHeight="1" thickBot="1">
      <c r="A3" s="11"/>
      <c r="B3" s="11"/>
      <c r="C3" s="11"/>
      <c r="D3" s="11"/>
      <c r="E3" s="11"/>
      <c r="F3" s="17"/>
      <c r="G3" s="17"/>
      <c r="H3" s="17"/>
    </row>
    <row r="4" spans="1:14" ht="24.95" customHeight="1">
      <c r="A4" s="39" t="s">
        <v>0</v>
      </c>
      <c r="B4" s="41" t="s">
        <v>1</v>
      </c>
      <c r="C4" s="43" t="s">
        <v>15</v>
      </c>
      <c r="D4" s="44"/>
      <c r="E4" s="45"/>
      <c r="F4" s="43" t="s">
        <v>21</v>
      </c>
      <c r="G4" s="44"/>
      <c r="H4" s="45"/>
      <c r="I4" s="55" t="s">
        <v>2</v>
      </c>
      <c r="J4" s="55"/>
      <c r="K4" s="55"/>
      <c r="L4" s="55"/>
      <c r="M4" s="51" t="s">
        <v>6</v>
      </c>
      <c r="N4" s="53" t="s">
        <v>7</v>
      </c>
    </row>
    <row r="5" spans="1:14" ht="24.95" customHeight="1">
      <c r="A5" s="40"/>
      <c r="B5" s="42"/>
      <c r="C5" s="18" t="s">
        <v>3</v>
      </c>
      <c r="D5" s="19" t="s">
        <v>4</v>
      </c>
      <c r="E5" s="20" t="s">
        <v>5</v>
      </c>
      <c r="F5" s="21" t="s">
        <v>16</v>
      </c>
      <c r="G5" s="22" t="s">
        <v>3</v>
      </c>
      <c r="H5" s="23" t="s">
        <v>5</v>
      </c>
      <c r="I5" s="2" t="s">
        <v>3</v>
      </c>
      <c r="J5" s="2" t="s">
        <v>4</v>
      </c>
      <c r="K5" s="2" t="s">
        <v>14</v>
      </c>
      <c r="L5" s="2" t="s">
        <v>5</v>
      </c>
      <c r="M5" s="52"/>
      <c r="N5" s="54"/>
    </row>
    <row r="6" spans="1:14" ht="24.95" customHeight="1">
      <c r="A6" s="29">
        <v>1</v>
      </c>
      <c r="B6" s="28">
        <v>44709</v>
      </c>
      <c r="C6" s="14">
        <v>0.33333333333333331</v>
      </c>
      <c r="D6" s="15">
        <v>0.83333333333333337</v>
      </c>
      <c r="E6" s="27">
        <f>D6-C6</f>
        <v>0.5</v>
      </c>
      <c r="F6" s="34">
        <v>0.5</v>
      </c>
      <c r="G6" s="33">
        <v>0.54166666666666663</v>
      </c>
      <c r="H6" s="26">
        <f>G6-F6</f>
        <v>4.166666666666663E-2</v>
      </c>
      <c r="I6" s="4">
        <v>0.33333333333333331</v>
      </c>
      <c r="J6" s="4">
        <v>0.79166666666666663</v>
      </c>
      <c r="K6" s="16">
        <v>4.1666666666666664E-2</v>
      </c>
      <c r="L6" s="16">
        <f>J6-I6+K6</f>
        <v>0.5</v>
      </c>
      <c r="M6" s="10" t="str">
        <f>IFERROR(IF((L6-E6)+(H6-K6)&lt;=0;"لم يتأخر";(L6-E6)+(H6-K6));"00:00")</f>
        <v>لم يتأخر</v>
      </c>
      <c r="N6" s="1" t="str">
        <f>IFERROR(IF(((E6-L6)-(H6-K6))&lt;=0.000001;"ليس له وقت إضافي";(E6-L6)-(H6-K6));"00:00")</f>
        <v>ليس له وقت إضافي</v>
      </c>
    </row>
    <row r="7" spans="1:14" ht="24.95" customHeight="1">
      <c r="A7" s="29">
        <v>2</v>
      </c>
      <c r="B7" s="28">
        <v>44710</v>
      </c>
      <c r="C7" s="14">
        <v>0.33333333333333331</v>
      </c>
      <c r="D7" s="15">
        <v>0.83333333333333337</v>
      </c>
      <c r="E7" s="27">
        <f t="shared" ref="E7:E11" si="0">D7-C7</f>
        <v>0.5</v>
      </c>
      <c r="F7" s="34">
        <v>0.5</v>
      </c>
      <c r="G7" s="33">
        <v>0.54166666666666663</v>
      </c>
      <c r="H7" s="24">
        <f>G7-F7</f>
        <v>4.166666666666663E-2</v>
      </c>
      <c r="I7" s="4">
        <v>0.33333333333333331</v>
      </c>
      <c r="J7" s="4">
        <v>0.79166666666666663</v>
      </c>
      <c r="K7" s="16">
        <v>4.1666666666666664E-2</v>
      </c>
      <c r="L7" s="16">
        <f t="shared" ref="L7:L11" si="1">J7-I7+K7</f>
        <v>0.5</v>
      </c>
      <c r="M7" s="10" t="str">
        <f t="shared" ref="M7:M11" si="2">IFERROR(IF((L7-E7)+(H7-K7)&lt;=0;"لم يتأخر";(L7-E7)+(H7-K7));"00:00")</f>
        <v>لم يتأخر</v>
      </c>
      <c r="N7" s="1" t="str">
        <f t="shared" ref="N7:N11" si="3">IFERROR(IF(((E7-L7)-(H7-K7))&lt;=0.000001;"ليس له وقت إضافي";(E7-L7)-(H7-K7));"00:00")</f>
        <v>ليس له وقت إضافي</v>
      </c>
    </row>
    <row r="8" spans="1:14" ht="24.95" customHeight="1">
      <c r="A8" s="29">
        <v>3</v>
      </c>
      <c r="B8" s="28">
        <v>44711</v>
      </c>
      <c r="C8" s="14">
        <v>0.33333333333333331</v>
      </c>
      <c r="D8" s="15">
        <v>0.83333333333333337</v>
      </c>
      <c r="E8" s="27">
        <f t="shared" si="0"/>
        <v>0.5</v>
      </c>
      <c r="F8" s="34">
        <v>0.5</v>
      </c>
      <c r="G8" s="33">
        <v>0.54166666666666663</v>
      </c>
      <c r="H8" s="24">
        <f t="shared" ref="H8:H11" si="4">G8-F8</f>
        <v>4.166666666666663E-2</v>
      </c>
      <c r="I8" s="4">
        <v>0.33333333333333331</v>
      </c>
      <c r="J8" s="4">
        <v>0.79166666666666663</v>
      </c>
      <c r="K8" s="16">
        <v>4.1666666666666699E-2</v>
      </c>
      <c r="L8" s="16">
        <f t="shared" si="1"/>
        <v>0.5</v>
      </c>
      <c r="M8" s="10" t="str">
        <f t="shared" si="2"/>
        <v>لم يتأخر</v>
      </c>
      <c r="N8" s="1" t="str">
        <f t="shared" si="3"/>
        <v>ليس له وقت إضافي</v>
      </c>
    </row>
    <row r="9" spans="1:14" ht="24.95" customHeight="1">
      <c r="A9" s="29">
        <v>4</v>
      </c>
      <c r="B9" s="28">
        <v>44712</v>
      </c>
      <c r="C9" s="14">
        <v>0.33333333333333331</v>
      </c>
      <c r="D9" s="15">
        <v>0.83333333333333337</v>
      </c>
      <c r="E9" s="27">
        <f t="shared" si="0"/>
        <v>0.5</v>
      </c>
      <c r="F9" s="34">
        <v>0.5</v>
      </c>
      <c r="G9" s="33">
        <v>0.54166666666666663</v>
      </c>
      <c r="H9" s="24">
        <f t="shared" si="4"/>
        <v>4.166666666666663E-2</v>
      </c>
      <c r="I9" s="4">
        <v>0.33333333333333331</v>
      </c>
      <c r="J9" s="4">
        <v>0.79166666666666663</v>
      </c>
      <c r="K9" s="16">
        <v>4.1666666666666699E-2</v>
      </c>
      <c r="L9" s="16">
        <f t="shared" si="1"/>
        <v>0.5</v>
      </c>
      <c r="M9" s="10" t="str">
        <f t="shared" si="2"/>
        <v>لم يتأخر</v>
      </c>
      <c r="N9" s="1" t="str">
        <f t="shared" si="3"/>
        <v>ليس له وقت إضافي</v>
      </c>
    </row>
    <row r="10" spans="1:14" ht="24.95" customHeight="1">
      <c r="A10" s="29">
        <v>5</v>
      </c>
      <c r="B10" s="28">
        <v>44713</v>
      </c>
      <c r="C10" s="14">
        <v>0.33333333333333298</v>
      </c>
      <c r="D10" s="15">
        <v>0.83333333333333337</v>
      </c>
      <c r="E10" s="27">
        <f t="shared" si="0"/>
        <v>0.50000000000000044</v>
      </c>
      <c r="F10" s="34">
        <v>0.5</v>
      </c>
      <c r="G10" s="33">
        <v>0.54166666666666663</v>
      </c>
      <c r="H10" s="24">
        <f t="shared" si="4"/>
        <v>4.166666666666663E-2</v>
      </c>
      <c r="I10" s="4">
        <v>0.33333333333333331</v>
      </c>
      <c r="J10" s="4">
        <v>0.79166666666666663</v>
      </c>
      <c r="K10" s="16">
        <v>4.1666666666666699E-2</v>
      </c>
      <c r="L10" s="16">
        <f t="shared" si="1"/>
        <v>0.5</v>
      </c>
      <c r="M10" s="10" t="str">
        <f t="shared" si="2"/>
        <v>لم يتأخر</v>
      </c>
      <c r="N10" s="1" t="str">
        <f t="shared" si="3"/>
        <v>ليس له وقت إضافي</v>
      </c>
    </row>
    <row r="11" spans="1:14" ht="24.95" customHeight="1" thickBot="1">
      <c r="A11" s="29">
        <v>6</v>
      </c>
      <c r="B11" s="28">
        <v>44714</v>
      </c>
      <c r="C11" s="14">
        <v>0.33333333333333298</v>
      </c>
      <c r="D11" s="15">
        <v>0.83333333333333337</v>
      </c>
      <c r="E11" s="27">
        <f t="shared" si="0"/>
        <v>0.50000000000000044</v>
      </c>
      <c r="F11" s="34">
        <v>0.5</v>
      </c>
      <c r="G11" s="33">
        <v>0.54166666666666663</v>
      </c>
      <c r="H11" s="24">
        <f t="shared" si="4"/>
        <v>4.166666666666663E-2</v>
      </c>
      <c r="I11" s="4">
        <v>0.33333333333333331</v>
      </c>
      <c r="J11" s="4">
        <v>0.79166666666666663</v>
      </c>
      <c r="K11" s="16">
        <v>4.1666666666666699E-2</v>
      </c>
      <c r="L11" s="16">
        <f t="shared" si="1"/>
        <v>0.5</v>
      </c>
      <c r="M11" s="10" t="str">
        <f t="shared" si="2"/>
        <v>لم يتأخر</v>
      </c>
      <c r="N11" s="1" t="str">
        <f t="shared" si="3"/>
        <v>ليس له وقت إضافي</v>
      </c>
    </row>
    <row r="12" spans="1:14" ht="24.95" customHeight="1" thickBot="1">
      <c r="A12" s="46" t="s">
        <v>9</v>
      </c>
      <c r="B12" s="47"/>
      <c r="C12" s="47"/>
      <c r="D12" s="48"/>
      <c r="E12" s="9">
        <f>SUM(E6:E11)</f>
        <v>3.0000000000000009</v>
      </c>
      <c r="F12" s="56" t="s">
        <v>9</v>
      </c>
      <c r="G12" s="57"/>
      <c r="H12" s="9">
        <f>SUM(H6:H11)</f>
        <v>0.24999999999999978</v>
      </c>
      <c r="I12" s="49" t="s">
        <v>8</v>
      </c>
      <c r="J12" s="50"/>
      <c r="K12" s="25">
        <f>SUM(K6:K11)</f>
        <v>0.25000000000000011</v>
      </c>
      <c r="L12" s="8">
        <f>SUM(L6:L11)</f>
        <v>3</v>
      </c>
      <c r="M12" s="5">
        <f>SUM(M6:M11)</f>
        <v>0</v>
      </c>
      <c r="N12" s="5">
        <f>SUM(N6:N11)</f>
        <v>0</v>
      </c>
    </row>
    <row r="13" spans="1:14" ht="24.95" customHeight="1" thickBot="1">
      <c r="M13" s="5" t="s">
        <v>10</v>
      </c>
      <c r="N13" s="5" t="str">
        <f>IFERROR(IF((L12-E12)+(H12-K12)&lt;=0;"لم يتأخر";(L12-E12)+(H12-K12));"00:00")</f>
        <v>لم يتأخر</v>
      </c>
    </row>
    <row r="14" spans="1:14" ht="24.95" customHeight="1" thickBot="1">
      <c r="I14" s="7"/>
      <c r="J14" s="6"/>
      <c r="K14" s="6"/>
      <c r="M14" s="5" t="s">
        <v>13</v>
      </c>
      <c r="N14" s="5" t="str">
        <f>IFERROR(IF(((E12-L12)-(H12-K12))&lt;=0.000001;"ليس له وقت إضافي";(E12-L12)-(H12-K12));"00:00")</f>
        <v>ليس له وقت إضافي</v>
      </c>
    </row>
    <row r="40" customFormat="1" ht="27" customHeight="1"/>
  </sheetData>
  <mergeCells count="12">
    <mergeCell ref="C1:D1"/>
    <mergeCell ref="C2:D2"/>
    <mergeCell ref="A4:A5"/>
    <mergeCell ref="B4:B5"/>
    <mergeCell ref="C4:E4"/>
    <mergeCell ref="I4:L4"/>
    <mergeCell ref="M4:M5"/>
    <mergeCell ref="N4:N5"/>
    <mergeCell ref="A12:D12"/>
    <mergeCell ref="F12:G12"/>
    <mergeCell ref="I12:J12"/>
    <mergeCell ref="F4:H4"/>
  </mergeCells>
  <conditionalFormatting sqref="J15:K39">
    <cfRule type="cellIs" dxfId="154" priority="9" operator="equal">
      <formula>0</formula>
    </cfRule>
  </conditionalFormatting>
  <conditionalFormatting sqref="J15:K39">
    <cfRule type="notContainsBlanks" dxfId="153" priority="10">
      <formula>LEN(TRIM(J15))&gt;0</formula>
    </cfRule>
  </conditionalFormatting>
  <conditionalFormatting sqref="N13:N14">
    <cfRule type="expression" dxfId="152" priority="5">
      <formula>IF($N$14="ليس له وقت إضافي";$N$13;"")</formula>
    </cfRule>
    <cfRule type="containsText" dxfId="151" priority="6" operator="containsText" text="ليس له وقت إضافي">
      <formula>NOT(ISERROR(SEARCH("ليس له وقت إضافي";N13)))</formula>
    </cfRule>
    <cfRule type="expression" dxfId="150" priority="7">
      <formula>IF($N$13="لم يتأخر";$N$14;"")</formula>
    </cfRule>
    <cfRule type="containsText" dxfId="149" priority="8" operator="containsText" text="لم">
      <formula>NOT(ISERROR(SEARCH("لم";N13)))</formula>
    </cfRule>
  </conditionalFormatting>
  <conditionalFormatting sqref="M6:M11">
    <cfRule type="containsText" dxfId="148" priority="3" stopIfTrue="1" operator="containsText" text="لم">
      <formula>NOT(ISERROR(SEARCH("لم";M6)))</formula>
    </cfRule>
    <cfRule type="expression" dxfId="147" priority="4">
      <formula>IFERROR(IF(_xlfn.NUMBERVALUE($M6)&gt;0;M6;"");"")</formula>
    </cfRule>
  </conditionalFormatting>
  <conditionalFormatting sqref="N6:N11">
    <cfRule type="containsText" dxfId="146" priority="1" operator="containsText" text="ليس">
      <formula>NOT(ISERROR(SEARCH("ليس";N6)))</formula>
    </cfRule>
    <cfRule type="expression" dxfId="145" priority="2" stopIfTrue="1">
      <formula>IFERROR(IF(_xlfn.NUMBERVALUE($N6)&gt;0;N6;"");"")</formula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58C22-C3AE-499D-BED8-9B1808592DA7}">
  <sheetPr codeName="Worksheet____17"/>
  <dimension ref="A1:N40"/>
  <sheetViews>
    <sheetView showGridLines="0" showRowColHeaders="0" rightToLeft="1" workbookViewId="0">
      <selection activeCell="C2" sqref="C2:D2"/>
    </sheetView>
  </sheetViews>
  <sheetFormatPr defaultRowHeight="14.25"/>
  <cols>
    <col min="1" max="1" width="9.375" bestFit="1" customWidth="1"/>
    <col min="2" max="2" width="11.125" bestFit="1" customWidth="1"/>
    <col min="3" max="3" width="12.5" customWidth="1"/>
    <col min="4" max="4" width="12.125" customWidth="1"/>
    <col min="5" max="5" width="9" customWidth="1"/>
    <col min="6" max="6" width="13.25" customWidth="1"/>
    <col min="7" max="7" width="12.375" customWidth="1"/>
    <col min="8" max="8" width="9" customWidth="1"/>
    <col min="9" max="12" width="9" hidden="1" customWidth="1"/>
    <col min="13" max="13" width="18.875" bestFit="1" customWidth="1"/>
    <col min="14" max="14" width="13.875" bestFit="1" customWidth="1"/>
  </cols>
  <sheetData>
    <row r="1" spans="1:14" ht="24.95" customHeight="1">
      <c r="B1" s="12" t="s">
        <v>11</v>
      </c>
      <c r="C1" s="35">
        <v>17</v>
      </c>
      <c r="D1" s="36"/>
    </row>
    <row r="2" spans="1:14" ht="24.95" customHeight="1" thickBot="1">
      <c r="B2" s="13" t="s">
        <v>12</v>
      </c>
      <c r="C2" s="37" t="s">
        <v>47</v>
      </c>
      <c r="D2" s="38"/>
      <c r="M2" s="3"/>
      <c r="N2" s="3"/>
    </row>
    <row r="3" spans="1:14" ht="24.95" customHeight="1" thickBot="1">
      <c r="A3" s="11"/>
      <c r="B3" s="11"/>
      <c r="C3" s="11"/>
      <c r="D3" s="11"/>
      <c r="E3" s="11"/>
      <c r="F3" s="17"/>
      <c r="G3" s="17"/>
      <c r="H3" s="17"/>
    </row>
    <row r="4" spans="1:14" ht="24.95" customHeight="1">
      <c r="A4" s="39" t="s">
        <v>0</v>
      </c>
      <c r="B4" s="41" t="s">
        <v>1</v>
      </c>
      <c r="C4" s="43" t="s">
        <v>15</v>
      </c>
      <c r="D4" s="44"/>
      <c r="E4" s="45"/>
      <c r="F4" s="43" t="s">
        <v>21</v>
      </c>
      <c r="G4" s="44"/>
      <c r="H4" s="45"/>
      <c r="I4" s="55" t="s">
        <v>2</v>
      </c>
      <c r="J4" s="55"/>
      <c r="K4" s="55"/>
      <c r="L4" s="55"/>
      <c r="M4" s="51" t="s">
        <v>6</v>
      </c>
      <c r="N4" s="53" t="s">
        <v>7</v>
      </c>
    </row>
    <row r="5" spans="1:14" ht="24.95" customHeight="1">
      <c r="A5" s="40"/>
      <c r="B5" s="42"/>
      <c r="C5" s="18" t="s">
        <v>3</v>
      </c>
      <c r="D5" s="19" t="s">
        <v>4</v>
      </c>
      <c r="E5" s="20" t="s">
        <v>5</v>
      </c>
      <c r="F5" s="21" t="s">
        <v>16</v>
      </c>
      <c r="G5" s="22" t="s">
        <v>3</v>
      </c>
      <c r="H5" s="23" t="s">
        <v>5</v>
      </c>
      <c r="I5" s="2" t="s">
        <v>3</v>
      </c>
      <c r="J5" s="2" t="s">
        <v>4</v>
      </c>
      <c r="K5" s="2" t="s">
        <v>14</v>
      </c>
      <c r="L5" s="2" t="s">
        <v>5</v>
      </c>
      <c r="M5" s="52"/>
      <c r="N5" s="54"/>
    </row>
    <row r="6" spans="1:14" ht="24.95" customHeight="1">
      <c r="A6" s="29">
        <v>1</v>
      </c>
      <c r="B6" s="28">
        <v>44709</v>
      </c>
      <c r="C6" s="14">
        <v>0.33333333333333331</v>
      </c>
      <c r="D6" s="15">
        <v>0.83333333333333337</v>
      </c>
      <c r="E6" s="27">
        <f>D6-C6</f>
        <v>0.5</v>
      </c>
      <c r="F6" s="34">
        <v>0.5</v>
      </c>
      <c r="G6" s="33">
        <v>0.54166666666666663</v>
      </c>
      <c r="H6" s="26">
        <f>G6-F6</f>
        <v>4.166666666666663E-2</v>
      </c>
      <c r="I6" s="4">
        <v>0.33333333333333331</v>
      </c>
      <c r="J6" s="4">
        <v>0.79166666666666663</v>
      </c>
      <c r="K6" s="16">
        <v>4.1666666666666664E-2</v>
      </c>
      <c r="L6" s="16">
        <f>J6-I6+K6</f>
        <v>0.5</v>
      </c>
      <c r="M6" s="10" t="str">
        <f>IFERROR(IF((L6-E6)+(H6-K6)&lt;=0;"لم يتأخر";(L6-E6)+(H6-K6));"00:00")</f>
        <v>لم يتأخر</v>
      </c>
      <c r="N6" s="1" t="str">
        <f>IFERROR(IF(((E6-L6)-(H6-K6))&lt;=0.000001;"ليس له وقت إضافي";(E6-L6)-(H6-K6));"00:00")</f>
        <v>ليس له وقت إضافي</v>
      </c>
    </row>
    <row r="7" spans="1:14" ht="24.95" customHeight="1">
      <c r="A7" s="29">
        <v>2</v>
      </c>
      <c r="B7" s="28">
        <v>44710</v>
      </c>
      <c r="C7" s="14">
        <v>0.33333333333333331</v>
      </c>
      <c r="D7" s="15">
        <v>0.83333333333333337</v>
      </c>
      <c r="E7" s="27">
        <f t="shared" ref="E7:E11" si="0">D7-C7</f>
        <v>0.5</v>
      </c>
      <c r="F7" s="34">
        <v>0.5</v>
      </c>
      <c r="G7" s="33">
        <v>0.54166666666666663</v>
      </c>
      <c r="H7" s="24">
        <f>G7-F7</f>
        <v>4.166666666666663E-2</v>
      </c>
      <c r="I7" s="4">
        <v>0.33333333333333331</v>
      </c>
      <c r="J7" s="4">
        <v>0.79166666666666663</v>
      </c>
      <c r="K7" s="16">
        <v>4.1666666666666664E-2</v>
      </c>
      <c r="L7" s="16">
        <f t="shared" ref="L7:L11" si="1">J7-I7+K7</f>
        <v>0.5</v>
      </c>
      <c r="M7" s="10" t="str">
        <f t="shared" ref="M7:M11" si="2">IFERROR(IF((L7-E7)+(H7-K7)&lt;=0;"لم يتأخر";(L7-E7)+(H7-K7));"00:00")</f>
        <v>لم يتأخر</v>
      </c>
      <c r="N7" s="1" t="str">
        <f t="shared" ref="N7:N11" si="3">IFERROR(IF(((E7-L7)-(H7-K7))&lt;=0.000001;"ليس له وقت إضافي";(E7-L7)-(H7-K7));"00:00")</f>
        <v>ليس له وقت إضافي</v>
      </c>
    </row>
    <row r="8" spans="1:14" ht="24.95" customHeight="1">
      <c r="A8" s="29">
        <v>3</v>
      </c>
      <c r="B8" s="28">
        <v>44711</v>
      </c>
      <c r="C8" s="14">
        <v>0.33333333333333331</v>
      </c>
      <c r="D8" s="15">
        <v>0.83333333333333337</v>
      </c>
      <c r="E8" s="27">
        <f t="shared" si="0"/>
        <v>0.5</v>
      </c>
      <c r="F8" s="34">
        <v>0.5</v>
      </c>
      <c r="G8" s="33">
        <v>0.54166666666666663</v>
      </c>
      <c r="H8" s="24">
        <f t="shared" ref="H8:H11" si="4">G8-F8</f>
        <v>4.166666666666663E-2</v>
      </c>
      <c r="I8" s="4">
        <v>0.33333333333333331</v>
      </c>
      <c r="J8" s="4">
        <v>0.79166666666666663</v>
      </c>
      <c r="K8" s="16">
        <v>4.1666666666666699E-2</v>
      </c>
      <c r="L8" s="16">
        <f t="shared" si="1"/>
        <v>0.5</v>
      </c>
      <c r="M8" s="10" t="str">
        <f t="shared" si="2"/>
        <v>لم يتأخر</v>
      </c>
      <c r="N8" s="1" t="str">
        <f t="shared" si="3"/>
        <v>ليس له وقت إضافي</v>
      </c>
    </row>
    <row r="9" spans="1:14" ht="24.95" customHeight="1">
      <c r="A9" s="29">
        <v>4</v>
      </c>
      <c r="B9" s="28">
        <v>44712</v>
      </c>
      <c r="C9" s="14">
        <v>0.33333333333333331</v>
      </c>
      <c r="D9" s="15">
        <v>0.83333333333333337</v>
      </c>
      <c r="E9" s="27">
        <f t="shared" si="0"/>
        <v>0.5</v>
      </c>
      <c r="F9" s="34">
        <v>0.5</v>
      </c>
      <c r="G9" s="33">
        <v>0.54166666666666663</v>
      </c>
      <c r="H9" s="24">
        <f t="shared" si="4"/>
        <v>4.166666666666663E-2</v>
      </c>
      <c r="I9" s="4">
        <v>0.33333333333333331</v>
      </c>
      <c r="J9" s="4">
        <v>0.79166666666666663</v>
      </c>
      <c r="K9" s="16">
        <v>4.1666666666666699E-2</v>
      </c>
      <c r="L9" s="16">
        <f t="shared" si="1"/>
        <v>0.5</v>
      </c>
      <c r="M9" s="10" t="str">
        <f t="shared" si="2"/>
        <v>لم يتأخر</v>
      </c>
      <c r="N9" s="1" t="str">
        <f t="shared" si="3"/>
        <v>ليس له وقت إضافي</v>
      </c>
    </row>
    <row r="10" spans="1:14" ht="24.95" customHeight="1">
      <c r="A10" s="29">
        <v>5</v>
      </c>
      <c r="B10" s="28">
        <v>44713</v>
      </c>
      <c r="C10" s="14">
        <v>0.33333333333333298</v>
      </c>
      <c r="D10" s="15">
        <v>0.83333333333333337</v>
      </c>
      <c r="E10" s="27">
        <f t="shared" si="0"/>
        <v>0.50000000000000044</v>
      </c>
      <c r="F10" s="34">
        <v>0.5</v>
      </c>
      <c r="G10" s="33">
        <v>0.54166666666666663</v>
      </c>
      <c r="H10" s="24">
        <f t="shared" si="4"/>
        <v>4.166666666666663E-2</v>
      </c>
      <c r="I10" s="4">
        <v>0.33333333333333331</v>
      </c>
      <c r="J10" s="4">
        <v>0.79166666666666663</v>
      </c>
      <c r="K10" s="16">
        <v>4.1666666666666699E-2</v>
      </c>
      <c r="L10" s="16">
        <f t="shared" si="1"/>
        <v>0.5</v>
      </c>
      <c r="M10" s="10" t="str">
        <f t="shared" si="2"/>
        <v>لم يتأخر</v>
      </c>
      <c r="N10" s="1" t="str">
        <f t="shared" si="3"/>
        <v>ليس له وقت إضافي</v>
      </c>
    </row>
    <row r="11" spans="1:14" ht="24.95" customHeight="1" thickBot="1">
      <c r="A11" s="29">
        <v>6</v>
      </c>
      <c r="B11" s="28">
        <v>44714</v>
      </c>
      <c r="C11" s="14">
        <v>0.33333333333333298</v>
      </c>
      <c r="D11" s="15">
        <v>0.83333333333333337</v>
      </c>
      <c r="E11" s="27">
        <f t="shared" si="0"/>
        <v>0.50000000000000044</v>
      </c>
      <c r="F11" s="34">
        <v>0.5</v>
      </c>
      <c r="G11" s="33">
        <v>0.54166666666666663</v>
      </c>
      <c r="H11" s="24">
        <f t="shared" si="4"/>
        <v>4.166666666666663E-2</v>
      </c>
      <c r="I11" s="4">
        <v>0.33333333333333331</v>
      </c>
      <c r="J11" s="4">
        <v>0.79166666666666663</v>
      </c>
      <c r="K11" s="16">
        <v>4.1666666666666699E-2</v>
      </c>
      <c r="L11" s="16">
        <f t="shared" si="1"/>
        <v>0.5</v>
      </c>
      <c r="M11" s="10" t="str">
        <f t="shared" si="2"/>
        <v>لم يتأخر</v>
      </c>
      <c r="N11" s="1" t="str">
        <f t="shared" si="3"/>
        <v>ليس له وقت إضافي</v>
      </c>
    </row>
    <row r="12" spans="1:14" ht="24.95" customHeight="1" thickBot="1">
      <c r="A12" s="46" t="s">
        <v>9</v>
      </c>
      <c r="B12" s="47"/>
      <c r="C12" s="47"/>
      <c r="D12" s="48"/>
      <c r="E12" s="9">
        <f>SUM(E6:E11)</f>
        <v>3.0000000000000009</v>
      </c>
      <c r="F12" s="56" t="s">
        <v>9</v>
      </c>
      <c r="G12" s="57"/>
      <c r="H12" s="9">
        <f>SUM(H6:H11)</f>
        <v>0.24999999999999978</v>
      </c>
      <c r="I12" s="49" t="s">
        <v>8</v>
      </c>
      <c r="J12" s="50"/>
      <c r="K12" s="25">
        <f>SUM(K6:K11)</f>
        <v>0.25000000000000011</v>
      </c>
      <c r="L12" s="8">
        <f>SUM(L6:L11)</f>
        <v>3</v>
      </c>
      <c r="M12" s="5">
        <f>SUM(M6:M11)</f>
        <v>0</v>
      </c>
      <c r="N12" s="5">
        <f>SUM(N6:N11)</f>
        <v>0</v>
      </c>
    </row>
    <row r="13" spans="1:14" ht="24.95" customHeight="1" thickBot="1">
      <c r="M13" s="5" t="s">
        <v>10</v>
      </c>
      <c r="N13" s="5" t="str">
        <f>IFERROR(IF((L12-E12)+(H12-K12)&lt;=0;"لم يتأخر";(L12-E12)+(H12-K12));"00:00")</f>
        <v>لم يتأخر</v>
      </c>
    </row>
    <row r="14" spans="1:14" ht="24.95" customHeight="1" thickBot="1">
      <c r="I14" s="7"/>
      <c r="J14" s="6"/>
      <c r="K14" s="6"/>
      <c r="M14" s="5" t="s">
        <v>13</v>
      </c>
      <c r="N14" s="5" t="str">
        <f>IFERROR(IF(((E12-L12)-(H12-K12))&lt;=0.000001;"ليس له وقت إضافي";(E12-L12)-(H12-K12));"00:00")</f>
        <v>ليس له وقت إضافي</v>
      </c>
    </row>
    <row r="40" customFormat="1" ht="27" customHeight="1"/>
  </sheetData>
  <mergeCells count="12">
    <mergeCell ref="C1:D1"/>
    <mergeCell ref="C2:D2"/>
    <mergeCell ref="A4:A5"/>
    <mergeCell ref="B4:B5"/>
    <mergeCell ref="C4:E4"/>
    <mergeCell ref="I4:L4"/>
    <mergeCell ref="M4:M5"/>
    <mergeCell ref="N4:N5"/>
    <mergeCell ref="A12:D12"/>
    <mergeCell ref="F12:G12"/>
    <mergeCell ref="I12:J12"/>
    <mergeCell ref="F4:H4"/>
  </mergeCells>
  <conditionalFormatting sqref="J15:K39">
    <cfRule type="cellIs" dxfId="144" priority="9" operator="equal">
      <formula>0</formula>
    </cfRule>
  </conditionalFormatting>
  <conditionalFormatting sqref="J15:K39">
    <cfRule type="notContainsBlanks" dxfId="143" priority="10">
      <formula>LEN(TRIM(J15))&gt;0</formula>
    </cfRule>
  </conditionalFormatting>
  <conditionalFormatting sqref="N13:N14">
    <cfRule type="expression" dxfId="142" priority="5">
      <formula>IF($N$14="ليس له وقت إضافي";$N$13;"")</formula>
    </cfRule>
    <cfRule type="containsText" dxfId="141" priority="6" operator="containsText" text="ليس له وقت إضافي">
      <formula>NOT(ISERROR(SEARCH("ليس له وقت إضافي";N13)))</formula>
    </cfRule>
    <cfRule type="expression" dxfId="140" priority="7">
      <formula>IF($N$13="لم يتأخر";$N$14;"")</formula>
    </cfRule>
    <cfRule type="containsText" dxfId="139" priority="8" operator="containsText" text="لم">
      <formula>NOT(ISERROR(SEARCH("لم";N13)))</formula>
    </cfRule>
  </conditionalFormatting>
  <conditionalFormatting sqref="M6:M11">
    <cfRule type="containsText" dxfId="138" priority="3" stopIfTrue="1" operator="containsText" text="لم">
      <formula>NOT(ISERROR(SEARCH("لم";M6)))</formula>
    </cfRule>
    <cfRule type="expression" dxfId="137" priority="4">
      <formula>IFERROR(IF(_xlfn.NUMBERVALUE($M6)&gt;0;M6;"");"")</formula>
    </cfRule>
  </conditionalFormatting>
  <conditionalFormatting sqref="N6:N11">
    <cfRule type="containsText" dxfId="136" priority="1" operator="containsText" text="ليس">
      <formula>NOT(ISERROR(SEARCH("ليس";N6)))</formula>
    </cfRule>
    <cfRule type="expression" dxfId="135" priority="2" stopIfTrue="1">
      <formula>IFERROR(IF(_xlfn.NUMBERVALUE($N6)&gt;0;N6;"");"")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76C46-DE40-46CE-90DE-A4EEB26228E2}">
  <dimension ref="A1:AC28"/>
  <sheetViews>
    <sheetView rightToLeft="1" topLeftCell="A4" zoomScale="85" zoomScaleNormal="85" workbookViewId="0">
      <selection activeCell="F28" sqref="F28"/>
    </sheetView>
  </sheetViews>
  <sheetFormatPr defaultRowHeight="14.25"/>
  <cols>
    <col min="1" max="1" width="8.375" customWidth="1"/>
    <col min="2" max="2" width="32.625" customWidth="1"/>
    <col min="3" max="3" width="19.875" bestFit="1" customWidth="1"/>
    <col min="4" max="4" width="21.25" bestFit="1" customWidth="1"/>
    <col min="5" max="5" width="11.125" bestFit="1" customWidth="1"/>
    <col min="6" max="6" width="13.125" bestFit="1" customWidth="1"/>
    <col min="7" max="7" width="12" bestFit="1" customWidth="1"/>
    <col min="8" max="8" width="12.125" bestFit="1" customWidth="1"/>
    <col min="9" max="9" width="12.875" bestFit="1" customWidth="1"/>
    <col min="10" max="10" width="13.125" bestFit="1" customWidth="1"/>
    <col min="11" max="11" width="13.75" bestFit="1" customWidth="1"/>
    <col min="12" max="12" width="14" bestFit="1" customWidth="1"/>
    <col min="13" max="13" width="14.625" bestFit="1" customWidth="1"/>
    <col min="14" max="14" width="14.875" bestFit="1" customWidth="1"/>
    <col min="15" max="15" width="15.625" bestFit="1" customWidth="1"/>
    <col min="16" max="16" width="15.75" bestFit="1" customWidth="1"/>
  </cols>
  <sheetData>
    <row r="1" spans="1:29" ht="26.25" customHeight="1">
      <c r="A1" s="102" t="s">
        <v>20</v>
      </c>
      <c r="B1" s="102"/>
      <c r="C1" s="102"/>
      <c r="D1" s="102"/>
    </row>
    <row r="2" spans="1:29" ht="15" thickBot="1">
      <c r="A2" s="102"/>
      <c r="B2" s="102"/>
      <c r="C2" s="102"/>
      <c r="D2" s="102"/>
    </row>
    <row r="3" spans="1:29" ht="39.75" customHeight="1" thickBot="1">
      <c r="E3" s="93">
        <f>الطباعة!E6</f>
        <v>44709</v>
      </c>
      <c r="F3" s="94"/>
      <c r="G3" s="93">
        <f>الطباعة!H6</f>
        <v>44710</v>
      </c>
      <c r="H3" s="94"/>
      <c r="I3" s="93">
        <f>الطباعة!K6</f>
        <v>44711</v>
      </c>
      <c r="J3" s="94"/>
      <c r="K3" s="93">
        <f>الطباعة!N6</f>
        <v>44712</v>
      </c>
      <c r="L3" s="94"/>
      <c r="M3" s="93">
        <f>الطباعة!Q6</f>
        <v>44713</v>
      </c>
      <c r="N3" s="94"/>
      <c r="O3" s="93">
        <f>الطباعة!T6</f>
        <v>44714</v>
      </c>
      <c r="P3" s="94"/>
      <c r="W3" t="s">
        <v>73</v>
      </c>
      <c r="Y3" t="s">
        <v>74</v>
      </c>
      <c r="AA3" t="s">
        <v>75</v>
      </c>
      <c r="AC3" t="s">
        <v>76</v>
      </c>
    </row>
    <row r="4" spans="1:29" ht="46.5" customHeight="1" thickBot="1">
      <c r="A4" s="30" t="s">
        <v>17</v>
      </c>
      <c r="B4" s="31" t="s">
        <v>12</v>
      </c>
      <c r="C4" s="31" t="s">
        <v>18</v>
      </c>
      <c r="D4" s="32" t="s">
        <v>19</v>
      </c>
      <c r="E4" s="101" t="s">
        <v>62</v>
      </c>
      <c r="F4" s="101" t="s">
        <v>55</v>
      </c>
      <c r="G4" s="101" t="s">
        <v>63</v>
      </c>
      <c r="H4" s="101" t="s">
        <v>64</v>
      </c>
      <c r="I4" s="101" t="s">
        <v>65</v>
      </c>
      <c r="J4" s="101" t="s">
        <v>66</v>
      </c>
      <c r="K4" s="101" t="s">
        <v>67</v>
      </c>
      <c r="L4" s="101" t="s">
        <v>68</v>
      </c>
      <c r="M4" s="101" t="s">
        <v>69</v>
      </c>
      <c r="N4" s="101" t="s">
        <v>70</v>
      </c>
      <c r="O4" s="101" t="s">
        <v>71</v>
      </c>
      <c r="P4" s="101" t="s">
        <v>72</v>
      </c>
      <c r="R4" s="79" t="s">
        <v>23</v>
      </c>
      <c r="S4" s="79"/>
      <c r="T4" s="79" t="s">
        <v>60</v>
      </c>
      <c r="U4" s="79"/>
      <c r="V4" s="79" t="s">
        <v>61</v>
      </c>
      <c r="W4" s="79"/>
      <c r="X4" s="79" t="s">
        <v>26</v>
      </c>
      <c r="Y4" s="79"/>
      <c r="Z4" s="79" t="s">
        <v>27</v>
      </c>
      <c r="AA4" s="79"/>
      <c r="AB4" s="79" t="s">
        <v>28</v>
      </c>
      <c r="AC4" s="79"/>
    </row>
    <row r="5" spans="1:29" ht="23.25">
      <c r="A5" s="80">
        <v>1</v>
      </c>
      <c r="B5" s="76" t="str">
        <f>'1'!$C$2</f>
        <v>عبد المنعم الوكيل</v>
      </c>
      <c r="C5" s="77">
        <f>'1'!$N$13</f>
        <v>-6.9444444444499709E-4</v>
      </c>
      <c r="D5" s="92" t="str">
        <f>'1'!$N$14</f>
        <v>ليس له وقت إضافي</v>
      </c>
      <c r="E5" s="95"/>
      <c r="F5" s="96"/>
      <c r="G5" s="95"/>
      <c r="H5" s="96"/>
      <c r="I5" s="95"/>
      <c r="J5" s="96"/>
      <c r="K5" s="95"/>
      <c r="L5" s="96"/>
      <c r="M5" s="95"/>
      <c r="N5" s="96"/>
      <c r="O5" s="95"/>
      <c r="P5" s="96"/>
      <c r="Q5" t="s">
        <v>56</v>
      </c>
      <c r="R5" s="6">
        <f>VLOOKUP(الطباعة!$E$6;'1'!$B$6:$E$11;2;FALSE)</f>
        <v>0.33333333333333331</v>
      </c>
      <c r="S5" s="6">
        <f>VLOOKUP(الطباعة!$E$6;'1'!$B$6:$E$11;3;FALSE)</f>
        <v>0.33333333333333331</v>
      </c>
      <c r="T5" s="6">
        <f>VLOOKUP(الطباعة!$H$6;'1'!$B$6:$E$11;2;FALSE)</f>
        <v>0.33333333333333331</v>
      </c>
      <c r="U5" s="6">
        <f>VLOOKUP(الطباعة!$H$6;'1'!$B$6:$E$11;3;FALSE)</f>
        <v>0.33333333333333331</v>
      </c>
      <c r="V5" s="6">
        <f>VLOOKUP(الطباعة!$K$6;'1'!$B$6:$E$11;2;FALSE)</f>
        <v>0.33333333333333331</v>
      </c>
      <c r="W5" s="6">
        <f>VLOOKUP(الطباعة!$K$6;'1'!$B$6:$E$11;3;FALSE)</f>
        <v>0.33333333333333331</v>
      </c>
      <c r="X5" s="6">
        <f>VLOOKUP(الطباعة!$N$6;'1'!$B$6:$E$11;2;FALSE)</f>
        <v>0.33333333333333331</v>
      </c>
      <c r="Y5" s="6">
        <f>VLOOKUP(الطباعة!$N$6;'1'!$B$6:$E$11;3;FALSE)</f>
        <v>0.33333333333333331</v>
      </c>
      <c r="Z5" s="6">
        <f>VLOOKUP(الطباعة!$Q$6;'1'!$B$6:$E$11;2;FALSE)</f>
        <v>0.33333333333333298</v>
      </c>
      <c r="AA5" s="6">
        <f>VLOOKUP(الطباعة!$Q$6;'1'!$B$6:$E$11;3;FALSE)</f>
        <v>0.33333333333333331</v>
      </c>
      <c r="AB5" s="6">
        <f>VLOOKUP(الطباعة!$T$6;'1'!$B$6:$E$11;2;FALSE)</f>
        <v>0.33333333333333298</v>
      </c>
      <c r="AC5" s="6">
        <f>VLOOKUP(الطباعة!$T$6;'1'!$B$6:$E$11;3;FALSE)</f>
        <v>0.33333333333333331</v>
      </c>
    </row>
    <row r="6" spans="1:29" ht="23.25">
      <c r="A6" s="80">
        <v>2</v>
      </c>
      <c r="B6" s="76" t="str">
        <f>'2'!$C$2</f>
        <v>محمد السيد ابو ضوه</v>
      </c>
      <c r="C6" s="77">
        <f>'2'!$N$13</f>
        <v>0.49999999999999878</v>
      </c>
      <c r="D6" s="92" t="str">
        <f>'2'!$N$14</f>
        <v>ليس له وقت إضافي</v>
      </c>
      <c r="E6" s="97"/>
      <c r="F6" s="98"/>
      <c r="G6" s="97"/>
      <c r="H6" s="98"/>
      <c r="I6" s="97"/>
      <c r="J6" s="98"/>
      <c r="K6" s="97"/>
      <c r="L6" s="98"/>
      <c r="M6" s="97"/>
      <c r="N6" s="98"/>
      <c r="O6" s="97"/>
      <c r="P6" s="98"/>
      <c r="Q6" t="s">
        <v>57</v>
      </c>
      <c r="R6" s="6">
        <f>VLOOKUP(الطباعة!$E$6;'2'!$B$6:$E$11;2;FALSE)</f>
        <v>0.33333333333333331</v>
      </c>
      <c r="S6" s="6">
        <f>VLOOKUP(الطباعة!$E$6;'2'!$B$6:$E$11;3;FALSE)</f>
        <v>0.33333333333333331</v>
      </c>
      <c r="T6" s="6">
        <f>VLOOKUP(الطباعة!$H$6;'2'!$B$6:$E$11;2;FALSE)</f>
        <v>0.33333333333333331</v>
      </c>
      <c r="U6" s="6">
        <f>VLOOKUP(الطباعة!$H$6;'2'!$B$6:$E$11;3;FALSE)</f>
        <v>0.83333333333333337</v>
      </c>
      <c r="V6" s="6">
        <f>VLOOKUP(الطباعة!$K$6;'2'!$B$6:$E$11;2;FALSE)</f>
        <v>0.33333333333333331</v>
      </c>
      <c r="W6" s="6">
        <f>VLOOKUP(الطباعة!$K$6;'2'!$B$6:$E$11;3;FALSE)</f>
        <v>0.83333333333333337</v>
      </c>
      <c r="X6" s="6">
        <f>VLOOKUP(الطباعة!$N$6;'2'!$B$6:$E$11;2;FALSE)</f>
        <v>0.33333333333333331</v>
      </c>
      <c r="Y6" s="6">
        <f>VLOOKUP(الطباعة!$N$6;'2'!$B$6:$E$11;3;FALSE)</f>
        <v>0.83333333333333337</v>
      </c>
      <c r="Z6" s="6">
        <f>VLOOKUP(الطباعة!$Q$6;'2'!$B$6:$E$11;2;FALSE)</f>
        <v>0.33333333333333298</v>
      </c>
      <c r="AA6" s="6">
        <f>VLOOKUP(الطباعة!$Q$6;'2'!$B$6:$E$11;3;FALSE)</f>
        <v>0.83333333333333337</v>
      </c>
      <c r="AB6" s="6">
        <f>VLOOKUP(الطباعة!$T$6;'2'!$B$6:$E$11;2;FALSE)</f>
        <v>0.33333333333333298</v>
      </c>
      <c r="AC6" s="6">
        <f>VLOOKUP(الطباعة!$T$6;'2'!$B$6:$E$11;3;FALSE)</f>
        <v>0.83333333333333337</v>
      </c>
    </row>
    <row r="7" spans="1:29" ht="23.25">
      <c r="A7" s="80">
        <v>3</v>
      </c>
      <c r="B7" s="76" t="str">
        <f>'3'!$C$2</f>
        <v xml:space="preserve">حسين الجمل </v>
      </c>
      <c r="C7" s="77" t="str">
        <f>'3'!$N$13</f>
        <v>لم يتأخر</v>
      </c>
      <c r="D7" s="92" t="str">
        <f>'3'!$N$14</f>
        <v>ليس له وقت إضافي</v>
      </c>
      <c r="E7" s="97" t="s">
        <v>56</v>
      </c>
      <c r="F7" s="98">
        <v>10</v>
      </c>
      <c r="G7" s="97"/>
      <c r="H7" s="98"/>
      <c r="I7" s="97"/>
      <c r="J7" s="98"/>
      <c r="K7" s="97"/>
      <c r="L7" s="98"/>
      <c r="M7" s="97"/>
      <c r="N7" s="98"/>
      <c r="O7" s="97"/>
      <c r="P7" s="98"/>
      <c r="Q7" t="s">
        <v>58</v>
      </c>
      <c r="R7" s="6">
        <f>VLOOKUP(الطباعة!$E$6;'3'!$B$6:$E$11;2;FALSE)</f>
        <v>0.33333333333333331</v>
      </c>
      <c r="S7" s="6">
        <f>VLOOKUP(الطباعة!$E$6;'3'!$B$6:$E$11;3;FALSE)</f>
        <v>0.83333333333333337</v>
      </c>
      <c r="T7" s="6">
        <f>VLOOKUP(الطباعة!$H$6;'3'!$B$6:$E$11;2;FALSE)</f>
        <v>0.33333333333333331</v>
      </c>
      <c r="U7" s="6">
        <f>VLOOKUP(الطباعة!$H$6;'3'!$B$6:$E$11;3;FALSE)</f>
        <v>0.83333333333333337</v>
      </c>
      <c r="V7" s="6">
        <f>VLOOKUP(الطباعة!$K$6;'3'!$B$6:$E$11;2;FALSE)</f>
        <v>0.33333333333333331</v>
      </c>
      <c r="W7" s="6">
        <f>VLOOKUP(الطباعة!$K$6;'3'!$B$6:$E$11;3;FALSE)</f>
        <v>0.83333333333333337</v>
      </c>
      <c r="X7" s="6">
        <f>VLOOKUP(الطباعة!$N$6;'3'!$B$6:$E$11;2;FALSE)</f>
        <v>0.33333333333333331</v>
      </c>
      <c r="Y7" s="6">
        <f>VLOOKUP(الطباعة!$N$6;'3'!$B$6:$E$11;3;FALSE)</f>
        <v>0.83333333333333337</v>
      </c>
      <c r="Z7" s="6">
        <f>VLOOKUP(الطباعة!$Q$6;'3'!$B$6:$E$11;2;FALSE)</f>
        <v>0.33333333333333298</v>
      </c>
      <c r="AA7" s="6">
        <f>VLOOKUP(الطباعة!$Q$6;'3'!$B$6:$E$11;3;FALSE)</f>
        <v>0.83333333333333337</v>
      </c>
      <c r="AB7" s="6">
        <f>VLOOKUP(الطباعة!$T$6;'3'!$B$6:$E$11;2;FALSE)</f>
        <v>0.33333333333333298</v>
      </c>
      <c r="AC7" s="6">
        <f>VLOOKUP(الطباعة!$T$6;'3'!$B$6:$E$11;3;FALSE)</f>
        <v>0.83333333333333337</v>
      </c>
    </row>
    <row r="8" spans="1:29" ht="23.25">
      <c r="A8" s="80">
        <v>4</v>
      </c>
      <c r="B8" s="76" t="str">
        <f>'4'!$C$2</f>
        <v>طه سامي فتوح</v>
      </c>
      <c r="C8" s="77" t="str">
        <f>'4'!$N$13</f>
        <v>لم يتأخر</v>
      </c>
      <c r="D8" s="92" t="str">
        <f>'4'!$N$14</f>
        <v>ليس له وقت إضافي</v>
      </c>
      <c r="E8" s="97" t="s">
        <v>57</v>
      </c>
      <c r="F8" s="98"/>
      <c r="G8" s="97"/>
      <c r="H8" s="98"/>
      <c r="I8" s="97"/>
      <c r="J8" s="98"/>
      <c r="K8" s="97"/>
      <c r="L8" s="98"/>
      <c r="M8" s="97"/>
      <c r="N8" s="98"/>
      <c r="O8" s="97"/>
      <c r="P8" s="98"/>
      <c r="Q8" t="s">
        <v>59</v>
      </c>
      <c r="R8" s="6">
        <f>VLOOKUP(الطباعة!$E$6;'4'!$B$6:$E$11;2;FALSE)</f>
        <v>0.33333333333333331</v>
      </c>
      <c r="S8" s="6">
        <f>VLOOKUP(الطباعة!$E$6;'4'!$B$6:$E$11;3;FALSE)</f>
        <v>0.83333333333333337</v>
      </c>
      <c r="T8" s="6">
        <f>VLOOKUP(الطباعة!$H$6;'4'!$B$6:$E$11;2;FALSE)</f>
        <v>0.33333333333333331</v>
      </c>
      <c r="U8" s="6">
        <f>VLOOKUP(الطباعة!$H$6;'4'!$B$6:$E$11;3;FALSE)</f>
        <v>0.83333333333333337</v>
      </c>
      <c r="V8" s="6">
        <f>VLOOKUP(الطباعة!$K$6;'4'!$B$6:$E$11;2;FALSE)</f>
        <v>0.33333333333333331</v>
      </c>
      <c r="W8" s="6">
        <f>VLOOKUP(الطباعة!$K$6;'4'!$B$6:$E$11;3;FALSE)</f>
        <v>0.83333333333333337</v>
      </c>
      <c r="X8" s="6">
        <f>VLOOKUP(الطباعة!$N$6;'4'!$B$6:$E$11;2;FALSE)</f>
        <v>0.33333333333333331</v>
      </c>
      <c r="Y8" s="6">
        <f>VLOOKUP(الطباعة!$N$6;'4'!$B$6:$E$11;3;FALSE)</f>
        <v>0.83333333333333337</v>
      </c>
      <c r="Z8" s="6">
        <f>VLOOKUP(الطباعة!$Q$6;'4'!$B$6:$E$11;2;FALSE)</f>
        <v>0.33333333333333298</v>
      </c>
      <c r="AA8" s="6">
        <f>VLOOKUP(الطباعة!$Q$6;'4'!$B$6:$E$11;3;FALSE)</f>
        <v>0.83333333333333337</v>
      </c>
      <c r="AB8" s="6">
        <f>VLOOKUP(الطباعة!$T$6;'4'!$B$6:$E$11;2;FALSE)</f>
        <v>0.33333333333333298</v>
      </c>
      <c r="AC8" s="6">
        <f>VLOOKUP(الطباعة!$T$6;'4'!$B$6:$E$11;3;FALSE)</f>
        <v>0.83333333333333337</v>
      </c>
    </row>
    <row r="9" spans="1:29" ht="23.25">
      <c r="A9" s="80">
        <v>5</v>
      </c>
      <c r="B9" s="76" t="str">
        <f>'5'!$C$2</f>
        <v xml:space="preserve">علي الصعيدي </v>
      </c>
      <c r="C9" s="77" t="str">
        <f>'5'!$N$13</f>
        <v>لم يتأخر</v>
      </c>
      <c r="D9" s="92" t="str">
        <f>'5'!$N$14</f>
        <v>ليس له وقت إضافي</v>
      </c>
      <c r="E9" s="97" t="s">
        <v>58</v>
      </c>
      <c r="F9" s="98">
        <v>20</v>
      </c>
      <c r="G9" s="97"/>
      <c r="H9" s="98"/>
      <c r="I9" s="97"/>
      <c r="J9" s="98"/>
      <c r="K9" s="97"/>
      <c r="L9" s="98"/>
      <c r="M9" s="97"/>
      <c r="N9" s="98"/>
      <c r="O9" s="97"/>
      <c r="P9" s="98"/>
      <c r="R9" s="6">
        <f>VLOOKUP(الطباعة!$E$6;'5'!$B$6:$E$11;2;FALSE)</f>
        <v>0.33333333333333331</v>
      </c>
      <c r="S9" s="6">
        <f>VLOOKUP(الطباعة!$E$6;'5'!$B$6:$E$11;3;FALSE)</f>
        <v>0.83333333333333337</v>
      </c>
      <c r="T9" s="6">
        <f>VLOOKUP(الطباعة!$H$6;'5'!$B$6:$E$11;2;FALSE)</f>
        <v>0.33333333333333331</v>
      </c>
      <c r="U9" s="6">
        <f>VLOOKUP(الطباعة!$H$6;'5'!$B$6:$E$11;3;FALSE)</f>
        <v>0.83333333333333337</v>
      </c>
      <c r="V9" s="6">
        <f>VLOOKUP(الطباعة!$K$6;'5'!$B$6:$E$11;2;FALSE)</f>
        <v>0.33333333333333331</v>
      </c>
      <c r="W9" s="6">
        <f>VLOOKUP(الطباعة!$K$6;'5'!$B$6:$E$11;3;FALSE)</f>
        <v>0.83333333333333337</v>
      </c>
      <c r="X9" s="6">
        <f>VLOOKUP(الطباعة!$N$6;'5'!$B$6:$E$11;2;FALSE)</f>
        <v>0.33333333333333331</v>
      </c>
      <c r="Y9" s="6">
        <f>VLOOKUP(الطباعة!$N$6;'5'!$B$6:$E$11;3;FALSE)</f>
        <v>0.83333333333333337</v>
      </c>
      <c r="Z9" s="6">
        <f>VLOOKUP(الطباعة!$Q$6;'5'!$B$6:$E$11;2;FALSE)</f>
        <v>0.33333333333333298</v>
      </c>
      <c r="AA9" s="6">
        <f>VLOOKUP(الطباعة!$Q$6;'5'!$B$6:$E$11;3;FALSE)</f>
        <v>0.83333333333333337</v>
      </c>
      <c r="AB9" s="6">
        <f>VLOOKUP(الطباعة!$T$6;'5'!$B$6:$E$11;2;FALSE)</f>
        <v>0.33333333333333298</v>
      </c>
      <c r="AC9" s="6">
        <f>VLOOKUP(الطباعة!$T$6;'5'!$B$6:$E$11;3;FALSE)</f>
        <v>0.83333333333333337</v>
      </c>
    </row>
    <row r="10" spans="1:29" ht="23.25">
      <c r="A10" s="80">
        <v>6</v>
      </c>
      <c r="B10" s="76" t="str">
        <f>'6'!$C$2</f>
        <v xml:space="preserve">تامر ابو رمضان </v>
      </c>
      <c r="C10" s="77" t="str">
        <f>'6'!$N$13</f>
        <v>لم يتأخر</v>
      </c>
      <c r="D10" s="92" t="str">
        <f>'6'!$N$14</f>
        <v>ليس له وقت إضافي</v>
      </c>
      <c r="E10" s="97" t="s">
        <v>59</v>
      </c>
      <c r="F10" s="98">
        <v>20</v>
      </c>
      <c r="G10" s="97"/>
      <c r="H10" s="98"/>
      <c r="I10" s="97"/>
      <c r="J10" s="98"/>
      <c r="K10" s="97"/>
      <c r="L10" s="98"/>
      <c r="M10" s="97"/>
      <c r="N10" s="98"/>
      <c r="O10" s="97"/>
      <c r="P10" s="98"/>
      <c r="R10" s="6">
        <f>VLOOKUP(الطباعة!$E$6;'6'!$B$6:$E$11;2;FALSE)</f>
        <v>0.33333333333333331</v>
      </c>
      <c r="S10" s="6">
        <f>VLOOKUP(الطباعة!$E$6;'6'!$B$6:$E$11;3;FALSE)</f>
        <v>0.83333333333333337</v>
      </c>
      <c r="T10" s="6">
        <f>VLOOKUP(الطباعة!$H$6;'6'!$B$6:$E$11;2;FALSE)</f>
        <v>0.33333333333333331</v>
      </c>
      <c r="U10" s="6">
        <f>VLOOKUP(الطباعة!$H$6;'6'!$B$6:$E$11;3;FALSE)</f>
        <v>0.83333333333333337</v>
      </c>
      <c r="V10" s="6">
        <f>VLOOKUP(الطباعة!$K$6;'6'!$B$6:$E$11;2;FALSE)</f>
        <v>0.33333333333333331</v>
      </c>
      <c r="W10" s="6">
        <f>VLOOKUP(الطباعة!$K$6;'6'!$B$6:$E$11;3;FALSE)</f>
        <v>0.83333333333333337</v>
      </c>
      <c r="X10" s="6">
        <f>VLOOKUP(الطباعة!$N$6;'6'!$B$6:$E$11;2;FALSE)</f>
        <v>0.33333333333333331</v>
      </c>
      <c r="Y10" s="6">
        <f>VLOOKUP(الطباعة!$N$6;'6'!$B$6:$E$11;3;FALSE)</f>
        <v>0.83333333333333337</v>
      </c>
      <c r="Z10" s="6">
        <f>VLOOKUP(الطباعة!$Q$6;'6'!$B$6:$E$11;2;FALSE)</f>
        <v>0.33333333333333298</v>
      </c>
      <c r="AA10" s="6">
        <f>VLOOKUP(الطباعة!$Q$6;'6'!$B$6:$E$11;3;FALSE)</f>
        <v>0.83333333333333337</v>
      </c>
      <c r="AB10" s="6">
        <f>VLOOKUP(الطباعة!$T$6;'6'!$B$6:$E$11;2;FALSE)</f>
        <v>0.33333333333333298</v>
      </c>
      <c r="AC10" s="6">
        <f>VLOOKUP(الطباعة!$T$6;'6'!$B$6:$E$11;3;FALSE)</f>
        <v>0.83333333333333337</v>
      </c>
    </row>
    <row r="11" spans="1:29" ht="23.25">
      <c r="A11" s="80">
        <v>7</v>
      </c>
      <c r="B11" s="76" t="str">
        <f>'7'!$C$2</f>
        <v>عبدالحميد الوكيل</v>
      </c>
      <c r="C11" s="77" t="str">
        <f>'7'!$N$13</f>
        <v>لم يتأخر</v>
      </c>
      <c r="D11" s="92" t="str">
        <f>'7'!$N$14</f>
        <v>ليس له وقت إضافي</v>
      </c>
      <c r="E11" s="97"/>
      <c r="F11" s="98"/>
      <c r="G11" s="97"/>
      <c r="H11" s="98"/>
      <c r="I11" s="97"/>
      <c r="J11" s="98"/>
      <c r="K11" s="97"/>
      <c r="L11" s="98"/>
      <c r="M11" s="97"/>
      <c r="N11" s="98"/>
      <c r="O11" s="97"/>
      <c r="P11" s="98"/>
      <c r="R11" s="6">
        <f>VLOOKUP(الطباعة!$E$6;'7'!$B$6:$E$11;2;FALSE)</f>
        <v>0.33333333333333331</v>
      </c>
      <c r="S11" s="6">
        <f>VLOOKUP(الطباعة!$E$6;'7'!$B$6:$E$11;3;FALSE)</f>
        <v>0.83333333333333337</v>
      </c>
      <c r="T11" s="6">
        <f>VLOOKUP(الطباعة!$H$6;'7'!$B$6:$E$11;2;FALSE)</f>
        <v>0.33333333333333331</v>
      </c>
      <c r="U11" s="6">
        <f>VLOOKUP(الطباعة!$H$6;'7'!$B$6:$E$11;3;FALSE)</f>
        <v>0.83333333333333337</v>
      </c>
      <c r="V11" s="6">
        <f>VLOOKUP(الطباعة!$K$6;'7'!$B$6:$E$11;2;FALSE)</f>
        <v>0.33333333333333331</v>
      </c>
      <c r="W11" s="6">
        <f>VLOOKUP(الطباعة!$K$6;'7'!$B$6:$E$11;3;FALSE)</f>
        <v>0.83333333333333337</v>
      </c>
      <c r="X11" s="6">
        <f>VLOOKUP(الطباعة!$N$6;'7'!$B$6:$E$11;2;FALSE)</f>
        <v>0.33333333333333331</v>
      </c>
      <c r="Y11" s="6">
        <f>VLOOKUP(الطباعة!$N$6;'7'!$B$6:$E$11;3;FALSE)</f>
        <v>0.83333333333333337</v>
      </c>
      <c r="Z11" s="6">
        <f>VLOOKUP(الطباعة!$Q$6;'7'!$B$6:$E$11;2;FALSE)</f>
        <v>0.33333333333333298</v>
      </c>
      <c r="AA11" s="6">
        <f>VLOOKUP(الطباعة!$Q$6;'7'!$B$6:$E$11;3;FALSE)</f>
        <v>0.83333333333333337</v>
      </c>
      <c r="AB11" s="6">
        <f>VLOOKUP(الطباعة!$T$6;'7'!$B$6:$E$11;2;FALSE)</f>
        <v>0.33333333333333298</v>
      </c>
      <c r="AC11" s="6">
        <f>VLOOKUP(الطباعة!$T$6;'7'!$B$6:$E$11;3;FALSE)</f>
        <v>0.83333333333333337</v>
      </c>
    </row>
    <row r="12" spans="1:29" ht="23.25">
      <c r="A12" s="80">
        <v>8</v>
      </c>
      <c r="B12" s="76" t="str">
        <f>'8'!$C$2</f>
        <v>اسلام خضر</v>
      </c>
      <c r="C12" s="77" t="str">
        <f>'8'!$N$13</f>
        <v>لم يتأخر</v>
      </c>
      <c r="D12" s="92" t="str">
        <f>'8'!$N$14</f>
        <v>ليس له وقت إضافي</v>
      </c>
      <c r="E12" s="97"/>
      <c r="F12" s="98"/>
      <c r="G12" s="97"/>
      <c r="H12" s="98"/>
      <c r="I12" s="97"/>
      <c r="J12" s="98"/>
      <c r="K12" s="97"/>
      <c r="L12" s="98"/>
      <c r="M12" s="97"/>
      <c r="N12" s="98"/>
      <c r="O12" s="97"/>
      <c r="P12" s="98"/>
      <c r="R12" s="6">
        <f>VLOOKUP(الطباعة!$E$6;'8'!$B$6:$E$11;2;FALSE)</f>
        <v>0.33333333333333331</v>
      </c>
      <c r="S12" s="6">
        <f>VLOOKUP(الطباعة!$E$6;'8'!$B$6:$E$11;3;FALSE)</f>
        <v>0.83333333333333337</v>
      </c>
      <c r="T12" s="6">
        <f>VLOOKUP(الطباعة!$H$6;'8'!$B$6:$E$11;2;FALSE)</f>
        <v>0.33333333333333331</v>
      </c>
      <c r="U12" s="6">
        <f>VLOOKUP(الطباعة!$H$6;'8'!$B$6:$E$11;3;FALSE)</f>
        <v>0.83333333333333337</v>
      </c>
      <c r="V12" s="6">
        <f>VLOOKUP(الطباعة!$K$6;'8'!$B$6:$E$11;2;FALSE)</f>
        <v>0.33333333333333331</v>
      </c>
      <c r="W12" s="6">
        <f>VLOOKUP(الطباعة!$K$6;'8'!$B$6:$E$11;3;FALSE)</f>
        <v>0.83333333333333337</v>
      </c>
      <c r="X12" s="6">
        <f>VLOOKUP(الطباعة!$N$6;'8'!$B$6:$E$11;2;FALSE)</f>
        <v>0.33333333333333331</v>
      </c>
      <c r="Y12" s="6">
        <f>VLOOKUP(الطباعة!$N$6;'8'!$B$6:$E$11;3;FALSE)</f>
        <v>0.83333333333333337</v>
      </c>
      <c r="Z12" s="6">
        <f>VLOOKUP(الطباعة!$Q$6;'8'!$B$6:$E$11;2;FALSE)</f>
        <v>0.33333333333333298</v>
      </c>
      <c r="AA12" s="6">
        <f>VLOOKUP(الطباعة!$Q$6;'8'!$B$6:$E$11;3;FALSE)</f>
        <v>0.83333333333333337</v>
      </c>
      <c r="AB12" s="6">
        <f>VLOOKUP(الطباعة!$T$6;'8'!$B$6:$E$11;2;FALSE)</f>
        <v>0.33333333333333298</v>
      </c>
      <c r="AC12" s="6">
        <f>VLOOKUP(الطباعة!$T$6;'8'!$B$6:$E$11;3;FALSE)</f>
        <v>0.83333333333333337</v>
      </c>
    </row>
    <row r="13" spans="1:29" ht="23.25">
      <c r="A13" s="80">
        <v>9</v>
      </c>
      <c r="B13" s="76" t="str">
        <f>'9'!$C$2</f>
        <v>عيسي شعبان غنيم</v>
      </c>
      <c r="C13" s="77" t="str">
        <f>'9'!$N$13</f>
        <v>لم يتأخر</v>
      </c>
      <c r="D13" s="92" t="str">
        <f>'9'!$N$14</f>
        <v>ليس له وقت إضافي</v>
      </c>
      <c r="E13" s="97"/>
      <c r="F13" s="98"/>
      <c r="G13" s="97"/>
      <c r="H13" s="98"/>
      <c r="I13" s="97"/>
      <c r="J13" s="98"/>
      <c r="K13" s="97"/>
      <c r="L13" s="98"/>
      <c r="M13" s="97"/>
      <c r="N13" s="98"/>
      <c r="O13" s="97"/>
      <c r="P13" s="98"/>
      <c r="R13" s="6">
        <f>VLOOKUP(الطباعة!$E$6;'9'!$B$6:$E$11;2;FALSE)</f>
        <v>0.33333333333333331</v>
      </c>
      <c r="S13" s="6">
        <f>VLOOKUP(الطباعة!$E$6;'9'!$B$6:$E$11;3;FALSE)</f>
        <v>0.83333333333333337</v>
      </c>
      <c r="T13" s="6">
        <f>VLOOKUP(الطباعة!$H$6;'9'!$B$6:$E$11;2;FALSE)</f>
        <v>0.33333333333333331</v>
      </c>
      <c r="U13" s="6">
        <f>VLOOKUP(الطباعة!$H$6;'9'!$B$6:$E$11;3;FALSE)</f>
        <v>0.83333333333333337</v>
      </c>
      <c r="V13" s="6">
        <f>VLOOKUP(الطباعة!$K$6;'9'!$B$6:$E$11;2;FALSE)</f>
        <v>0.33333333333333331</v>
      </c>
      <c r="W13" s="6">
        <f>VLOOKUP(الطباعة!$K$6;'9'!$B$6:$E$11;3;FALSE)</f>
        <v>0.83333333333333337</v>
      </c>
      <c r="X13" s="6">
        <f>VLOOKUP(الطباعة!$N$6;'9'!$B$6:$E$11;2;FALSE)</f>
        <v>0.33333333333333331</v>
      </c>
      <c r="Y13" s="6">
        <f>VLOOKUP(الطباعة!$N$6;'9'!$B$6:$E$11;3;FALSE)</f>
        <v>0.83333333333333337</v>
      </c>
      <c r="Z13" s="6">
        <f>VLOOKUP(الطباعة!$Q$6;'9'!$B$6:$E$11;2;FALSE)</f>
        <v>0.33333333333333298</v>
      </c>
      <c r="AA13" s="6">
        <f>VLOOKUP(الطباعة!$Q$6;'9'!$B$6:$E$11;3;FALSE)</f>
        <v>0.83333333333333337</v>
      </c>
      <c r="AB13" s="6">
        <f>VLOOKUP(الطباعة!$T$6;'9'!$B$6:$E$11;2;FALSE)</f>
        <v>0.33333333333333298</v>
      </c>
      <c r="AC13" s="6">
        <f>VLOOKUP(الطباعة!$T$6;'9'!$B$6:$E$11;3;FALSE)</f>
        <v>0.83333333333333337</v>
      </c>
    </row>
    <row r="14" spans="1:29" ht="23.25">
      <c r="A14" s="80">
        <v>10</v>
      </c>
      <c r="B14" s="76" t="str">
        <f>'10'!$C$2</f>
        <v xml:space="preserve">عبد العزيز الوشاحي </v>
      </c>
      <c r="C14" s="77" t="str">
        <f>'10'!$N$13</f>
        <v>لم يتأخر</v>
      </c>
      <c r="D14" s="92" t="str">
        <f>'10'!$N$14</f>
        <v>ليس له وقت إضافي</v>
      </c>
      <c r="E14" s="97"/>
      <c r="F14" s="98"/>
      <c r="G14" s="97"/>
      <c r="H14" s="98"/>
      <c r="I14" s="97"/>
      <c r="J14" s="98"/>
      <c r="K14" s="97"/>
      <c r="L14" s="98"/>
      <c r="M14" s="97"/>
      <c r="N14" s="98"/>
      <c r="O14" s="97"/>
      <c r="P14" s="98"/>
      <c r="R14" s="6">
        <f>VLOOKUP(الطباعة!$E$6;'10'!$B$6:$E$11;2;FALSE)</f>
        <v>0.33333333333333331</v>
      </c>
      <c r="S14" s="6">
        <f>VLOOKUP(الطباعة!$E$6;'10'!$B$6:$E$11;3;FALSE)</f>
        <v>0.83333333333333337</v>
      </c>
      <c r="T14" s="6">
        <f>VLOOKUP(الطباعة!$H$6;'10'!$B$6:$E$11;2;FALSE)</f>
        <v>0.33333333333333331</v>
      </c>
      <c r="U14" s="6">
        <f>VLOOKUP(الطباعة!$H$6;'10'!$B$6:$E$11;3;FALSE)</f>
        <v>0.83333333333333337</v>
      </c>
      <c r="V14" s="6">
        <f>VLOOKUP(الطباعة!$K$6;'10'!$B$6:$E$11;2;FALSE)</f>
        <v>0.33333333333333331</v>
      </c>
      <c r="W14" s="6">
        <f>VLOOKUP(الطباعة!$K$6;'10'!$B$6:$E$11;3;FALSE)</f>
        <v>0.83333333333333337</v>
      </c>
      <c r="X14" s="6">
        <f>VLOOKUP(الطباعة!$N$6;'10'!$B$6:$E$11;2;FALSE)</f>
        <v>0.33333333333333331</v>
      </c>
      <c r="Y14" s="6">
        <f>VLOOKUP(الطباعة!$N$6;'10'!$B$6:$E$11;3;FALSE)</f>
        <v>0.83333333333333337</v>
      </c>
      <c r="Z14" s="6">
        <f>VLOOKUP(الطباعة!$Q$6;'10'!$B$6:$E$11;2;FALSE)</f>
        <v>0.33333333333333298</v>
      </c>
      <c r="AA14" s="6">
        <f>VLOOKUP(الطباعة!$Q$6;'10'!$B$6:$E$11;3;FALSE)</f>
        <v>0.83333333333333337</v>
      </c>
      <c r="AB14" s="6">
        <f>VLOOKUP(الطباعة!$T$6;'10'!$B$6:$E$11;2;FALSE)</f>
        <v>0.33333333333333298</v>
      </c>
      <c r="AC14" s="6">
        <f>VLOOKUP(الطباعة!$T$6;'10'!$B$6:$E$11;3;FALSE)</f>
        <v>0.83333333333333337</v>
      </c>
    </row>
    <row r="15" spans="1:29" ht="23.25">
      <c r="A15" s="80">
        <v>11</v>
      </c>
      <c r="B15" s="76" t="str">
        <f>'11'!$C$2</f>
        <v>حسن محفوظ</v>
      </c>
      <c r="C15" s="77" t="str">
        <f>'11'!$N$13</f>
        <v>لم يتأخر</v>
      </c>
      <c r="D15" s="92" t="str">
        <f>'11'!$N$14</f>
        <v>ليس له وقت إضافي</v>
      </c>
      <c r="E15" s="97"/>
      <c r="F15" s="98"/>
      <c r="G15" s="97"/>
      <c r="H15" s="98"/>
      <c r="I15" s="97"/>
      <c r="J15" s="98"/>
      <c r="K15" s="97"/>
      <c r="L15" s="98"/>
      <c r="M15" s="97"/>
      <c r="N15" s="98"/>
      <c r="O15" s="97"/>
      <c r="P15" s="98"/>
      <c r="R15" s="6">
        <f>VLOOKUP(الطباعة!$E$6;'11'!$B$6:$E$11;2;FALSE)</f>
        <v>0.33333333333333331</v>
      </c>
      <c r="S15" s="6">
        <f>VLOOKUP(الطباعة!$E$6;'11'!$B$6:$E$11;3;FALSE)</f>
        <v>0.83333333333333337</v>
      </c>
      <c r="T15" s="6">
        <f>VLOOKUP(الطباعة!$H$6;'11'!$B$6:$E$11;2;FALSE)</f>
        <v>0.33333333333333331</v>
      </c>
      <c r="U15" s="6">
        <f>VLOOKUP(الطباعة!$H$6;'11'!$B$6:$E$11;3;FALSE)</f>
        <v>0.83333333333333337</v>
      </c>
      <c r="V15" s="6">
        <f>VLOOKUP(الطباعة!$K$6;'11'!$B$6:$E$11;2;FALSE)</f>
        <v>0.33333333333333331</v>
      </c>
      <c r="W15" s="6">
        <f>VLOOKUP(الطباعة!$K$6;'11'!$B$6:$E$11;3;FALSE)</f>
        <v>0.83333333333333337</v>
      </c>
      <c r="X15" s="6">
        <f>VLOOKUP(الطباعة!$N$6;'11'!$B$6:$E$11;2;FALSE)</f>
        <v>0.33333333333333331</v>
      </c>
      <c r="Y15" s="6">
        <f>VLOOKUP(الطباعة!$N$6;'11'!$B$6:$E$11;3;FALSE)</f>
        <v>0.83333333333333337</v>
      </c>
      <c r="Z15" s="6">
        <f>VLOOKUP(الطباعة!$Q$6;'11'!$B$6:$E$11;2;FALSE)</f>
        <v>0.33333333333333298</v>
      </c>
      <c r="AA15" s="6">
        <f>VLOOKUP(الطباعة!$Q$6;'11'!$B$6:$E$11;3;FALSE)</f>
        <v>0.83333333333333337</v>
      </c>
      <c r="AB15" s="6">
        <f>VLOOKUP(الطباعة!$T$6;'11'!$B$6:$E$11;2;FALSE)</f>
        <v>0.33333333333333298</v>
      </c>
      <c r="AC15" s="6">
        <f>VLOOKUP(الطباعة!$T$6;'11'!$B$6:$E$11;3;FALSE)</f>
        <v>0.83333333333333337</v>
      </c>
    </row>
    <row r="16" spans="1:29" ht="23.25">
      <c r="A16" s="80">
        <v>12</v>
      </c>
      <c r="B16" s="76" t="str">
        <f>'12'!$C$2</f>
        <v xml:space="preserve">سامح ابراهيم </v>
      </c>
      <c r="C16" s="77" t="str">
        <f>'12'!$N$13</f>
        <v>لم يتأخر</v>
      </c>
      <c r="D16" s="92" t="str">
        <f>'12'!$N$14</f>
        <v>ليس له وقت إضافي</v>
      </c>
      <c r="E16" s="97"/>
      <c r="F16" s="98"/>
      <c r="G16" s="97"/>
      <c r="H16" s="98"/>
      <c r="I16" s="97"/>
      <c r="J16" s="98"/>
      <c r="K16" s="97"/>
      <c r="L16" s="98"/>
      <c r="M16" s="97"/>
      <c r="N16" s="98"/>
      <c r="O16" s="97"/>
      <c r="P16" s="98"/>
      <c r="R16" s="6">
        <f>VLOOKUP(الطباعة!$E$6;'12'!$B$6:$E$11;2;FALSE)</f>
        <v>0.33333333333333331</v>
      </c>
      <c r="S16" s="6">
        <f>VLOOKUP(الطباعة!$E$6;'12'!$B$6:$E$11;3;FALSE)</f>
        <v>0.83333333333333337</v>
      </c>
      <c r="T16" s="6">
        <f>VLOOKUP(الطباعة!$H$6;'12'!$B$6:$E$11;2;FALSE)</f>
        <v>0.33333333333333331</v>
      </c>
      <c r="U16" s="6">
        <f>VLOOKUP(الطباعة!$H$6;'12'!$B$6:$E$11;3;FALSE)</f>
        <v>0.83333333333333337</v>
      </c>
      <c r="V16" s="6">
        <f>VLOOKUP(الطباعة!$K$6;'12'!$B$6:$E$11;2;FALSE)</f>
        <v>0.33333333333333331</v>
      </c>
      <c r="W16" s="6">
        <f>VLOOKUP(الطباعة!$K$6;'12'!$B$6:$E$11;3;FALSE)</f>
        <v>0.83333333333333337</v>
      </c>
      <c r="X16" s="6">
        <f>VLOOKUP(الطباعة!$N$6;'12'!$B$6:$E$11;2;FALSE)</f>
        <v>0.33333333333333331</v>
      </c>
      <c r="Y16" s="6">
        <f>VLOOKUP(الطباعة!$N$6;'12'!$B$6:$E$11;3;FALSE)</f>
        <v>0.83333333333333337</v>
      </c>
      <c r="Z16" s="6">
        <f>VLOOKUP(الطباعة!$Q$6;'12'!$B$6:$E$11;2;FALSE)</f>
        <v>0.33333333333333298</v>
      </c>
      <c r="AA16" s="6">
        <f>VLOOKUP(الطباعة!$Q$6;'12'!$B$6:$E$11;3;FALSE)</f>
        <v>0.83333333333333337</v>
      </c>
      <c r="AB16" s="6">
        <f>VLOOKUP(الطباعة!$T$6;'12'!$B$6:$E$11;2;FALSE)</f>
        <v>0.33333333333333298</v>
      </c>
      <c r="AC16" s="6">
        <f>VLOOKUP(الطباعة!$T$6;'12'!$B$6:$E$11;3;FALSE)</f>
        <v>0.83333333333333337</v>
      </c>
    </row>
    <row r="17" spans="1:29" ht="23.25">
      <c r="A17" s="80">
        <v>13</v>
      </c>
      <c r="B17" s="76" t="str">
        <f>'13'!$C$2</f>
        <v>خالد الوشاحي</v>
      </c>
      <c r="C17" s="77" t="str">
        <f>'13'!$N$13</f>
        <v>لم يتأخر</v>
      </c>
      <c r="D17" s="92" t="str">
        <f>'13'!$N$14</f>
        <v>ليس له وقت إضافي</v>
      </c>
      <c r="E17" s="97"/>
      <c r="F17" s="98"/>
      <c r="G17" s="97"/>
      <c r="H17" s="98"/>
      <c r="I17" s="97"/>
      <c r="J17" s="98"/>
      <c r="K17" s="97"/>
      <c r="L17" s="98"/>
      <c r="M17" s="97"/>
      <c r="N17" s="98"/>
      <c r="O17" s="97"/>
      <c r="P17" s="98"/>
      <c r="R17" s="6">
        <f>VLOOKUP(الطباعة!$E$6;'13'!$B$6:$E$11;2;FALSE)</f>
        <v>0.33333333333333331</v>
      </c>
      <c r="S17" s="6">
        <f>VLOOKUP(الطباعة!$E$6;'13'!$B$6:$E$11;3;FALSE)</f>
        <v>0.83333333333333337</v>
      </c>
      <c r="T17" s="6">
        <f>VLOOKUP(الطباعة!$H$6;'13'!$B$6:$E$11;2;FALSE)</f>
        <v>0.33333333333333331</v>
      </c>
      <c r="U17" s="6">
        <f>VLOOKUP(الطباعة!$H$6;'13'!$B$6:$E$11;3;FALSE)</f>
        <v>0.83333333333333337</v>
      </c>
      <c r="V17" s="6">
        <f>VLOOKUP(الطباعة!$K$6;'13'!$B$6:$E$11;2;FALSE)</f>
        <v>0.33333333333333331</v>
      </c>
      <c r="W17" s="6">
        <f>VLOOKUP(الطباعة!$K$6;'13'!$B$6:$E$11;3;FALSE)</f>
        <v>0.83333333333333337</v>
      </c>
      <c r="X17" s="6">
        <f>VLOOKUP(الطباعة!$N$6;'13'!$B$6:$E$11;2;FALSE)</f>
        <v>0.33333333333333331</v>
      </c>
      <c r="Y17" s="6">
        <f>VLOOKUP(الطباعة!$N$6;'13'!$B$6:$E$11;3;FALSE)</f>
        <v>0.83333333333333337</v>
      </c>
      <c r="Z17" s="6">
        <f>VLOOKUP(الطباعة!$Q$6;'13'!$B$6:$E$11;2;FALSE)</f>
        <v>0.33333333333333298</v>
      </c>
      <c r="AA17" s="6">
        <f>VLOOKUP(الطباعة!$Q$6;'13'!$B$6:$E$11;3;FALSE)</f>
        <v>0.83333333333333337</v>
      </c>
      <c r="AB17" s="6">
        <f>VLOOKUP(الطباعة!$T$6;'13'!$B$6:$E$11;2;FALSE)</f>
        <v>0.33333333333333298</v>
      </c>
      <c r="AC17" s="6">
        <f>VLOOKUP(الطباعة!$T$6;'13'!$B$6:$E$11;3;FALSE)</f>
        <v>0.83333333333333337</v>
      </c>
    </row>
    <row r="18" spans="1:29" ht="23.25">
      <c r="A18" s="80">
        <v>14</v>
      </c>
      <c r="B18" s="76" t="str">
        <f>'14'!$C$2</f>
        <v>عمرو الالفي</v>
      </c>
      <c r="C18" s="77" t="str">
        <f>'14'!$N$13</f>
        <v>لم يتأخر</v>
      </c>
      <c r="D18" s="92" t="str">
        <f>'14'!$N$14</f>
        <v>ليس له وقت إضافي</v>
      </c>
      <c r="E18" s="97"/>
      <c r="F18" s="98"/>
      <c r="G18" s="97"/>
      <c r="H18" s="98"/>
      <c r="I18" s="97"/>
      <c r="J18" s="98"/>
      <c r="K18" s="97"/>
      <c r="L18" s="98"/>
      <c r="M18" s="97"/>
      <c r="N18" s="98"/>
      <c r="O18" s="97"/>
      <c r="P18" s="98"/>
      <c r="R18" s="6">
        <f>VLOOKUP(الطباعة!$E$6;'14'!$B$6:$E$11;2;FALSE)</f>
        <v>0.33333333333333331</v>
      </c>
      <c r="S18" s="6">
        <f>VLOOKUP(الطباعة!$E$6;'14'!$B$6:$E$11;3;FALSE)</f>
        <v>0.83333333333333337</v>
      </c>
      <c r="T18" s="6">
        <f>VLOOKUP(الطباعة!$H$6;'14'!$B$6:$E$11;2;FALSE)</f>
        <v>0.33333333333333331</v>
      </c>
      <c r="U18" s="6">
        <f>VLOOKUP(الطباعة!$H$6;'14'!$B$6:$E$11;3;FALSE)</f>
        <v>0.83333333333333337</v>
      </c>
      <c r="V18" s="6">
        <f>VLOOKUP(الطباعة!$K$6;'14'!$B$6:$E$11;2;FALSE)</f>
        <v>0.33333333333333331</v>
      </c>
      <c r="W18" s="6">
        <f>VLOOKUP(الطباعة!$K$6;'14'!$B$6:$E$11;3;FALSE)</f>
        <v>0.83333333333333337</v>
      </c>
      <c r="X18" s="6">
        <f>VLOOKUP(الطباعة!$N$6;'14'!$B$6:$E$11;2;FALSE)</f>
        <v>0.33333333333333331</v>
      </c>
      <c r="Y18" s="6">
        <f>VLOOKUP(الطباعة!$N$6;'14'!$B$6:$E$11;3;FALSE)</f>
        <v>0.83333333333333337</v>
      </c>
      <c r="Z18" s="6">
        <f>VLOOKUP(الطباعة!$Q$6;'14'!$B$6:$E$11;2;FALSE)</f>
        <v>0.33333333333333298</v>
      </c>
      <c r="AA18" s="6">
        <f>VLOOKUP(الطباعة!$Q$6;'14'!$B$6:$E$11;3;FALSE)</f>
        <v>0.83333333333333337</v>
      </c>
      <c r="AB18" s="6">
        <f>VLOOKUP(الطباعة!$T$6;'14'!$B$6:$E$11;2;FALSE)</f>
        <v>0.33333333333333298</v>
      </c>
      <c r="AC18" s="6">
        <f>VLOOKUP(الطباعة!$T$6;'14'!$B$6:$E$11;3;FALSE)</f>
        <v>0.83333333333333337</v>
      </c>
    </row>
    <row r="19" spans="1:29" ht="23.25">
      <c r="A19" s="80">
        <v>15</v>
      </c>
      <c r="B19" s="76" t="str">
        <f>'15'!$C$2</f>
        <v>سمير الوكيل</v>
      </c>
      <c r="C19" s="77" t="str">
        <f>'15'!$N$13</f>
        <v>لم يتأخر</v>
      </c>
      <c r="D19" s="92" t="str">
        <f>'15'!$N$14</f>
        <v>ليس له وقت إضافي</v>
      </c>
      <c r="E19" s="97"/>
      <c r="F19" s="98"/>
      <c r="G19" s="97"/>
      <c r="H19" s="98"/>
      <c r="I19" s="97"/>
      <c r="J19" s="98"/>
      <c r="K19" s="97"/>
      <c r="L19" s="98"/>
      <c r="M19" s="97"/>
      <c r="N19" s="98"/>
      <c r="O19" s="97"/>
      <c r="P19" s="98"/>
      <c r="R19" s="6">
        <f>VLOOKUP(الطباعة!$E$6;'15'!$B$6:$E$11;2;FALSE)</f>
        <v>0.33333333333333331</v>
      </c>
      <c r="S19" s="6">
        <f>VLOOKUP(الطباعة!$E$6;'15'!$B$6:$E$11;3;FALSE)</f>
        <v>0.83333333333333337</v>
      </c>
      <c r="T19" s="6">
        <f>VLOOKUP(الطباعة!$H$6;'15'!$B$6:$E$11;2;FALSE)</f>
        <v>0.33333333333333331</v>
      </c>
      <c r="U19" s="6">
        <f>VLOOKUP(الطباعة!$H$6;'15'!$B$6:$E$11;3;FALSE)</f>
        <v>0.83333333333333337</v>
      </c>
      <c r="V19" s="6">
        <f>VLOOKUP(الطباعة!$K$6;'15'!$B$6:$E$11;2;FALSE)</f>
        <v>0.33333333333333331</v>
      </c>
      <c r="W19" s="6">
        <f>VLOOKUP(الطباعة!$K$6;'15'!$B$6:$E$11;3;FALSE)</f>
        <v>0.83333333333333337</v>
      </c>
      <c r="X19" s="6">
        <f>VLOOKUP(الطباعة!$N$6;'15'!$B$6:$E$11;2;FALSE)</f>
        <v>0.33333333333333331</v>
      </c>
      <c r="Y19" s="6">
        <f>VLOOKUP(الطباعة!$N$6;'15'!$B$6:$E$11;3;FALSE)</f>
        <v>0.83333333333333337</v>
      </c>
      <c r="Z19" s="6">
        <f>VLOOKUP(الطباعة!$Q$6;'15'!$B$6:$E$11;2;FALSE)</f>
        <v>0.33333333333333298</v>
      </c>
      <c r="AA19" s="6">
        <f>VLOOKUP(الطباعة!$Q$6;'15'!$B$6:$E$11;3;FALSE)</f>
        <v>0.83333333333333337</v>
      </c>
      <c r="AB19" s="6">
        <f>VLOOKUP(الطباعة!$T$6;'15'!$B$6:$E$11;2;FALSE)</f>
        <v>0.33333333333333298</v>
      </c>
      <c r="AC19" s="6">
        <f>VLOOKUP(الطباعة!$T$6;'15'!$B$6:$E$11;3;FALSE)</f>
        <v>0.83333333333333337</v>
      </c>
    </row>
    <row r="20" spans="1:29" ht="23.25">
      <c r="A20" s="80">
        <v>16</v>
      </c>
      <c r="B20" s="76" t="str">
        <f>'16'!$C$2</f>
        <v>محمد مشالي</v>
      </c>
      <c r="C20" s="77" t="str">
        <f>'16'!$N$13</f>
        <v>لم يتأخر</v>
      </c>
      <c r="D20" s="92" t="str">
        <f>'16'!$N$14</f>
        <v>ليس له وقت إضافي</v>
      </c>
      <c r="E20" s="97"/>
      <c r="F20" s="98"/>
      <c r="G20" s="97"/>
      <c r="H20" s="98"/>
      <c r="I20" s="97"/>
      <c r="J20" s="98"/>
      <c r="K20" s="97"/>
      <c r="L20" s="98"/>
      <c r="M20" s="97"/>
      <c r="N20" s="98"/>
      <c r="O20" s="97"/>
      <c r="P20" s="98"/>
      <c r="R20" s="6">
        <f>VLOOKUP(الطباعة!$E$6;'16'!$B$6:$E$11;2;FALSE)</f>
        <v>0.33333333333333331</v>
      </c>
      <c r="S20" s="6">
        <f>VLOOKUP(الطباعة!$E$6;'16'!$B$6:$E$11;3;FALSE)</f>
        <v>0.83333333333333337</v>
      </c>
      <c r="T20" s="6">
        <f>VLOOKUP(الطباعة!$H$6;'16'!$B$6:$E$11;2;FALSE)</f>
        <v>0.33333333333333331</v>
      </c>
      <c r="U20" s="6">
        <f>VLOOKUP(الطباعة!$H$6;'16'!$B$6:$E$11;3;FALSE)</f>
        <v>0.83333333333333337</v>
      </c>
      <c r="V20" s="6">
        <f>VLOOKUP(الطباعة!$K$6;'16'!$B$6:$E$11;2;FALSE)</f>
        <v>0.33333333333333331</v>
      </c>
      <c r="W20" s="6">
        <f>VLOOKUP(الطباعة!$K$6;'16'!$B$6:$E$11;3;FALSE)</f>
        <v>0.83333333333333337</v>
      </c>
      <c r="X20" s="6">
        <f>VLOOKUP(الطباعة!$N$6;'16'!$B$6:$E$11;2;FALSE)</f>
        <v>0.33333333333333331</v>
      </c>
      <c r="Y20" s="6">
        <f>VLOOKUP(الطباعة!$N$6;'16'!$B$6:$E$11;3;FALSE)</f>
        <v>0.83333333333333337</v>
      </c>
      <c r="Z20" s="6">
        <f>VLOOKUP(الطباعة!$Q$6;'16'!$B$6:$E$11;2;FALSE)</f>
        <v>0.33333333333333298</v>
      </c>
      <c r="AA20" s="6">
        <f>VLOOKUP(الطباعة!$Q$6;'16'!$B$6:$E$11;3;FALSE)</f>
        <v>0.83333333333333337</v>
      </c>
      <c r="AB20" s="6">
        <f>VLOOKUP(الطباعة!$T$6;'16'!$B$6:$E$11;2;FALSE)</f>
        <v>0.33333333333333298</v>
      </c>
      <c r="AC20" s="6">
        <f>VLOOKUP(الطباعة!$T$6;'16'!$B$6:$E$11;3;FALSE)</f>
        <v>0.83333333333333337</v>
      </c>
    </row>
    <row r="21" spans="1:29" ht="23.25">
      <c r="A21" s="80">
        <v>17</v>
      </c>
      <c r="B21" s="76" t="str">
        <f>'17'!$C$2</f>
        <v>حلمي صبري</v>
      </c>
      <c r="C21" s="77" t="str">
        <f>'17'!$N$13</f>
        <v>لم يتأخر</v>
      </c>
      <c r="D21" s="92" t="str">
        <f>'17'!$N$14</f>
        <v>ليس له وقت إضافي</v>
      </c>
      <c r="E21" s="97"/>
      <c r="F21" s="98"/>
      <c r="G21" s="97"/>
      <c r="H21" s="98"/>
      <c r="I21" s="97"/>
      <c r="J21" s="98"/>
      <c r="K21" s="97"/>
      <c r="L21" s="98"/>
      <c r="M21" s="97"/>
      <c r="N21" s="98"/>
      <c r="O21" s="97"/>
      <c r="P21" s="98"/>
      <c r="R21" s="6">
        <f>VLOOKUP(الطباعة!$E$6;'17'!$B$6:$E$11;2;FALSE)</f>
        <v>0.33333333333333331</v>
      </c>
      <c r="S21" s="6">
        <f>VLOOKUP(الطباعة!$E$6;'17'!$B$6:$E$11;3;FALSE)</f>
        <v>0.83333333333333337</v>
      </c>
      <c r="T21" s="6">
        <f>VLOOKUP(الطباعة!$H$6;'17'!$B$6:$E$11;2;FALSE)</f>
        <v>0.33333333333333331</v>
      </c>
      <c r="U21" s="6">
        <f>VLOOKUP(الطباعة!$H$6;'17'!$B$6:$E$11;3;FALSE)</f>
        <v>0.83333333333333337</v>
      </c>
      <c r="V21" s="6">
        <f>VLOOKUP(الطباعة!$K$6;'17'!$B$6:$E$11;2;FALSE)</f>
        <v>0.33333333333333331</v>
      </c>
      <c r="W21" s="6">
        <f>VLOOKUP(الطباعة!$K$6;'17'!$B$6:$E$11;3;FALSE)</f>
        <v>0.83333333333333337</v>
      </c>
      <c r="X21" s="6">
        <f>VLOOKUP(الطباعة!$N$6;'17'!$B$6:$E$11;2;FALSE)</f>
        <v>0.33333333333333331</v>
      </c>
      <c r="Y21" s="6">
        <f>VLOOKUP(الطباعة!$N$6;'17'!$B$6:$E$11;3;FALSE)</f>
        <v>0.83333333333333337</v>
      </c>
      <c r="Z21" s="6">
        <f>VLOOKUP(الطباعة!$Q$6;'17'!$B$6:$E$11;2;FALSE)</f>
        <v>0.33333333333333298</v>
      </c>
      <c r="AA21" s="6">
        <f>VLOOKUP(الطباعة!$Q$6;'17'!$B$6:$E$11;3;FALSE)</f>
        <v>0.83333333333333337</v>
      </c>
      <c r="AB21" s="6">
        <f>VLOOKUP(الطباعة!$T$6;'17'!$B$6:$E$11;2;FALSE)</f>
        <v>0.33333333333333298</v>
      </c>
      <c r="AC21" s="6">
        <f>VLOOKUP(الطباعة!$T$6;'17'!$B$6:$E$11;3;FALSE)</f>
        <v>0.83333333333333337</v>
      </c>
    </row>
    <row r="22" spans="1:29" ht="23.25">
      <c r="A22" s="80">
        <v>18</v>
      </c>
      <c r="B22" s="76" t="str">
        <f>'18'!$C$2</f>
        <v>محمد ايمن غنيم</v>
      </c>
      <c r="C22" s="77" t="str">
        <f>'18'!$N$13</f>
        <v>لم يتأخر</v>
      </c>
      <c r="D22" s="92" t="str">
        <f>'18'!$N$14</f>
        <v>ليس له وقت إضافي</v>
      </c>
      <c r="E22" s="97"/>
      <c r="F22" s="98"/>
      <c r="G22" s="97"/>
      <c r="H22" s="98"/>
      <c r="I22" s="97"/>
      <c r="J22" s="98"/>
      <c r="K22" s="97"/>
      <c r="L22" s="98"/>
      <c r="M22" s="97"/>
      <c r="N22" s="98"/>
      <c r="O22" s="97"/>
      <c r="P22" s="98"/>
      <c r="R22" s="6">
        <f>VLOOKUP(الطباعة!$E$6;'18'!$B$6:$E$11;2;FALSE)</f>
        <v>0.33333333333333331</v>
      </c>
      <c r="S22" s="6">
        <f>VLOOKUP(الطباعة!$E$6;'18'!$B$6:$E$11;3;FALSE)</f>
        <v>0.83333333333333337</v>
      </c>
      <c r="T22" s="6">
        <f>VLOOKUP(الطباعة!$H$6;'18'!$B$6:$E$11;2;FALSE)</f>
        <v>0.33333333333333331</v>
      </c>
      <c r="U22" s="6">
        <f>VLOOKUP(الطباعة!$H$6;'18'!$B$6:$E$11;3;FALSE)</f>
        <v>0.83333333333333337</v>
      </c>
      <c r="V22" s="6">
        <f>VLOOKUP(الطباعة!$K$6;'18'!$B$6:$E$11;2;FALSE)</f>
        <v>0.33333333333333331</v>
      </c>
      <c r="W22" s="6">
        <f>VLOOKUP(الطباعة!$K$6;'18'!$B$6:$E$11;3;FALSE)</f>
        <v>0.83333333333333337</v>
      </c>
      <c r="X22" s="6">
        <f>VLOOKUP(الطباعة!$N$6;'18'!$B$6:$E$11;2;FALSE)</f>
        <v>0.33333333333333331</v>
      </c>
      <c r="Y22" s="6">
        <f>VLOOKUP(الطباعة!$N$6;'18'!$B$6:$E$11;3;FALSE)</f>
        <v>0.83333333333333337</v>
      </c>
      <c r="Z22" s="6">
        <f>VLOOKUP(الطباعة!$Q$6;'18'!$B$6:$E$11;2;FALSE)</f>
        <v>0.33333333333333298</v>
      </c>
      <c r="AA22" s="6">
        <f>VLOOKUP(الطباعة!$Q$6;'18'!$B$6:$E$11;3;FALSE)</f>
        <v>0.83333333333333337</v>
      </c>
      <c r="AB22" s="6">
        <f>VLOOKUP(الطباعة!$T$6;'18'!$B$6:$E$11;2;FALSE)</f>
        <v>0.33333333333333298</v>
      </c>
      <c r="AC22" s="6">
        <f>VLOOKUP(الطباعة!$T$6;'18'!$B$6:$E$11;3;FALSE)</f>
        <v>0.83333333333333337</v>
      </c>
    </row>
    <row r="23" spans="1:29" ht="23.25">
      <c r="A23" s="80">
        <v>19</v>
      </c>
      <c r="B23" s="76" t="str">
        <f>'19'!$C$2</f>
        <v>محمود سامي</v>
      </c>
      <c r="C23" s="77" t="str">
        <f>'19'!$N$13</f>
        <v>لم يتأخر</v>
      </c>
      <c r="D23" s="92" t="str">
        <f>'19'!$N$14</f>
        <v>ليس له وقت إضافي</v>
      </c>
      <c r="E23" s="97"/>
      <c r="F23" s="98"/>
      <c r="G23" s="97"/>
      <c r="H23" s="98"/>
      <c r="I23" s="97"/>
      <c r="J23" s="98"/>
      <c r="K23" s="97"/>
      <c r="L23" s="98"/>
      <c r="M23" s="97"/>
      <c r="N23" s="98"/>
      <c r="O23" s="97"/>
      <c r="P23" s="98"/>
      <c r="R23" s="6">
        <f>VLOOKUP(الطباعة!$E$6;'19'!$B$6:$E$11;2;FALSE)</f>
        <v>0.33333333333333331</v>
      </c>
      <c r="S23" s="6">
        <f>VLOOKUP(الطباعة!$E$6;'19'!$B$6:$E$11;3;FALSE)</f>
        <v>0.83333333333333337</v>
      </c>
      <c r="T23" s="6">
        <f>VLOOKUP(الطباعة!$H$6;'19'!$B$6:$E$11;2;FALSE)</f>
        <v>0.33333333333333331</v>
      </c>
      <c r="U23" s="6">
        <f>VLOOKUP(الطباعة!$H$6;'19'!$B$6:$E$11;3;FALSE)</f>
        <v>0.83333333333333337</v>
      </c>
      <c r="V23" s="6">
        <f>VLOOKUP(الطباعة!$K$6;'19'!$B$6:$E$11;2;FALSE)</f>
        <v>0.33333333333333331</v>
      </c>
      <c r="W23" s="6">
        <f>VLOOKUP(الطباعة!$K$6;'19'!$B$6:$E$11;3;FALSE)</f>
        <v>0.83333333333333337</v>
      </c>
      <c r="X23" s="6">
        <f>VLOOKUP(الطباعة!$N$6;'19'!$B$6:$E$11;2;FALSE)</f>
        <v>0.33333333333333331</v>
      </c>
      <c r="Y23" s="6">
        <f>VLOOKUP(الطباعة!$N$6;'19'!$B$6:$E$11;3;FALSE)</f>
        <v>0.83333333333333337</v>
      </c>
      <c r="Z23" s="6">
        <f>VLOOKUP(الطباعة!$Q$6;'19'!$B$6:$E$11;2;FALSE)</f>
        <v>0.33333333333333298</v>
      </c>
      <c r="AA23" s="6">
        <f>VLOOKUP(الطباعة!$Q$6;'19'!$B$6:$E$11;3;FALSE)</f>
        <v>0.83333333333333337</v>
      </c>
      <c r="AB23" s="6">
        <f>VLOOKUP(الطباعة!$T$6;'19'!$B$6:$E$11;2;FALSE)</f>
        <v>0.33333333333333298</v>
      </c>
      <c r="AC23" s="6">
        <f>VLOOKUP(الطباعة!$T$6;'19'!$B$6:$E$11;3;FALSE)</f>
        <v>0.83333333333333337</v>
      </c>
    </row>
    <row r="24" spans="1:29" ht="23.25">
      <c r="A24" s="80">
        <v>20</v>
      </c>
      <c r="B24" s="76" t="str">
        <f>'20'!$C$2</f>
        <v xml:space="preserve">احمد علي </v>
      </c>
      <c r="C24" s="77" t="str">
        <f>'20'!$N$13</f>
        <v>لم يتأخر</v>
      </c>
      <c r="D24" s="92" t="str">
        <f>'20'!$N$14</f>
        <v>ليس له وقت إضافي</v>
      </c>
      <c r="E24" s="97"/>
      <c r="F24" s="98"/>
      <c r="G24" s="97"/>
      <c r="H24" s="98"/>
      <c r="I24" s="97"/>
      <c r="J24" s="98"/>
      <c r="K24" s="97"/>
      <c r="L24" s="98"/>
      <c r="M24" s="97"/>
      <c r="N24" s="98"/>
      <c r="O24" s="97"/>
      <c r="P24" s="98"/>
      <c r="R24" s="6">
        <f>VLOOKUP(الطباعة!$E$6;'20'!$B$6:$E$11;2;FALSE)</f>
        <v>0.33333333333333331</v>
      </c>
      <c r="S24" s="6">
        <f>VLOOKUP(الطباعة!$E$6;'20'!$B$6:$E$11;3;FALSE)</f>
        <v>0.83333333333333337</v>
      </c>
      <c r="T24" s="6">
        <f>VLOOKUP(الطباعة!$H$6;'20'!$B$6:$E$11;2;FALSE)</f>
        <v>0.33333333333333331</v>
      </c>
      <c r="U24" s="6">
        <f>VLOOKUP(الطباعة!$H$6;'20'!$B$6:$E$11;3;FALSE)</f>
        <v>0.83333333333333337</v>
      </c>
      <c r="V24" s="6">
        <f>VLOOKUP(الطباعة!$K$6;'20'!$B$6:$E$11;2;FALSE)</f>
        <v>0.33333333333333331</v>
      </c>
      <c r="W24" s="6">
        <f>VLOOKUP(الطباعة!$K$6;'20'!$B$6:$E$11;3;FALSE)</f>
        <v>0.83333333333333337</v>
      </c>
      <c r="X24" s="6">
        <f>VLOOKUP(الطباعة!$N$6;'20'!$B$6:$E$11;2;FALSE)</f>
        <v>0.33333333333333331</v>
      </c>
      <c r="Y24" s="6">
        <f>VLOOKUP(الطباعة!$N$6;'20'!$B$6:$E$11;3;FALSE)</f>
        <v>0.83333333333333337</v>
      </c>
      <c r="Z24" s="6">
        <f>VLOOKUP(الطباعة!$Q$6;'20'!$B$6:$E$11;2;FALSE)</f>
        <v>0.33333333333333298</v>
      </c>
      <c r="AA24" s="6">
        <f>VLOOKUP(الطباعة!$Q$6;'20'!$B$6:$E$11;3;FALSE)</f>
        <v>0.83333333333333337</v>
      </c>
      <c r="AB24" s="6">
        <f>VLOOKUP(الطباعة!$T$6;'20'!$B$6:$E$11;2;FALSE)</f>
        <v>0.33333333333333298</v>
      </c>
      <c r="AC24" s="6">
        <f>VLOOKUP(الطباعة!$T$6;'20'!$B$6:$E$11;3;FALSE)</f>
        <v>0.83333333333333337</v>
      </c>
    </row>
    <row r="25" spans="1:29" ht="23.25">
      <c r="A25" s="80">
        <v>21</v>
      </c>
      <c r="B25" s="76" t="str">
        <f>'21'!$C$2</f>
        <v>محمد صلاح</v>
      </c>
      <c r="C25" s="77" t="str">
        <f>'21'!$N$13</f>
        <v>لم يتأخر</v>
      </c>
      <c r="D25" s="92" t="str">
        <f>'21'!$N$14</f>
        <v>ليس له وقت إضافي</v>
      </c>
      <c r="E25" s="97"/>
      <c r="F25" s="98"/>
      <c r="G25" s="97"/>
      <c r="H25" s="98"/>
      <c r="I25" s="97"/>
      <c r="J25" s="98"/>
      <c r="K25" s="97"/>
      <c r="L25" s="98"/>
      <c r="M25" s="97"/>
      <c r="N25" s="98"/>
      <c r="O25" s="97"/>
      <c r="P25" s="98"/>
      <c r="R25" s="6">
        <f>VLOOKUP(الطباعة!$E$6;'21'!$B$6:$E$11;2;FALSE)</f>
        <v>0.33333333333333331</v>
      </c>
      <c r="S25" s="6">
        <f>VLOOKUP(الطباعة!$E$6;'21'!$B$6:$E$11;3;FALSE)</f>
        <v>0.83333333333333337</v>
      </c>
      <c r="T25" s="6">
        <f>VLOOKUP(الطباعة!$H$6;'21'!$B$6:$E$11;2;FALSE)</f>
        <v>0.33333333333333331</v>
      </c>
      <c r="U25" s="6">
        <f>VLOOKUP(الطباعة!$H$6;'21'!$B$6:$E$11;3;FALSE)</f>
        <v>0.83333333333333337</v>
      </c>
      <c r="V25" s="6">
        <f>VLOOKUP(الطباعة!$K$6;'21'!$B$6:$E$11;2;FALSE)</f>
        <v>0.33333333333333331</v>
      </c>
      <c r="W25" s="6">
        <f>VLOOKUP(الطباعة!$K$6;'21'!$B$6:$E$11;3;FALSE)</f>
        <v>0.83333333333333337</v>
      </c>
      <c r="X25" s="6">
        <f>VLOOKUP(الطباعة!$N$6;'21'!$B$6:$E$11;2;FALSE)</f>
        <v>0.33333333333333331</v>
      </c>
      <c r="Y25" s="6">
        <f>VLOOKUP(الطباعة!$N$6;'21'!$B$6:$E$11;3;FALSE)</f>
        <v>0.83333333333333337</v>
      </c>
      <c r="Z25" s="6">
        <f>VLOOKUP(الطباعة!$Q$6;'21'!$B$6:$E$11;2;FALSE)</f>
        <v>0.33333333333333298</v>
      </c>
      <c r="AA25" s="6">
        <f>VLOOKUP(الطباعة!$Q$6;'21'!$B$6:$E$11;3;FALSE)</f>
        <v>0.83333333333333337</v>
      </c>
      <c r="AB25" s="6">
        <f>VLOOKUP(الطباعة!$T$6;'21'!$B$6:$E$11;2;FALSE)</f>
        <v>0.33333333333333298</v>
      </c>
      <c r="AC25" s="6">
        <f>VLOOKUP(الطباعة!$T$6;'21'!$B$6:$E$11;3;FALSE)</f>
        <v>0.83333333333333337</v>
      </c>
    </row>
    <row r="26" spans="1:29" ht="24" thickBot="1">
      <c r="A26" s="81">
        <v>22</v>
      </c>
      <c r="B26" s="76" t="str">
        <f>'22'!$C$2</f>
        <v>السيد زنتوت</v>
      </c>
      <c r="C26" s="77" t="str">
        <f>'22'!$N$13</f>
        <v>لم يتأخر</v>
      </c>
      <c r="D26" s="92" t="str">
        <f>'22'!$N$14</f>
        <v>ليس له وقت إضافي</v>
      </c>
      <c r="E26" s="99"/>
      <c r="F26" s="100"/>
      <c r="G26" s="99"/>
      <c r="H26" s="100"/>
      <c r="I26" s="99"/>
      <c r="J26" s="100"/>
      <c r="K26" s="99"/>
      <c r="L26" s="100"/>
      <c r="M26" s="99"/>
      <c r="N26" s="100"/>
      <c r="O26" s="99"/>
      <c r="P26" s="100"/>
      <c r="R26" s="6">
        <f>VLOOKUP(الطباعة!$E$6;'22'!$B$6:$E$11;2;FALSE)</f>
        <v>0.33333333333333331</v>
      </c>
      <c r="S26" s="6">
        <f>VLOOKUP(الطباعة!$E$6;'22'!$B$6:$E$11;3;FALSE)</f>
        <v>0.83333333333333337</v>
      </c>
      <c r="T26" s="6">
        <f>VLOOKUP(الطباعة!$H$6;'22'!$B$6:$E$11;2;FALSE)</f>
        <v>0.33333333333333331</v>
      </c>
      <c r="U26" s="6">
        <f>VLOOKUP(الطباعة!$H$6;'22'!$B$6:$E$11;3;FALSE)</f>
        <v>0.83333333333333337</v>
      </c>
      <c r="V26" s="6">
        <f>VLOOKUP(الطباعة!$K$6;'22'!$B$6:$E$11;2;FALSE)</f>
        <v>0.33333333333333331</v>
      </c>
      <c r="W26" s="6">
        <f>VLOOKUP(الطباعة!$K$6;'22'!$B$6:$E$11;3;FALSE)</f>
        <v>0.83333333333333337</v>
      </c>
      <c r="X26" s="6">
        <f>VLOOKUP(الطباعة!$N$6;'22'!$B$6:$E$11;2;FALSE)</f>
        <v>0.33333333333333331</v>
      </c>
      <c r="Y26" s="6">
        <f>VLOOKUP(الطباعة!$N$6;'22'!$B$6:$E$11;3;FALSE)</f>
        <v>0.83333333333333337</v>
      </c>
      <c r="Z26" s="6">
        <f>VLOOKUP(الطباعة!$Q$6;'22'!$B$6:$E$11;2;FALSE)</f>
        <v>0.33333333333333298</v>
      </c>
      <c r="AA26" s="6">
        <f>VLOOKUP(الطباعة!$Q$6;'22'!$B$6:$E$11;3;FALSE)</f>
        <v>0.83333333333333337</v>
      </c>
      <c r="AB26" s="6">
        <f>VLOOKUP(الطباعة!$T$6;'22'!$B$6:$E$11;2;FALSE)</f>
        <v>0.33333333333333298</v>
      </c>
      <c r="AC26" s="6">
        <f>VLOOKUP(الطباعة!$T$6;'22'!$B$6:$E$11;3;FALSE)</f>
        <v>0.83333333333333337</v>
      </c>
    </row>
    <row r="28" spans="1:29">
      <c r="F28" s="7">
        <f>C5</f>
        <v>-6.9444444444499709E-4</v>
      </c>
    </row>
  </sheetData>
  <mergeCells count="13">
    <mergeCell ref="Z4:AA4"/>
    <mergeCell ref="AB4:AC4"/>
    <mergeCell ref="E3:F3"/>
    <mergeCell ref="G3:H3"/>
    <mergeCell ref="I3:J3"/>
    <mergeCell ref="K3:L3"/>
    <mergeCell ref="M3:N3"/>
    <mergeCell ref="O3:P3"/>
    <mergeCell ref="R4:S4"/>
    <mergeCell ref="T4:U4"/>
    <mergeCell ref="V4:W4"/>
    <mergeCell ref="X4:Y4"/>
    <mergeCell ref="A1:D2"/>
  </mergeCells>
  <dataValidations count="1">
    <dataValidation type="list" allowBlank="1" sqref="E5:E26 M5:M26 K5:K26 I5:I26 G5:G26 O5:O26" xr:uid="{1C5DFA60-8CFA-43C0-B5E9-8A1CB8FC60E4}">
      <formula1>$Q$5:$Q$8</formula1>
    </dataValidation>
  </dataValidations>
  <hyperlinks>
    <hyperlink ref="A5" location="'1'!A1" display="'1'!A1" xr:uid="{EA69994C-514F-435E-B75E-BD0831BFA3E3}"/>
    <hyperlink ref="A6" location="'2'!A1" display="'2'!A1" xr:uid="{4026E595-1157-4E62-B08C-AA60659E984B}"/>
    <hyperlink ref="A7" location="'3'!A1" display="'3'!A1" xr:uid="{4A2764C6-81AC-4AD1-AA93-47A37BAC4AF2}"/>
    <hyperlink ref="A8" location="'4'!A1" display="'4'!A1" xr:uid="{085EEA0D-792D-43D9-A210-0F530E9C76E4}"/>
    <hyperlink ref="A9" location="'5'!A1" display="'5'!A1" xr:uid="{6014BB57-6887-4D56-8683-7B181499727F}"/>
    <hyperlink ref="A10" location="'6'!A1" display="'6'!A1" xr:uid="{54CD3324-A96B-4F87-98A9-5A6425A0BA35}"/>
    <hyperlink ref="A11" location="'7'!A1" display="'7'!A1" xr:uid="{E9893683-2023-41A0-A798-1A0CD6A6F1B8}"/>
    <hyperlink ref="A12" location="'8'!A1" display="'8'!A1" xr:uid="{FFBB8C7A-1E97-4600-877D-9DF57523A8B1}"/>
    <hyperlink ref="A13" location="'9'!A1" display="'9'!A1" xr:uid="{7F36FED8-FDE6-444E-9B5F-B3CB090DBB74}"/>
    <hyperlink ref="A14" location="'10'!A1" display="'10'!A1" xr:uid="{35088FF2-7D47-468E-AC9A-676AE4CBCA7E}"/>
    <hyperlink ref="A15" location="'11'!A1" display="'11'!A1" xr:uid="{A7C2B99F-DD73-498F-AFA0-24D6C3AB13AC}"/>
    <hyperlink ref="A16" location="'12'!A1" display="'12'!A1" xr:uid="{92C512A5-48BB-4DA5-B250-D293186DB7C9}"/>
    <hyperlink ref="A17" location="'13'!A1" display="'13'!A1" xr:uid="{ACEFC4FE-2356-4951-A69E-EEACC9626BAD}"/>
    <hyperlink ref="A18" location="'14'!A1" display="'14'!A1" xr:uid="{10BADCD0-E7DD-4E0D-8998-02CBBE2BBCD0}"/>
    <hyperlink ref="A19" location="'15'!A1" display="'15'!A1" xr:uid="{A9A8655C-17ED-42DA-A29C-BFD4770970E3}"/>
    <hyperlink ref="A20" location="'16'!A1" display="'16'!A1" xr:uid="{8A045CDB-7707-41D3-8105-2F0FD1DC19F4}"/>
    <hyperlink ref="A21" location="'17'!A1" display="'17'!A1" xr:uid="{AFE35D2C-B86E-4969-BBD7-7243E78C71EF}"/>
    <hyperlink ref="A22" location="'18'!A1" display="'18'!A1" xr:uid="{FFD34009-D320-469D-BBFA-9B1396F675BD}"/>
    <hyperlink ref="A23" location="'19'!A1" display="'19'!A1" xr:uid="{BFB53481-DB1A-4837-9E90-17E576ED7C4F}"/>
    <hyperlink ref="A24" location="'20'!A1" display="'20'!A1" xr:uid="{8034271B-3AD8-42C8-B92D-B1D6DB9DAD59}"/>
    <hyperlink ref="A25" location="'21'!A1" display="'21'!A1" xr:uid="{11DB138B-D0D9-4B8B-B7A3-4DAE489D764F}"/>
    <hyperlink ref="A26" location="'22'!A1" display="'22'!A1" xr:uid="{B2CCC2B2-F404-4DE7-AC64-B38AC162AB01}"/>
  </hyperlinks>
  <pageMargins left="0.7" right="0.7" top="0.75" bottom="0.75" header="0.3" footer="0.3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B7B7D7-3A6D-4909-831F-FCAF09C01306}">
  <sheetPr codeName="Worksheet____18"/>
  <dimension ref="A1:N40"/>
  <sheetViews>
    <sheetView showGridLines="0" showRowColHeaders="0" rightToLeft="1" workbookViewId="0">
      <selection activeCell="C2" sqref="C2:D2"/>
    </sheetView>
  </sheetViews>
  <sheetFormatPr defaultRowHeight="14.25"/>
  <cols>
    <col min="1" max="1" width="9.375" bestFit="1" customWidth="1"/>
    <col min="2" max="2" width="11.125" bestFit="1" customWidth="1"/>
    <col min="3" max="3" width="12.5" customWidth="1"/>
    <col min="4" max="4" width="12.125" customWidth="1"/>
    <col min="5" max="5" width="9" customWidth="1"/>
    <col min="6" max="6" width="13.25" customWidth="1"/>
    <col min="7" max="7" width="12.375" customWidth="1"/>
    <col min="8" max="8" width="9" customWidth="1"/>
    <col min="9" max="12" width="9" hidden="1" customWidth="1"/>
    <col min="13" max="13" width="18.875" bestFit="1" customWidth="1"/>
    <col min="14" max="14" width="13.875" bestFit="1" customWidth="1"/>
  </cols>
  <sheetData>
    <row r="1" spans="1:14" ht="24.95" customHeight="1">
      <c r="B1" s="12" t="s">
        <v>11</v>
      </c>
      <c r="C1" s="35">
        <v>18</v>
      </c>
      <c r="D1" s="36"/>
    </row>
    <row r="2" spans="1:14" ht="24.95" customHeight="1" thickBot="1">
      <c r="B2" s="13" t="s">
        <v>12</v>
      </c>
      <c r="C2" s="37" t="s">
        <v>48</v>
      </c>
      <c r="D2" s="38"/>
      <c r="M2" s="3"/>
      <c r="N2" s="3"/>
    </row>
    <row r="3" spans="1:14" ht="24.95" customHeight="1" thickBot="1">
      <c r="A3" s="11"/>
      <c r="B3" s="11"/>
      <c r="C3" s="11"/>
      <c r="D3" s="11"/>
      <c r="E3" s="11"/>
      <c r="F3" s="17"/>
      <c r="G3" s="17"/>
      <c r="H3" s="17"/>
    </row>
    <row r="4" spans="1:14" ht="24.95" customHeight="1">
      <c r="A4" s="39" t="s">
        <v>0</v>
      </c>
      <c r="B4" s="41" t="s">
        <v>1</v>
      </c>
      <c r="C4" s="43" t="s">
        <v>15</v>
      </c>
      <c r="D4" s="44"/>
      <c r="E4" s="45"/>
      <c r="F4" s="43" t="s">
        <v>21</v>
      </c>
      <c r="G4" s="44"/>
      <c r="H4" s="45"/>
      <c r="I4" s="55" t="s">
        <v>2</v>
      </c>
      <c r="J4" s="55"/>
      <c r="K4" s="55"/>
      <c r="L4" s="55"/>
      <c r="M4" s="51" t="s">
        <v>6</v>
      </c>
      <c r="N4" s="53" t="s">
        <v>7</v>
      </c>
    </row>
    <row r="5" spans="1:14" ht="24.95" customHeight="1">
      <c r="A5" s="40"/>
      <c r="B5" s="42"/>
      <c r="C5" s="18" t="s">
        <v>3</v>
      </c>
      <c r="D5" s="19" t="s">
        <v>4</v>
      </c>
      <c r="E5" s="20" t="s">
        <v>5</v>
      </c>
      <c r="F5" s="21" t="s">
        <v>16</v>
      </c>
      <c r="G5" s="22" t="s">
        <v>3</v>
      </c>
      <c r="H5" s="23" t="s">
        <v>5</v>
      </c>
      <c r="I5" s="2" t="s">
        <v>3</v>
      </c>
      <c r="J5" s="2" t="s">
        <v>4</v>
      </c>
      <c r="K5" s="2" t="s">
        <v>14</v>
      </c>
      <c r="L5" s="2" t="s">
        <v>5</v>
      </c>
      <c r="M5" s="52"/>
      <c r="N5" s="54"/>
    </row>
    <row r="6" spans="1:14" ht="24.95" customHeight="1">
      <c r="A6" s="29">
        <v>1</v>
      </c>
      <c r="B6" s="28">
        <v>44709</v>
      </c>
      <c r="C6" s="14">
        <v>0.33333333333333331</v>
      </c>
      <c r="D6" s="15">
        <v>0.83333333333333337</v>
      </c>
      <c r="E6" s="27">
        <f>D6-C6</f>
        <v>0.5</v>
      </c>
      <c r="F6" s="34">
        <v>0.5</v>
      </c>
      <c r="G6" s="33">
        <v>0.54166666666666663</v>
      </c>
      <c r="H6" s="26">
        <f>G6-F6</f>
        <v>4.166666666666663E-2</v>
      </c>
      <c r="I6" s="4">
        <v>0.33333333333333331</v>
      </c>
      <c r="J6" s="4">
        <v>0.79166666666666663</v>
      </c>
      <c r="K6" s="16">
        <v>4.1666666666666664E-2</v>
      </c>
      <c r="L6" s="16">
        <f>J6-I6+K6</f>
        <v>0.5</v>
      </c>
      <c r="M6" s="10" t="str">
        <f>IFERROR(IF((L6-E6)+(H6-K6)&lt;=0;"لم يتأخر";(L6-E6)+(H6-K6));"00:00")</f>
        <v>لم يتأخر</v>
      </c>
      <c r="N6" s="1" t="str">
        <f>IFERROR(IF(((E6-L6)-(H6-K6))&lt;=0.000001;"ليس له وقت إضافي";(E6-L6)-(H6-K6));"00:00")</f>
        <v>ليس له وقت إضافي</v>
      </c>
    </row>
    <row r="7" spans="1:14" ht="24.95" customHeight="1">
      <c r="A7" s="29">
        <v>2</v>
      </c>
      <c r="B7" s="28">
        <v>44710</v>
      </c>
      <c r="C7" s="14">
        <v>0.33333333333333331</v>
      </c>
      <c r="D7" s="15">
        <v>0.83333333333333337</v>
      </c>
      <c r="E7" s="27">
        <f t="shared" ref="E7:E11" si="0">D7-C7</f>
        <v>0.5</v>
      </c>
      <c r="F7" s="34">
        <v>0.5</v>
      </c>
      <c r="G7" s="33">
        <v>0.54166666666666663</v>
      </c>
      <c r="H7" s="24">
        <f>G7-F7</f>
        <v>4.166666666666663E-2</v>
      </c>
      <c r="I7" s="4">
        <v>0.33333333333333331</v>
      </c>
      <c r="J7" s="4">
        <v>0.79166666666666663</v>
      </c>
      <c r="K7" s="16">
        <v>4.1666666666666664E-2</v>
      </c>
      <c r="L7" s="16">
        <f t="shared" ref="L7:L11" si="1">J7-I7+K7</f>
        <v>0.5</v>
      </c>
      <c r="M7" s="10" t="str">
        <f t="shared" ref="M7:M11" si="2">IFERROR(IF((L7-E7)+(H7-K7)&lt;=0;"لم يتأخر";(L7-E7)+(H7-K7));"00:00")</f>
        <v>لم يتأخر</v>
      </c>
      <c r="N7" s="1" t="str">
        <f t="shared" ref="N7:N11" si="3">IFERROR(IF(((E7-L7)-(H7-K7))&lt;=0.000001;"ليس له وقت إضافي";(E7-L7)-(H7-K7));"00:00")</f>
        <v>ليس له وقت إضافي</v>
      </c>
    </row>
    <row r="8" spans="1:14" ht="24.95" customHeight="1">
      <c r="A8" s="29">
        <v>3</v>
      </c>
      <c r="B8" s="28">
        <v>44711</v>
      </c>
      <c r="C8" s="14">
        <v>0.33333333333333331</v>
      </c>
      <c r="D8" s="15">
        <v>0.83333333333333337</v>
      </c>
      <c r="E8" s="27">
        <f t="shared" si="0"/>
        <v>0.5</v>
      </c>
      <c r="F8" s="34">
        <v>0.5</v>
      </c>
      <c r="G8" s="33">
        <v>0.54166666666666663</v>
      </c>
      <c r="H8" s="24">
        <f t="shared" ref="H8:H11" si="4">G8-F8</f>
        <v>4.166666666666663E-2</v>
      </c>
      <c r="I8" s="4">
        <v>0.33333333333333331</v>
      </c>
      <c r="J8" s="4">
        <v>0.79166666666666663</v>
      </c>
      <c r="K8" s="16">
        <v>4.1666666666666699E-2</v>
      </c>
      <c r="L8" s="16">
        <f t="shared" si="1"/>
        <v>0.5</v>
      </c>
      <c r="M8" s="10" t="str">
        <f t="shared" si="2"/>
        <v>لم يتأخر</v>
      </c>
      <c r="N8" s="1" t="str">
        <f t="shared" si="3"/>
        <v>ليس له وقت إضافي</v>
      </c>
    </row>
    <row r="9" spans="1:14" ht="24.95" customHeight="1">
      <c r="A9" s="29">
        <v>4</v>
      </c>
      <c r="B9" s="28">
        <v>44712</v>
      </c>
      <c r="C9" s="14">
        <v>0.33333333333333331</v>
      </c>
      <c r="D9" s="15">
        <v>0.83333333333333337</v>
      </c>
      <c r="E9" s="27">
        <f t="shared" si="0"/>
        <v>0.5</v>
      </c>
      <c r="F9" s="34">
        <v>0.5</v>
      </c>
      <c r="G9" s="33">
        <v>0.54166666666666663</v>
      </c>
      <c r="H9" s="24">
        <f t="shared" si="4"/>
        <v>4.166666666666663E-2</v>
      </c>
      <c r="I9" s="4">
        <v>0.33333333333333331</v>
      </c>
      <c r="J9" s="4">
        <v>0.79166666666666663</v>
      </c>
      <c r="K9" s="16">
        <v>4.1666666666666699E-2</v>
      </c>
      <c r="L9" s="16">
        <f t="shared" si="1"/>
        <v>0.5</v>
      </c>
      <c r="M9" s="10" t="str">
        <f t="shared" si="2"/>
        <v>لم يتأخر</v>
      </c>
      <c r="N9" s="1" t="str">
        <f t="shared" si="3"/>
        <v>ليس له وقت إضافي</v>
      </c>
    </row>
    <row r="10" spans="1:14" ht="24.95" customHeight="1">
      <c r="A10" s="29">
        <v>5</v>
      </c>
      <c r="B10" s="28">
        <v>44713</v>
      </c>
      <c r="C10" s="14">
        <v>0.33333333333333298</v>
      </c>
      <c r="D10" s="15">
        <v>0.83333333333333337</v>
      </c>
      <c r="E10" s="27">
        <f t="shared" si="0"/>
        <v>0.50000000000000044</v>
      </c>
      <c r="F10" s="34">
        <v>0.5</v>
      </c>
      <c r="G10" s="33">
        <v>0.54166666666666663</v>
      </c>
      <c r="H10" s="24">
        <f t="shared" si="4"/>
        <v>4.166666666666663E-2</v>
      </c>
      <c r="I10" s="4">
        <v>0.33333333333333331</v>
      </c>
      <c r="J10" s="4">
        <v>0.79166666666666663</v>
      </c>
      <c r="K10" s="16">
        <v>4.1666666666666699E-2</v>
      </c>
      <c r="L10" s="16">
        <f t="shared" si="1"/>
        <v>0.5</v>
      </c>
      <c r="M10" s="10" t="str">
        <f t="shared" si="2"/>
        <v>لم يتأخر</v>
      </c>
      <c r="N10" s="1" t="str">
        <f t="shared" si="3"/>
        <v>ليس له وقت إضافي</v>
      </c>
    </row>
    <row r="11" spans="1:14" ht="24.95" customHeight="1" thickBot="1">
      <c r="A11" s="29">
        <v>6</v>
      </c>
      <c r="B11" s="28">
        <v>44714</v>
      </c>
      <c r="C11" s="14">
        <v>0.33333333333333298</v>
      </c>
      <c r="D11" s="15">
        <v>0.83333333333333337</v>
      </c>
      <c r="E11" s="27">
        <f t="shared" si="0"/>
        <v>0.50000000000000044</v>
      </c>
      <c r="F11" s="34">
        <v>0.5</v>
      </c>
      <c r="G11" s="33">
        <v>0.54166666666666663</v>
      </c>
      <c r="H11" s="24">
        <f t="shared" si="4"/>
        <v>4.166666666666663E-2</v>
      </c>
      <c r="I11" s="4">
        <v>0.33333333333333331</v>
      </c>
      <c r="J11" s="4">
        <v>0.79166666666666663</v>
      </c>
      <c r="K11" s="16">
        <v>4.1666666666666699E-2</v>
      </c>
      <c r="L11" s="16">
        <f t="shared" si="1"/>
        <v>0.5</v>
      </c>
      <c r="M11" s="10" t="str">
        <f t="shared" si="2"/>
        <v>لم يتأخر</v>
      </c>
      <c r="N11" s="1" t="str">
        <f t="shared" si="3"/>
        <v>ليس له وقت إضافي</v>
      </c>
    </row>
    <row r="12" spans="1:14" ht="24.95" customHeight="1" thickBot="1">
      <c r="A12" s="46" t="s">
        <v>9</v>
      </c>
      <c r="B12" s="47"/>
      <c r="C12" s="47"/>
      <c r="D12" s="48"/>
      <c r="E12" s="9">
        <f>SUM(E6:E11)</f>
        <v>3.0000000000000009</v>
      </c>
      <c r="F12" s="56" t="s">
        <v>9</v>
      </c>
      <c r="G12" s="57"/>
      <c r="H12" s="9">
        <f>SUM(H6:H11)</f>
        <v>0.24999999999999978</v>
      </c>
      <c r="I12" s="49" t="s">
        <v>8</v>
      </c>
      <c r="J12" s="50"/>
      <c r="K12" s="25">
        <f>SUM(K6:K11)</f>
        <v>0.25000000000000011</v>
      </c>
      <c r="L12" s="8">
        <f>SUM(L6:L11)</f>
        <v>3</v>
      </c>
      <c r="M12" s="5">
        <f>SUM(M6:M11)</f>
        <v>0</v>
      </c>
      <c r="N12" s="5">
        <f>SUM(N6:N11)</f>
        <v>0</v>
      </c>
    </row>
    <row r="13" spans="1:14" ht="24.95" customHeight="1" thickBot="1">
      <c r="M13" s="5" t="s">
        <v>10</v>
      </c>
      <c r="N13" s="5" t="str">
        <f>IFERROR(IF((L12-E12)+(H12-K12)&lt;=0;"لم يتأخر";(L12-E12)+(H12-K12));"00:00")</f>
        <v>لم يتأخر</v>
      </c>
    </row>
    <row r="14" spans="1:14" ht="24.95" customHeight="1" thickBot="1">
      <c r="I14" s="7"/>
      <c r="J14" s="6"/>
      <c r="K14" s="6"/>
      <c r="M14" s="5" t="s">
        <v>13</v>
      </c>
      <c r="N14" s="5" t="str">
        <f>IFERROR(IF(((E12-L12)-(H12-K12))&lt;=0.000001;"ليس له وقت إضافي";(E12-L12)-(H12-K12));"00:00")</f>
        <v>ليس له وقت إضافي</v>
      </c>
    </row>
    <row r="40" customFormat="1" ht="27" customHeight="1"/>
  </sheetData>
  <mergeCells count="12">
    <mergeCell ref="C1:D1"/>
    <mergeCell ref="C2:D2"/>
    <mergeCell ref="A4:A5"/>
    <mergeCell ref="B4:B5"/>
    <mergeCell ref="C4:E4"/>
    <mergeCell ref="I4:L4"/>
    <mergeCell ref="M4:M5"/>
    <mergeCell ref="N4:N5"/>
    <mergeCell ref="A12:D12"/>
    <mergeCell ref="F12:G12"/>
    <mergeCell ref="I12:J12"/>
    <mergeCell ref="F4:H4"/>
  </mergeCells>
  <conditionalFormatting sqref="J15:K39">
    <cfRule type="cellIs" dxfId="134" priority="9" operator="equal">
      <formula>0</formula>
    </cfRule>
  </conditionalFormatting>
  <conditionalFormatting sqref="J15:K39">
    <cfRule type="notContainsBlanks" dxfId="133" priority="10">
      <formula>LEN(TRIM(J15))&gt;0</formula>
    </cfRule>
  </conditionalFormatting>
  <conditionalFormatting sqref="N13:N14">
    <cfRule type="expression" dxfId="132" priority="5">
      <formula>IF($N$14="ليس له وقت إضافي";$N$13;"")</formula>
    </cfRule>
    <cfRule type="containsText" dxfId="131" priority="6" operator="containsText" text="ليس له وقت إضافي">
      <formula>NOT(ISERROR(SEARCH("ليس له وقت إضافي";N13)))</formula>
    </cfRule>
    <cfRule type="expression" dxfId="130" priority="7">
      <formula>IF($N$13="لم يتأخر";$N$14;"")</formula>
    </cfRule>
    <cfRule type="containsText" dxfId="129" priority="8" operator="containsText" text="لم">
      <formula>NOT(ISERROR(SEARCH("لم";N13)))</formula>
    </cfRule>
  </conditionalFormatting>
  <conditionalFormatting sqref="M6:M11">
    <cfRule type="containsText" dxfId="128" priority="3" stopIfTrue="1" operator="containsText" text="لم">
      <formula>NOT(ISERROR(SEARCH("لم";M6)))</formula>
    </cfRule>
    <cfRule type="expression" dxfId="127" priority="4">
      <formula>IFERROR(IF(_xlfn.NUMBERVALUE($M6)&gt;0;M6;"");"")</formula>
    </cfRule>
  </conditionalFormatting>
  <conditionalFormatting sqref="N6:N11">
    <cfRule type="containsText" dxfId="126" priority="1" operator="containsText" text="ليس">
      <formula>NOT(ISERROR(SEARCH("ليس";N6)))</formula>
    </cfRule>
    <cfRule type="expression" dxfId="125" priority="2" stopIfTrue="1">
      <formula>IFERROR(IF(_xlfn.NUMBERVALUE($N6)&gt;0;N6;"");"")</formula>
    </cfRule>
  </conditionalFormatting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68754A-6480-4E37-AB0C-D6A822659052}">
  <sheetPr codeName="Worksheet____19"/>
  <dimension ref="A1:N40"/>
  <sheetViews>
    <sheetView showGridLines="0" showRowColHeaders="0" rightToLeft="1" workbookViewId="0">
      <selection activeCell="C2" sqref="C2:D2"/>
    </sheetView>
  </sheetViews>
  <sheetFormatPr defaultRowHeight="14.25"/>
  <cols>
    <col min="1" max="1" width="9.375" bestFit="1" customWidth="1"/>
    <col min="2" max="2" width="11.125" bestFit="1" customWidth="1"/>
    <col min="3" max="3" width="12.5" customWidth="1"/>
    <col min="4" max="4" width="12.125" customWidth="1"/>
    <col min="5" max="5" width="9" customWidth="1"/>
    <col min="6" max="6" width="13.25" customWidth="1"/>
    <col min="7" max="7" width="12.375" customWidth="1"/>
    <col min="8" max="8" width="9" customWidth="1"/>
    <col min="9" max="12" width="9" hidden="1" customWidth="1"/>
    <col min="13" max="13" width="18.875" bestFit="1" customWidth="1"/>
    <col min="14" max="14" width="13.875" bestFit="1" customWidth="1"/>
  </cols>
  <sheetData>
    <row r="1" spans="1:14" ht="24.95" customHeight="1">
      <c r="B1" s="12" t="s">
        <v>11</v>
      </c>
      <c r="C1" s="35">
        <v>19</v>
      </c>
      <c r="D1" s="36"/>
    </row>
    <row r="2" spans="1:14" ht="24.95" customHeight="1" thickBot="1">
      <c r="B2" s="13" t="s">
        <v>12</v>
      </c>
      <c r="C2" s="37" t="s">
        <v>49</v>
      </c>
      <c r="D2" s="38"/>
      <c r="M2" s="3"/>
      <c r="N2" s="3"/>
    </row>
    <row r="3" spans="1:14" ht="24.95" customHeight="1" thickBot="1">
      <c r="A3" s="11"/>
      <c r="B3" s="11"/>
      <c r="C3" s="11"/>
      <c r="D3" s="11"/>
      <c r="E3" s="11"/>
      <c r="F3" s="17"/>
      <c r="G3" s="17"/>
      <c r="H3" s="17"/>
    </row>
    <row r="4" spans="1:14" ht="24.95" customHeight="1">
      <c r="A4" s="39" t="s">
        <v>0</v>
      </c>
      <c r="B4" s="41" t="s">
        <v>1</v>
      </c>
      <c r="C4" s="43" t="s">
        <v>15</v>
      </c>
      <c r="D4" s="44"/>
      <c r="E4" s="45"/>
      <c r="F4" s="43" t="s">
        <v>21</v>
      </c>
      <c r="G4" s="44"/>
      <c r="H4" s="45"/>
      <c r="I4" s="55" t="s">
        <v>2</v>
      </c>
      <c r="J4" s="55"/>
      <c r="K4" s="55"/>
      <c r="L4" s="55"/>
      <c r="M4" s="51" t="s">
        <v>6</v>
      </c>
      <c r="N4" s="53" t="s">
        <v>7</v>
      </c>
    </row>
    <row r="5" spans="1:14" ht="24.95" customHeight="1">
      <c r="A5" s="40"/>
      <c r="B5" s="42"/>
      <c r="C5" s="18" t="s">
        <v>3</v>
      </c>
      <c r="D5" s="19" t="s">
        <v>4</v>
      </c>
      <c r="E5" s="20" t="s">
        <v>5</v>
      </c>
      <c r="F5" s="21" t="s">
        <v>16</v>
      </c>
      <c r="G5" s="22" t="s">
        <v>3</v>
      </c>
      <c r="H5" s="23" t="s">
        <v>5</v>
      </c>
      <c r="I5" s="2" t="s">
        <v>3</v>
      </c>
      <c r="J5" s="2" t="s">
        <v>4</v>
      </c>
      <c r="K5" s="2" t="s">
        <v>14</v>
      </c>
      <c r="L5" s="2" t="s">
        <v>5</v>
      </c>
      <c r="M5" s="52"/>
      <c r="N5" s="54"/>
    </row>
    <row r="6" spans="1:14" ht="24.95" customHeight="1">
      <c r="A6" s="29">
        <v>1</v>
      </c>
      <c r="B6" s="28">
        <v>44709</v>
      </c>
      <c r="C6" s="14">
        <v>0.33333333333333331</v>
      </c>
      <c r="D6" s="15">
        <v>0.83333333333333337</v>
      </c>
      <c r="E6" s="27">
        <f>D6-C6</f>
        <v>0.5</v>
      </c>
      <c r="F6" s="34">
        <v>0.5</v>
      </c>
      <c r="G6" s="33">
        <v>0.54166666666666663</v>
      </c>
      <c r="H6" s="26">
        <f>G6-F6</f>
        <v>4.166666666666663E-2</v>
      </c>
      <c r="I6" s="4">
        <v>0.33333333333333331</v>
      </c>
      <c r="J6" s="4">
        <v>0.79166666666666663</v>
      </c>
      <c r="K6" s="16">
        <v>4.1666666666666664E-2</v>
      </c>
      <c r="L6" s="16">
        <f>J6-I6+K6</f>
        <v>0.5</v>
      </c>
      <c r="M6" s="10" t="str">
        <f>IFERROR(IF((L6-E6)+(H6-K6)&lt;=0;"لم يتأخر";(L6-E6)+(H6-K6));"00:00")</f>
        <v>لم يتأخر</v>
      </c>
      <c r="N6" s="1" t="str">
        <f>IFERROR(IF(((E6-L6)-(H6-K6))&lt;=0.000001;"ليس له وقت إضافي";(E6-L6)-(H6-K6));"00:00")</f>
        <v>ليس له وقت إضافي</v>
      </c>
    </row>
    <row r="7" spans="1:14" ht="24.95" customHeight="1">
      <c r="A7" s="29">
        <v>2</v>
      </c>
      <c r="B7" s="28">
        <v>44710</v>
      </c>
      <c r="C7" s="14">
        <v>0.33333333333333331</v>
      </c>
      <c r="D7" s="15">
        <v>0.83333333333333337</v>
      </c>
      <c r="E7" s="27">
        <f t="shared" ref="E7:E11" si="0">D7-C7</f>
        <v>0.5</v>
      </c>
      <c r="F7" s="34">
        <v>0.5</v>
      </c>
      <c r="G7" s="33">
        <v>0.54166666666666663</v>
      </c>
      <c r="H7" s="24">
        <f>G7-F7</f>
        <v>4.166666666666663E-2</v>
      </c>
      <c r="I7" s="4">
        <v>0.33333333333333331</v>
      </c>
      <c r="J7" s="4">
        <v>0.79166666666666663</v>
      </c>
      <c r="K7" s="16">
        <v>4.1666666666666664E-2</v>
      </c>
      <c r="L7" s="16">
        <f t="shared" ref="L7:L11" si="1">J7-I7+K7</f>
        <v>0.5</v>
      </c>
      <c r="M7" s="10" t="str">
        <f t="shared" ref="M7:M11" si="2">IFERROR(IF((L7-E7)+(H7-K7)&lt;=0;"لم يتأخر";(L7-E7)+(H7-K7));"00:00")</f>
        <v>لم يتأخر</v>
      </c>
      <c r="N7" s="1" t="str">
        <f t="shared" ref="N7:N11" si="3">IFERROR(IF(((E7-L7)-(H7-K7))&lt;=0.000001;"ليس له وقت إضافي";(E7-L7)-(H7-K7));"00:00")</f>
        <v>ليس له وقت إضافي</v>
      </c>
    </row>
    <row r="8" spans="1:14" ht="24.95" customHeight="1">
      <c r="A8" s="29">
        <v>3</v>
      </c>
      <c r="B8" s="28">
        <v>44711</v>
      </c>
      <c r="C8" s="14">
        <v>0.33333333333333331</v>
      </c>
      <c r="D8" s="15">
        <v>0.83333333333333337</v>
      </c>
      <c r="E8" s="27">
        <f t="shared" si="0"/>
        <v>0.5</v>
      </c>
      <c r="F8" s="34">
        <v>0.5</v>
      </c>
      <c r="G8" s="33">
        <v>0.54166666666666663</v>
      </c>
      <c r="H8" s="24">
        <f t="shared" ref="H8:H11" si="4">G8-F8</f>
        <v>4.166666666666663E-2</v>
      </c>
      <c r="I8" s="4">
        <v>0.33333333333333331</v>
      </c>
      <c r="J8" s="4">
        <v>0.79166666666666663</v>
      </c>
      <c r="K8" s="16">
        <v>4.1666666666666699E-2</v>
      </c>
      <c r="L8" s="16">
        <f t="shared" si="1"/>
        <v>0.5</v>
      </c>
      <c r="M8" s="10" t="str">
        <f t="shared" si="2"/>
        <v>لم يتأخر</v>
      </c>
      <c r="N8" s="1" t="str">
        <f t="shared" si="3"/>
        <v>ليس له وقت إضافي</v>
      </c>
    </row>
    <row r="9" spans="1:14" ht="24.95" customHeight="1">
      <c r="A9" s="29">
        <v>4</v>
      </c>
      <c r="B9" s="28">
        <v>44712</v>
      </c>
      <c r="C9" s="14">
        <v>0.33333333333333331</v>
      </c>
      <c r="D9" s="15">
        <v>0.83333333333333337</v>
      </c>
      <c r="E9" s="27">
        <f t="shared" si="0"/>
        <v>0.5</v>
      </c>
      <c r="F9" s="34">
        <v>0.5</v>
      </c>
      <c r="G9" s="33">
        <v>0.54166666666666663</v>
      </c>
      <c r="H9" s="24">
        <f t="shared" si="4"/>
        <v>4.166666666666663E-2</v>
      </c>
      <c r="I9" s="4">
        <v>0.33333333333333331</v>
      </c>
      <c r="J9" s="4">
        <v>0.79166666666666663</v>
      </c>
      <c r="K9" s="16">
        <v>4.1666666666666699E-2</v>
      </c>
      <c r="L9" s="16">
        <f t="shared" si="1"/>
        <v>0.5</v>
      </c>
      <c r="M9" s="10" t="str">
        <f t="shared" si="2"/>
        <v>لم يتأخر</v>
      </c>
      <c r="N9" s="1" t="str">
        <f t="shared" si="3"/>
        <v>ليس له وقت إضافي</v>
      </c>
    </row>
    <row r="10" spans="1:14" ht="24.95" customHeight="1">
      <c r="A10" s="29">
        <v>5</v>
      </c>
      <c r="B10" s="28">
        <v>44713</v>
      </c>
      <c r="C10" s="14">
        <v>0.33333333333333298</v>
      </c>
      <c r="D10" s="15">
        <v>0.83333333333333337</v>
      </c>
      <c r="E10" s="27">
        <f t="shared" si="0"/>
        <v>0.50000000000000044</v>
      </c>
      <c r="F10" s="34">
        <v>0.5</v>
      </c>
      <c r="G10" s="33">
        <v>0.54166666666666663</v>
      </c>
      <c r="H10" s="24">
        <f t="shared" si="4"/>
        <v>4.166666666666663E-2</v>
      </c>
      <c r="I10" s="4">
        <v>0.33333333333333331</v>
      </c>
      <c r="J10" s="4">
        <v>0.79166666666666663</v>
      </c>
      <c r="K10" s="16">
        <v>4.1666666666666699E-2</v>
      </c>
      <c r="L10" s="16">
        <f t="shared" si="1"/>
        <v>0.5</v>
      </c>
      <c r="M10" s="10" t="str">
        <f t="shared" si="2"/>
        <v>لم يتأخر</v>
      </c>
      <c r="N10" s="1" t="str">
        <f t="shared" si="3"/>
        <v>ليس له وقت إضافي</v>
      </c>
    </row>
    <row r="11" spans="1:14" ht="24.95" customHeight="1" thickBot="1">
      <c r="A11" s="29">
        <v>6</v>
      </c>
      <c r="B11" s="28">
        <v>44714</v>
      </c>
      <c r="C11" s="14">
        <v>0.33333333333333298</v>
      </c>
      <c r="D11" s="15">
        <v>0.83333333333333337</v>
      </c>
      <c r="E11" s="27">
        <f t="shared" si="0"/>
        <v>0.50000000000000044</v>
      </c>
      <c r="F11" s="34">
        <v>0.5</v>
      </c>
      <c r="G11" s="33">
        <v>0.54166666666666663</v>
      </c>
      <c r="H11" s="24">
        <f t="shared" si="4"/>
        <v>4.166666666666663E-2</v>
      </c>
      <c r="I11" s="4">
        <v>0.33333333333333331</v>
      </c>
      <c r="J11" s="4">
        <v>0.79166666666666663</v>
      </c>
      <c r="K11" s="16">
        <v>4.1666666666666699E-2</v>
      </c>
      <c r="L11" s="16">
        <f t="shared" si="1"/>
        <v>0.5</v>
      </c>
      <c r="M11" s="10" t="str">
        <f t="shared" si="2"/>
        <v>لم يتأخر</v>
      </c>
      <c r="N11" s="1" t="str">
        <f t="shared" si="3"/>
        <v>ليس له وقت إضافي</v>
      </c>
    </row>
    <row r="12" spans="1:14" ht="24.95" customHeight="1" thickBot="1">
      <c r="A12" s="46" t="s">
        <v>9</v>
      </c>
      <c r="B12" s="47"/>
      <c r="C12" s="47"/>
      <c r="D12" s="48"/>
      <c r="E12" s="9">
        <f>SUM(E6:E11)</f>
        <v>3.0000000000000009</v>
      </c>
      <c r="F12" s="56" t="s">
        <v>9</v>
      </c>
      <c r="G12" s="57"/>
      <c r="H12" s="9">
        <f>SUM(H6:H11)</f>
        <v>0.24999999999999978</v>
      </c>
      <c r="I12" s="49" t="s">
        <v>8</v>
      </c>
      <c r="J12" s="50"/>
      <c r="K12" s="25">
        <f>SUM(K6:K11)</f>
        <v>0.25000000000000011</v>
      </c>
      <c r="L12" s="8">
        <f>SUM(L6:L11)</f>
        <v>3</v>
      </c>
      <c r="M12" s="5">
        <f>SUM(M6:M11)</f>
        <v>0</v>
      </c>
      <c r="N12" s="5">
        <f>SUM(N6:N11)</f>
        <v>0</v>
      </c>
    </row>
    <row r="13" spans="1:14" ht="24.95" customHeight="1" thickBot="1">
      <c r="M13" s="5" t="s">
        <v>10</v>
      </c>
      <c r="N13" s="5" t="str">
        <f>IFERROR(IF((L12-E12)+(H12-K12)&lt;=0;"لم يتأخر";(L12-E12)+(H12-K12));"00:00")</f>
        <v>لم يتأخر</v>
      </c>
    </row>
    <row r="14" spans="1:14" ht="24.95" customHeight="1" thickBot="1">
      <c r="I14" s="7"/>
      <c r="J14" s="6"/>
      <c r="K14" s="6"/>
      <c r="M14" s="5" t="s">
        <v>13</v>
      </c>
      <c r="N14" s="5" t="str">
        <f>IFERROR(IF(((E12-L12)-(H12-K12))&lt;=0.000001;"ليس له وقت إضافي";(E12-L12)-(H12-K12));"00:00")</f>
        <v>ليس له وقت إضافي</v>
      </c>
    </row>
    <row r="40" customFormat="1" ht="27" customHeight="1"/>
  </sheetData>
  <mergeCells count="12">
    <mergeCell ref="C1:D1"/>
    <mergeCell ref="C2:D2"/>
    <mergeCell ref="A4:A5"/>
    <mergeCell ref="B4:B5"/>
    <mergeCell ref="C4:E4"/>
    <mergeCell ref="I4:L4"/>
    <mergeCell ref="M4:M5"/>
    <mergeCell ref="N4:N5"/>
    <mergeCell ref="A12:D12"/>
    <mergeCell ref="F12:G12"/>
    <mergeCell ref="I12:J12"/>
    <mergeCell ref="F4:H4"/>
  </mergeCells>
  <conditionalFormatting sqref="J15:K39">
    <cfRule type="cellIs" dxfId="124" priority="9" operator="equal">
      <formula>0</formula>
    </cfRule>
  </conditionalFormatting>
  <conditionalFormatting sqref="J15:K39">
    <cfRule type="notContainsBlanks" dxfId="123" priority="10">
      <formula>LEN(TRIM(J15))&gt;0</formula>
    </cfRule>
  </conditionalFormatting>
  <conditionalFormatting sqref="N13:N14">
    <cfRule type="expression" dxfId="122" priority="5">
      <formula>IF($N$14="ليس له وقت إضافي";$N$13;"")</formula>
    </cfRule>
    <cfRule type="containsText" dxfId="121" priority="6" operator="containsText" text="ليس له وقت إضافي">
      <formula>NOT(ISERROR(SEARCH("ليس له وقت إضافي";N13)))</formula>
    </cfRule>
    <cfRule type="expression" dxfId="120" priority="7">
      <formula>IF($N$13="لم يتأخر";$N$14;"")</formula>
    </cfRule>
    <cfRule type="containsText" dxfId="119" priority="8" operator="containsText" text="لم">
      <formula>NOT(ISERROR(SEARCH("لم";N13)))</formula>
    </cfRule>
  </conditionalFormatting>
  <conditionalFormatting sqref="M6:M11">
    <cfRule type="containsText" dxfId="118" priority="3" stopIfTrue="1" operator="containsText" text="لم">
      <formula>NOT(ISERROR(SEARCH("لم";M6)))</formula>
    </cfRule>
    <cfRule type="expression" dxfId="117" priority="4">
      <formula>IFERROR(IF(_xlfn.NUMBERVALUE($M6)&gt;0;M6;"");"")</formula>
    </cfRule>
  </conditionalFormatting>
  <conditionalFormatting sqref="N6:N11">
    <cfRule type="containsText" dxfId="116" priority="1" operator="containsText" text="ليس">
      <formula>NOT(ISERROR(SEARCH("ليس";N6)))</formula>
    </cfRule>
    <cfRule type="expression" dxfId="115" priority="2" stopIfTrue="1">
      <formula>IFERROR(IF(_xlfn.NUMBERVALUE($N6)&gt;0;N6;"");"")</formula>
    </cfRule>
  </conditionalFormatting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966601-7ABC-458E-A0E6-FBE907E0167E}">
  <sheetPr codeName="Worksheet____20"/>
  <dimension ref="A1:N40"/>
  <sheetViews>
    <sheetView showGridLines="0" showRowColHeaders="0" rightToLeft="1" workbookViewId="0">
      <selection activeCell="C2" sqref="C2:D2"/>
    </sheetView>
  </sheetViews>
  <sheetFormatPr defaultRowHeight="14.25"/>
  <cols>
    <col min="1" max="1" width="9.375" bestFit="1" customWidth="1"/>
    <col min="2" max="2" width="11.125" bestFit="1" customWidth="1"/>
    <col min="3" max="3" width="12.5" customWidth="1"/>
    <col min="4" max="4" width="12.125" customWidth="1"/>
    <col min="5" max="5" width="9" customWidth="1"/>
    <col min="6" max="6" width="13.25" customWidth="1"/>
    <col min="7" max="7" width="12.375" customWidth="1"/>
    <col min="8" max="8" width="9" customWidth="1"/>
    <col min="9" max="12" width="9" hidden="1" customWidth="1"/>
    <col min="13" max="13" width="18.875" bestFit="1" customWidth="1"/>
    <col min="14" max="14" width="13.875" bestFit="1" customWidth="1"/>
  </cols>
  <sheetData>
    <row r="1" spans="1:14" ht="24.95" customHeight="1">
      <c r="B1" s="12" t="s">
        <v>11</v>
      </c>
      <c r="C1" s="35">
        <v>20</v>
      </c>
      <c r="D1" s="36"/>
    </row>
    <row r="2" spans="1:14" ht="24.95" customHeight="1" thickBot="1">
      <c r="B2" s="13" t="s">
        <v>12</v>
      </c>
      <c r="C2" s="37" t="s">
        <v>50</v>
      </c>
      <c r="D2" s="38"/>
      <c r="M2" s="3"/>
      <c r="N2" s="3"/>
    </row>
    <row r="3" spans="1:14" ht="24.95" customHeight="1" thickBot="1">
      <c r="A3" s="11"/>
      <c r="B3" s="11"/>
      <c r="C3" s="11"/>
      <c r="D3" s="11"/>
      <c r="E3" s="11"/>
      <c r="F3" s="17"/>
      <c r="G3" s="17"/>
      <c r="H3" s="17"/>
    </row>
    <row r="4" spans="1:14" ht="24.95" customHeight="1">
      <c r="A4" s="39" t="s">
        <v>0</v>
      </c>
      <c r="B4" s="41" t="s">
        <v>1</v>
      </c>
      <c r="C4" s="43" t="s">
        <v>15</v>
      </c>
      <c r="D4" s="44"/>
      <c r="E4" s="45"/>
      <c r="F4" s="43" t="s">
        <v>21</v>
      </c>
      <c r="G4" s="44"/>
      <c r="H4" s="45"/>
      <c r="I4" s="55" t="s">
        <v>2</v>
      </c>
      <c r="J4" s="55"/>
      <c r="K4" s="55"/>
      <c r="L4" s="55"/>
      <c r="M4" s="51" t="s">
        <v>6</v>
      </c>
      <c r="N4" s="53" t="s">
        <v>7</v>
      </c>
    </row>
    <row r="5" spans="1:14" ht="24.95" customHeight="1">
      <c r="A5" s="40"/>
      <c r="B5" s="42"/>
      <c r="C5" s="18" t="s">
        <v>3</v>
      </c>
      <c r="D5" s="19" t="s">
        <v>4</v>
      </c>
      <c r="E5" s="20" t="s">
        <v>5</v>
      </c>
      <c r="F5" s="21" t="s">
        <v>16</v>
      </c>
      <c r="G5" s="22" t="s">
        <v>3</v>
      </c>
      <c r="H5" s="23" t="s">
        <v>5</v>
      </c>
      <c r="I5" s="2" t="s">
        <v>3</v>
      </c>
      <c r="J5" s="2" t="s">
        <v>4</v>
      </c>
      <c r="K5" s="2" t="s">
        <v>14</v>
      </c>
      <c r="L5" s="2" t="s">
        <v>5</v>
      </c>
      <c r="M5" s="52"/>
      <c r="N5" s="54"/>
    </row>
    <row r="6" spans="1:14" ht="24.95" customHeight="1">
      <c r="A6" s="29">
        <v>1</v>
      </c>
      <c r="B6" s="28">
        <v>44709</v>
      </c>
      <c r="C6" s="14">
        <v>0.33333333333333331</v>
      </c>
      <c r="D6" s="15">
        <v>0.83333333333333337</v>
      </c>
      <c r="E6" s="27">
        <f>D6-C6</f>
        <v>0.5</v>
      </c>
      <c r="F6" s="34">
        <v>0.5</v>
      </c>
      <c r="G6" s="33">
        <v>0.54166666666666663</v>
      </c>
      <c r="H6" s="26">
        <f>G6-F6</f>
        <v>4.166666666666663E-2</v>
      </c>
      <c r="I6" s="4">
        <v>0.33333333333333331</v>
      </c>
      <c r="J6" s="4">
        <v>0.79166666666666663</v>
      </c>
      <c r="K6" s="16">
        <v>4.1666666666666664E-2</v>
      </c>
      <c r="L6" s="16">
        <f>J6-I6+K6</f>
        <v>0.5</v>
      </c>
      <c r="M6" s="10" t="str">
        <f>IFERROR(IF((L6-E6)+(H6-K6)&lt;=0;"لم يتأخر";(L6-E6)+(H6-K6));"00:00")</f>
        <v>لم يتأخر</v>
      </c>
      <c r="N6" s="1" t="str">
        <f>IFERROR(IF(((E6-L6)-(H6-K6))&lt;=0.000001;"ليس له وقت إضافي";(E6-L6)-(H6-K6));"00:00")</f>
        <v>ليس له وقت إضافي</v>
      </c>
    </row>
    <row r="7" spans="1:14" ht="24.95" customHeight="1">
      <c r="A7" s="29">
        <v>2</v>
      </c>
      <c r="B7" s="28">
        <v>44710</v>
      </c>
      <c r="C7" s="14">
        <v>0.33333333333333331</v>
      </c>
      <c r="D7" s="15">
        <v>0.83333333333333337</v>
      </c>
      <c r="E7" s="27">
        <f t="shared" ref="E7:E11" si="0">D7-C7</f>
        <v>0.5</v>
      </c>
      <c r="F7" s="34">
        <v>0.5</v>
      </c>
      <c r="G7" s="33">
        <v>0.54166666666666663</v>
      </c>
      <c r="H7" s="24">
        <f>G7-F7</f>
        <v>4.166666666666663E-2</v>
      </c>
      <c r="I7" s="4">
        <v>0.33333333333333331</v>
      </c>
      <c r="J7" s="4">
        <v>0.79166666666666663</v>
      </c>
      <c r="K7" s="16">
        <v>4.1666666666666664E-2</v>
      </c>
      <c r="L7" s="16">
        <f t="shared" ref="L7:L11" si="1">J7-I7+K7</f>
        <v>0.5</v>
      </c>
      <c r="M7" s="10" t="str">
        <f t="shared" ref="M7:M11" si="2">IFERROR(IF((L7-E7)+(H7-K7)&lt;=0;"لم يتأخر";(L7-E7)+(H7-K7));"00:00")</f>
        <v>لم يتأخر</v>
      </c>
      <c r="N7" s="1" t="str">
        <f t="shared" ref="N7:N11" si="3">IFERROR(IF(((E7-L7)-(H7-K7))&lt;=0.000001;"ليس له وقت إضافي";(E7-L7)-(H7-K7));"00:00")</f>
        <v>ليس له وقت إضافي</v>
      </c>
    </row>
    <row r="8" spans="1:14" ht="24.95" customHeight="1">
      <c r="A8" s="29">
        <v>3</v>
      </c>
      <c r="B8" s="28">
        <v>44711</v>
      </c>
      <c r="C8" s="14">
        <v>0.33333333333333331</v>
      </c>
      <c r="D8" s="15">
        <v>0.83333333333333337</v>
      </c>
      <c r="E8" s="27">
        <f t="shared" si="0"/>
        <v>0.5</v>
      </c>
      <c r="F8" s="34">
        <v>0.5</v>
      </c>
      <c r="G8" s="33">
        <v>0.54166666666666663</v>
      </c>
      <c r="H8" s="24">
        <f t="shared" ref="H8:H11" si="4">G8-F8</f>
        <v>4.166666666666663E-2</v>
      </c>
      <c r="I8" s="4">
        <v>0.33333333333333331</v>
      </c>
      <c r="J8" s="4">
        <v>0.79166666666666663</v>
      </c>
      <c r="K8" s="16">
        <v>4.1666666666666699E-2</v>
      </c>
      <c r="L8" s="16">
        <f t="shared" si="1"/>
        <v>0.5</v>
      </c>
      <c r="M8" s="10" t="str">
        <f t="shared" si="2"/>
        <v>لم يتأخر</v>
      </c>
      <c r="N8" s="1" t="str">
        <f t="shared" si="3"/>
        <v>ليس له وقت إضافي</v>
      </c>
    </row>
    <row r="9" spans="1:14" ht="24.95" customHeight="1">
      <c r="A9" s="29">
        <v>4</v>
      </c>
      <c r="B9" s="28">
        <v>44712</v>
      </c>
      <c r="C9" s="14">
        <v>0.33333333333333331</v>
      </c>
      <c r="D9" s="15">
        <v>0.83333333333333337</v>
      </c>
      <c r="E9" s="27">
        <f t="shared" si="0"/>
        <v>0.5</v>
      </c>
      <c r="F9" s="34">
        <v>0.5</v>
      </c>
      <c r="G9" s="33">
        <v>0.54166666666666663</v>
      </c>
      <c r="H9" s="24">
        <f t="shared" si="4"/>
        <v>4.166666666666663E-2</v>
      </c>
      <c r="I9" s="4">
        <v>0.33333333333333331</v>
      </c>
      <c r="J9" s="4">
        <v>0.79166666666666663</v>
      </c>
      <c r="K9" s="16">
        <v>4.1666666666666699E-2</v>
      </c>
      <c r="L9" s="16">
        <f t="shared" si="1"/>
        <v>0.5</v>
      </c>
      <c r="M9" s="10" t="str">
        <f t="shared" si="2"/>
        <v>لم يتأخر</v>
      </c>
      <c r="N9" s="1" t="str">
        <f t="shared" si="3"/>
        <v>ليس له وقت إضافي</v>
      </c>
    </row>
    <row r="10" spans="1:14" ht="24.95" customHeight="1">
      <c r="A10" s="29">
        <v>5</v>
      </c>
      <c r="B10" s="28">
        <v>44713</v>
      </c>
      <c r="C10" s="14">
        <v>0.33333333333333298</v>
      </c>
      <c r="D10" s="15">
        <v>0.83333333333333337</v>
      </c>
      <c r="E10" s="27">
        <f t="shared" si="0"/>
        <v>0.50000000000000044</v>
      </c>
      <c r="F10" s="34">
        <v>0.5</v>
      </c>
      <c r="G10" s="33">
        <v>0.54166666666666663</v>
      </c>
      <c r="H10" s="24">
        <f t="shared" si="4"/>
        <v>4.166666666666663E-2</v>
      </c>
      <c r="I10" s="4">
        <v>0.33333333333333331</v>
      </c>
      <c r="J10" s="4">
        <v>0.79166666666666663</v>
      </c>
      <c r="K10" s="16">
        <v>4.1666666666666699E-2</v>
      </c>
      <c r="L10" s="16">
        <f t="shared" si="1"/>
        <v>0.5</v>
      </c>
      <c r="M10" s="10" t="str">
        <f t="shared" si="2"/>
        <v>لم يتأخر</v>
      </c>
      <c r="N10" s="1" t="str">
        <f t="shared" si="3"/>
        <v>ليس له وقت إضافي</v>
      </c>
    </row>
    <row r="11" spans="1:14" ht="24.95" customHeight="1" thickBot="1">
      <c r="A11" s="29">
        <v>6</v>
      </c>
      <c r="B11" s="28">
        <v>44714</v>
      </c>
      <c r="C11" s="14">
        <v>0.33333333333333298</v>
      </c>
      <c r="D11" s="15">
        <v>0.83333333333333337</v>
      </c>
      <c r="E11" s="27">
        <f t="shared" si="0"/>
        <v>0.50000000000000044</v>
      </c>
      <c r="F11" s="34">
        <v>0.5</v>
      </c>
      <c r="G11" s="33">
        <v>0.54166666666666663</v>
      </c>
      <c r="H11" s="24">
        <f t="shared" si="4"/>
        <v>4.166666666666663E-2</v>
      </c>
      <c r="I11" s="4">
        <v>0.33333333333333331</v>
      </c>
      <c r="J11" s="4">
        <v>0.79166666666666663</v>
      </c>
      <c r="K11" s="16">
        <v>4.1666666666666699E-2</v>
      </c>
      <c r="L11" s="16">
        <f t="shared" si="1"/>
        <v>0.5</v>
      </c>
      <c r="M11" s="10" t="str">
        <f t="shared" si="2"/>
        <v>لم يتأخر</v>
      </c>
      <c r="N11" s="1" t="str">
        <f t="shared" si="3"/>
        <v>ليس له وقت إضافي</v>
      </c>
    </row>
    <row r="12" spans="1:14" ht="24.95" customHeight="1" thickBot="1">
      <c r="A12" s="46" t="s">
        <v>9</v>
      </c>
      <c r="B12" s="47"/>
      <c r="C12" s="47"/>
      <c r="D12" s="48"/>
      <c r="E12" s="9">
        <f>SUM(E6:E11)</f>
        <v>3.0000000000000009</v>
      </c>
      <c r="F12" s="56" t="s">
        <v>9</v>
      </c>
      <c r="G12" s="57"/>
      <c r="H12" s="9">
        <f>SUM(H6:H11)</f>
        <v>0.24999999999999978</v>
      </c>
      <c r="I12" s="49" t="s">
        <v>8</v>
      </c>
      <c r="J12" s="50"/>
      <c r="K12" s="25">
        <f>SUM(K6:K11)</f>
        <v>0.25000000000000011</v>
      </c>
      <c r="L12" s="8">
        <f>SUM(L6:L11)</f>
        <v>3</v>
      </c>
      <c r="M12" s="5">
        <f>SUM(M6:M11)</f>
        <v>0</v>
      </c>
      <c r="N12" s="5">
        <f>SUM(N6:N11)</f>
        <v>0</v>
      </c>
    </row>
    <row r="13" spans="1:14" ht="24.95" customHeight="1" thickBot="1">
      <c r="M13" s="5" t="s">
        <v>10</v>
      </c>
      <c r="N13" s="5" t="str">
        <f>IFERROR(IF((L12-E12)+(H12-K12)&lt;=0;"لم يتأخر";(L12-E12)+(H12-K12));"00:00")</f>
        <v>لم يتأخر</v>
      </c>
    </row>
    <row r="14" spans="1:14" ht="24.95" customHeight="1" thickBot="1">
      <c r="I14" s="7"/>
      <c r="J14" s="6"/>
      <c r="K14" s="6"/>
      <c r="M14" s="5" t="s">
        <v>13</v>
      </c>
      <c r="N14" s="5" t="str">
        <f>IFERROR(IF(((E12-L12)-(H12-K12))&lt;=0.000001;"ليس له وقت إضافي";(E12-L12)-(H12-K12));"00:00")</f>
        <v>ليس له وقت إضافي</v>
      </c>
    </row>
    <row r="40" customFormat="1" ht="27" customHeight="1"/>
  </sheetData>
  <mergeCells count="12">
    <mergeCell ref="C1:D1"/>
    <mergeCell ref="C2:D2"/>
    <mergeCell ref="A4:A5"/>
    <mergeCell ref="B4:B5"/>
    <mergeCell ref="C4:E4"/>
    <mergeCell ref="I4:L4"/>
    <mergeCell ref="M4:M5"/>
    <mergeCell ref="N4:N5"/>
    <mergeCell ref="A12:D12"/>
    <mergeCell ref="F12:G12"/>
    <mergeCell ref="I12:J12"/>
    <mergeCell ref="F4:H4"/>
  </mergeCells>
  <conditionalFormatting sqref="J15:K39">
    <cfRule type="cellIs" dxfId="114" priority="9" operator="equal">
      <formula>0</formula>
    </cfRule>
  </conditionalFormatting>
  <conditionalFormatting sqref="J15:K39">
    <cfRule type="notContainsBlanks" dxfId="113" priority="10">
      <formula>LEN(TRIM(J15))&gt;0</formula>
    </cfRule>
  </conditionalFormatting>
  <conditionalFormatting sqref="N13:N14">
    <cfRule type="expression" dxfId="112" priority="5">
      <formula>IF($N$14="ليس له وقت إضافي";$N$13;"")</formula>
    </cfRule>
    <cfRule type="containsText" dxfId="111" priority="6" operator="containsText" text="ليس له وقت إضافي">
      <formula>NOT(ISERROR(SEARCH("ليس له وقت إضافي";N13)))</formula>
    </cfRule>
    <cfRule type="expression" dxfId="110" priority="7">
      <formula>IF($N$13="لم يتأخر";$N$14;"")</formula>
    </cfRule>
    <cfRule type="containsText" dxfId="109" priority="8" operator="containsText" text="لم">
      <formula>NOT(ISERROR(SEARCH("لم";N13)))</formula>
    </cfRule>
  </conditionalFormatting>
  <conditionalFormatting sqref="M6:M11">
    <cfRule type="containsText" dxfId="108" priority="3" stopIfTrue="1" operator="containsText" text="لم">
      <formula>NOT(ISERROR(SEARCH("لم";M6)))</formula>
    </cfRule>
    <cfRule type="expression" dxfId="107" priority="4">
      <formula>IFERROR(IF(_xlfn.NUMBERVALUE($M6)&gt;0;M6;"");"")</formula>
    </cfRule>
  </conditionalFormatting>
  <conditionalFormatting sqref="N6:N11">
    <cfRule type="containsText" dxfId="106" priority="1" operator="containsText" text="ليس">
      <formula>NOT(ISERROR(SEARCH("ليس";N6)))</formula>
    </cfRule>
    <cfRule type="expression" dxfId="105" priority="2" stopIfTrue="1">
      <formula>IFERROR(IF(_xlfn.NUMBERVALUE($N6)&gt;0;N6;"");"")</formula>
    </cfRule>
  </conditionalFormatting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F05B97-F2FC-448F-8555-FCE2C3A7A2B3}">
  <sheetPr codeName="Worksheet____21"/>
  <dimension ref="A1:N40"/>
  <sheetViews>
    <sheetView showGridLines="0" showRowColHeaders="0" rightToLeft="1" workbookViewId="0">
      <selection activeCell="C2" sqref="C2:D2"/>
    </sheetView>
  </sheetViews>
  <sheetFormatPr defaultRowHeight="14.25"/>
  <cols>
    <col min="1" max="1" width="9.375" bestFit="1" customWidth="1"/>
    <col min="2" max="2" width="11.125" bestFit="1" customWidth="1"/>
    <col min="3" max="3" width="12.5" customWidth="1"/>
    <col min="4" max="4" width="12.125" customWidth="1"/>
    <col min="5" max="5" width="9" customWidth="1"/>
    <col min="6" max="6" width="13.25" customWidth="1"/>
    <col min="7" max="7" width="12.375" customWidth="1"/>
    <col min="8" max="8" width="9" customWidth="1"/>
    <col min="9" max="12" width="9" hidden="1" customWidth="1"/>
    <col min="13" max="13" width="18.875" bestFit="1" customWidth="1"/>
    <col min="14" max="14" width="13.875" bestFit="1" customWidth="1"/>
  </cols>
  <sheetData>
    <row r="1" spans="1:14" ht="24.95" customHeight="1">
      <c r="B1" s="12" t="s">
        <v>11</v>
      </c>
      <c r="C1" s="35">
        <v>21</v>
      </c>
      <c r="D1" s="36"/>
    </row>
    <row r="2" spans="1:14" ht="24.95" customHeight="1" thickBot="1">
      <c r="B2" s="13" t="s">
        <v>12</v>
      </c>
      <c r="C2" s="37" t="s">
        <v>51</v>
      </c>
      <c r="D2" s="38"/>
      <c r="M2" s="3"/>
      <c r="N2" s="3"/>
    </row>
    <row r="3" spans="1:14" ht="24.95" customHeight="1" thickBot="1">
      <c r="A3" s="11"/>
      <c r="B3" s="11"/>
      <c r="C3" s="11"/>
      <c r="D3" s="11"/>
      <c r="E3" s="11"/>
      <c r="F3" s="17"/>
      <c r="G3" s="17"/>
      <c r="H3" s="17"/>
    </row>
    <row r="4" spans="1:14" ht="24.95" customHeight="1">
      <c r="A4" s="39" t="s">
        <v>0</v>
      </c>
      <c r="B4" s="41" t="s">
        <v>1</v>
      </c>
      <c r="C4" s="43" t="s">
        <v>15</v>
      </c>
      <c r="D4" s="44"/>
      <c r="E4" s="45"/>
      <c r="F4" s="43" t="s">
        <v>21</v>
      </c>
      <c r="G4" s="44"/>
      <c r="H4" s="45"/>
      <c r="I4" s="55" t="s">
        <v>2</v>
      </c>
      <c r="J4" s="55"/>
      <c r="K4" s="55"/>
      <c r="L4" s="55"/>
      <c r="M4" s="51" t="s">
        <v>6</v>
      </c>
      <c r="N4" s="53" t="s">
        <v>7</v>
      </c>
    </row>
    <row r="5" spans="1:14" ht="24.95" customHeight="1">
      <c r="A5" s="40"/>
      <c r="B5" s="42"/>
      <c r="C5" s="18" t="s">
        <v>3</v>
      </c>
      <c r="D5" s="19" t="s">
        <v>4</v>
      </c>
      <c r="E5" s="20" t="s">
        <v>5</v>
      </c>
      <c r="F5" s="21" t="s">
        <v>16</v>
      </c>
      <c r="G5" s="22" t="s">
        <v>3</v>
      </c>
      <c r="H5" s="23" t="s">
        <v>5</v>
      </c>
      <c r="I5" s="2" t="s">
        <v>3</v>
      </c>
      <c r="J5" s="2" t="s">
        <v>4</v>
      </c>
      <c r="K5" s="2" t="s">
        <v>14</v>
      </c>
      <c r="L5" s="2" t="s">
        <v>5</v>
      </c>
      <c r="M5" s="52"/>
      <c r="N5" s="54"/>
    </row>
    <row r="6" spans="1:14" ht="24.95" customHeight="1">
      <c r="A6" s="29">
        <v>1</v>
      </c>
      <c r="B6" s="28">
        <v>44709</v>
      </c>
      <c r="C6" s="14">
        <v>0.33333333333333331</v>
      </c>
      <c r="D6" s="15">
        <v>0.83333333333333337</v>
      </c>
      <c r="E6" s="27">
        <f>D6-C6</f>
        <v>0.5</v>
      </c>
      <c r="F6" s="34">
        <v>0.5</v>
      </c>
      <c r="G6" s="33">
        <v>0.54166666666666663</v>
      </c>
      <c r="H6" s="26">
        <f>G6-F6</f>
        <v>4.166666666666663E-2</v>
      </c>
      <c r="I6" s="4">
        <v>0.33333333333333331</v>
      </c>
      <c r="J6" s="4">
        <v>0.79166666666666663</v>
      </c>
      <c r="K6" s="16">
        <v>4.1666666666666664E-2</v>
      </c>
      <c r="L6" s="16">
        <f>J6-I6+K6</f>
        <v>0.5</v>
      </c>
      <c r="M6" s="10" t="str">
        <f>IFERROR(IF((L6-E6)+(H6-K6)&lt;=0;"لم يتأخر";(L6-E6)+(H6-K6));"00:00")</f>
        <v>لم يتأخر</v>
      </c>
      <c r="N6" s="1" t="str">
        <f>IFERROR(IF(((E6-L6)-(H6-K6))&lt;=0.000001;"ليس له وقت إضافي";(E6-L6)-(H6-K6));"00:00")</f>
        <v>ليس له وقت إضافي</v>
      </c>
    </row>
    <row r="7" spans="1:14" ht="24.95" customHeight="1">
      <c r="A7" s="29">
        <v>2</v>
      </c>
      <c r="B7" s="28">
        <v>44710</v>
      </c>
      <c r="C7" s="14">
        <v>0.33333333333333331</v>
      </c>
      <c r="D7" s="15">
        <v>0.83333333333333337</v>
      </c>
      <c r="E7" s="27">
        <f t="shared" ref="E7:E11" si="0">D7-C7</f>
        <v>0.5</v>
      </c>
      <c r="F7" s="34">
        <v>0.5</v>
      </c>
      <c r="G7" s="33">
        <v>0.54166666666666663</v>
      </c>
      <c r="H7" s="24">
        <f>G7-F7</f>
        <v>4.166666666666663E-2</v>
      </c>
      <c r="I7" s="4">
        <v>0.33333333333333331</v>
      </c>
      <c r="J7" s="4">
        <v>0.79166666666666663</v>
      </c>
      <c r="K7" s="16">
        <v>4.1666666666666664E-2</v>
      </c>
      <c r="L7" s="16">
        <f t="shared" ref="L7:L11" si="1">J7-I7+K7</f>
        <v>0.5</v>
      </c>
      <c r="M7" s="10" t="str">
        <f t="shared" ref="M7:M11" si="2">IFERROR(IF((L7-E7)+(H7-K7)&lt;=0;"لم يتأخر";(L7-E7)+(H7-K7));"00:00")</f>
        <v>لم يتأخر</v>
      </c>
      <c r="N7" s="1" t="str">
        <f t="shared" ref="N7:N11" si="3">IFERROR(IF(((E7-L7)-(H7-K7))&lt;=0.000001;"ليس له وقت إضافي";(E7-L7)-(H7-K7));"00:00")</f>
        <v>ليس له وقت إضافي</v>
      </c>
    </row>
    <row r="8" spans="1:14" ht="24.95" customHeight="1">
      <c r="A8" s="29">
        <v>3</v>
      </c>
      <c r="B8" s="28">
        <v>44711</v>
      </c>
      <c r="C8" s="14">
        <v>0.33333333333333331</v>
      </c>
      <c r="D8" s="15">
        <v>0.83333333333333337</v>
      </c>
      <c r="E8" s="27">
        <f t="shared" si="0"/>
        <v>0.5</v>
      </c>
      <c r="F8" s="34">
        <v>0.5</v>
      </c>
      <c r="G8" s="33">
        <v>0.54166666666666663</v>
      </c>
      <c r="H8" s="24">
        <f t="shared" ref="H8:H11" si="4">G8-F8</f>
        <v>4.166666666666663E-2</v>
      </c>
      <c r="I8" s="4">
        <v>0.33333333333333331</v>
      </c>
      <c r="J8" s="4">
        <v>0.79166666666666663</v>
      </c>
      <c r="K8" s="16">
        <v>4.1666666666666699E-2</v>
      </c>
      <c r="L8" s="16">
        <f t="shared" si="1"/>
        <v>0.5</v>
      </c>
      <c r="M8" s="10" t="str">
        <f t="shared" si="2"/>
        <v>لم يتأخر</v>
      </c>
      <c r="N8" s="1" t="str">
        <f t="shared" si="3"/>
        <v>ليس له وقت إضافي</v>
      </c>
    </row>
    <row r="9" spans="1:14" ht="24.95" customHeight="1">
      <c r="A9" s="29">
        <v>4</v>
      </c>
      <c r="B9" s="28">
        <v>44712</v>
      </c>
      <c r="C9" s="14">
        <v>0.33333333333333331</v>
      </c>
      <c r="D9" s="15">
        <v>0.83333333333333337</v>
      </c>
      <c r="E9" s="27">
        <f t="shared" si="0"/>
        <v>0.5</v>
      </c>
      <c r="F9" s="34">
        <v>0.5</v>
      </c>
      <c r="G9" s="33">
        <v>0.54166666666666663</v>
      </c>
      <c r="H9" s="24">
        <f t="shared" si="4"/>
        <v>4.166666666666663E-2</v>
      </c>
      <c r="I9" s="4">
        <v>0.33333333333333331</v>
      </c>
      <c r="J9" s="4">
        <v>0.79166666666666663</v>
      </c>
      <c r="K9" s="16">
        <v>4.1666666666666699E-2</v>
      </c>
      <c r="L9" s="16">
        <f t="shared" si="1"/>
        <v>0.5</v>
      </c>
      <c r="M9" s="10" t="str">
        <f t="shared" si="2"/>
        <v>لم يتأخر</v>
      </c>
      <c r="N9" s="1" t="str">
        <f t="shared" si="3"/>
        <v>ليس له وقت إضافي</v>
      </c>
    </row>
    <row r="10" spans="1:14" ht="24.95" customHeight="1">
      <c r="A10" s="29">
        <v>5</v>
      </c>
      <c r="B10" s="28">
        <v>44713</v>
      </c>
      <c r="C10" s="14">
        <v>0.33333333333333298</v>
      </c>
      <c r="D10" s="15">
        <v>0.83333333333333337</v>
      </c>
      <c r="E10" s="27">
        <f t="shared" si="0"/>
        <v>0.50000000000000044</v>
      </c>
      <c r="F10" s="34">
        <v>0.5</v>
      </c>
      <c r="G10" s="33">
        <v>0.54166666666666663</v>
      </c>
      <c r="H10" s="24">
        <f t="shared" si="4"/>
        <v>4.166666666666663E-2</v>
      </c>
      <c r="I10" s="4">
        <v>0.33333333333333331</v>
      </c>
      <c r="J10" s="4">
        <v>0.79166666666666663</v>
      </c>
      <c r="K10" s="16">
        <v>4.1666666666666699E-2</v>
      </c>
      <c r="L10" s="16">
        <f t="shared" si="1"/>
        <v>0.5</v>
      </c>
      <c r="M10" s="10" t="str">
        <f t="shared" si="2"/>
        <v>لم يتأخر</v>
      </c>
      <c r="N10" s="1" t="str">
        <f t="shared" si="3"/>
        <v>ليس له وقت إضافي</v>
      </c>
    </row>
    <row r="11" spans="1:14" ht="24.95" customHeight="1" thickBot="1">
      <c r="A11" s="29">
        <v>6</v>
      </c>
      <c r="B11" s="28">
        <v>44714</v>
      </c>
      <c r="C11" s="14">
        <v>0.33333333333333298</v>
      </c>
      <c r="D11" s="15">
        <v>0.83333333333333337</v>
      </c>
      <c r="E11" s="27">
        <f t="shared" si="0"/>
        <v>0.50000000000000044</v>
      </c>
      <c r="F11" s="34">
        <v>0.5</v>
      </c>
      <c r="G11" s="33">
        <v>0.54166666666666663</v>
      </c>
      <c r="H11" s="24">
        <f t="shared" si="4"/>
        <v>4.166666666666663E-2</v>
      </c>
      <c r="I11" s="4">
        <v>0.33333333333333331</v>
      </c>
      <c r="J11" s="4">
        <v>0.79166666666666663</v>
      </c>
      <c r="K11" s="16">
        <v>4.1666666666666699E-2</v>
      </c>
      <c r="L11" s="16">
        <f t="shared" si="1"/>
        <v>0.5</v>
      </c>
      <c r="M11" s="10" t="str">
        <f t="shared" si="2"/>
        <v>لم يتأخر</v>
      </c>
      <c r="N11" s="1" t="str">
        <f t="shared" si="3"/>
        <v>ليس له وقت إضافي</v>
      </c>
    </row>
    <row r="12" spans="1:14" ht="24.95" customHeight="1" thickBot="1">
      <c r="A12" s="46" t="s">
        <v>9</v>
      </c>
      <c r="B12" s="47"/>
      <c r="C12" s="47"/>
      <c r="D12" s="48"/>
      <c r="E12" s="9">
        <f>SUM(E6:E11)</f>
        <v>3.0000000000000009</v>
      </c>
      <c r="F12" s="56" t="s">
        <v>9</v>
      </c>
      <c r="G12" s="57"/>
      <c r="H12" s="9">
        <f>SUM(H6:H11)</f>
        <v>0.24999999999999978</v>
      </c>
      <c r="I12" s="49" t="s">
        <v>8</v>
      </c>
      <c r="J12" s="50"/>
      <c r="K12" s="25">
        <f>SUM(K6:K11)</f>
        <v>0.25000000000000011</v>
      </c>
      <c r="L12" s="8">
        <f>SUM(L6:L11)</f>
        <v>3</v>
      </c>
      <c r="M12" s="5">
        <f>SUM(M6:M11)</f>
        <v>0</v>
      </c>
      <c r="N12" s="5">
        <f>SUM(N6:N11)</f>
        <v>0</v>
      </c>
    </row>
    <row r="13" spans="1:14" ht="24.95" customHeight="1" thickBot="1">
      <c r="M13" s="5" t="s">
        <v>10</v>
      </c>
      <c r="N13" s="5" t="str">
        <f>IFERROR(IF((L12-E12)+(H12-K12)&lt;=0;"لم يتأخر";(L12-E12)+(H12-K12));"00:00")</f>
        <v>لم يتأخر</v>
      </c>
    </row>
    <row r="14" spans="1:14" ht="24.95" customHeight="1" thickBot="1">
      <c r="I14" s="7"/>
      <c r="J14" s="6"/>
      <c r="K14" s="6"/>
      <c r="M14" s="5" t="s">
        <v>13</v>
      </c>
      <c r="N14" s="5" t="str">
        <f>IFERROR(IF(((E12-L12)-(H12-K12))&lt;=0.000001;"ليس له وقت إضافي";(E12-L12)-(H12-K12));"00:00")</f>
        <v>ليس له وقت إضافي</v>
      </c>
    </row>
    <row r="40" customFormat="1" ht="27" customHeight="1"/>
  </sheetData>
  <mergeCells count="12">
    <mergeCell ref="C1:D1"/>
    <mergeCell ref="C2:D2"/>
    <mergeCell ref="A4:A5"/>
    <mergeCell ref="B4:B5"/>
    <mergeCell ref="C4:E4"/>
    <mergeCell ref="I4:L4"/>
    <mergeCell ref="M4:M5"/>
    <mergeCell ref="N4:N5"/>
    <mergeCell ref="A12:D12"/>
    <mergeCell ref="F12:G12"/>
    <mergeCell ref="I12:J12"/>
    <mergeCell ref="F4:H4"/>
  </mergeCells>
  <conditionalFormatting sqref="J15:K39">
    <cfRule type="cellIs" dxfId="104" priority="9" operator="equal">
      <formula>0</formula>
    </cfRule>
  </conditionalFormatting>
  <conditionalFormatting sqref="J15:K39">
    <cfRule type="notContainsBlanks" dxfId="103" priority="10">
      <formula>LEN(TRIM(J15))&gt;0</formula>
    </cfRule>
  </conditionalFormatting>
  <conditionalFormatting sqref="N13:N14">
    <cfRule type="expression" dxfId="102" priority="5">
      <formula>IF($N$14="ليس له وقت إضافي";$N$13;"")</formula>
    </cfRule>
    <cfRule type="containsText" dxfId="101" priority="6" operator="containsText" text="ليس له وقت إضافي">
      <formula>NOT(ISERROR(SEARCH("ليس له وقت إضافي";N13)))</formula>
    </cfRule>
    <cfRule type="expression" dxfId="100" priority="7">
      <formula>IF($N$13="لم يتأخر";$N$14;"")</formula>
    </cfRule>
    <cfRule type="containsText" dxfId="99" priority="8" operator="containsText" text="لم">
      <formula>NOT(ISERROR(SEARCH("لم";N13)))</formula>
    </cfRule>
  </conditionalFormatting>
  <conditionalFormatting sqref="M6:M11">
    <cfRule type="containsText" dxfId="98" priority="3" stopIfTrue="1" operator="containsText" text="لم">
      <formula>NOT(ISERROR(SEARCH("لم";M6)))</formula>
    </cfRule>
    <cfRule type="expression" dxfId="97" priority="4">
      <formula>IFERROR(IF(_xlfn.NUMBERVALUE($M6)&gt;0;M6;"");"")</formula>
    </cfRule>
  </conditionalFormatting>
  <conditionalFormatting sqref="N6:N11">
    <cfRule type="containsText" dxfId="96" priority="1" operator="containsText" text="ليس">
      <formula>NOT(ISERROR(SEARCH("ليس";N6)))</formula>
    </cfRule>
    <cfRule type="expression" dxfId="95" priority="2" stopIfTrue="1">
      <formula>IFERROR(IF(_xlfn.NUMBERVALUE($N6)&gt;0;N6;"");"")</formula>
    </cfRule>
  </conditionalFormatting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70D2F9-B92C-489B-912A-C7C641801035}">
  <sheetPr codeName="Worksheet____22"/>
  <dimension ref="A1:N40"/>
  <sheetViews>
    <sheetView showGridLines="0" showRowColHeaders="0" rightToLeft="1" workbookViewId="0">
      <selection activeCell="C2" sqref="C2:D2"/>
    </sheetView>
  </sheetViews>
  <sheetFormatPr defaultRowHeight="14.25"/>
  <cols>
    <col min="1" max="1" width="9.375" bestFit="1" customWidth="1"/>
    <col min="2" max="2" width="11.125" bestFit="1" customWidth="1"/>
    <col min="3" max="3" width="12.5" customWidth="1"/>
    <col min="4" max="4" width="12.125" customWidth="1"/>
    <col min="5" max="5" width="9" customWidth="1"/>
    <col min="6" max="6" width="13.25" customWidth="1"/>
    <col min="7" max="7" width="12.375" customWidth="1"/>
    <col min="8" max="8" width="9" customWidth="1"/>
    <col min="9" max="12" width="9" hidden="1" customWidth="1"/>
    <col min="13" max="13" width="18.875" bestFit="1" customWidth="1"/>
    <col min="14" max="14" width="13.875" bestFit="1" customWidth="1"/>
  </cols>
  <sheetData>
    <row r="1" spans="1:14" ht="24.95" customHeight="1">
      <c r="B1" s="12" t="s">
        <v>11</v>
      </c>
      <c r="C1" s="35">
        <v>22</v>
      </c>
      <c r="D1" s="36"/>
    </row>
    <row r="2" spans="1:14" ht="24.95" customHeight="1" thickBot="1">
      <c r="B2" s="13" t="s">
        <v>12</v>
      </c>
      <c r="C2" s="37" t="s">
        <v>45</v>
      </c>
      <c r="D2" s="38"/>
      <c r="M2" s="3"/>
      <c r="N2" s="3"/>
    </row>
    <row r="3" spans="1:14" ht="24.95" customHeight="1" thickBot="1">
      <c r="A3" s="11"/>
      <c r="B3" s="11"/>
      <c r="C3" s="11"/>
      <c r="D3" s="11"/>
      <c r="E3" s="11"/>
      <c r="F3" s="17"/>
      <c r="G3" s="17"/>
      <c r="H3" s="17"/>
    </row>
    <row r="4" spans="1:14" ht="24.95" customHeight="1">
      <c r="A4" s="39" t="s">
        <v>0</v>
      </c>
      <c r="B4" s="41" t="s">
        <v>1</v>
      </c>
      <c r="C4" s="43" t="s">
        <v>15</v>
      </c>
      <c r="D4" s="44"/>
      <c r="E4" s="45"/>
      <c r="F4" s="43" t="s">
        <v>21</v>
      </c>
      <c r="G4" s="44"/>
      <c r="H4" s="45"/>
      <c r="I4" s="55" t="s">
        <v>2</v>
      </c>
      <c r="J4" s="55"/>
      <c r="K4" s="55"/>
      <c r="L4" s="55"/>
      <c r="M4" s="51" t="s">
        <v>6</v>
      </c>
      <c r="N4" s="53" t="s">
        <v>7</v>
      </c>
    </row>
    <row r="5" spans="1:14" ht="24.95" customHeight="1">
      <c r="A5" s="40"/>
      <c r="B5" s="42"/>
      <c r="C5" s="18" t="s">
        <v>3</v>
      </c>
      <c r="D5" s="19" t="s">
        <v>4</v>
      </c>
      <c r="E5" s="20" t="s">
        <v>5</v>
      </c>
      <c r="F5" s="21" t="s">
        <v>16</v>
      </c>
      <c r="G5" s="22" t="s">
        <v>3</v>
      </c>
      <c r="H5" s="23" t="s">
        <v>5</v>
      </c>
      <c r="I5" s="2" t="s">
        <v>3</v>
      </c>
      <c r="J5" s="2" t="s">
        <v>4</v>
      </c>
      <c r="K5" s="2" t="s">
        <v>14</v>
      </c>
      <c r="L5" s="2" t="s">
        <v>5</v>
      </c>
      <c r="M5" s="52"/>
      <c r="N5" s="54"/>
    </row>
    <row r="6" spans="1:14" ht="24.95" customHeight="1">
      <c r="A6" s="29">
        <v>1</v>
      </c>
      <c r="B6" s="28">
        <v>44709</v>
      </c>
      <c r="C6" s="14">
        <v>0.33333333333333331</v>
      </c>
      <c r="D6" s="15">
        <v>0.83333333333333337</v>
      </c>
      <c r="E6" s="27">
        <f>D6-C6</f>
        <v>0.5</v>
      </c>
      <c r="F6" s="34">
        <v>0.5</v>
      </c>
      <c r="G6" s="33">
        <v>0.54166666666666663</v>
      </c>
      <c r="H6" s="26">
        <f>G6-F6</f>
        <v>4.166666666666663E-2</v>
      </c>
      <c r="I6" s="4">
        <v>0.33333333333333331</v>
      </c>
      <c r="J6" s="4">
        <v>0.79166666666666663</v>
      </c>
      <c r="K6" s="16">
        <v>4.1666666666666664E-2</v>
      </c>
      <c r="L6" s="16">
        <f>J6-I6+K6</f>
        <v>0.5</v>
      </c>
      <c r="M6" s="10" t="str">
        <f>IFERROR(IF((L6-E6)+(H6-K6)&lt;=0;"لم يتأخر";(L6-E6)+(H6-K6));"00:00")</f>
        <v>لم يتأخر</v>
      </c>
      <c r="N6" s="1" t="str">
        <f>IFERROR(IF(((E6-L6)-(H6-K6))&lt;=0.000001;"ليس له وقت إضافي";(E6-L6)-(H6-K6));"00:00")</f>
        <v>ليس له وقت إضافي</v>
      </c>
    </row>
    <row r="7" spans="1:14" ht="24.95" customHeight="1">
      <c r="A7" s="29">
        <v>2</v>
      </c>
      <c r="B7" s="28">
        <v>44710</v>
      </c>
      <c r="C7" s="14">
        <v>0.33333333333333331</v>
      </c>
      <c r="D7" s="15">
        <v>0.83333333333333337</v>
      </c>
      <c r="E7" s="27">
        <f t="shared" ref="E7:E11" si="0">D7-C7</f>
        <v>0.5</v>
      </c>
      <c r="F7" s="34">
        <v>0.5</v>
      </c>
      <c r="G7" s="33">
        <v>0.54166666666666663</v>
      </c>
      <c r="H7" s="24">
        <f>G7-F7</f>
        <v>4.166666666666663E-2</v>
      </c>
      <c r="I7" s="4">
        <v>0.33333333333333331</v>
      </c>
      <c r="J7" s="4">
        <v>0.79166666666666663</v>
      </c>
      <c r="K7" s="16">
        <v>4.1666666666666664E-2</v>
      </c>
      <c r="L7" s="16">
        <f t="shared" ref="L7:L11" si="1">J7-I7+K7</f>
        <v>0.5</v>
      </c>
      <c r="M7" s="10" t="str">
        <f t="shared" ref="M7:M11" si="2">IFERROR(IF((L7-E7)+(H7-K7)&lt;=0;"لم يتأخر";(L7-E7)+(H7-K7));"00:00")</f>
        <v>لم يتأخر</v>
      </c>
      <c r="N7" s="1" t="str">
        <f t="shared" ref="N7:N11" si="3">IFERROR(IF(((E7-L7)-(H7-K7))&lt;=0.000001;"ليس له وقت إضافي";(E7-L7)-(H7-K7));"00:00")</f>
        <v>ليس له وقت إضافي</v>
      </c>
    </row>
    <row r="8" spans="1:14" ht="24.95" customHeight="1">
      <c r="A8" s="29">
        <v>3</v>
      </c>
      <c r="B8" s="28">
        <v>44711</v>
      </c>
      <c r="C8" s="14">
        <v>0.33333333333333331</v>
      </c>
      <c r="D8" s="15">
        <v>0.83333333333333337</v>
      </c>
      <c r="E8" s="27">
        <f t="shared" si="0"/>
        <v>0.5</v>
      </c>
      <c r="F8" s="34">
        <v>0.5</v>
      </c>
      <c r="G8" s="33">
        <v>0.54166666666666663</v>
      </c>
      <c r="H8" s="24">
        <f t="shared" ref="H8:H11" si="4">G8-F8</f>
        <v>4.166666666666663E-2</v>
      </c>
      <c r="I8" s="4">
        <v>0.33333333333333331</v>
      </c>
      <c r="J8" s="4">
        <v>0.79166666666666663</v>
      </c>
      <c r="K8" s="16">
        <v>4.1666666666666699E-2</v>
      </c>
      <c r="L8" s="16">
        <f t="shared" si="1"/>
        <v>0.5</v>
      </c>
      <c r="M8" s="10" t="str">
        <f t="shared" si="2"/>
        <v>لم يتأخر</v>
      </c>
      <c r="N8" s="1" t="str">
        <f t="shared" si="3"/>
        <v>ليس له وقت إضافي</v>
      </c>
    </row>
    <row r="9" spans="1:14" ht="24.95" customHeight="1">
      <c r="A9" s="29">
        <v>4</v>
      </c>
      <c r="B9" s="28">
        <v>44712</v>
      </c>
      <c r="C9" s="14">
        <v>0.33333333333333331</v>
      </c>
      <c r="D9" s="15">
        <v>0.83333333333333337</v>
      </c>
      <c r="E9" s="27">
        <f t="shared" si="0"/>
        <v>0.5</v>
      </c>
      <c r="F9" s="34">
        <v>0.5</v>
      </c>
      <c r="G9" s="33">
        <v>0.54166666666666663</v>
      </c>
      <c r="H9" s="24">
        <f t="shared" si="4"/>
        <v>4.166666666666663E-2</v>
      </c>
      <c r="I9" s="4">
        <v>0.33333333333333331</v>
      </c>
      <c r="J9" s="4">
        <v>0.79166666666666663</v>
      </c>
      <c r="K9" s="16">
        <v>4.1666666666666699E-2</v>
      </c>
      <c r="L9" s="16">
        <f t="shared" si="1"/>
        <v>0.5</v>
      </c>
      <c r="M9" s="10" t="str">
        <f t="shared" si="2"/>
        <v>لم يتأخر</v>
      </c>
      <c r="N9" s="1" t="str">
        <f t="shared" si="3"/>
        <v>ليس له وقت إضافي</v>
      </c>
    </row>
    <row r="10" spans="1:14" ht="24.95" customHeight="1">
      <c r="A10" s="29">
        <v>5</v>
      </c>
      <c r="B10" s="28">
        <v>44713</v>
      </c>
      <c r="C10" s="14">
        <v>0.33333333333333298</v>
      </c>
      <c r="D10" s="15">
        <v>0.83333333333333337</v>
      </c>
      <c r="E10" s="27">
        <f t="shared" si="0"/>
        <v>0.50000000000000044</v>
      </c>
      <c r="F10" s="34">
        <v>0.5</v>
      </c>
      <c r="G10" s="33">
        <v>0.54166666666666663</v>
      </c>
      <c r="H10" s="24">
        <f t="shared" si="4"/>
        <v>4.166666666666663E-2</v>
      </c>
      <c r="I10" s="4">
        <v>0.33333333333333331</v>
      </c>
      <c r="J10" s="4">
        <v>0.79166666666666663</v>
      </c>
      <c r="K10" s="16">
        <v>4.1666666666666699E-2</v>
      </c>
      <c r="L10" s="16">
        <f t="shared" si="1"/>
        <v>0.5</v>
      </c>
      <c r="M10" s="10" t="str">
        <f t="shared" si="2"/>
        <v>لم يتأخر</v>
      </c>
      <c r="N10" s="1" t="str">
        <f t="shared" si="3"/>
        <v>ليس له وقت إضافي</v>
      </c>
    </row>
    <row r="11" spans="1:14" ht="24.95" customHeight="1" thickBot="1">
      <c r="A11" s="29">
        <v>6</v>
      </c>
      <c r="B11" s="28">
        <v>44714</v>
      </c>
      <c r="C11" s="14">
        <v>0.33333333333333298</v>
      </c>
      <c r="D11" s="15">
        <v>0.83333333333333337</v>
      </c>
      <c r="E11" s="27">
        <f t="shared" si="0"/>
        <v>0.50000000000000044</v>
      </c>
      <c r="F11" s="34">
        <v>0.5</v>
      </c>
      <c r="G11" s="33">
        <v>0.54166666666666663</v>
      </c>
      <c r="H11" s="24">
        <f t="shared" si="4"/>
        <v>4.166666666666663E-2</v>
      </c>
      <c r="I11" s="4">
        <v>0.33333333333333331</v>
      </c>
      <c r="J11" s="4">
        <v>0.79166666666666663</v>
      </c>
      <c r="K11" s="16">
        <v>4.1666666666666699E-2</v>
      </c>
      <c r="L11" s="16">
        <f t="shared" si="1"/>
        <v>0.5</v>
      </c>
      <c r="M11" s="10" t="str">
        <f t="shared" si="2"/>
        <v>لم يتأخر</v>
      </c>
      <c r="N11" s="1" t="str">
        <f t="shared" si="3"/>
        <v>ليس له وقت إضافي</v>
      </c>
    </row>
    <row r="12" spans="1:14" ht="24.95" customHeight="1" thickBot="1">
      <c r="A12" s="46" t="s">
        <v>9</v>
      </c>
      <c r="B12" s="47"/>
      <c r="C12" s="47"/>
      <c r="D12" s="48"/>
      <c r="E12" s="9">
        <f>SUM(E6:E11)</f>
        <v>3.0000000000000009</v>
      </c>
      <c r="F12" s="56" t="s">
        <v>9</v>
      </c>
      <c r="G12" s="57"/>
      <c r="H12" s="9">
        <f>SUM(H6:H11)</f>
        <v>0.24999999999999978</v>
      </c>
      <c r="I12" s="49" t="s">
        <v>8</v>
      </c>
      <c r="J12" s="50"/>
      <c r="K12" s="25">
        <f>SUM(K6:K11)</f>
        <v>0.25000000000000011</v>
      </c>
      <c r="L12" s="8">
        <f>SUM(L6:L11)</f>
        <v>3</v>
      </c>
      <c r="M12" s="5">
        <f>SUM(M6:M11)</f>
        <v>0</v>
      </c>
      <c r="N12" s="5">
        <f>SUM(N6:N11)</f>
        <v>0</v>
      </c>
    </row>
    <row r="13" spans="1:14" ht="24.95" customHeight="1" thickBot="1">
      <c r="M13" s="5" t="s">
        <v>10</v>
      </c>
      <c r="N13" s="5" t="str">
        <f>IFERROR(IF((L12-E12)+(H12-K12)&lt;=0;"لم يتأخر";(L12-E12)+(H12-K12));"00:00")</f>
        <v>لم يتأخر</v>
      </c>
    </row>
    <row r="14" spans="1:14" ht="24.95" customHeight="1" thickBot="1">
      <c r="I14" s="7"/>
      <c r="J14" s="6"/>
      <c r="K14" s="6"/>
      <c r="M14" s="5" t="s">
        <v>13</v>
      </c>
      <c r="N14" s="5" t="str">
        <f>IFERROR(IF(((E12-L12)-(H12-K12))&lt;=0.000001;"ليس له وقت إضافي";(E12-L12)-(H12-K12));"00:00")</f>
        <v>ليس له وقت إضافي</v>
      </c>
    </row>
    <row r="40" customFormat="1" ht="27" customHeight="1"/>
  </sheetData>
  <mergeCells count="12">
    <mergeCell ref="C1:D1"/>
    <mergeCell ref="C2:D2"/>
    <mergeCell ref="A4:A5"/>
    <mergeCell ref="B4:B5"/>
    <mergeCell ref="C4:E4"/>
    <mergeCell ref="I4:L4"/>
    <mergeCell ref="M4:M5"/>
    <mergeCell ref="N4:N5"/>
    <mergeCell ref="A12:D12"/>
    <mergeCell ref="F12:G12"/>
    <mergeCell ref="I12:J12"/>
    <mergeCell ref="F4:H4"/>
  </mergeCells>
  <conditionalFormatting sqref="J15:K39">
    <cfRule type="cellIs" dxfId="94" priority="9" operator="equal">
      <formula>0</formula>
    </cfRule>
  </conditionalFormatting>
  <conditionalFormatting sqref="J15:K39">
    <cfRule type="notContainsBlanks" dxfId="93" priority="10">
      <formula>LEN(TRIM(J15))&gt;0</formula>
    </cfRule>
  </conditionalFormatting>
  <conditionalFormatting sqref="N13:N14">
    <cfRule type="expression" dxfId="92" priority="5">
      <formula>IF($N$14="ليس له وقت إضافي";$N$13;"")</formula>
    </cfRule>
    <cfRule type="containsText" dxfId="91" priority="6" operator="containsText" text="ليس له وقت إضافي">
      <formula>NOT(ISERROR(SEARCH("ليس له وقت إضافي";N13)))</formula>
    </cfRule>
    <cfRule type="expression" dxfId="90" priority="7">
      <formula>IF($N$13="لم يتأخر";$N$14;"")</formula>
    </cfRule>
    <cfRule type="containsText" dxfId="89" priority="8" operator="containsText" text="لم">
      <formula>NOT(ISERROR(SEARCH("لم";N13)))</formula>
    </cfRule>
  </conditionalFormatting>
  <conditionalFormatting sqref="M6:M11">
    <cfRule type="containsText" dxfId="88" priority="3" stopIfTrue="1" operator="containsText" text="لم">
      <formula>NOT(ISERROR(SEARCH("لم";M6)))</formula>
    </cfRule>
    <cfRule type="expression" dxfId="87" priority="4">
      <formula>IFERROR(IF(_xlfn.NUMBERVALUE($M6)&gt;0;M6;"");"")</formula>
    </cfRule>
  </conditionalFormatting>
  <conditionalFormatting sqref="N6:N11">
    <cfRule type="containsText" dxfId="86" priority="1" operator="containsText" text="ليس">
      <formula>NOT(ISERROR(SEARCH("ليس";N6)))</formula>
    </cfRule>
    <cfRule type="expression" dxfId="85" priority="2" stopIfTrue="1">
      <formula>IFERROR(IF(_xlfn.NUMBERVALUE($N6)&gt;0;N6;"");"")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Worksheet____1"/>
  <dimension ref="A1:N40"/>
  <sheetViews>
    <sheetView showGridLines="0" showRowColHeaders="0" rightToLeft="1" tabSelected="1" workbookViewId="0">
      <selection activeCell="D6" sqref="D6"/>
    </sheetView>
  </sheetViews>
  <sheetFormatPr defaultRowHeight="14.25"/>
  <cols>
    <col min="1" max="1" width="9.375" bestFit="1" customWidth="1"/>
    <col min="2" max="2" width="11.125" bestFit="1" customWidth="1"/>
    <col min="3" max="3" width="12.5" customWidth="1"/>
    <col min="4" max="4" width="12.125" customWidth="1"/>
    <col min="5" max="5" width="9" customWidth="1"/>
    <col min="6" max="6" width="13.25" customWidth="1"/>
    <col min="7" max="7" width="12.375" customWidth="1"/>
    <col min="8" max="8" width="9" customWidth="1"/>
    <col min="9" max="12" width="9" hidden="1" customWidth="1"/>
    <col min="13" max="13" width="18.875" bestFit="1" customWidth="1"/>
    <col min="14" max="14" width="13.875" bestFit="1" customWidth="1"/>
  </cols>
  <sheetData>
    <row r="1" spans="1:14" ht="24.95" customHeight="1">
      <c r="B1" s="12" t="s">
        <v>11</v>
      </c>
      <c r="C1" s="35">
        <v>1</v>
      </c>
      <c r="D1" s="36"/>
    </row>
    <row r="2" spans="1:14" ht="24.95" customHeight="1" thickBot="1">
      <c r="B2" s="13" t="s">
        <v>12</v>
      </c>
      <c r="C2" s="37" t="str">
        <f>الطباعة!B8</f>
        <v>عبد المنعم الوكيل</v>
      </c>
      <c r="D2" s="38"/>
      <c r="M2" s="3"/>
      <c r="N2" s="3"/>
    </row>
    <row r="3" spans="1:14" ht="24.95" customHeight="1" thickBot="1">
      <c r="A3" s="11"/>
      <c r="B3" s="11"/>
      <c r="C3" s="11"/>
      <c r="D3" s="11"/>
      <c r="E3" s="11"/>
      <c r="F3" s="17"/>
      <c r="G3" s="17"/>
      <c r="H3" s="17"/>
    </row>
    <row r="4" spans="1:14" ht="24.95" customHeight="1">
      <c r="A4" s="39" t="s">
        <v>0</v>
      </c>
      <c r="B4" s="41" t="s">
        <v>1</v>
      </c>
      <c r="C4" s="43" t="s">
        <v>15</v>
      </c>
      <c r="D4" s="44"/>
      <c r="E4" s="45"/>
      <c r="F4" s="43" t="s">
        <v>21</v>
      </c>
      <c r="G4" s="44"/>
      <c r="H4" s="45"/>
      <c r="I4" s="55" t="s">
        <v>2</v>
      </c>
      <c r="J4" s="55"/>
      <c r="K4" s="55"/>
      <c r="L4" s="55"/>
      <c r="M4" s="51" t="s">
        <v>6</v>
      </c>
      <c r="N4" s="53" t="s">
        <v>7</v>
      </c>
    </row>
    <row r="5" spans="1:14" ht="24.95" customHeight="1">
      <c r="A5" s="40"/>
      <c r="B5" s="42"/>
      <c r="C5" s="18" t="s">
        <v>3</v>
      </c>
      <c r="D5" s="19" t="s">
        <v>4</v>
      </c>
      <c r="E5" s="20" t="s">
        <v>5</v>
      </c>
      <c r="F5" s="21" t="s">
        <v>16</v>
      </c>
      <c r="G5" s="22" t="s">
        <v>3</v>
      </c>
      <c r="H5" s="23" t="s">
        <v>5</v>
      </c>
      <c r="I5" s="2" t="s">
        <v>3</v>
      </c>
      <c r="J5" s="2" t="s">
        <v>4</v>
      </c>
      <c r="K5" s="2" t="s">
        <v>14</v>
      </c>
      <c r="L5" s="2" t="s">
        <v>5</v>
      </c>
      <c r="M5" s="52"/>
      <c r="N5" s="54"/>
    </row>
    <row r="6" spans="1:14" ht="24.95" customHeight="1">
      <c r="A6" s="29">
        <v>1</v>
      </c>
      <c r="B6" s="28">
        <v>44709</v>
      </c>
      <c r="C6" s="14">
        <v>0.33333333333333331</v>
      </c>
      <c r="D6" s="15">
        <v>0.33333333333333331</v>
      </c>
      <c r="E6" s="27">
        <f>D6-C6</f>
        <v>0</v>
      </c>
      <c r="F6" s="34">
        <v>0.5</v>
      </c>
      <c r="G6" s="33">
        <v>0.54166666666666663</v>
      </c>
      <c r="H6" s="26">
        <f>G6-F6</f>
        <v>4.166666666666663E-2</v>
      </c>
      <c r="I6" s="4">
        <v>0.33333333333333331</v>
      </c>
      <c r="J6" s="4">
        <v>0.79166666666666663</v>
      </c>
      <c r="K6" s="16">
        <v>4.1666666666666664E-2</v>
      </c>
      <c r="L6" s="16">
        <f>J6-I6+K6</f>
        <v>0.5</v>
      </c>
      <c r="M6" s="10" t="str">
        <f>IFERROR(IF((L6-E6)+(H6-K6)=0.5;"غ";IF((L6-E6)+(H6-K6)&lt;=0;"لم يتأخر";(L6-E6)+(H6-K6)));"00:00")</f>
        <v>غ</v>
      </c>
      <c r="N6" s="1" t="str">
        <f>IFERROR(IF(((E6-L6)-(H6-K6))&lt;=0.000001;"ليس له وقت إضافي";(E6-L6)-(H6-K6));"00:00")</f>
        <v>ليس له وقت إضافي</v>
      </c>
    </row>
    <row r="7" spans="1:14" ht="24.95" customHeight="1">
      <c r="A7" s="29">
        <v>2</v>
      </c>
      <c r="B7" s="28">
        <v>44710</v>
      </c>
      <c r="C7" s="14">
        <v>0.33333333333333331</v>
      </c>
      <c r="D7" s="15">
        <v>0.33333333333333331</v>
      </c>
      <c r="E7" s="27">
        <f t="shared" ref="E7:E11" si="0">D7-C7</f>
        <v>0</v>
      </c>
      <c r="F7" s="34">
        <v>0.5</v>
      </c>
      <c r="G7" s="33">
        <v>0.54166666666666663</v>
      </c>
      <c r="H7" s="24">
        <f>G7-F7</f>
        <v>4.166666666666663E-2</v>
      </c>
      <c r="I7" s="4">
        <v>0.33333333333333331</v>
      </c>
      <c r="J7" s="4">
        <v>0.79166666666666663</v>
      </c>
      <c r="K7" s="16">
        <v>4.1666666666666664E-2</v>
      </c>
      <c r="L7" s="16">
        <f t="shared" ref="L7:L11" si="1">J7-I7+K7</f>
        <v>0.5</v>
      </c>
      <c r="M7" s="10" t="str">
        <f t="shared" ref="M7:M11" si="2">IFERROR(IF((L7-E7)+(H7-K7)=0.5;"غ";IF((L7-E7)+(H7-K7)&lt;=0;"لم يتأخر";(L7-E7)+(H7-K7)));"00:00")</f>
        <v>غ</v>
      </c>
      <c r="N7" s="1" t="str">
        <f t="shared" ref="N7:N11" si="3">IFERROR(IF(((E7-L7)-(H7-K7))&lt;=0.000001;"ليس له وقت إضافي";(E7-L7)-(H7-K7));"00:00")</f>
        <v>ليس له وقت إضافي</v>
      </c>
    </row>
    <row r="8" spans="1:14" ht="24.95" customHeight="1">
      <c r="A8" s="29">
        <v>3</v>
      </c>
      <c r="B8" s="28">
        <v>44711</v>
      </c>
      <c r="C8" s="14">
        <v>0.33333333333333331</v>
      </c>
      <c r="D8" s="15">
        <v>0.33333333333333331</v>
      </c>
      <c r="E8" s="27">
        <f t="shared" si="0"/>
        <v>0</v>
      </c>
      <c r="F8" s="34">
        <v>0.5</v>
      </c>
      <c r="G8" s="33">
        <v>0.54166666666666663</v>
      </c>
      <c r="H8" s="24">
        <f t="shared" ref="H8:H11" si="4">G8-F8</f>
        <v>4.166666666666663E-2</v>
      </c>
      <c r="I8" s="4">
        <v>0.33333333333333331</v>
      </c>
      <c r="J8" s="4">
        <v>0.79166666666666663</v>
      </c>
      <c r="K8" s="16">
        <v>4.1666666666666699E-2</v>
      </c>
      <c r="L8" s="16">
        <f t="shared" si="1"/>
        <v>0.5</v>
      </c>
      <c r="M8" s="10" t="str">
        <f t="shared" si="2"/>
        <v>غ</v>
      </c>
      <c r="N8" s="1" t="str">
        <f t="shared" si="3"/>
        <v>ليس له وقت إضافي</v>
      </c>
    </row>
    <row r="9" spans="1:14" ht="24.95" customHeight="1">
      <c r="A9" s="29">
        <v>4</v>
      </c>
      <c r="B9" s="28">
        <v>44712</v>
      </c>
      <c r="C9" s="14">
        <v>0.33333333333333331</v>
      </c>
      <c r="D9" s="15">
        <v>0.33333333333333331</v>
      </c>
      <c r="E9" s="27">
        <f t="shared" si="0"/>
        <v>0</v>
      </c>
      <c r="F9" s="34">
        <v>0.5</v>
      </c>
      <c r="G9" s="33">
        <v>0.54166666666666663</v>
      </c>
      <c r="H9" s="24">
        <f t="shared" si="4"/>
        <v>4.166666666666663E-2</v>
      </c>
      <c r="I9" s="4">
        <v>0.33333333333333331</v>
      </c>
      <c r="J9" s="4">
        <v>0.79166666666666663</v>
      </c>
      <c r="K9" s="16">
        <v>4.1666666666666699E-2</v>
      </c>
      <c r="L9" s="16">
        <f t="shared" si="1"/>
        <v>0.5</v>
      </c>
      <c r="M9" s="10" t="str">
        <f t="shared" si="2"/>
        <v>غ</v>
      </c>
      <c r="N9" s="1" t="str">
        <f t="shared" si="3"/>
        <v>ليس له وقت إضافي</v>
      </c>
    </row>
    <row r="10" spans="1:14" ht="24.95" customHeight="1">
      <c r="A10" s="29">
        <v>5</v>
      </c>
      <c r="B10" s="28">
        <v>44713</v>
      </c>
      <c r="C10" s="14">
        <v>0.33333333333333298</v>
      </c>
      <c r="D10" s="15">
        <v>0.33333333333333331</v>
      </c>
      <c r="E10" s="27">
        <f t="shared" si="0"/>
        <v>0</v>
      </c>
      <c r="F10" s="34">
        <v>0.5</v>
      </c>
      <c r="G10" s="33">
        <v>0.54166666666666663</v>
      </c>
      <c r="H10" s="24">
        <f t="shared" si="4"/>
        <v>4.166666666666663E-2</v>
      </c>
      <c r="I10" s="4">
        <v>0.33333333333333331</v>
      </c>
      <c r="J10" s="4">
        <v>0.79166666666666663</v>
      </c>
      <c r="K10" s="16">
        <v>4.1666666666666699E-2</v>
      </c>
      <c r="L10" s="16">
        <f t="shared" si="1"/>
        <v>0.5</v>
      </c>
      <c r="M10" s="10" t="str">
        <f t="shared" si="2"/>
        <v>غ</v>
      </c>
      <c r="N10" s="1" t="str">
        <f t="shared" si="3"/>
        <v>ليس له وقت إضافي</v>
      </c>
    </row>
    <row r="11" spans="1:14" ht="24.95" customHeight="1" thickBot="1">
      <c r="A11" s="29">
        <v>6</v>
      </c>
      <c r="B11" s="28">
        <v>44714</v>
      </c>
      <c r="C11" s="14">
        <v>0.33333333333333298</v>
      </c>
      <c r="D11" s="15">
        <v>0.33333333333333331</v>
      </c>
      <c r="E11" s="27">
        <f t="shared" si="0"/>
        <v>0</v>
      </c>
      <c r="F11" s="34">
        <v>0.5</v>
      </c>
      <c r="G11" s="33">
        <v>0.54166666666666663</v>
      </c>
      <c r="H11" s="24">
        <f t="shared" si="4"/>
        <v>4.166666666666663E-2</v>
      </c>
      <c r="I11" s="4">
        <v>0.33333333333333331</v>
      </c>
      <c r="J11" s="4">
        <v>0.79166666666666663</v>
      </c>
      <c r="K11" s="16">
        <v>4.1666666666666699E-2</v>
      </c>
      <c r="L11" s="16">
        <f t="shared" si="1"/>
        <v>0.5</v>
      </c>
      <c r="M11" s="10" t="str">
        <f t="shared" si="2"/>
        <v>غ</v>
      </c>
      <c r="N11" s="1" t="str">
        <f t="shared" si="3"/>
        <v>ليس له وقت إضافي</v>
      </c>
    </row>
    <row r="12" spans="1:14" ht="24.95" customHeight="1" thickBot="1">
      <c r="A12" s="46" t="s">
        <v>9</v>
      </c>
      <c r="B12" s="47"/>
      <c r="C12" s="47"/>
      <c r="D12" s="48"/>
      <c r="E12" s="9">
        <f>IF(SUM(E6:E11)=0;SUM(E6:E11)+0.000694444444444444;SUM(E6:E11))</f>
        <v>6.9444444444444404E-4</v>
      </c>
      <c r="F12" s="56" t="s">
        <v>9</v>
      </c>
      <c r="G12" s="57"/>
      <c r="H12" s="9">
        <f>SUM(H6:H11)</f>
        <v>0.24999999999999978</v>
      </c>
      <c r="I12" s="49" t="s">
        <v>8</v>
      </c>
      <c r="J12" s="50"/>
      <c r="K12" s="25">
        <f>SUM(K6:K11)</f>
        <v>0.25000000000000011</v>
      </c>
      <c r="L12" s="8">
        <f>SUM(L6:L11)</f>
        <v>3</v>
      </c>
      <c r="M12" s="5">
        <f>SUM(M6:M11)</f>
        <v>0</v>
      </c>
      <c r="N12" s="5">
        <f>SUM(N6:N11)</f>
        <v>0</v>
      </c>
    </row>
    <row r="13" spans="1:14" ht="24.95" customHeight="1" thickBot="1">
      <c r="M13" s="5" t="s">
        <v>10</v>
      </c>
      <c r="N13" s="5">
        <f>IFERROR(IF(E11=0;IF(E10=0;IF(E9=0;IF(E8=0;IF(E7=0;IF(E6=0;IF((L12-E12)+(H12-K12)&lt;=0;"لم يتأخر";(L12-E12)+(H12-K12))-0.5;IF((L12-E12)+(H12-K12)&lt;=0;"لم يتأخر";(L12-E12)+(H12-K12)))-0.5;IF(E6=0;IF((L12-E12)+(H12-K12)&lt;=0;"لم يتأخر";(L12-E12)+(H12-K12))-0.5;IF((L12-E12)+(H12-K12)&lt;=0;"لم يتأخر";(L12-E12)+(H12-K12))))-0.5;IF(E7=0;IF(E6=0;IF((L12-E12)+(H12-K12)&lt;=0;"لم يتأخر";(L12-E12)+(H12-K12))-0.5;IF((L12-E12)+(H12-K12)&lt;=0;"لم يتأخر";(L12-E12)+(H12-K12)))-0.5;IF(E6=0;IF((L12-E12)+(H12-K12)&lt;=0;"لم يتأخر";(L12-E12)+(H12-K12))-0.5;IF((L12-E12)+(H12-K12)&lt;=0;"لم يتأخر";(L12-E12)+(H12-K12)))))-0.5;IF(E8=0;IF(E7=0;IF(E6=0;IF((L12-E12)+(H12-K12)&lt;=0;"لم يتأخر";(L12-E12)+(H12-K12))-0.5;IF((L12-E12)+(H12-K12)&lt;=0;"لم يتأخر";(L12-E12)+(H12-K12)))-0.5;IF(E6=0;IF((L12-E12)+(H12-K12)&lt;=0;"لم يتأخر";(L12-E12)+(H12-K12))-0.5;IF((L12-E12)+(H12-K12)&lt;=0;"لم يتأخر";(L12-E12)+(H12-K12))))-0.5;IF(E7=0;IF(E6=0;IF((L12-E12)+(H12-K12)&lt;=0;"لم يتأخر";(L12-E12)+(H12-K12))-0.5;IF((L12-E12)+(H12-K12)&lt;=0;"لم يتأخر";(L12-E12)+(H12-K12)))-0.5;IF(E6=0;IF((L12-E12)+(H12-K12)&lt;=0;"لم يتأخر";(L12-E12)+(H12-K12))-0.5;IF((L12-E12)+(H12-K12)&lt;=0;"لم يتأخر";(L12-E12)+(H12-K12))))))-0.5;IF(E9=0;IF(E8=0;IF(E7=0;IF(E6=0;IF((L12-E12)+(H12-K12)&lt;=0;"لم يتأخر";(L12-E12)+(H12-K12))-0.5;IF((L12-E12)+(H12-K12)&lt;=0;"لم يتأخر";(L12-E12)+(H12-K12)))-0.5;IF(E6=0;IF((L12-E12)+(H12-K12)&lt;=0;"لم يتأخر";(L12-E12)+(H12-K12))-0.5;IF((L12-E12)+(H12-K12)&lt;=0;"لم يتأخر";(L12-E12)+(H12-K12))))-0.5;IF(E7=0;IF(E6=0;IF((L12-E12)+(H12-K12)&lt;=0;"لم يتأخر";(L12-E12)+(H12-K12))-0.5;IF((L12-E12)+(H12-K12)&lt;=0;"لم يتأخر";(L12-E12)+(H12-K12)))-0.5;IF(E6=0;IF((L12-E12)+(H12-K12)&lt;=0;"لم يتأخر";(L12-E12)+(H12-K12))-0.5;IF((L12-E12)+(H12-K12)&lt;=0;"لم يتأخر";(L12-E12)+(H12-K12)))))-0.5;IF(E8=0;IF(E7=0;IF(E6=0;IF((L12-E12)+(H12-K12)&lt;=0;"لم يتأخر";(L12-E12)+(H12-K12))-0.5;IF((L12-E12)+(H12-K12)&lt;=0;"لم يتأخر";(L12-E12)+(H12-K12)))-0.5;IF(E6=0;IF((L12-E12)+(H12-K12)&lt;=0;"لم يتأخر";(L12-E12)+(H12-K12))-0.5;IF((L12-E12)+(H12-K12)&lt;=0;"لم يتأخر";(L12-E12)+(H12-K12))))-0.5;IF(E7=0;IF(E6=0;IF((L12-E12)+(H12-K12)&lt;=0;"لم يتأخر";(L12-E12)+(H12-K12))-0.5;IF((L12-E12)+(H12-K12)&lt;=0;"لم يتأخر";(L12-E12)+(H12-K12)))-0.5;IF(E6=0;IF((L12-E12)+(H12-K12)&lt;=0;"لم يتأخر";(L12-E12)+(H12-K12))-0.5;IF((L12-E12)+(H12-K12)&lt;=0;"لم يتأخر";(L12-E12)+(H12-K12)))))))-0.5;IF(E10=0;IF(E9=0;IF(E8=0;IF(E7=0;IF(E6=0;IF((L12-E12)+(H12-K12)&lt;=0;"لم يتأخر";(L12-E12)+(H12-K12))-0.5;IF((L12-E12)+(H12-K12)&lt;=0;"لم يتأخر";(L12-E12)+(H12-K12)))-0.5;IF(E6=0;IF((L12-E12)+(H12-K12)&lt;=0;"لم يتأخر";(L12-E12)+(H12-K12))-0.5;IF((L12-E12)+(H12-K12)&lt;=0;"لم يتأخر";(L12-E12)+(H12-K12))))-0.5;IF(E7=0;IF(E6=0;IF((L12-E12)+(H12-K12)&lt;=0;"لم يتأخر";(L12-E12)+(H12-K12))-0.5;IF((L12-E12)+(H12-K12)&lt;=0;"لم يتأخر";(L12-E12)+(H12-K12)))-0.5;IF(E6=0;IF((L12-E12)+(H12-K12)&lt;=0;"لم يتأخر";(L12-E12)+(H12-K12))-0.5;IF((L12-E12)+(H12-K12)&lt;=0;"لم يتأخر";(L12-E12)+(H12-K12)))))-0.5;IF(E8=0;IF(E7=0;IF(E6=0;IF((L12-E12)+(H12-K12)&lt;=0;"لم يتأخر";(L12-E12)+(H12-K12))-0.5;IF((L12-E12)+(H12-K12)&lt;=0;"لم يتأخر";(L12-E12)+(H12-K12)))-0.5;IF(E6=0;IF((L12-E12)+(H12-K12)&lt;=0;"لم يتأخر";(L12-E12)+(H12-K12))-0.5;IF((L12-E12)+(H12-K12)&lt;=0;"لم يتأخر";(L12-E12)+(H12-K12))))-0.5;IF(E7=0;IF(E6=0;IF((L12-E12)+(H12-K12)&lt;=0;"لم يتأخر";(L12-E12)+(H12-K12))-0.5;IF((L12-E12)+(H12-K12)&lt;=0;"لم يتأخر";(L12-E12)+(H12-K12)))-0.5;IF(E6=0;IF((L12-E12)+(H12-K12)&lt;=0;"لم يتأخر";(L12-E12)+(H12-K12))-0.5;IF((L12-E12)+(H12-K12)&lt;=0;"لم يتأخر";(L12-E12)+(H12-K12))))))-0.5;IF(E9=0;IF(E8=0;IF(E7=0;IF(E6=0;IF((L12-E12)+(H12-K12)&lt;=0;"لم يتأخر";(L12-E12)+(H12-K12))-0.5;IF((L12-E12)+(H12-K12)&lt;=0;"لم يتأخر";(L12-E12)+(H12-K12)))-0.5;IF(E6=0;IF((L12-E12)+(H12-K12)&lt;=0;"لم يتأخر";(L12-E12)+(H12-K12))-0.5;IF((L12-E12)+(H12-K12)&lt;=0;"لم يتأخر";(L12-E12)+(H12-K12))))-0.5;IF(E7=0;IF(E6=0;IF((L12-E12)+(H12-K12)&lt;=0;"لم يتأخر";(L12-E12)+(H12-K12))-0.5;IF((L12-E12)+(H12-K12)&lt;=0;"لم يتأخر";(L12-E12)+(H12-K12)))-0.5;IF(E6=0;IF((L12-E12)+(H12-K12)&lt;=0;"لم يتأخر";(L12-E12)+(H12-K12))-0.5;IF((L12-E12)+(H12-K12)&lt;=0;"لم يتأخر";(L12-E12)+(H12-K12)))))-0.5;IF(E8=0;IF(E7=0;IF(E6=0;IF((L12-E12)+(H12-K12)&lt;=0;"لم يتأخر";(L12-E12)+(H12-K12))-0.5;IF((L12-E12)+(H12-K12)&lt;=0;"لم يتأخر";(L12-E12)+(H12-K12)))-0.5;IF(E6=0;IF((L12-E12)+(H12-K12)&lt;=0;"لم يتأخر";(L12-E12)+(H12-K12))-0.5;IF((L12-E12)+(H12-K12)&lt;=0;"لم يتأخر";(L12-E12)+(H12-K12))))-0.5;IF(E7=0;IF(E6=0;IF((L12-E12)+(H12-K12)&lt;=0;"لم يتأخر";(L12-E12)+(H12-K12))-0.5;IF((L12-E12)+(H12-K12)&lt;=0;"لم يتأخر";(L12-E12)+(H12-K12)))-0.5;IF(E6=0;IF((L12-E12)+(H12-K12)&lt;=0;"لم يتأخر";(L12-E12)+(H12-K12))-0.5;IF((L12-E12)+(H12-K12)&lt;=0;"لم يتأخر";(L12-E12)+(H12-K12))))))));"00:00")</f>
        <v>-6.9444444444499709E-4</v>
      </c>
    </row>
    <row r="14" spans="1:14" ht="24.95" customHeight="1" thickBot="1">
      <c r="E14" s="7"/>
      <c r="I14" s="7"/>
      <c r="J14" s="6"/>
      <c r="K14" s="6"/>
      <c r="M14" s="5" t="s">
        <v>13</v>
      </c>
      <c r="N14" s="5" t="str">
        <f>IFERROR(IF(((E12-L12)-(H12-K12))&lt;=0.000001;"ليس له وقت إضافي";(E12-L12)-(H12-K12));"00:00")</f>
        <v>ليس له وقت إضافي</v>
      </c>
    </row>
    <row r="40" customFormat="1" ht="27" customHeight="1"/>
  </sheetData>
  <sheetProtection selectLockedCells="1"/>
  <mergeCells count="12">
    <mergeCell ref="A12:D12"/>
    <mergeCell ref="I12:J12"/>
    <mergeCell ref="M4:M5"/>
    <mergeCell ref="N4:N5"/>
    <mergeCell ref="I4:L4"/>
    <mergeCell ref="F12:G12"/>
    <mergeCell ref="F4:H4"/>
    <mergeCell ref="C1:D1"/>
    <mergeCell ref="C2:D2"/>
    <mergeCell ref="A4:A5"/>
    <mergeCell ref="B4:B5"/>
    <mergeCell ref="C4:E4"/>
  </mergeCells>
  <conditionalFormatting sqref="J15:K39">
    <cfRule type="cellIs" dxfId="20" priority="10" operator="equal">
      <formula>0</formula>
    </cfRule>
  </conditionalFormatting>
  <conditionalFormatting sqref="J15:K39">
    <cfRule type="notContainsBlanks" dxfId="19" priority="11">
      <formula>LEN(TRIM(J15))&gt;0</formula>
    </cfRule>
  </conditionalFormatting>
  <conditionalFormatting sqref="N13:N14">
    <cfRule type="expression" dxfId="18" priority="6">
      <formula>IF($N$14="ليس له وقت إضافي";$N$13;"")</formula>
    </cfRule>
    <cfRule type="containsText" dxfId="17" priority="7" operator="containsText" text="ليس له وقت إضافي">
      <formula>NOT(ISERROR(SEARCH("ليس له وقت إضافي";N13)))</formula>
    </cfRule>
    <cfRule type="expression" dxfId="16" priority="8">
      <formula>IF($N$13="لم يتأخر";$N$14;"")</formula>
    </cfRule>
    <cfRule type="containsText" dxfId="15" priority="9" operator="containsText" text="لم">
      <formula>NOT(ISERROR(SEARCH("لم";N13)))</formula>
    </cfRule>
  </conditionalFormatting>
  <conditionalFormatting sqref="M6:M11">
    <cfRule type="containsText" dxfId="11" priority="4" stopIfTrue="1" operator="containsText" text="لم">
      <formula>NOT(ISERROR(SEARCH("لم";M6)))</formula>
    </cfRule>
    <cfRule type="expression" dxfId="12" priority="5">
      <formula>IFERROR(IF(_xlfn.NUMBERVALUE($M6)&gt;0;M6;"");"")</formula>
    </cfRule>
    <cfRule type="containsText" dxfId="10" priority="1" operator="containsText" text="غ">
      <formula>NOT(ISERROR(SEARCH("غ";M6)))</formula>
    </cfRule>
  </conditionalFormatting>
  <conditionalFormatting sqref="N6:N11">
    <cfRule type="containsText" dxfId="14" priority="2" operator="containsText" text="ليس">
      <formula>NOT(ISERROR(SEARCH("ليس";N6)))</formula>
    </cfRule>
    <cfRule type="expression" dxfId="13" priority="3" stopIfTrue="1">
      <formula>IFERROR(IF(_xlfn.NUMBERVALUE($N6)&gt;0;N6;"");"")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Worksheet____2"/>
  <dimension ref="A1:N40"/>
  <sheetViews>
    <sheetView showGridLines="0" showRowColHeaders="0" rightToLeft="1" workbookViewId="0">
      <selection activeCell="D6" sqref="D6"/>
    </sheetView>
  </sheetViews>
  <sheetFormatPr defaultRowHeight="14.25"/>
  <cols>
    <col min="1" max="1" width="9.375" bestFit="1" customWidth="1"/>
    <col min="2" max="2" width="11.125" bestFit="1" customWidth="1"/>
    <col min="3" max="3" width="12.5" customWidth="1"/>
    <col min="4" max="4" width="12.125" customWidth="1"/>
    <col min="5" max="5" width="9" customWidth="1"/>
    <col min="6" max="6" width="13.25" customWidth="1"/>
    <col min="7" max="7" width="12.375" customWidth="1"/>
    <col min="8" max="8" width="9" customWidth="1"/>
    <col min="9" max="12" width="9" hidden="1" customWidth="1"/>
    <col min="13" max="13" width="18.875" bestFit="1" customWidth="1"/>
    <col min="14" max="14" width="13.875" bestFit="1" customWidth="1"/>
  </cols>
  <sheetData>
    <row r="1" spans="1:14" ht="24.95" customHeight="1">
      <c r="B1" s="12" t="s">
        <v>11</v>
      </c>
      <c r="C1" s="35">
        <v>2</v>
      </c>
      <c r="D1" s="36"/>
    </row>
    <row r="2" spans="1:14" ht="24.95" customHeight="1" thickBot="1">
      <c r="B2" s="13" t="s">
        <v>12</v>
      </c>
      <c r="C2" s="37" t="str">
        <f>الطباعة!B9</f>
        <v>محمد السيد ابو ضوه</v>
      </c>
      <c r="D2" s="38"/>
      <c r="M2" s="3"/>
      <c r="N2" s="3"/>
    </row>
    <row r="3" spans="1:14" ht="24.95" customHeight="1" thickBot="1">
      <c r="A3" s="11"/>
      <c r="B3" s="11"/>
      <c r="C3" s="11"/>
      <c r="D3" s="11"/>
      <c r="E3" s="11"/>
      <c r="F3" s="17"/>
      <c r="G3" s="17"/>
      <c r="H3" s="17"/>
    </row>
    <row r="4" spans="1:14" ht="24.95" customHeight="1">
      <c r="A4" s="39" t="s">
        <v>0</v>
      </c>
      <c r="B4" s="41" t="s">
        <v>1</v>
      </c>
      <c r="C4" s="43" t="s">
        <v>15</v>
      </c>
      <c r="D4" s="44"/>
      <c r="E4" s="45"/>
      <c r="F4" s="43" t="s">
        <v>21</v>
      </c>
      <c r="G4" s="44"/>
      <c r="H4" s="45"/>
      <c r="I4" s="55" t="s">
        <v>2</v>
      </c>
      <c r="J4" s="55"/>
      <c r="K4" s="55"/>
      <c r="L4" s="55"/>
      <c r="M4" s="51" t="s">
        <v>6</v>
      </c>
      <c r="N4" s="53" t="s">
        <v>7</v>
      </c>
    </row>
    <row r="5" spans="1:14" ht="24.95" customHeight="1">
      <c r="A5" s="40"/>
      <c r="B5" s="42"/>
      <c r="C5" s="18" t="s">
        <v>3</v>
      </c>
      <c r="D5" s="19" t="s">
        <v>4</v>
      </c>
      <c r="E5" s="20" t="s">
        <v>5</v>
      </c>
      <c r="F5" s="21" t="s">
        <v>16</v>
      </c>
      <c r="G5" s="22" t="s">
        <v>3</v>
      </c>
      <c r="H5" s="23" t="s">
        <v>5</v>
      </c>
      <c r="I5" s="2" t="s">
        <v>3</v>
      </c>
      <c r="J5" s="2" t="s">
        <v>4</v>
      </c>
      <c r="K5" s="2" t="s">
        <v>14</v>
      </c>
      <c r="L5" s="2" t="s">
        <v>5</v>
      </c>
      <c r="M5" s="52"/>
      <c r="N5" s="54"/>
    </row>
    <row r="6" spans="1:14" ht="24.95" customHeight="1">
      <c r="A6" s="29">
        <v>1</v>
      </c>
      <c r="B6" s="28">
        <v>44709</v>
      </c>
      <c r="C6" s="14">
        <v>0.33333333333333331</v>
      </c>
      <c r="D6" s="15">
        <v>0.33333333333333331</v>
      </c>
      <c r="E6" s="27">
        <f>D6-C6</f>
        <v>0</v>
      </c>
      <c r="F6" s="34">
        <v>0.5</v>
      </c>
      <c r="G6" s="33">
        <v>0.54166666666666663</v>
      </c>
      <c r="H6" s="26">
        <f>G6-F6</f>
        <v>4.166666666666663E-2</v>
      </c>
      <c r="I6" s="4">
        <v>0.33333333333333331</v>
      </c>
      <c r="J6" s="4">
        <v>0.79166666666666663</v>
      </c>
      <c r="K6" s="16">
        <v>4.1666666666666664E-2</v>
      </c>
      <c r="L6" s="16">
        <f>J6-I6+K6</f>
        <v>0.5</v>
      </c>
      <c r="M6" s="10">
        <f>IFERROR(IF((L6-E6)+(H6-K6)&lt;=0;"لم يتأخر";(L6-E6)+(H6-K6));"00:00")</f>
        <v>0.49999999999999994</v>
      </c>
      <c r="N6" s="1" t="str">
        <f>IFERROR(IF(((E6-L6)-(H6-K6))&lt;=0.000001;"ليس له وقت إضافي";(E6-L6)-(H6-K6));"00:00")</f>
        <v>ليس له وقت إضافي</v>
      </c>
    </row>
    <row r="7" spans="1:14" ht="24.95" customHeight="1">
      <c r="A7" s="29">
        <v>2</v>
      </c>
      <c r="B7" s="28">
        <v>44710</v>
      </c>
      <c r="C7" s="14">
        <v>0.33333333333333331</v>
      </c>
      <c r="D7" s="15">
        <v>0.83333333333333337</v>
      </c>
      <c r="E7" s="27">
        <f t="shared" ref="E7:E11" si="0">D7-C7</f>
        <v>0.5</v>
      </c>
      <c r="F7" s="34">
        <v>0.5</v>
      </c>
      <c r="G7" s="33">
        <v>0.54166666666666663</v>
      </c>
      <c r="H7" s="24">
        <f>G7-F7</f>
        <v>4.166666666666663E-2</v>
      </c>
      <c r="I7" s="4">
        <v>0.33333333333333331</v>
      </c>
      <c r="J7" s="4">
        <v>0.79166666666666663</v>
      </c>
      <c r="K7" s="16">
        <v>4.1666666666666664E-2</v>
      </c>
      <c r="L7" s="16">
        <f t="shared" ref="L7:L11" si="1">J7-I7+K7</f>
        <v>0.5</v>
      </c>
      <c r="M7" s="10" t="str">
        <f t="shared" ref="M7:M11" si="2">IFERROR(IF((L7-E7)+(H7-K7)&lt;=0;"لم يتأخر";(L7-E7)+(H7-K7));"00:00")</f>
        <v>لم يتأخر</v>
      </c>
      <c r="N7" s="1" t="str">
        <f t="shared" ref="N7:N11" si="3">IFERROR(IF(((E7-L7)-(H7-K7))&lt;=0.000001;"ليس له وقت إضافي";(E7-L7)-(H7-K7));"00:00")</f>
        <v>ليس له وقت إضافي</v>
      </c>
    </row>
    <row r="8" spans="1:14" ht="24.95" customHeight="1">
      <c r="A8" s="29">
        <v>3</v>
      </c>
      <c r="B8" s="28">
        <v>44711</v>
      </c>
      <c r="C8" s="14">
        <v>0.33333333333333331</v>
      </c>
      <c r="D8" s="15">
        <v>0.83333333333333337</v>
      </c>
      <c r="E8" s="27">
        <f t="shared" si="0"/>
        <v>0.5</v>
      </c>
      <c r="F8" s="34">
        <v>0.5</v>
      </c>
      <c r="G8" s="33">
        <v>0.54166666666666663</v>
      </c>
      <c r="H8" s="24">
        <f t="shared" ref="H8:H11" si="4">G8-F8</f>
        <v>4.166666666666663E-2</v>
      </c>
      <c r="I8" s="4">
        <v>0.33333333333333331</v>
      </c>
      <c r="J8" s="4">
        <v>0.79166666666666663</v>
      </c>
      <c r="K8" s="16">
        <v>4.1666666666666699E-2</v>
      </c>
      <c r="L8" s="16">
        <f t="shared" si="1"/>
        <v>0.5</v>
      </c>
      <c r="M8" s="10" t="str">
        <f t="shared" si="2"/>
        <v>لم يتأخر</v>
      </c>
      <c r="N8" s="1" t="str">
        <f t="shared" si="3"/>
        <v>ليس له وقت إضافي</v>
      </c>
    </row>
    <row r="9" spans="1:14" ht="24.95" customHeight="1">
      <c r="A9" s="29">
        <v>4</v>
      </c>
      <c r="B9" s="28">
        <v>44712</v>
      </c>
      <c r="C9" s="14">
        <v>0.33333333333333331</v>
      </c>
      <c r="D9" s="15">
        <v>0.83333333333333337</v>
      </c>
      <c r="E9" s="27">
        <f t="shared" si="0"/>
        <v>0.5</v>
      </c>
      <c r="F9" s="34">
        <v>0.5</v>
      </c>
      <c r="G9" s="33">
        <v>0.54166666666666663</v>
      </c>
      <c r="H9" s="24">
        <f t="shared" si="4"/>
        <v>4.166666666666663E-2</v>
      </c>
      <c r="I9" s="4">
        <v>0.33333333333333331</v>
      </c>
      <c r="J9" s="4">
        <v>0.79166666666666663</v>
      </c>
      <c r="K9" s="16">
        <v>4.1666666666666699E-2</v>
      </c>
      <c r="L9" s="16">
        <f t="shared" si="1"/>
        <v>0.5</v>
      </c>
      <c r="M9" s="10" t="str">
        <f t="shared" si="2"/>
        <v>لم يتأخر</v>
      </c>
      <c r="N9" s="1" t="str">
        <f t="shared" si="3"/>
        <v>ليس له وقت إضافي</v>
      </c>
    </row>
    <row r="10" spans="1:14" ht="24.95" customHeight="1">
      <c r="A10" s="29">
        <v>5</v>
      </c>
      <c r="B10" s="28">
        <v>44713</v>
      </c>
      <c r="C10" s="14">
        <v>0.33333333333333298</v>
      </c>
      <c r="D10" s="15">
        <v>0.83333333333333337</v>
      </c>
      <c r="E10" s="27">
        <f t="shared" si="0"/>
        <v>0.50000000000000044</v>
      </c>
      <c r="F10" s="34">
        <v>0.5</v>
      </c>
      <c r="G10" s="33">
        <v>0.54166666666666663</v>
      </c>
      <c r="H10" s="24">
        <f t="shared" si="4"/>
        <v>4.166666666666663E-2</v>
      </c>
      <c r="I10" s="4">
        <v>0.33333333333333331</v>
      </c>
      <c r="J10" s="4">
        <v>0.79166666666666663</v>
      </c>
      <c r="K10" s="16">
        <v>4.1666666666666699E-2</v>
      </c>
      <c r="L10" s="16">
        <f t="shared" si="1"/>
        <v>0.5</v>
      </c>
      <c r="M10" s="10" t="str">
        <f t="shared" si="2"/>
        <v>لم يتأخر</v>
      </c>
      <c r="N10" s="1" t="str">
        <f t="shared" si="3"/>
        <v>ليس له وقت إضافي</v>
      </c>
    </row>
    <row r="11" spans="1:14" ht="24.95" customHeight="1" thickBot="1">
      <c r="A11" s="29">
        <v>6</v>
      </c>
      <c r="B11" s="28">
        <v>44714</v>
      </c>
      <c r="C11" s="14">
        <v>0.33333333333333298</v>
      </c>
      <c r="D11" s="15">
        <v>0.83333333333333337</v>
      </c>
      <c r="E11" s="27">
        <f t="shared" si="0"/>
        <v>0.50000000000000044</v>
      </c>
      <c r="F11" s="34">
        <v>0.5</v>
      </c>
      <c r="G11" s="33">
        <v>0.54166666666666663</v>
      </c>
      <c r="H11" s="24">
        <f t="shared" si="4"/>
        <v>4.166666666666663E-2</v>
      </c>
      <c r="I11" s="4">
        <v>0.33333333333333331</v>
      </c>
      <c r="J11" s="4">
        <v>0.79166666666666663</v>
      </c>
      <c r="K11" s="16">
        <v>4.1666666666666699E-2</v>
      </c>
      <c r="L11" s="16">
        <f t="shared" si="1"/>
        <v>0.5</v>
      </c>
      <c r="M11" s="10" t="str">
        <f t="shared" si="2"/>
        <v>لم يتأخر</v>
      </c>
      <c r="N11" s="1" t="str">
        <f t="shared" si="3"/>
        <v>ليس له وقت إضافي</v>
      </c>
    </row>
    <row r="12" spans="1:14" ht="24.95" customHeight="1" thickBot="1">
      <c r="A12" s="46" t="s">
        <v>9</v>
      </c>
      <c r="B12" s="47"/>
      <c r="C12" s="47"/>
      <c r="D12" s="48"/>
      <c r="E12" s="9">
        <f>SUM(E6:E11)</f>
        <v>2.5000000000000009</v>
      </c>
      <c r="F12" s="56" t="s">
        <v>9</v>
      </c>
      <c r="G12" s="57"/>
      <c r="H12" s="9">
        <f>SUM(H6:H11)</f>
        <v>0.24999999999999978</v>
      </c>
      <c r="I12" s="49" t="s">
        <v>8</v>
      </c>
      <c r="J12" s="50"/>
      <c r="K12" s="25">
        <f>SUM(K6:K11)</f>
        <v>0.25000000000000011</v>
      </c>
      <c r="L12" s="8">
        <f>SUM(L6:L11)</f>
        <v>3</v>
      </c>
      <c r="M12" s="5">
        <f>SUM(M6:M11)</f>
        <v>0.49999999999999994</v>
      </c>
      <c r="N12" s="5">
        <f>SUM(N6:N11)</f>
        <v>0</v>
      </c>
    </row>
    <row r="13" spans="1:14" ht="24.95" customHeight="1" thickBot="1">
      <c r="M13" s="5" t="s">
        <v>10</v>
      </c>
      <c r="N13" s="5">
        <f>IFERROR(IF((L12-E12)+(H12-K12)&lt;=0;"لم يتأخر";(L12-E12)+(H12-K12));"00:00")</f>
        <v>0.49999999999999878</v>
      </c>
    </row>
    <row r="14" spans="1:14" ht="24.95" customHeight="1" thickBot="1">
      <c r="I14" s="7"/>
      <c r="J14" s="6"/>
      <c r="K14" s="6"/>
      <c r="M14" s="5" t="s">
        <v>13</v>
      </c>
      <c r="N14" s="5" t="str">
        <f>IFERROR(IF(((E12-L12)-(H12-K12))&lt;=0.000001;"ليس له وقت إضافي";(E12-L12)-(H12-K12));"00:00")</f>
        <v>ليس له وقت إضافي</v>
      </c>
    </row>
    <row r="40" customFormat="1" ht="27" customHeight="1"/>
  </sheetData>
  <mergeCells count="12">
    <mergeCell ref="C1:D1"/>
    <mergeCell ref="C2:D2"/>
    <mergeCell ref="A4:A5"/>
    <mergeCell ref="B4:B5"/>
    <mergeCell ref="C4:E4"/>
    <mergeCell ref="M4:M5"/>
    <mergeCell ref="N4:N5"/>
    <mergeCell ref="A12:D12"/>
    <mergeCell ref="F12:G12"/>
    <mergeCell ref="I12:J12"/>
    <mergeCell ref="F4:H4"/>
    <mergeCell ref="I4:L4"/>
  </mergeCells>
  <conditionalFormatting sqref="J15:K39">
    <cfRule type="cellIs" dxfId="294" priority="9" operator="equal">
      <formula>0</formula>
    </cfRule>
  </conditionalFormatting>
  <conditionalFormatting sqref="J15:K39">
    <cfRule type="notContainsBlanks" dxfId="293" priority="10">
      <formula>LEN(TRIM(J15))&gt;0</formula>
    </cfRule>
  </conditionalFormatting>
  <conditionalFormatting sqref="N13:N14">
    <cfRule type="expression" dxfId="292" priority="5">
      <formula>IF($N$14="ليس له وقت إضافي";$N$13;"")</formula>
    </cfRule>
    <cfRule type="containsText" dxfId="291" priority="6" operator="containsText" text="ليس له وقت إضافي">
      <formula>NOT(ISERROR(SEARCH("ليس له وقت إضافي";N13)))</formula>
    </cfRule>
    <cfRule type="expression" dxfId="290" priority="7">
      <formula>IF($N$13="لم يتأخر";$N$14;"")</formula>
    </cfRule>
    <cfRule type="containsText" dxfId="289" priority="8" operator="containsText" text="لم">
      <formula>NOT(ISERROR(SEARCH("لم";N13)))</formula>
    </cfRule>
  </conditionalFormatting>
  <conditionalFormatting sqref="M6:M11">
    <cfRule type="containsText" dxfId="288" priority="3" stopIfTrue="1" operator="containsText" text="لم">
      <formula>NOT(ISERROR(SEARCH("لم";M6)))</formula>
    </cfRule>
    <cfRule type="expression" dxfId="287" priority="4">
      <formula>IFERROR(IF(_xlfn.NUMBERVALUE($M6)&gt;0;M6;"");"")</formula>
    </cfRule>
  </conditionalFormatting>
  <conditionalFormatting sqref="N6:N11">
    <cfRule type="containsText" dxfId="286" priority="1" operator="containsText" text="ليس">
      <formula>NOT(ISERROR(SEARCH("ليس";N6)))</formula>
    </cfRule>
    <cfRule type="expression" dxfId="285" priority="2" stopIfTrue="1">
      <formula>IFERROR(IF(_xlfn.NUMBERVALUE($N6)&gt;0;N6;"");"")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A85F18-F0F9-4416-B417-EA3AB838ECCE}">
  <sheetPr codeName="Worksheet____3"/>
  <dimension ref="A1:N40"/>
  <sheetViews>
    <sheetView showGridLines="0" showRowColHeaders="0" rightToLeft="1" workbookViewId="0">
      <selection activeCell="C3" sqref="C3"/>
    </sheetView>
  </sheetViews>
  <sheetFormatPr defaultRowHeight="14.25"/>
  <cols>
    <col min="1" max="1" width="9.375" bestFit="1" customWidth="1"/>
    <col min="2" max="2" width="11.125" bestFit="1" customWidth="1"/>
    <col min="3" max="3" width="12.5" customWidth="1"/>
    <col min="4" max="4" width="12.125" customWidth="1"/>
    <col min="5" max="5" width="9" customWidth="1"/>
    <col min="6" max="6" width="13.25" customWidth="1"/>
    <col min="7" max="7" width="12.375" customWidth="1"/>
    <col min="8" max="8" width="9" customWidth="1"/>
    <col min="9" max="12" width="9" hidden="1" customWidth="1"/>
    <col min="13" max="13" width="18.875" bestFit="1" customWidth="1"/>
    <col min="14" max="14" width="13.875" bestFit="1" customWidth="1"/>
  </cols>
  <sheetData>
    <row r="1" spans="1:14" ht="24.95" customHeight="1">
      <c r="B1" s="12" t="s">
        <v>11</v>
      </c>
      <c r="C1" s="35">
        <v>3</v>
      </c>
      <c r="D1" s="36"/>
    </row>
    <row r="2" spans="1:14" ht="24.95" customHeight="1" thickBot="1">
      <c r="B2" s="13" t="s">
        <v>12</v>
      </c>
      <c r="C2" s="37" t="str">
        <f>الطباعة!B10</f>
        <v xml:space="preserve">حسين الجمل </v>
      </c>
      <c r="D2" s="38"/>
      <c r="M2" s="3"/>
      <c r="N2" s="3"/>
    </row>
    <row r="3" spans="1:14" ht="24.95" customHeight="1" thickBot="1">
      <c r="A3" s="11"/>
      <c r="B3" s="11"/>
      <c r="C3" s="11"/>
      <c r="D3" s="11"/>
      <c r="E3" s="11"/>
      <c r="F3" s="17"/>
      <c r="G3" s="17"/>
      <c r="H3" s="17"/>
    </row>
    <row r="4" spans="1:14" ht="24.95" customHeight="1">
      <c r="A4" s="39" t="s">
        <v>0</v>
      </c>
      <c r="B4" s="41" t="s">
        <v>1</v>
      </c>
      <c r="C4" s="43" t="s">
        <v>15</v>
      </c>
      <c r="D4" s="44"/>
      <c r="E4" s="45"/>
      <c r="F4" s="43" t="s">
        <v>21</v>
      </c>
      <c r="G4" s="44"/>
      <c r="H4" s="45"/>
      <c r="I4" s="55" t="s">
        <v>2</v>
      </c>
      <c r="J4" s="55"/>
      <c r="K4" s="55"/>
      <c r="L4" s="55"/>
      <c r="M4" s="51" t="s">
        <v>6</v>
      </c>
      <c r="N4" s="53" t="s">
        <v>7</v>
      </c>
    </row>
    <row r="5" spans="1:14" ht="24.95" customHeight="1">
      <c r="A5" s="40"/>
      <c r="B5" s="42"/>
      <c r="C5" s="18" t="s">
        <v>3</v>
      </c>
      <c r="D5" s="19" t="s">
        <v>4</v>
      </c>
      <c r="E5" s="20" t="s">
        <v>5</v>
      </c>
      <c r="F5" s="21" t="s">
        <v>16</v>
      </c>
      <c r="G5" s="22" t="s">
        <v>3</v>
      </c>
      <c r="H5" s="23" t="s">
        <v>5</v>
      </c>
      <c r="I5" s="2" t="s">
        <v>3</v>
      </c>
      <c r="J5" s="2" t="s">
        <v>4</v>
      </c>
      <c r="K5" s="2" t="s">
        <v>14</v>
      </c>
      <c r="L5" s="2" t="s">
        <v>5</v>
      </c>
      <c r="M5" s="52"/>
      <c r="N5" s="54"/>
    </row>
    <row r="6" spans="1:14" ht="24.95" customHeight="1">
      <c r="A6" s="29">
        <v>1</v>
      </c>
      <c r="B6" s="28">
        <v>44709</v>
      </c>
      <c r="C6" s="14">
        <v>0.33333333333333331</v>
      </c>
      <c r="D6" s="15">
        <v>0.83333333333333337</v>
      </c>
      <c r="E6" s="27">
        <f>D6-C6</f>
        <v>0.5</v>
      </c>
      <c r="F6" s="34">
        <v>0.5</v>
      </c>
      <c r="G6" s="33">
        <v>0.54166666666666663</v>
      </c>
      <c r="H6" s="26">
        <f>G6-F6</f>
        <v>4.166666666666663E-2</v>
      </c>
      <c r="I6" s="4">
        <v>0.33333333333333331</v>
      </c>
      <c r="J6" s="4">
        <v>0.79166666666666663</v>
      </c>
      <c r="K6" s="16">
        <v>4.1666666666666664E-2</v>
      </c>
      <c r="L6" s="16">
        <f>J6-I6+K6</f>
        <v>0.5</v>
      </c>
      <c r="M6" s="10" t="str">
        <f>IFERROR(IF((L6-E6)+(H6-K6)&lt;=0;"لم يتأخر";(L6-E6)+(H6-K6));"00:00")</f>
        <v>لم يتأخر</v>
      </c>
      <c r="N6" s="1" t="str">
        <f>IFERROR(IF(((E6-L6)-(H6-K6))&lt;=0.000001;"ليس له وقت إضافي";(E6-L6)-(H6-K6));"00:00")</f>
        <v>ليس له وقت إضافي</v>
      </c>
    </row>
    <row r="7" spans="1:14" ht="24.95" customHeight="1">
      <c r="A7" s="29">
        <v>2</v>
      </c>
      <c r="B7" s="28">
        <v>44710</v>
      </c>
      <c r="C7" s="14">
        <v>0.33333333333333331</v>
      </c>
      <c r="D7" s="15">
        <v>0.83333333333333337</v>
      </c>
      <c r="E7" s="27">
        <f t="shared" ref="E7:E11" si="0">D7-C7</f>
        <v>0.5</v>
      </c>
      <c r="F7" s="34">
        <v>0.5</v>
      </c>
      <c r="G7" s="33">
        <v>0.54166666666666663</v>
      </c>
      <c r="H7" s="24">
        <f>G7-F7</f>
        <v>4.166666666666663E-2</v>
      </c>
      <c r="I7" s="4">
        <v>0.33333333333333331</v>
      </c>
      <c r="J7" s="4">
        <v>0.79166666666666663</v>
      </c>
      <c r="K7" s="16">
        <v>4.1666666666666664E-2</v>
      </c>
      <c r="L7" s="16">
        <f t="shared" ref="L7:L11" si="1">J7-I7+K7</f>
        <v>0.5</v>
      </c>
      <c r="M7" s="10" t="str">
        <f t="shared" ref="M7:M11" si="2">IFERROR(IF((L7-E7)+(H7-K7)&lt;=0;"لم يتأخر";(L7-E7)+(H7-K7));"00:00")</f>
        <v>لم يتأخر</v>
      </c>
      <c r="N7" s="1" t="str">
        <f t="shared" ref="N7:N11" si="3">IFERROR(IF(((E7-L7)-(H7-K7))&lt;=0.000001;"ليس له وقت إضافي";(E7-L7)-(H7-K7));"00:00")</f>
        <v>ليس له وقت إضافي</v>
      </c>
    </row>
    <row r="8" spans="1:14" ht="24.95" customHeight="1">
      <c r="A8" s="29">
        <v>3</v>
      </c>
      <c r="B8" s="28">
        <v>44711</v>
      </c>
      <c r="C8" s="14">
        <v>0.33333333333333331</v>
      </c>
      <c r="D8" s="15">
        <v>0.83333333333333337</v>
      </c>
      <c r="E8" s="27">
        <f t="shared" si="0"/>
        <v>0.5</v>
      </c>
      <c r="F8" s="34">
        <v>0.5</v>
      </c>
      <c r="G8" s="33">
        <v>0.54166666666666663</v>
      </c>
      <c r="H8" s="24">
        <f t="shared" ref="H8:H11" si="4">G8-F8</f>
        <v>4.166666666666663E-2</v>
      </c>
      <c r="I8" s="4">
        <v>0.33333333333333331</v>
      </c>
      <c r="J8" s="4">
        <v>0.79166666666666663</v>
      </c>
      <c r="K8" s="16">
        <v>4.1666666666666699E-2</v>
      </c>
      <c r="L8" s="16">
        <f t="shared" si="1"/>
        <v>0.5</v>
      </c>
      <c r="M8" s="10" t="str">
        <f t="shared" si="2"/>
        <v>لم يتأخر</v>
      </c>
      <c r="N8" s="1" t="str">
        <f t="shared" si="3"/>
        <v>ليس له وقت إضافي</v>
      </c>
    </row>
    <row r="9" spans="1:14" ht="24.95" customHeight="1">
      <c r="A9" s="29">
        <v>4</v>
      </c>
      <c r="B9" s="28">
        <v>44712</v>
      </c>
      <c r="C9" s="14">
        <v>0.33333333333333331</v>
      </c>
      <c r="D9" s="15">
        <v>0.83333333333333337</v>
      </c>
      <c r="E9" s="27">
        <f t="shared" si="0"/>
        <v>0.5</v>
      </c>
      <c r="F9" s="34">
        <v>0.5</v>
      </c>
      <c r="G9" s="33">
        <v>0.54166666666666663</v>
      </c>
      <c r="H9" s="24">
        <f t="shared" si="4"/>
        <v>4.166666666666663E-2</v>
      </c>
      <c r="I9" s="4">
        <v>0.33333333333333331</v>
      </c>
      <c r="J9" s="4">
        <v>0.79166666666666663</v>
      </c>
      <c r="K9" s="16">
        <v>4.1666666666666699E-2</v>
      </c>
      <c r="L9" s="16">
        <f t="shared" si="1"/>
        <v>0.5</v>
      </c>
      <c r="M9" s="10" t="str">
        <f t="shared" si="2"/>
        <v>لم يتأخر</v>
      </c>
      <c r="N9" s="1" t="str">
        <f t="shared" si="3"/>
        <v>ليس له وقت إضافي</v>
      </c>
    </row>
    <row r="10" spans="1:14" ht="24.95" customHeight="1">
      <c r="A10" s="29">
        <v>5</v>
      </c>
      <c r="B10" s="28">
        <v>44713</v>
      </c>
      <c r="C10" s="14">
        <v>0.33333333333333298</v>
      </c>
      <c r="D10" s="15">
        <v>0.83333333333333337</v>
      </c>
      <c r="E10" s="27">
        <f t="shared" si="0"/>
        <v>0.50000000000000044</v>
      </c>
      <c r="F10" s="34">
        <v>0.5</v>
      </c>
      <c r="G10" s="33">
        <v>0.54166666666666663</v>
      </c>
      <c r="H10" s="24">
        <f t="shared" si="4"/>
        <v>4.166666666666663E-2</v>
      </c>
      <c r="I10" s="4">
        <v>0.33333333333333331</v>
      </c>
      <c r="J10" s="4">
        <v>0.79166666666666663</v>
      </c>
      <c r="K10" s="16">
        <v>4.1666666666666699E-2</v>
      </c>
      <c r="L10" s="16">
        <f t="shared" si="1"/>
        <v>0.5</v>
      </c>
      <c r="M10" s="10" t="str">
        <f t="shared" si="2"/>
        <v>لم يتأخر</v>
      </c>
      <c r="N10" s="1" t="str">
        <f t="shared" si="3"/>
        <v>ليس له وقت إضافي</v>
      </c>
    </row>
    <row r="11" spans="1:14" ht="24.95" customHeight="1" thickBot="1">
      <c r="A11" s="29">
        <v>6</v>
      </c>
      <c r="B11" s="28">
        <v>44714</v>
      </c>
      <c r="C11" s="14">
        <v>0.33333333333333298</v>
      </c>
      <c r="D11" s="15">
        <v>0.83333333333333337</v>
      </c>
      <c r="E11" s="27">
        <f t="shared" si="0"/>
        <v>0.50000000000000044</v>
      </c>
      <c r="F11" s="34">
        <v>0.5</v>
      </c>
      <c r="G11" s="33">
        <v>0.54166666666666663</v>
      </c>
      <c r="H11" s="24">
        <f t="shared" si="4"/>
        <v>4.166666666666663E-2</v>
      </c>
      <c r="I11" s="4">
        <v>0.33333333333333331</v>
      </c>
      <c r="J11" s="4">
        <v>0.79166666666666663</v>
      </c>
      <c r="K11" s="16">
        <v>4.1666666666666699E-2</v>
      </c>
      <c r="L11" s="16">
        <f t="shared" si="1"/>
        <v>0.5</v>
      </c>
      <c r="M11" s="10" t="str">
        <f t="shared" si="2"/>
        <v>لم يتأخر</v>
      </c>
      <c r="N11" s="1" t="str">
        <f t="shared" si="3"/>
        <v>ليس له وقت إضافي</v>
      </c>
    </row>
    <row r="12" spans="1:14" ht="24.95" customHeight="1" thickBot="1">
      <c r="A12" s="46" t="s">
        <v>9</v>
      </c>
      <c r="B12" s="47"/>
      <c r="C12" s="47"/>
      <c r="D12" s="48"/>
      <c r="E12" s="9">
        <f>SUM(E6:E11)</f>
        <v>3.0000000000000009</v>
      </c>
      <c r="F12" s="56" t="s">
        <v>9</v>
      </c>
      <c r="G12" s="57"/>
      <c r="H12" s="9">
        <f>SUM(H6:H11)</f>
        <v>0.24999999999999978</v>
      </c>
      <c r="I12" s="49" t="s">
        <v>8</v>
      </c>
      <c r="J12" s="50"/>
      <c r="K12" s="25">
        <f>SUM(K6:K11)</f>
        <v>0.25000000000000011</v>
      </c>
      <c r="L12" s="8">
        <f>SUM(L6:L11)</f>
        <v>3</v>
      </c>
      <c r="M12" s="5">
        <f>SUM(M6:M11)</f>
        <v>0</v>
      </c>
      <c r="N12" s="5">
        <f>SUM(N6:N11)</f>
        <v>0</v>
      </c>
    </row>
    <row r="13" spans="1:14" ht="24.95" customHeight="1" thickBot="1">
      <c r="M13" s="5" t="s">
        <v>10</v>
      </c>
      <c r="N13" s="5" t="str">
        <f>IFERROR(IF((L12-E12)+(H12-K12)&lt;=0;"لم يتأخر";(L12-E12)+(H12-K12));"00:00")</f>
        <v>لم يتأخر</v>
      </c>
    </row>
    <row r="14" spans="1:14" ht="24.95" customHeight="1" thickBot="1">
      <c r="I14" s="7"/>
      <c r="J14" s="6"/>
      <c r="K14" s="6"/>
      <c r="M14" s="5" t="s">
        <v>13</v>
      </c>
      <c r="N14" s="5" t="str">
        <f>IFERROR(IF(((E12-L12)-(H12-K12))&lt;=0.000001;"ليس له وقت إضافي";(E12-L12)-(H12-K12));"00:00")</f>
        <v>ليس له وقت إضافي</v>
      </c>
    </row>
    <row r="40" customFormat="1" ht="27" customHeight="1"/>
  </sheetData>
  <mergeCells count="12">
    <mergeCell ref="C1:D1"/>
    <mergeCell ref="C2:D2"/>
    <mergeCell ref="A4:A5"/>
    <mergeCell ref="B4:B5"/>
    <mergeCell ref="C4:E4"/>
    <mergeCell ref="I4:L4"/>
    <mergeCell ref="M4:M5"/>
    <mergeCell ref="N4:N5"/>
    <mergeCell ref="A12:D12"/>
    <mergeCell ref="F12:G12"/>
    <mergeCell ref="I12:J12"/>
    <mergeCell ref="F4:H4"/>
  </mergeCells>
  <conditionalFormatting sqref="J15:K39">
    <cfRule type="cellIs" dxfId="284" priority="9" operator="equal">
      <formula>0</formula>
    </cfRule>
  </conditionalFormatting>
  <conditionalFormatting sqref="J15:K39">
    <cfRule type="notContainsBlanks" dxfId="283" priority="10">
      <formula>LEN(TRIM(J15))&gt;0</formula>
    </cfRule>
  </conditionalFormatting>
  <conditionalFormatting sqref="N13:N14">
    <cfRule type="expression" dxfId="282" priority="5">
      <formula>IF($N$14="ليس له وقت إضافي";$N$13;"")</formula>
    </cfRule>
    <cfRule type="containsText" dxfId="281" priority="6" operator="containsText" text="ليس له وقت إضافي">
      <formula>NOT(ISERROR(SEARCH("ليس له وقت إضافي";N13)))</formula>
    </cfRule>
    <cfRule type="expression" dxfId="280" priority="7">
      <formula>IF($N$13="لم يتأخر";$N$14;"")</formula>
    </cfRule>
    <cfRule type="containsText" dxfId="279" priority="8" operator="containsText" text="لم">
      <formula>NOT(ISERROR(SEARCH("لم";N13)))</formula>
    </cfRule>
  </conditionalFormatting>
  <conditionalFormatting sqref="M6:M11">
    <cfRule type="containsText" dxfId="278" priority="3" stopIfTrue="1" operator="containsText" text="لم">
      <formula>NOT(ISERROR(SEARCH("لم";M6)))</formula>
    </cfRule>
    <cfRule type="expression" dxfId="277" priority="4">
      <formula>IFERROR(IF(_xlfn.NUMBERVALUE($M6)&gt;0;M6;"");"")</formula>
    </cfRule>
  </conditionalFormatting>
  <conditionalFormatting sqref="N6:N11">
    <cfRule type="containsText" dxfId="276" priority="1" operator="containsText" text="ليس">
      <formula>NOT(ISERROR(SEARCH("ليس";N6)))</formula>
    </cfRule>
    <cfRule type="expression" dxfId="275" priority="2" stopIfTrue="1">
      <formula>IFERROR(IF(_xlfn.NUMBERVALUE($N6)&gt;0;N6;"");"")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FB7030-459D-4D21-85ED-2237EEC8F839}">
  <sheetPr codeName="Worksheet____4"/>
  <dimension ref="A1:N40"/>
  <sheetViews>
    <sheetView showGridLines="0" showRowColHeaders="0" rightToLeft="1" workbookViewId="0">
      <selection activeCell="C3" sqref="C3"/>
    </sheetView>
  </sheetViews>
  <sheetFormatPr defaultRowHeight="14.25"/>
  <cols>
    <col min="1" max="1" width="9.375" bestFit="1" customWidth="1"/>
    <col min="2" max="2" width="11.125" bestFit="1" customWidth="1"/>
    <col min="3" max="3" width="12.5" customWidth="1"/>
    <col min="4" max="4" width="12.125" customWidth="1"/>
    <col min="5" max="5" width="9" customWidth="1"/>
    <col min="6" max="6" width="13.25" customWidth="1"/>
    <col min="7" max="7" width="12.375" customWidth="1"/>
    <col min="8" max="8" width="9" customWidth="1"/>
    <col min="9" max="12" width="9" hidden="1" customWidth="1"/>
    <col min="13" max="13" width="18.875" bestFit="1" customWidth="1"/>
    <col min="14" max="14" width="13.875" bestFit="1" customWidth="1"/>
  </cols>
  <sheetData>
    <row r="1" spans="1:14" ht="24.95" customHeight="1">
      <c r="B1" s="12" t="s">
        <v>11</v>
      </c>
      <c r="C1" s="35">
        <v>4</v>
      </c>
      <c r="D1" s="36"/>
    </row>
    <row r="2" spans="1:14" ht="24.95" customHeight="1" thickBot="1">
      <c r="B2" s="13" t="s">
        <v>12</v>
      </c>
      <c r="C2" s="37" t="s">
        <v>33</v>
      </c>
      <c r="D2" s="38"/>
      <c r="M2" s="3"/>
      <c r="N2" s="3"/>
    </row>
    <row r="3" spans="1:14" ht="24.95" customHeight="1" thickBot="1">
      <c r="A3" s="11"/>
      <c r="B3" s="11"/>
      <c r="C3" s="11"/>
      <c r="D3" s="11"/>
      <c r="E3" s="11"/>
      <c r="F3" s="17"/>
      <c r="G3" s="17"/>
      <c r="H3" s="17"/>
    </row>
    <row r="4" spans="1:14" ht="24.95" customHeight="1">
      <c r="A4" s="39" t="s">
        <v>0</v>
      </c>
      <c r="B4" s="41" t="s">
        <v>1</v>
      </c>
      <c r="C4" s="43" t="s">
        <v>15</v>
      </c>
      <c r="D4" s="44"/>
      <c r="E4" s="45"/>
      <c r="F4" s="43" t="s">
        <v>21</v>
      </c>
      <c r="G4" s="44"/>
      <c r="H4" s="45"/>
      <c r="I4" s="55" t="s">
        <v>2</v>
      </c>
      <c r="J4" s="55"/>
      <c r="K4" s="55"/>
      <c r="L4" s="55"/>
      <c r="M4" s="51" t="s">
        <v>6</v>
      </c>
      <c r="N4" s="53" t="s">
        <v>7</v>
      </c>
    </row>
    <row r="5" spans="1:14" ht="24.95" customHeight="1">
      <c r="A5" s="40"/>
      <c r="B5" s="42"/>
      <c r="C5" s="18" t="s">
        <v>3</v>
      </c>
      <c r="D5" s="19" t="s">
        <v>4</v>
      </c>
      <c r="E5" s="20" t="s">
        <v>5</v>
      </c>
      <c r="F5" s="21" t="s">
        <v>16</v>
      </c>
      <c r="G5" s="22" t="s">
        <v>3</v>
      </c>
      <c r="H5" s="23" t="s">
        <v>5</v>
      </c>
      <c r="I5" s="2" t="s">
        <v>3</v>
      </c>
      <c r="J5" s="2" t="s">
        <v>4</v>
      </c>
      <c r="K5" s="2" t="s">
        <v>14</v>
      </c>
      <c r="L5" s="2" t="s">
        <v>5</v>
      </c>
      <c r="M5" s="52"/>
      <c r="N5" s="54"/>
    </row>
    <row r="6" spans="1:14" ht="24.95" customHeight="1">
      <c r="A6" s="29">
        <v>1</v>
      </c>
      <c r="B6" s="28">
        <v>44709</v>
      </c>
      <c r="C6" s="14">
        <v>0.33333333333333331</v>
      </c>
      <c r="D6" s="15">
        <v>0.83333333333333337</v>
      </c>
      <c r="E6" s="27">
        <f>D6-C6</f>
        <v>0.5</v>
      </c>
      <c r="F6" s="34">
        <v>0.5</v>
      </c>
      <c r="G6" s="33">
        <v>0.54166666666666663</v>
      </c>
      <c r="H6" s="26">
        <f>G6-F6</f>
        <v>4.166666666666663E-2</v>
      </c>
      <c r="I6" s="4">
        <v>0.33333333333333331</v>
      </c>
      <c r="J6" s="4">
        <v>0.79166666666666663</v>
      </c>
      <c r="K6" s="16">
        <v>4.1666666666666664E-2</v>
      </c>
      <c r="L6" s="16">
        <f>J6-I6+K6</f>
        <v>0.5</v>
      </c>
      <c r="M6" s="10" t="str">
        <f>IFERROR(IF((L6-E6)+(H6-K6)&lt;=0;"لم يتأخر";(L6-E6)+(H6-K6));"00:00")</f>
        <v>لم يتأخر</v>
      </c>
      <c r="N6" s="1" t="str">
        <f>IFERROR(IF(((E6-L6)-(H6-K6))&lt;=0.000001;"ليس له وقت إضافي";(E6-L6)-(H6-K6));"00:00")</f>
        <v>ليس له وقت إضافي</v>
      </c>
    </row>
    <row r="7" spans="1:14" ht="24.95" customHeight="1">
      <c r="A7" s="29">
        <v>2</v>
      </c>
      <c r="B7" s="28">
        <v>44710</v>
      </c>
      <c r="C7" s="14">
        <v>0.33333333333333331</v>
      </c>
      <c r="D7" s="15">
        <v>0.83333333333333337</v>
      </c>
      <c r="E7" s="27">
        <f t="shared" ref="E7:E11" si="0">D7-C7</f>
        <v>0.5</v>
      </c>
      <c r="F7" s="34">
        <v>0.5</v>
      </c>
      <c r="G7" s="33">
        <v>0.54166666666666663</v>
      </c>
      <c r="H7" s="24">
        <f>G7-F7</f>
        <v>4.166666666666663E-2</v>
      </c>
      <c r="I7" s="4">
        <v>0.33333333333333331</v>
      </c>
      <c r="J7" s="4">
        <v>0.79166666666666663</v>
      </c>
      <c r="K7" s="16">
        <v>4.1666666666666664E-2</v>
      </c>
      <c r="L7" s="16">
        <f t="shared" ref="L7:L11" si="1">J7-I7+K7</f>
        <v>0.5</v>
      </c>
      <c r="M7" s="10" t="str">
        <f t="shared" ref="M7:M11" si="2">IFERROR(IF((L7-E7)+(H7-K7)&lt;=0;"لم يتأخر";(L7-E7)+(H7-K7));"00:00")</f>
        <v>لم يتأخر</v>
      </c>
      <c r="N7" s="1" t="str">
        <f t="shared" ref="N7:N11" si="3">IFERROR(IF(((E7-L7)-(H7-K7))&lt;=0.000001;"ليس له وقت إضافي";(E7-L7)-(H7-K7));"00:00")</f>
        <v>ليس له وقت إضافي</v>
      </c>
    </row>
    <row r="8" spans="1:14" ht="24.95" customHeight="1">
      <c r="A8" s="29">
        <v>3</v>
      </c>
      <c r="B8" s="28">
        <v>44711</v>
      </c>
      <c r="C8" s="14">
        <v>0.33333333333333331</v>
      </c>
      <c r="D8" s="15">
        <v>0.83333333333333337</v>
      </c>
      <c r="E8" s="27">
        <f t="shared" si="0"/>
        <v>0.5</v>
      </c>
      <c r="F8" s="34">
        <v>0.5</v>
      </c>
      <c r="G8" s="33">
        <v>0.54166666666666663</v>
      </c>
      <c r="H8" s="24">
        <f t="shared" ref="H8:H11" si="4">G8-F8</f>
        <v>4.166666666666663E-2</v>
      </c>
      <c r="I8" s="4">
        <v>0.33333333333333331</v>
      </c>
      <c r="J8" s="4">
        <v>0.79166666666666663</v>
      </c>
      <c r="K8" s="16">
        <v>4.1666666666666699E-2</v>
      </c>
      <c r="L8" s="16">
        <f t="shared" si="1"/>
        <v>0.5</v>
      </c>
      <c r="M8" s="10" t="str">
        <f t="shared" si="2"/>
        <v>لم يتأخر</v>
      </c>
      <c r="N8" s="1" t="str">
        <f t="shared" si="3"/>
        <v>ليس له وقت إضافي</v>
      </c>
    </row>
    <row r="9" spans="1:14" ht="24.95" customHeight="1">
      <c r="A9" s="29">
        <v>4</v>
      </c>
      <c r="B9" s="28">
        <v>44712</v>
      </c>
      <c r="C9" s="14">
        <v>0.33333333333333331</v>
      </c>
      <c r="D9" s="15">
        <v>0.83333333333333337</v>
      </c>
      <c r="E9" s="27">
        <f t="shared" si="0"/>
        <v>0.5</v>
      </c>
      <c r="F9" s="34">
        <v>0.5</v>
      </c>
      <c r="G9" s="33">
        <v>0.54166666666666663</v>
      </c>
      <c r="H9" s="24">
        <f t="shared" si="4"/>
        <v>4.166666666666663E-2</v>
      </c>
      <c r="I9" s="4">
        <v>0.33333333333333331</v>
      </c>
      <c r="J9" s="4">
        <v>0.79166666666666663</v>
      </c>
      <c r="K9" s="16">
        <v>4.1666666666666699E-2</v>
      </c>
      <c r="L9" s="16">
        <f t="shared" si="1"/>
        <v>0.5</v>
      </c>
      <c r="M9" s="10" t="str">
        <f t="shared" si="2"/>
        <v>لم يتأخر</v>
      </c>
      <c r="N9" s="1" t="str">
        <f t="shared" si="3"/>
        <v>ليس له وقت إضافي</v>
      </c>
    </row>
    <row r="10" spans="1:14" ht="24.95" customHeight="1">
      <c r="A10" s="29">
        <v>5</v>
      </c>
      <c r="B10" s="28">
        <v>44713</v>
      </c>
      <c r="C10" s="14">
        <v>0.33333333333333298</v>
      </c>
      <c r="D10" s="15">
        <v>0.83333333333333337</v>
      </c>
      <c r="E10" s="27">
        <f t="shared" si="0"/>
        <v>0.50000000000000044</v>
      </c>
      <c r="F10" s="34">
        <v>0.5</v>
      </c>
      <c r="G10" s="33">
        <v>0.54166666666666663</v>
      </c>
      <c r="H10" s="24">
        <f t="shared" si="4"/>
        <v>4.166666666666663E-2</v>
      </c>
      <c r="I10" s="4">
        <v>0.33333333333333331</v>
      </c>
      <c r="J10" s="4">
        <v>0.79166666666666663</v>
      </c>
      <c r="K10" s="16">
        <v>4.1666666666666699E-2</v>
      </c>
      <c r="L10" s="16">
        <f t="shared" si="1"/>
        <v>0.5</v>
      </c>
      <c r="M10" s="10" t="str">
        <f t="shared" si="2"/>
        <v>لم يتأخر</v>
      </c>
      <c r="N10" s="1" t="str">
        <f t="shared" si="3"/>
        <v>ليس له وقت إضافي</v>
      </c>
    </row>
    <row r="11" spans="1:14" ht="24.95" customHeight="1" thickBot="1">
      <c r="A11" s="29">
        <v>6</v>
      </c>
      <c r="B11" s="28">
        <v>44714</v>
      </c>
      <c r="C11" s="14">
        <v>0.33333333333333298</v>
      </c>
      <c r="D11" s="15">
        <v>0.83333333333333337</v>
      </c>
      <c r="E11" s="27">
        <f t="shared" si="0"/>
        <v>0.50000000000000044</v>
      </c>
      <c r="F11" s="34">
        <v>0.5</v>
      </c>
      <c r="G11" s="33">
        <v>0.54166666666666663</v>
      </c>
      <c r="H11" s="24">
        <f t="shared" si="4"/>
        <v>4.166666666666663E-2</v>
      </c>
      <c r="I11" s="4">
        <v>0.33333333333333331</v>
      </c>
      <c r="J11" s="4">
        <v>0.79166666666666663</v>
      </c>
      <c r="K11" s="16">
        <v>4.1666666666666699E-2</v>
      </c>
      <c r="L11" s="16">
        <f t="shared" si="1"/>
        <v>0.5</v>
      </c>
      <c r="M11" s="10" t="str">
        <f t="shared" si="2"/>
        <v>لم يتأخر</v>
      </c>
      <c r="N11" s="1" t="str">
        <f t="shared" si="3"/>
        <v>ليس له وقت إضافي</v>
      </c>
    </row>
    <row r="12" spans="1:14" ht="24.95" customHeight="1" thickBot="1">
      <c r="A12" s="46" t="s">
        <v>9</v>
      </c>
      <c r="B12" s="47"/>
      <c r="C12" s="47"/>
      <c r="D12" s="48"/>
      <c r="E12" s="9">
        <f>SUM(E6:E11)</f>
        <v>3.0000000000000009</v>
      </c>
      <c r="F12" s="56" t="s">
        <v>9</v>
      </c>
      <c r="G12" s="57"/>
      <c r="H12" s="9">
        <f>SUM(H6:H11)</f>
        <v>0.24999999999999978</v>
      </c>
      <c r="I12" s="49" t="s">
        <v>8</v>
      </c>
      <c r="J12" s="50"/>
      <c r="K12" s="25">
        <f>SUM(K6:K11)</f>
        <v>0.25000000000000011</v>
      </c>
      <c r="L12" s="8">
        <f>SUM(L6:L11)</f>
        <v>3</v>
      </c>
      <c r="M12" s="5">
        <f>SUM(M6:M11)</f>
        <v>0</v>
      </c>
      <c r="N12" s="5">
        <f>SUM(N6:N11)</f>
        <v>0</v>
      </c>
    </row>
    <row r="13" spans="1:14" ht="24.95" customHeight="1" thickBot="1">
      <c r="M13" s="5" t="s">
        <v>10</v>
      </c>
      <c r="N13" s="5" t="str">
        <f>IFERROR(IF((L12-E12)+(H12-K12)&lt;=0;"لم يتأخر";(L12-E12)+(H12-K12));"00:00")</f>
        <v>لم يتأخر</v>
      </c>
    </row>
    <row r="14" spans="1:14" ht="24.95" customHeight="1" thickBot="1">
      <c r="I14" s="7"/>
      <c r="J14" s="6"/>
      <c r="K14" s="6"/>
      <c r="M14" s="5" t="s">
        <v>13</v>
      </c>
      <c r="N14" s="5" t="str">
        <f>IFERROR(IF(((E12-L12)-(H12-K12))&lt;=0.000001;"ليس له وقت إضافي";(E12-L12)-(H12-K12));"00:00")</f>
        <v>ليس له وقت إضافي</v>
      </c>
    </row>
    <row r="40" customFormat="1" ht="27" customHeight="1"/>
  </sheetData>
  <mergeCells count="12">
    <mergeCell ref="C1:D1"/>
    <mergeCell ref="C2:D2"/>
    <mergeCell ref="A4:A5"/>
    <mergeCell ref="B4:B5"/>
    <mergeCell ref="C4:E4"/>
    <mergeCell ref="I4:L4"/>
    <mergeCell ref="M4:M5"/>
    <mergeCell ref="N4:N5"/>
    <mergeCell ref="A12:D12"/>
    <mergeCell ref="F12:G12"/>
    <mergeCell ref="I12:J12"/>
    <mergeCell ref="F4:H4"/>
  </mergeCells>
  <conditionalFormatting sqref="J15:K39">
    <cfRule type="cellIs" dxfId="274" priority="9" operator="equal">
      <formula>0</formula>
    </cfRule>
  </conditionalFormatting>
  <conditionalFormatting sqref="J15:K39">
    <cfRule type="notContainsBlanks" dxfId="273" priority="10">
      <formula>LEN(TRIM(J15))&gt;0</formula>
    </cfRule>
  </conditionalFormatting>
  <conditionalFormatting sqref="N13:N14">
    <cfRule type="expression" dxfId="272" priority="5">
      <formula>IF($N$14="ليس له وقت إضافي";$N$13;"")</formula>
    </cfRule>
    <cfRule type="containsText" dxfId="271" priority="6" operator="containsText" text="ليس له وقت إضافي">
      <formula>NOT(ISERROR(SEARCH("ليس له وقت إضافي";N13)))</formula>
    </cfRule>
    <cfRule type="expression" dxfId="270" priority="7">
      <formula>IF($N$13="لم يتأخر";$N$14;"")</formula>
    </cfRule>
    <cfRule type="containsText" dxfId="269" priority="8" operator="containsText" text="لم">
      <formula>NOT(ISERROR(SEARCH("لم";N13)))</formula>
    </cfRule>
  </conditionalFormatting>
  <conditionalFormatting sqref="M6:M11">
    <cfRule type="containsText" dxfId="268" priority="3" stopIfTrue="1" operator="containsText" text="لم">
      <formula>NOT(ISERROR(SEARCH("لم";M6)))</formula>
    </cfRule>
    <cfRule type="expression" dxfId="267" priority="4">
      <formula>IFERROR(IF(_xlfn.NUMBERVALUE($M6)&gt;0;M6;"");"")</formula>
    </cfRule>
  </conditionalFormatting>
  <conditionalFormatting sqref="N6:N11">
    <cfRule type="containsText" dxfId="266" priority="1" operator="containsText" text="ليس">
      <formula>NOT(ISERROR(SEARCH("ليس";N6)))</formula>
    </cfRule>
    <cfRule type="expression" dxfId="265" priority="2" stopIfTrue="1">
      <formula>IFERROR(IF(_xlfn.NUMBERVALUE($N6)&gt;0;N6;"");"")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C26426-9884-400E-9E63-23AD782E0997}">
  <sheetPr codeName="Worksheet____5"/>
  <dimension ref="A1:N40"/>
  <sheetViews>
    <sheetView showGridLines="0" showRowColHeaders="0" rightToLeft="1" workbookViewId="0">
      <selection activeCell="C3" sqref="C3"/>
    </sheetView>
  </sheetViews>
  <sheetFormatPr defaultRowHeight="14.25"/>
  <cols>
    <col min="1" max="1" width="9.375" bestFit="1" customWidth="1"/>
    <col min="2" max="2" width="11.125" bestFit="1" customWidth="1"/>
    <col min="3" max="3" width="12.5" customWidth="1"/>
    <col min="4" max="4" width="12.125" customWidth="1"/>
    <col min="5" max="5" width="9" customWidth="1"/>
    <col min="6" max="6" width="13.25" customWidth="1"/>
    <col min="7" max="7" width="12.375" customWidth="1"/>
    <col min="8" max="8" width="9" customWidth="1"/>
    <col min="9" max="12" width="9" hidden="1" customWidth="1"/>
    <col min="13" max="13" width="18.875" bestFit="1" customWidth="1"/>
    <col min="14" max="14" width="13.875" bestFit="1" customWidth="1"/>
  </cols>
  <sheetData>
    <row r="1" spans="1:14" ht="24.95" customHeight="1">
      <c r="B1" s="12" t="s">
        <v>11</v>
      </c>
      <c r="C1" s="35">
        <v>5</v>
      </c>
      <c r="D1" s="36"/>
    </row>
    <row r="2" spans="1:14" ht="24.95" customHeight="1" thickBot="1">
      <c r="B2" s="13" t="s">
        <v>12</v>
      </c>
      <c r="C2" s="37" t="s">
        <v>34</v>
      </c>
      <c r="D2" s="38"/>
      <c r="M2" s="3"/>
      <c r="N2" s="3"/>
    </row>
    <row r="3" spans="1:14" ht="24.95" customHeight="1" thickBot="1">
      <c r="A3" s="11"/>
      <c r="B3" s="11"/>
      <c r="C3" s="11"/>
      <c r="D3" s="11"/>
      <c r="E3" s="11"/>
      <c r="F3" s="17"/>
      <c r="G3" s="17"/>
      <c r="H3" s="17"/>
    </row>
    <row r="4" spans="1:14" ht="24.95" customHeight="1">
      <c r="A4" s="39" t="s">
        <v>0</v>
      </c>
      <c r="B4" s="41" t="s">
        <v>1</v>
      </c>
      <c r="C4" s="43" t="s">
        <v>15</v>
      </c>
      <c r="D4" s="44"/>
      <c r="E4" s="45"/>
      <c r="F4" s="43" t="s">
        <v>21</v>
      </c>
      <c r="G4" s="44"/>
      <c r="H4" s="45"/>
      <c r="I4" s="55" t="s">
        <v>2</v>
      </c>
      <c r="J4" s="55"/>
      <c r="K4" s="55"/>
      <c r="L4" s="55"/>
      <c r="M4" s="51" t="s">
        <v>6</v>
      </c>
      <c r="N4" s="53" t="s">
        <v>7</v>
      </c>
    </row>
    <row r="5" spans="1:14" ht="24.95" customHeight="1">
      <c r="A5" s="40"/>
      <c r="B5" s="42"/>
      <c r="C5" s="18" t="s">
        <v>3</v>
      </c>
      <c r="D5" s="19" t="s">
        <v>4</v>
      </c>
      <c r="E5" s="20" t="s">
        <v>5</v>
      </c>
      <c r="F5" s="21" t="s">
        <v>16</v>
      </c>
      <c r="G5" s="22" t="s">
        <v>3</v>
      </c>
      <c r="H5" s="23" t="s">
        <v>5</v>
      </c>
      <c r="I5" s="2" t="s">
        <v>3</v>
      </c>
      <c r="J5" s="2" t="s">
        <v>4</v>
      </c>
      <c r="K5" s="2" t="s">
        <v>14</v>
      </c>
      <c r="L5" s="2" t="s">
        <v>5</v>
      </c>
      <c r="M5" s="52"/>
      <c r="N5" s="54"/>
    </row>
    <row r="6" spans="1:14" ht="24.95" customHeight="1">
      <c r="A6" s="29">
        <v>1</v>
      </c>
      <c r="B6" s="28">
        <v>44709</v>
      </c>
      <c r="C6" s="14">
        <v>0.33333333333333331</v>
      </c>
      <c r="D6" s="15">
        <v>0.83333333333333337</v>
      </c>
      <c r="E6" s="27">
        <f>D6-C6</f>
        <v>0.5</v>
      </c>
      <c r="F6" s="34">
        <v>0.5</v>
      </c>
      <c r="G6" s="33">
        <v>0.54166666666666663</v>
      </c>
      <c r="H6" s="26">
        <f>G6-F6</f>
        <v>4.166666666666663E-2</v>
      </c>
      <c r="I6" s="4">
        <v>0.33333333333333331</v>
      </c>
      <c r="J6" s="4">
        <v>0.79166666666666663</v>
      </c>
      <c r="K6" s="16">
        <v>4.1666666666666664E-2</v>
      </c>
      <c r="L6" s="16">
        <f>J6-I6+K6</f>
        <v>0.5</v>
      </c>
      <c r="M6" s="10" t="str">
        <f>IFERROR(IF((L6-E6)+(H6-K6)&lt;=0;"لم يتأخر";(L6-E6)+(H6-K6));"00:00")</f>
        <v>لم يتأخر</v>
      </c>
      <c r="N6" s="1" t="str">
        <f>IFERROR(IF(((E6-L6)-(H6-K6))&lt;=0.000001;"ليس له وقت إضافي";(E6-L6)-(H6-K6));"00:00")</f>
        <v>ليس له وقت إضافي</v>
      </c>
    </row>
    <row r="7" spans="1:14" ht="24.95" customHeight="1">
      <c r="A7" s="29">
        <v>2</v>
      </c>
      <c r="B7" s="28">
        <v>44710</v>
      </c>
      <c r="C7" s="14">
        <v>0.33333333333333331</v>
      </c>
      <c r="D7" s="15">
        <v>0.83333333333333337</v>
      </c>
      <c r="E7" s="27">
        <f t="shared" ref="E7:E11" si="0">D7-C7</f>
        <v>0.5</v>
      </c>
      <c r="F7" s="34">
        <v>0.5</v>
      </c>
      <c r="G7" s="33">
        <v>0.54166666666666663</v>
      </c>
      <c r="H7" s="24">
        <f>G7-F7</f>
        <v>4.166666666666663E-2</v>
      </c>
      <c r="I7" s="4">
        <v>0.33333333333333331</v>
      </c>
      <c r="J7" s="4">
        <v>0.79166666666666663</v>
      </c>
      <c r="K7" s="16">
        <v>4.1666666666666664E-2</v>
      </c>
      <c r="L7" s="16">
        <f t="shared" ref="L7:L11" si="1">J7-I7+K7</f>
        <v>0.5</v>
      </c>
      <c r="M7" s="10" t="str">
        <f t="shared" ref="M7:M11" si="2">IFERROR(IF((L7-E7)+(H7-K7)&lt;=0;"لم يتأخر";(L7-E7)+(H7-K7));"00:00")</f>
        <v>لم يتأخر</v>
      </c>
      <c r="N7" s="1" t="str">
        <f t="shared" ref="N7:N11" si="3">IFERROR(IF(((E7-L7)-(H7-K7))&lt;=0.000001;"ليس له وقت إضافي";(E7-L7)-(H7-K7));"00:00")</f>
        <v>ليس له وقت إضافي</v>
      </c>
    </row>
    <row r="8" spans="1:14" ht="24.95" customHeight="1">
      <c r="A8" s="29">
        <v>3</v>
      </c>
      <c r="B8" s="28">
        <v>44711</v>
      </c>
      <c r="C8" s="14">
        <v>0.33333333333333331</v>
      </c>
      <c r="D8" s="15">
        <v>0.83333333333333337</v>
      </c>
      <c r="E8" s="27">
        <f t="shared" si="0"/>
        <v>0.5</v>
      </c>
      <c r="F8" s="34">
        <v>0.5</v>
      </c>
      <c r="G8" s="33">
        <v>0.54166666666666663</v>
      </c>
      <c r="H8" s="24">
        <f t="shared" ref="H8:H11" si="4">G8-F8</f>
        <v>4.166666666666663E-2</v>
      </c>
      <c r="I8" s="4">
        <v>0.33333333333333331</v>
      </c>
      <c r="J8" s="4">
        <v>0.79166666666666663</v>
      </c>
      <c r="K8" s="16">
        <v>4.1666666666666699E-2</v>
      </c>
      <c r="L8" s="16">
        <f t="shared" si="1"/>
        <v>0.5</v>
      </c>
      <c r="M8" s="10" t="str">
        <f t="shared" si="2"/>
        <v>لم يتأخر</v>
      </c>
      <c r="N8" s="1" t="str">
        <f t="shared" si="3"/>
        <v>ليس له وقت إضافي</v>
      </c>
    </row>
    <row r="9" spans="1:14" ht="24.95" customHeight="1">
      <c r="A9" s="29">
        <v>4</v>
      </c>
      <c r="B9" s="28">
        <v>44712</v>
      </c>
      <c r="C9" s="14">
        <v>0.33333333333333331</v>
      </c>
      <c r="D9" s="15">
        <v>0.83333333333333337</v>
      </c>
      <c r="E9" s="27">
        <f t="shared" si="0"/>
        <v>0.5</v>
      </c>
      <c r="F9" s="34">
        <v>0.5</v>
      </c>
      <c r="G9" s="33">
        <v>0.54166666666666663</v>
      </c>
      <c r="H9" s="24">
        <f t="shared" si="4"/>
        <v>4.166666666666663E-2</v>
      </c>
      <c r="I9" s="4">
        <v>0.33333333333333331</v>
      </c>
      <c r="J9" s="4">
        <v>0.79166666666666663</v>
      </c>
      <c r="K9" s="16">
        <v>4.1666666666666699E-2</v>
      </c>
      <c r="L9" s="16">
        <f t="shared" si="1"/>
        <v>0.5</v>
      </c>
      <c r="M9" s="10" t="str">
        <f t="shared" si="2"/>
        <v>لم يتأخر</v>
      </c>
      <c r="N9" s="1" t="str">
        <f t="shared" si="3"/>
        <v>ليس له وقت إضافي</v>
      </c>
    </row>
    <row r="10" spans="1:14" ht="24.95" customHeight="1">
      <c r="A10" s="29">
        <v>5</v>
      </c>
      <c r="B10" s="28">
        <v>44713</v>
      </c>
      <c r="C10" s="14">
        <v>0.33333333333333298</v>
      </c>
      <c r="D10" s="15">
        <v>0.83333333333333337</v>
      </c>
      <c r="E10" s="27">
        <f t="shared" si="0"/>
        <v>0.50000000000000044</v>
      </c>
      <c r="F10" s="34">
        <v>0.5</v>
      </c>
      <c r="G10" s="33">
        <v>0.54166666666666663</v>
      </c>
      <c r="H10" s="24">
        <f t="shared" si="4"/>
        <v>4.166666666666663E-2</v>
      </c>
      <c r="I10" s="4">
        <v>0.33333333333333331</v>
      </c>
      <c r="J10" s="4">
        <v>0.79166666666666663</v>
      </c>
      <c r="K10" s="16">
        <v>4.1666666666666699E-2</v>
      </c>
      <c r="L10" s="16">
        <f t="shared" si="1"/>
        <v>0.5</v>
      </c>
      <c r="M10" s="10" t="str">
        <f t="shared" si="2"/>
        <v>لم يتأخر</v>
      </c>
      <c r="N10" s="1" t="str">
        <f t="shared" si="3"/>
        <v>ليس له وقت إضافي</v>
      </c>
    </row>
    <row r="11" spans="1:14" ht="24.95" customHeight="1" thickBot="1">
      <c r="A11" s="29">
        <v>6</v>
      </c>
      <c r="B11" s="28">
        <v>44714</v>
      </c>
      <c r="C11" s="14">
        <v>0.33333333333333298</v>
      </c>
      <c r="D11" s="15">
        <v>0.83333333333333337</v>
      </c>
      <c r="E11" s="27">
        <f t="shared" si="0"/>
        <v>0.50000000000000044</v>
      </c>
      <c r="F11" s="34">
        <v>0.5</v>
      </c>
      <c r="G11" s="33">
        <v>0.54166666666666663</v>
      </c>
      <c r="H11" s="24">
        <f t="shared" si="4"/>
        <v>4.166666666666663E-2</v>
      </c>
      <c r="I11" s="4">
        <v>0.33333333333333331</v>
      </c>
      <c r="J11" s="4">
        <v>0.79166666666666663</v>
      </c>
      <c r="K11" s="16">
        <v>4.1666666666666699E-2</v>
      </c>
      <c r="L11" s="16">
        <f t="shared" si="1"/>
        <v>0.5</v>
      </c>
      <c r="M11" s="10" t="str">
        <f t="shared" si="2"/>
        <v>لم يتأخر</v>
      </c>
      <c r="N11" s="1" t="str">
        <f t="shared" si="3"/>
        <v>ليس له وقت إضافي</v>
      </c>
    </row>
    <row r="12" spans="1:14" ht="24.95" customHeight="1" thickBot="1">
      <c r="A12" s="46" t="s">
        <v>9</v>
      </c>
      <c r="B12" s="47"/>
      <c r="C12" s="47"/>
      <c r="D12" s="48"/>
      <c r="E12" s="9">
        <f>SUM(E6:E11)</f>
        <v>3.0000000000000009</v>
      </c>
      <c r="F12" s="56" t="s">
        <v>9</v>
      </c>
      <c r="G12" s="57"/>
      <c r="H12" s="9">
        <f>SUM(H6:H11)</f>
        <v>0.24999999999999978</v>
      </c>
      <c r="I12" s="49" t="s">
        <v>8</v>
      </c>
      <c r="J12" s="50"/>
      <c r="K12" s="25">
        <f>SUM(K6:K11)</f>
        <v>0.25000000000000011</v>
      </c>
      <c r="L12" s="8">
        <f>SUM(L6:L11)</f>
        <v>3</v>
      </c>
      <c r="M12" s="5">
        <f>SUM(M6:M11)</f>
        <v>0</v>
      </c>
      <c r="N12" s="5">
        <f>SUM(N6:N11)</f>
        <v>0</v>
      </c>
    </row>
    <row r="13" spans="1:14" ht="24.95" customHeight="1" thickBot="1">
      <c r="M13" s="5" t="s">
        <v>10</v>
      </c>
      <c r="N13" s="5" t="str">
        <f>IFERROR(IF((L12-E12)+(H12-K12)&lt;=0;"لم يتأخر";(L12-E12)+(H12-K12));"00:00")</f>
        <v>لم يتأخر</v>
      </c>
    </row>
    <row r="14" spans="1:14" ht="24.95" customHeight="1" thickBot="1">
      <c r="I14" s="7"/>
      <c r="J14" s="6"/>
      <c r="K14" s="6"/>
      <c r="M14" s="5" t="s">
        <v>13</v>
      </c>
      <c r="N14" s="5" t="str">
        <f>IFERROR(IF(((E12-L12)-(H12-K12))&lt;=0.000001;"ليس له وقت إضافي";(E12-L12)-(H12-K12));"00:00")</f>
        <v>ليس له وقت إضافي</v>
      </c>
    </row>
    <row r="40" customFormat="1" ht="27" customHeight="1"/>
  </sheetData>
  <mergeCells count="12">
    <mergeCell ref="C1:D1"/>
    <mergeCell ref="C2:D2"/>
    <mergeCell ref="A4:A5"/>
    <mergeCell ref="B4:B5"/>
    <mergeCell ref="C4:E4"/>
    <mergeCell ref="I4:L4"/>
    <mergeCell ref="M4:M5"/>
    <mergeCell ref="N4:N5"/>
    <mergeCell ref="A12:D12"/>
    <mergeCell ref="F12:G12"/>
    <mergeCell ref="I12:J12"/>
    <mergeCell ref="F4:H4"/>
  </mergeCells>
  <conditionalFormatting sqref="J15:K39">
    <cfRule type="cellIs" dxfId="264" priority="9" operator="equal">
      <formula>0</formula>
    </cfRule>
  </conditionalFormatting>
  <conditionalFormatting sqref="J15:K39">
    <cfRule type="notContainsBlanks" dxfId="263" priority="10">
      <formula>LEN(TRIM(J15))&gt;0</formula>
    </cfRule>
  </conditionalFormatting>
  <conditionalFormatting sqref="N13:N14">
    <cfRule type="expression" dxfId="262" priority="5">
      <formula>IF($N$14="ليس له وقت إضافي";$N$13;"")</formula>
    </cfRule>
    <cfRule type="containsText" dxfId="261" priority="6" operator="containsText" text="ليس له وقت إضافي">
      <formula>NOT(ISERROR(SEARCH("ليس له وقت إضافي";N13)))</formula>
    </cfRule>
    <cfRule type="expression" dxfId="260" priority="7">
      <formula>IF($N$13="لم يتأخر";$N$14;"")</formula>
    </cfRule>
    <cfRule type="containsText" dxfId="259" priority="8" operator="containsText" text="لم">
      <formula>NOT(ISERROR(SEARCH("لم";N13)))</formula>
    </cfRule>
  </conditionalFormatting>
  <conditionalFormatting sqref="M6:M11">
    <cfRule type="containsText" dxfId="258" priority="3" stopIfTrue="1" operator="containsText" text="لم">
      <formula>NOT(ISERROR(SEARCH("لم";M6)))</formula>
    </cfRule>
    <cfRule type="expression" dxfId="257" priority="4">
      <formula>IFERROR(IF(_xlfn.NUMBERVALUE($M6)&gt;0;M6;"");"")</formula>
    </cfRule>
  </conditionalFormatting>
  <conditionalFormatting sqref="N6:N11">
    <cfRule type="containsText" dxfId="256" priority="1" operator="containsText" text="ليس">
      <formula>NOT(ISERROR(SEARCH("ليس";N6)))</formula>
    </cfRule>
    <cfRule type="expression" dxfId="255" priority="2" stopIfTrue="1">
      <formula>IFERROR(IF(_xlfn.NUMBERVALUE($N6)&gt;0;N6;"");"")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7F95F-2733-4B28-847E-96D170FD853E}">
  <sheetPr codeName="Worksheet____6"/>
  <dimension ref="A1:N40"/>
  <sheetViews>
    <sheetView showGridLines="0" showRowColHeaders="0" rightToLeft="1" workbookViewId="0">
      <selection activeCell="C3" sqref="C3"/>
    </sheetView>
  </sheetViews>
  <sheetFormatPr defaultRowHeight="14.25"/>
  <cols>
    <col min="1" max="1" width="9.375" bestFit="1" customWidth="1"/>
    <col min="2" max="2" width="11.125" bestFit="1" customWidth="1"/>
    <col min="3" max="3" width="12.5" customWidth="1"/>
    <col min="4" max="4" width="12.125" customWidth="1"/>
    <col min="5" max="5" width="9" customWidth="1"/>
    <col min="6" max="6" width="13.25" customWidth="1"/>
    <col min="7" max="7" width="12.375" customWidth="1"/>
    <col min="8" max="8" width="9" customWidth="1"/>
    <col min="9" max="12" width="9" hidden="1" customWidth="1"/>
    <col min="13" max="13" width="18.875" bestFit="1" customWidth="1"/>
    <col min="14" max="14" width="13.875" bestFit="1" customWidth="1"/>
  </cols>
  <sheetData>
    <row r="1" spans="1:14" ht="24.95" customHeight="1">
      <c r="B1" s="12" t="s">
        <v>11</v>
      </c>
      <c r="C1" s="35">
        <v>6</v>
      </c>
      <c r="D1" s="36"/>
    </row>
    <row r="2" spans="1:14" ht="24.95" customHeight="1" thickBot="1">
      <c r="B2" s="13" t="s">
        <v>12</v>
      </c>
      <c r="C2" s="37" t="s">
        <v>35</v>
      </c>
      <c r="D2" s="38"/>
      <c r="M2" s="3"/>
      <c r="N2" s="3"/>
    </row>
    <row r="3" spans="1:14" ht="24.95" customHeight="1" thickBot="1">
      <c r="A3" s="11"/>
      <c r="B3" s="11"/>
      <c r="C3" s="11"/>
      <c r="D3" s="11"/>
      <c r="E3" s="11"/>
      <c r="F3" s="17"/>
      <c r="G3" s="17"/>
      <c r="H3" s="17"/>
    </row>
    <row r="4" spans="1:14" ht="24.95" customHeight="1">
      <c r="A4" s="39" t="s">
        <v>0</v>
      </c>
      <c r="B4" s="41" t="s">
        <v>1</v>
      </c>
      <c r="C4" s="43" t="s">
        <v>15</v>
      </c>
      <c r="D4" s="44"/>
      <c r="E4" s="45"/>
      <c r="F4" s="43" t="s">
        <v>21</v>
      </c>
      <c r="G4" s="44"/>
      <c r="H4" s="45"/>
      <c r="I4" s="55" t="s">
        <v>2</v>
      </c>
      <c r="J4" s="55"/>
      <c r="K4" s="55"/>
      <c r="L4" s="55"/>
      <c r="M4" s="51" t="s">
        <v>6</v>
      </c>
      <c r="N4" s="53" t="s">
        <v>7</v>
      </c>
    </row>
    <row r="5" spans="1:14" ht="24.95" customHeight="1">
      <c r="A5" s="40"/>
      <c r="B5" s="42"/>
      <c r="C5" s="18" t="s">
        <v>3</v>
      </c>
      <c r="D5" s="19" t="s">
        <v>4</v>
      </c>
      <c r="E5" s="20" t="s">
        <v>5</v>
      </c>
      <c r="F5" s="21" t="s">
        <v>16</v>
      </c>
      <c r="G5" s="22" t="s">
        <v>3</v>
      </c>
      <c r="H5" s="23" t="s">
        <v>5</v>
      </c>
      <c r="I5" s="2" t="s">
        <v>3</v>
      </c>
      <c r="J5" s="2" t="s">
        <v>4</v>
      </c>
      <c r="K5" s="2" t="s">
        <v>14</v>
      </c>
      <c r="L5" s="2" t="s">
        <v>5</v>
      </c>
      <c r="M5" s="52"/>
      <c r="N5" s="54"/>
    </row>
    <row r="6" spans="1:14" ht="24.95" customHeight="1">
      <c r="A6" s="29">
        <v>1</v>
      </c>
      <c r="B6" s="28">
        <v>44709</v>
      </c>
      <c r="C6" s="14">
        <v>0.33333333333333331</v>
      </c>
      <c r="D6" s="15">
        <v>0.83333333333333337</v>
      </c>
      <c r="E6" s="27">
        <f>D6-C6</f>
        <v>0.5</v>
      </c>
      <c r="F6" s="34">
        <v>0.5</v>
      </c>
      <c r="G6" s="33">
        <v>0.54166666666666663</v>
      </c>
      <c r="H6" s="26">
        <f>G6-F6</f>
        <v>4.166666666666663E-2</v>
      </c>
      <c r="I6" s="4">
        <v>0.33333333333333331</v>
      </c>
      <c r="J6" s="4">
        <v>0.79166666666666663</v>
      </c>
      <c r="K6" s="16">
        <v>4.1666666666666664E-2</v>
      </c>
      <c r="L6" s="16">
        <f>J6-I6+K6</f>
        <v>0.5</v>
      </c>
      <c r="M6" s="10" t="str">
        <f>IFERROR(IF((L6-E6)+(H6-K6)&lt;=0;"لم يتأخر";(L6-E6)+(H6-K6));"00:00")</f>
        <v>لم يتأخر</v>
      </c>
      <c r="N6" s="1" t="str">
        <f>IFERROR(IF(((E6-L6)-(H6-K6))&lt;=0.000001;"ليس له وقت إضافي";(E6-L6)-(H6-K6));"00:00")</f>
        <v>ليس له وقت إضافي</v>
      </c>
    </row>
    <row r="7" spans="1:14" ht="24.95" customHeight="1">
      <c r="A7" s="29">
        <v>2</v>
      </c>
      <c r="B7" s="28">
        <v>44710</v>
      </c>
      <c r="C7" s="14">
        <v>0.33333333333333331</v>
      </c>
      <c r="D7" s="15">
        <v>0.83333333333333337</v>
      </c>
      <c r="E7" s="27">
        <f t="shared" ref="E7:E11" si="0">D7-C7</f>
        <v>0.5</v>
      </c>
      <c r="F7" s="34">
        <v>0.5</v>
      </c>
      <c r="G7" s="33">
        <v>0.54166666666666663</v>
      </c>
      <c r="H7" s="24">
        <f>G7-F7</f>
        <v>4.166666666666663E-2</v>
      </c>
      <c r="I7" s="4">
        <v>0.33333333333333331</v>
      </c>
      <c r="J7" s="4">
        <v>0.79166666666666663</v>
      </c>
      <c r="K7" s="16">
        <v>4.1666666666666664E-2</v>
      </c>
      <c r="L7" s="16">
        <f t="shared" ref="L7:L11" si="1">J7-I7+K7</f>
        <v>0.5</v>
      </c>
      <c r="M7" s="10" t="str">
        <f t="shared" ref="M7:M11" si="2">IFERROR(IF((L7-E7)+(H7-K7)&lt;=0;"لم يتأخر";(L7-E7)+(H7-K7));"00:00")</f>
        <v>لم يتأخر</v>
      </c>
      <c r="N7" s="1" t="str">
        <f t="shared" ref="N7:N11" si="3">IFERROR(IF(((E7-L7)-(H7-K7))&lt;=0.000001;"ليس له وقت إضافي";(E7-L7)-(H7-K7));"00:00")</f>
        <v>ليس له وقت إضافي</v>
      </c>
    </row>
    <row r="8" spans="1:14" ht="24.95" customHeight="1">
      <c r="A8" s="29">
        <v>3</v>
      </c>
      <c r="B8" s="28">
        <v>44711</v>
      </c>
      <c r="C8" s="14">
        <v>0.33333333333333331</v>
      </c>
      <c r="D8" s="15">
        <v>0.83333333333333337</v>
      </c>
      <c r="E8" s="27">
        <f t="shared" si="0"/>
        <v>0.5</v>
      </c>
      <c r="F8" s="34">
        <v>0.5</v>
      </c>
      <c r="G8" s="33">
        <v>0.54166666666666663</v>
      </c>
      <c r="H8" s="24">
        <f t="shared" ref="H8:H11" si="4">G8-F8</f>
        <v>4.166666666666663E-2</v>
      </c>
      <c r="I8" s="4">
        <v>0.33333333333333331</v>
      </c>
      <c r="J8" s="4">
        <v>0.79166666666666663</v>
      </c>
      <c r="K8" s="16">
        <v>4.1666666666666699E-2</v>
      </c>
      <c r="L8" s="16">
        <f t="shared" si="1"/>
        <v>0.5</v>
      </c>
      <c r="M8" s="10" t="str">
        <f t="shared" si="2"/>
        <v>لم يتأخر</v>
      </c>
      <c r="N8" s="1" t="str">
        <f t="shared" si="3"/>
        <v>ليس له وقت إضافي</v>
      </c>
    </row>
    <row r="9" spans="1:14" ht="24.95" customHeight="1">
      <c r="A9" s="29">
        <v>4</v>
      </c>
      <c r="B9" s="28">
        <v>44712</v>
      </c>
      <c r="C9" s="14">
        <v>0.33333333333333331</v>
      </c>
      <c r="D9" s="15">
        <v>0.83333333333333337</v>
      </c>
      <c r="E9" s="27">
        <f t="shared" si="0"/>
        <v>0.5</v>
      </c>
      <c r="F9" s="34">
        <v>0.5</v>
      </c>
      <c r="G9" s="33">
        <v>0.54166666666666663</v>
      </c>
      <c r="H9" s="24">
        <f t="shared" si="4"/>
        <v>4.166666666666663E-2</v>
      </c>
      <c r="I9" s="4">
        <v>0.33333333333333331</v>
      </c>
      <c r="J9" s="4">
        <v>0.79166666666666663</v>
      </c>
      <c r="K9" s="16">
        <v>4.1666666666666699E-2</v>
      </c>
      <c r="L9" s="16">
        <f t="shared" si="1"/>
        <v>0.5</v>
      </c>
      <c r="M9" s="10" t="str">
        <f t="shared" si="2"/>
        <v>لم يتأخر</v>
      </c>
      <c r="N9" s="1" t="str">
        <f t="shared" si="3"/>
        <v>ليس له وقت إضافي</v>
      </c>
    </row>
    <row r="10" spans="1:14" ht="24.95" customHeight="1">
      <c r="A10" s="29">
        <v>5</v>
      </c>
      <c r="B10" s="28">
        <v>44713</v>
      </c>
      <c r="C10" s="14">
        <v>0.33333333333333298</v>
      </c>
      <c r="D10" s="15">
        <v>0.83333333333333337</v>
      </c>
      <c r="E10" s="27">
        <f t="shared" si="0"/>
        <v>0.50000000000000044</v>
      </c>
      <c r="F10" s="34">
        <v>0.5</v>
      </c>
      <c r="G10" s="33">
        <v>0.54166666666666663</v>
      </c>
      <c r="H10" s="24">
        <f t="shared" si="4"/>
        <v>4.166666666666663E-2</v>
      </c>
      <c r="I10" s="4">
        <v>0.33333333333333331</v>
      </c>
      <c r="J10" s="4">
        <v>0.79166666666666663</v>
      </c>
      <c r="K10" s="16">
        <v>4.1666666666666699E-2</v>
      </c>
      <c r="L10" s="16">
        <f t="shared" si="1"/>
        <v>0.5</v>
      </c>
      <c r="M10" s="10" t="str">
        <f t="shared" si="2"/>
        <v>لم يتأخر</v>
      </c>
      <c r="N10" s="1" t="str">
        <f t="shared" si="3"/>
        <v>ليس له وقت إضافي</v>
      </c>
    </row>
    <row r="11" spans="1:14" ht="24.95" customHeight="1" thickBot="1">
      <c r="A11" s="29">
        <v>6</v>
      </c>
      <c r="B11" s="28">
        <v>44714</v>
      </c>
      <c r="C11" s="14">
        <v>0.33333333333333298</v>
      </c>
      <c r="D11" s="15">
        <v>0.83333333333333337</v>
      </c>
      <c r="E11" s="27">
        <f t="shared" si="0"/>
        <v>0.50000000000000044</v>
      </c>
      <c r="F11" s="34">
        <v>0.5</v>
      </c>
      <c r="G11" s="33">
        <v>0.54166666666666663</v>
      </c>
      <c r="H11" s="24">
        <f t="shared" si="4"/>
        <v>4.166666666666663E-2</v>
      </c>
      <c r="I11" s="4">
        <v>0.33333333333333331</v>
      </c>
      <c r="J11" s="4">
        <v>0.79166666666666663</v>
      </c>
      <c r="K11" s="16">
        <v>4.1666666666666699E-2</v>
      </c>
      <c r="L11" s="16">
        <f t="shared" si="1"/>
        <v>0.5</v>
      </c>
      <c r="M11" s="10" t="str">
        <f t="shared" si="2"/>
        <v>لم يتأخر</v>
      </c>
      <c r="N11" s="1" t="str">
        <f t="shared" si="3"/>
        <v>ليس له وقت إضافي</v>
      </c>
    </row>
    <row r="12" spans="1:14" ht="24.95" customHeight="1" thickBot="1">
      <c r="A12" s="46" t="s">
        <v>9</v>
      </c>
      <c r="B12" s="47"/>
      <c r="C12" s="47"/>
      <c r="D12" s="48"/>
      <c r="E12" s="9">
        <f>SUM(E6:E11)</f>
        <v>3.0000000000000009</v>
      </c>
      <c r="F12" s="56" t="s">
        <v>9</v>
      </c>
      <c r="G12" s="57"/>
      <c r="H12" s="9">
        <f>SUM(H6:H11)</f>
        <v>0.24999999999999978</v>
      </c>
      <c r="I12" s="49" t="s">
        <v>8</v>
      </c>
      <c r="J12" s="50"/>
      <c r="K12" s="25">
        <f>SUM(K6:K11)</f>
        <v>0.25000000000000011</v>
      </c>
      <c r="L12" s="8">
        <f>SUM(L6:L11)</f>
        <v>3</v>
      </c>
      <c r="M12" s="5">
        <f>SUM(M6:M11)</f>
        <v>0</v>
      </c>
      <c r="N12" s="5">
        <f>SUM(N6:N11)</f>
        <v>0</v>
      </c>
    </row>
    <row r="13" spans="1:14" ht="24.95" customHeight="1" thickBot="1">
      <c r="M13" s="5" t="s">
        <v>10</v>
      </c>
      <c r="N13" s="5" t="str">
        <f>IFERROR(IF((L12-E12)+(H12-K12)&lt;=0;"لم يتأخر";(L12-E12)+(H12-K12));"00:00")</f>
        <v>لم يتأخر</v>
      </c>
    </row>
    <row r="14" spans="1:14" ht="24.95" customHeight="1" thickBot="1">
      <c r="I14" s="7"/>
      <c r="J14" s="6"/>
      <c r="K14" s="6"/>
      <c r="M14" s="5" t="s">
        <v>13</v>
      </c>
      <c r="N14" s="5" t="str">
        <f>IFERROR(IF(((E12-L12)-(H12-K12))&lt;=0.000001;"ليس له وقت إضافي";(E12-L12)-(H12-K12));"00:00")</f>
        <v>ليس له وقت إضافي</v>
      </c>
    </row>
    <row r="40" customFormat="1" ht="27" customHeight="1"/>
  </sheetData>
  <mergeCells count="12">
    <mergeCell ref="C1:D1"/>
    <mergeCell ref="C2:D2"/>
    <mergeCell ref="A4:A5"/>
    <mergeCell ref="B4:B5"/>
    <mergeCell ref="C4:E4"/>
    <mergeCell ref="I4:L4"/>
    <mergeCell ref="M4:M5"/>
    <mergeCell ref="N4:N5"/>
    <mergeCell ref="A12:D12"/>
    <mergeCell ref="F12:G12"/>
    <mergeCell ref="I12:J12"/>
    <mergeCell ref="F4:H4"/>
  </mergeCells>
  <conditionalFormatting sqref="J15:K39">
    <cfRule type="cellIs" dxfId="254" priority="9" operator="equal">
      <formula>0</formula>
    </cfRule>
  </conditionalFormatting>
  <conditionalFormatting sqref="J15:K39">
    <cfRule type="notContainsBlanks" dxfId="253" priority="10">
      <formula>LEN(TRIM(J15))&gt;0</formula>
    </cfRule>
  </conditionalFormatting>
  <conditionalFormatting sqref="N13:N14">
    <cfRule type="expression" dxfId="252" priority="5">
      <formula>IF($N$14="ليس له وقت إضافي";$N$13;"")</formula>
    </cfRule>
    <cfRule type="containsText" dxfId="251" priority="6" operator="containsText" text="ليس له وقت إضافي">
      <formula>NOT(ISERROR(SEARCH("ليس له وقت إضافي";N13)))</formula>
    </cfRule>
    <cfRule type="expression" dxfId="250" priority="7">
      <formula>IF($N$13="لم يتأخر";$N$14;"")</formula>
    </cfRule>
    <cfRule type="containsText" dxfId="249" priority="8" operator="containsText" text="لم">
      <formula>NOT(ISERROR(SEARCH("لم";N13)))</formula>
    </cfRule>
  </conditionalFormatting>
  <conditionalFormatting sqref="M6:M11">
    <cfRule type="containsText" dxfId="248" priority="3" stopIfTrue="1" operator="containsText" text="لم">
      <formula>NOT(ISERROR(SEARCH("لم";M6)))</formula>
    </cfRule>
    <cfRule type="expression" dxfId="247" priority="4">
      <formula>IFERROR(IF(_xlfn.NUMBERVALUE($M6)&gt;0;M6;"");"")</formula>
    </cfRule>
  </conditionalFormatting>
  <conditionalFormatting sqref="N6:N11">
    <cfRule type="containsText" dxfId="246" priority="1" operator="containsText" text="ليس">
      <formula>NOT(ISERROR(SEARCH("ليس";N6)))</formula>
    </cfRule>
    <cfRule type="expression" dxfId="245" priority="2" stopIfTrue="1">
      <formula>IFERROR(IF(_xlfn.NUMBERVALUE($N6)&gt;0;N6;"");"")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0E842-733B-49FA-AD8D-A544BF3FC73E}">
  <sheetPr codeName="Worksheet____7"/>
  <dimension ref="A1:N40"/>
  <sheetViews>
    <sheetView showGridLines="0" showRowColHeaders="0" rightToLeft="1" workbookViewId="0">
      <selection activeCell="C2" sqref="C2:D2"/>
    </sheetView>
  </sheetViews>
  <sheetFormatPr defaultRowHeight="14.25"/>
  <cols>
    <col min="1" max="1" width="9.375" bestFit="1" customWidth="1"/>
    <col min="2" max="2" width="11.125" bestFit="1" customWidth="1"/>
    <col min="3" max="3" width="12.5" customWidth="1"/>
    <col min="4" max="4" width="12.125" customWidth="1"/>
    <col min="5" max="5" width="9" customWidth="1"/>
    <col min="6" max="6" width="13.25" customWidth="1"/>
    <col min="7" max="7" width="12.375" customWidth="1"/>
    <col min="8" max="8" width="9" customWidth="1"/>
    <col min="9" max="12" width="9" hidden="1" customWidth="1"/>
    <col min="13" max="13" width="18.875" bestFit="1" customWidth="1"/>
    <col min="14" max="14" width="13.875" bestFit="1" customWidth="1"/>
  </cols>
  <sheetData>
    <row r="1" spans="1:14" ht="24.95" customHeight="1">
      <c r="B1" s="12" t="s">
        <v>11</v>
      </c>
      <c r="C1" s="35">
        <v>7</v>
      </c>
      <c r="D1" s="36"/>
    </row>
    <row r="2" spans="1:14" ht="24.95" customHeight="1" thickBot="1">
      <c r="B2" s="13" t="s">
        <v>12</v>
      </c>
      <c r="C2" s="37" t="s">
        <v>36</v>
      </c>
      <c r="D2" s="38"/>
      <c r="M2" s="3"/>
      <c r="N2" s="3"/>
    </row>
    <row r="3" spans="1:14" ht="24.95" customHeight="1" thickBot="1">
      <c r="A3" s="11"/>
      <c r="B3" s="11"/>
      <c r="C3" s="11"/>
      <c r="D3" s="11"/>
      <c r="E3" s="11"/>
      <c r="F3" s="17"/>
      <c r="G3" s="17"/>
      <c r="H3" s="17"/>
    </row>
    <row r="4" spans="1:14" ht="24.95" customHeight="1">
      <c r="A4" s="39" t="s">
        <v>0</v>
      </c>
      <c r="B4" s="41" t="s">
        <v>1</v>
      </c>
      <c r="C4" s="43" t="s">
        <v>15</v>
      </c>
      <c r="D4" s="44"/>
      <c r="E4" s="45"/>
      <c r="F4" s="43" t="s">
        <v>21</v>
      </c>
      <c r="G4" s="44"/>
      <c r="H4" s="45"/>
      <c r="I4" s="55" t="s">
        <v>2</v>
      </c>
      <c r="J4" s="55"/>
      <c r="K4" s="55"/>
      <c r="L4" s="55"/>
      <c r="M4" s="51" t="s">
        <v>6</v>
      </c>
      <c r="N4" s="53" t="s">
        <v>7</v>
      </c>
    </row>
    <row r="5" spans="1:14" ht="24.95" customHeight="1">
      <c r="A5" s="40"/>
      <c r="B5" s="42"/>
      <c r="C5" s="18" t="s">
        <v>3</v>
      </c>
      <c r="D5" s="19" t="s">
        <v>4</v>
      </c>
      <c r="E5" s="20" t="s">
        <v>5</v>
      </c>
      <c r="F5" s="21" t="s">
        <v>16</v>
      </c>
      <c r="G5" s="22" t="s">
        <v>3</v>
      </c>
      <c r="H5" s="23" t="s">
        <v>5</v>
      </c>
      <c r="I5" s="2" t="s">
        <v>3</v>
      </c>
      <c r="J5" s="2" t="s">
        <v>4</v>
      </c>
      <c r="K5" s="2" t="s">
        <v>14</v>
      </c>
      <c r="L5" s="2" t="s">
        <v>5</v>
      </c>
      <c r="M5" s="52"/>
      <c r="N5" s="54"/>
    </row>
    <row r="6" spans="1:14" ht="24.95" customHeight="1">
      <c r="A6" s="29">
        <v>1</v>
      </c>
      <c r="B6" s="28">
        <v>44709</v>
      </c>
      <c r="C6" s="14">
        <v>0.33333333333333331</v>
      </c>
      <c r="D6" s="15">
        <v>0.83333333333333337</v>
      </c>
      <c r="E6" s="27">
        <f>D6-C6</f>
        <v>0.5</v>
      </c>
      <c r="F6" s="34">
        <v>0.5</v>
      </c>
      <c r="G6" s="33">
        <v>0.54166666666666663</v>
      </c>
      <c r="H6" s="26">
        <f>G6-F6</f>
        <v>4.166666666666663E-2</v>
      </c>
      <c r="I6" s="4">
        <v>0.33333333333333331</v>
      </c>
      <c r="J6" s="4">
        <v>0.79166666666666663</v>
      </c>
      <c r="K6" s="16">
        <v>4.1666666666666664E-2</v>
      </c>
      <c r="L6" s="16">
        <f>J6-I6+K6</f>
        <v>0.5</v>
      </c>
      <c r="M6" s="10" t="str">
        <f>IFERROR(IF((L6-E6)+(H6-K6)&lt;=0;"لم يتأخر";(L6-E6)+(H6-K6));"00:00")</f>
        <v>لم يتأخر</v>
      </c>
      <c r="N6" s="1" t="str">
        <f>IFERROR(IF(((E6-L6)-(H6-K6))&lt;=0.000001;"ليس له وقت إضافي";(E6-L6)-(H6-K6));"00:00")</f>
        <v>ليس له وقت إضافي</v>
      </c>
    </row>
    <row r="7" spans="1:14" ht="24.95" customHeight="1">
      <c r="A7" s="29">
        <v>2</v>
      </c>
      <c r="B7" s="28">
        <v>44710</v>
      </c>
      <c r="C7" s="14">
        <v>0.33333333333333331</v>
      </c>
      <c r="D7" s="15">
        <v>0.83333333333333337</v>
      </c>
      <c r="E7" s="27">
        <f t="shared" ref="E7:E11" si="0">D7-C7</f>
        <v>0.5</v>
      </c>
      <c r="F7" s="34">
        <v>0.5</v>
      </c>
      <c r="G7" s="33">
        <v>0.54166666666666663</v>
      </c>
      <c r="H7" s="24">
        <f>G7-F7</f>
        <v>4.166666666666663E-2</v>
      </c>
      <c r="I7" s="4">
        <v>0.33333333333333331</v>
      </c>
      <c r="J7" s="4">
        <v>0.79166666666666663</v>
      </c>
      <c r="K7" s="16">
        <v>4.1666666666666664E-2</v>
      </c>
      <c r="L7" s="16">
        <f t="shared" ref="L7:L11" si="1">J7-I7+K7</f>
        <v>0.5</v>
      </c>
      <c r="M7" s="10" t="str">
        <f t="shared" ref="M7:M11" si="2">IFERROR(IF((L7-E7)+(H7-K7)&lt;=0;"لم يتأخر";(L7-E7)+(H7-K7));"00:00")</f>
        <v>لم يتأخر</v>
      </c>
      <c r="N7" s="1" t="str">
        <f t="shared" ref="N7:N11" si="3">IFERROR(IF(((E7-L7)-(H7-K7))&lt;=0.000001;"ليس له وقت إضافي";(E7-L7)-(H7-K7));"00:00")</f>
        <v>ليس له وقت إضافي</v>
      </c>
    </row>
    <row r="8" spans="1:14" ht="24.95" customHeight="1">
      <c r="A8" s="29">
        <v>3</v>
      </c>
      <c r="B8" s="28">
        <v>44711</v>
      </c>
      <c r="C8" s="14">
        <v>0.33333333333333331</v>
      </c>
      <c r="D8" s="15">
        <v>0.83333333333333337</v>
      </c>
      <c r="E8" s="27">
        <f t="shared" si="0"/>
        <v>0.5</v>
      </c>
      <c r="F8" s="34">
        <v>0.5</v>
      </c>
      <c r="G8" s="33">
        <v>0.54166666666666663</v>
      </c>
      <c r="H8" s="24">
        <f t="shared" ref="H8:H11" si="4">G8-F8</f>
        <v>4.166666666666663E-2</v>
      </c>
      <c r="I8" s="4">
        <v>0.33333333333333331</v>
      </c>
      <c r="J8" s="4">
        <v>0.79166666666666663</v>
      </c>
      <c r="K8" s="16">
        <v>4.1666666666666699E-2</v>
      </c>
      <c r="L8" s="16">
        <f t="shared" si="1"/>
        <v>0.5</v>
      </c>
      <c r="M8" s="10" t="str">
        <f t="shared" si="2"/>
        <v>لم يتأخر</v>
      </c>
      <c r="N8" s="1" t="str">
        <f t="shared" si="3"/>
        <v>ليس له وقت إضافي</v>
      </c>
    </row>
    <row r="9" spans="1:14" ht="24.95" customHeight="1">
      <c r="A9" s="29">
        <v>4</v>
      </c>
      <c r="B9" s="28">
        <v>44712</v>
      </c>
      <c r="C9" s="14">
        <v>0.33333333333333331</v>
      </c>
      <c r="D9" s="15">
        <v>0.83333333333333337</v>
      </c>
      <c r="E9" s="27">
        <f t="shared" si="0"/>
        <v>0.5</v>
      </c>
      <c r="F9" s="34">
        <v>0.5</v>
      </c>
      <c r="G9" s="33">
        <v>0.54166666666666663</v>
      </c>
      <c r="H9" s="24">
        <f t="shared" si="4"/>
        <v>4.166666666666663E-2</v>
      </c>
      <c r="I9" s="4">
        <v>0.33333333333333331</v>
      </c>
      <c r="J9" s="4">
        <v>0.79166666666666663</v>
      </c>
      <c r="K9" s="16">
        <v>4.1666666666666699E-2</v>
      </c>
      <c r="L9" s="16">
        <f t="shared" si="1"/>
        <v>0.5</v>
      </c>
      <c r="M9" s="10" t="str">
        <f t="shared" si="2"/>
        <v>لم يتأخر</v>
      </c>
      <c r="N9" s="1" t="str">
        <f t="shared" si="3"/>
        <v>ليس له وقت إضافي</v>
      </c>
    </row>
    <row r="10" spans="1:14" ht="24.95" customHeight="1">
      <c r="A10" s="29">
        <v>5</v>
      </c>
      <c r="B10" s="28">
        <v>44713</v>
      </c>
      <c r="C10" s="14">
        <v>0.33333333333333298</v>
      </c>
      <c r="D10" s="15">
        <v>0.83333333333333337</v>
      </c>
      <c r="E10" s="27">
        <f t="shared" si="0"/>
        <v>0.50000000000000044</v>
      </c>
      <c r="F10" s="34">
        <v>0.5</v>
      </c>
      <c r="G10" s="33">
        <v>0.54166666666666663</v>
      </c>
      <c r="H10" s="24">
        <f t="shared" si="4"/>
        <v>4.166666666666663E-2</v>
      </c>
      <c r="I10" s="4">
        <v>0.33333333333333331</v>
      </c>
      <c r="J10" s="4">
        <v>0.79166666666666663</v>
      </c>
      <c r="K10" s="16">
        <v>4.1666666666666699E-2</v>
      </c>
      <c r="L10" s="16">
        <f t="shared" si="1"/>
        <v>0.5</v>
      </c>
      <c r="M10" s="10" t="str">
        <f t="shared" si="2"/>
        <v>لم يتأخر</v>
      </c>
      <c r="N10" s="1" t="str">
        <f t="shared" si="3"/>
        <v>ليس له وقت إضافي</v>
      </c>
    </row>
    <row r="11" spans="1:14" ht="24.95" customHeight="1" thickBot="1">
      <c r="A11" s="29">
        <v>6</v>
      </c>
      <c r="B11" s="28">
        <v>44714</v>
      </c>
      <c r="C11" s="14">
        <v>0.33333333333333298</v>
      </c>
      <c r="D11" s="15">
        <v>0.83333333333333337</v>
      </c>
      <c r="E11" s="27">
        <f t="shared" si="0"/>
        <v>0.50000000000000044</v>
      </c>
      <c r="F11" s="34">
        <v>0.5</v>
      </c>
      <c r="G11" s="33">
        <v>0.54166666666666663</v>
      </c>
      <c r="H11" s="24">
        <f t="shared" si="4"/>
        <v>4.166666666666663E-2</v>
      </c>
      <c r="I11" s="4">
        <v>0.33333333333333331</v>
      </c>
      <c r="J11" s="4">
        <v>0.79166666666666663</v>
      </c>
      <c r="K11" s="16">
        <v>4.1666666666666699E-2</v>
      </c>
      <c r="L11" s="16">
        <f t="shared" si="1"/>
        <v>0.5</v>
      </c>
      <c r="M11" s="10" t="str">
        <f t="shared" si="2"/>
        <v>لم يتأخر</v>
      </c>
      <c r="N11" s="1" t="str">
        <f t="shared" si="3"/>
        <v>ليس له وقت إضافي</v>
      </c>
    </row>
    <row r="12" spans="1:14" ht="24.95" customHeight="1" thickBot="1">
      <c r="A12" s="46" t="s">
        <v>9</v>
      </c>
      <c r="B12" s="47"/>
      <c r="C12" s="47"/>
      <c r="D12" s="48"/>
      <c r="E12" s="9">
        <f>SUM(E6:E11)</f>
        <v>3.0000000000000009</v>
      </c>
      <c r="F12" s="56" t="s">
        <v>9</v>
      </c>
      <c r="G12" s="57"/>
      <c r="H12" s="9">
        <f>SUM(H6:H11)</f>
        <v>0.24999999999999978</v>
      </c>
      <c r="I12" s="49" t="s">
        <v>8</v>
      </c>
      <c r="J12" s="50"/>
      <c r="K12" s="25">
        <f>SUM(K6:K11)</f>
        <v>0.25000000000000011</v>
      </c>
      <c r="L12" s="8">
        <f>SUM(L6:L11)</f>
        <v>3</v>
      </c>
      <c r="M12" s="5">
        <f>SUM(M6:M11)</f>
        <v>0</v>
      </c>
      <c r="N12" s="5">
        <f>SUM(N6:N11)</f>
        <v>0</v>
      </c>
    </row>
    <row r="13" spans="1:14" ht="24.95" customHeight="1" thickBot="1">
      <c r="M13" s="5" t="s">
        <v>10</v>
      </c>
      <c r="N13" s="5" t="str">
        <f>IFERROR(IF((L12-E12)+(H12-K12)&lt;=0;"لم يتأخر";(L12-E12)+(H12-K12));"00:00")</f>
        <v>لم يتأخر</v>
      </c>
    </row>
    <row r="14" spans="1:14" ht="24.95" customHeight="1" thickBot="1">
      <c r="I14" s="7"/>
      <c r="J14" s="6"/>
      <c r="K14" s="6"/>
      <c r="M14" s="5" t="s">
        <v>13</v>
      </c>
      <c r="N14" s="5" t="str">
        <f>IFERROR(IF(((E12-L12)-(H12-K12))&lt;=0.000001;"ليس له وقت إضافي";(E12-L12)-(H12-K12));"00:00")</f>
        <v>ليس له وقت إضافي</v>
      </c>
    </row>
    <row r="40" customFormat="1" ht="27" customHeight="1"/>
  </sheetData>
  <mergeCells count="12">
    <mergeCell ref="C1:D1"/>
    <mergeCell ref="C2:D2"/>
    <mergeCell ref="A4:A5"/>
    <mergeCell ref="B4:B5"/>
    <mergeCell ref="C4:E4"/>
    <mergeCell ref="I4:L4"/>
    <mergeCell ref="M4:M5"/>
    <mergeCell ref="N4:N5"/>
    <mergeCell ref="A12:D12"/>
    <mergeCell ref="F12:G12"/>
    <mergeCell ref="I12:J12"/>
    <mergeCell ref="F4:H4"/>
  </mergeCells>
  <conditionalFormatting sqref="J15:K39">
    <cfRule type="cellIs" dxfId="244" priority="9" operator="equal">
      <formula>0</formula>
    </cfRule>
  </conditionalFormatting>
  <conditionalFormatting sqref="J15:K39">
    <cfRule type="notContainsBlanks" dxfId="243" priority="10">
      <formula>LEN(TRIM(J15))&gt;0</formula>
    </cfRule>
  </conditionalFormatting>
  <conditionalFormatting sqref="N13:N14">
    <cfRule type="expression" dxfId="242" priority="5">
      <formula>IF($N$14="ليس له وقت إضافي";$N$13;"")</formula>
    </cfRule>
    <cfRule type="containsText" dxfId="241" priority="6" operator="containsText" text="ليس له وقت إضافي">
      <formula>NOT(ISERROR(SEARCH("ليس له وقت إضافي";N13)))</formula>
    </cfRule>
    <cfRule type="expression" dxfId="240" priority="7">
      <formula>IF($N$13="لم يتأخر";$N$14;"")</formula>
    </cfRule>
    <cfRule type="containsText" dxfId="239" priority="8" operator="containsText" text="لم">
      <formula>NOT(ISERROR(SEARCH("لم";N13)))</formula>
    </cfRule>
  </conditionalFormatting>
  <conditionalFormatting sqref="M6:M11">
    <cfRule type="containsText" dxfId="238" priority="3" stopIfTrue="1" operator="containsText" text="لم">
      <formula>NOT(ISERROR(SEARCH("لم";M6)))</formula>
    </cfRule>
    <cfRule type="expression" dxfId="237" priority="4">
      <formula>IFERROR(IF(_xlfn.NUMBERVALUE($M6)&gt;0;M6;"");"")</formula>
    </cfRule>
  </conditionalFormatting>
  <conditionalFormatting sqref="N6:N11">
    <cfRule type="containsText" dxfId="236" priority="1" operator="containsText" text="ليس">
      <formula>NOT(ISERROR(SEARCH("ليس";N6)))</formula>
    </cfRule>
    <cfRule type="expression" dxfId="235" priority="2" stopIfTrue="1">
      <formula>IFERROR(IF(_xlfn.NUMBERVALUE($N6)&gt;0;N6;"");"")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24</vt:i4>
      </vt:variant>
    </vt:vector>
  </HeadingPairs>
  <TitlesOfParts>
    <vt:vector size="24" baseType="lpstr">
      <vt:lpstr>الطباعة</vt:lpstr>
      <vt:lpstr>أسماء الموظفين والخصومات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2022-05-26T18:42:26Z</dcterms:modified>
</cp:coreProperties>
</file>