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\Desktop\"/>
    </mc:Choice>
  </mc:AlternateContent>
  <bookViews>
    <workbookView xWindow="0" yWindow="0" windowWidth="15735" windowHeight="5100" tabRatio="838" activeTab="1"/>
  </bookViews>
  <sheets>
    <sheet name="data" sheetId="16" r:id="rId1"/>
    <sheet name="MIN" sheetId="18" r:id="rId2"/>
    <sheet name="Report" sheetId="28" r:id="rId3"/>
  </sheets>
  <externalReferences>
    <externalReference r:id="rId4"/>
  </externalReferences>
  <definedNames>
    <definedName name="AllData" localSheetId="1">OFFSET(#REF!,,,COUNTA(#REF!)-1)</definedName>
    <definedName name="AllData">OFFSET(#REF!,,,COUNTA(#REF!)-1)</definedName>
    <definedName name="AllDataPt" localSheetId="1">#REF!</definedName>
    <definedName name="AllDataPt">#REF!</definedName>
    <definedName name="AllnamePt" localSheetId="1">#REF!</definedName>
    <definedName name="AllnamePt">#REF!</definedName>
    <definedName name="AllNames" localSheetId="1">OFFSET(#REF!,,,COUNTA(#REF!)-1)</definedName>
    <definedName name="AllNames">OFFSET(#REF!,,,COUNTA(#REF!)-1)</definedName>
    <definedName name="Beg_Bal" localSheetId="1">#REF!</definedName>
    <definedName name="Beg_Bal">#REF!</definedName>
    <definedName name="D" localSheetId="1">#REF!</definedName>
    <definedName name="D">#REF!</definedName>
    <definedName name="Data" localSheetId="1">#REF!</definedName>
    <definedName name="Data">#REF!</definedName>
    <definedName name="End_Bal" localSheetId="1">#REF!</definedName>
    <definedName name="End_Bal">#REF!</definedName>
    <definedName name="Extra_Pay" localSheetId="1">#REF!</definedName>
    <definedName name="Extra_Pay">#REF!</definedName>
    <definedName name="Full_Print" localSheetId="1">#REF!</definedName>
    <definedName name="Full_Print">#REF!</definedName>
    <definedName name="Gender">[1]Sheet2!$E$2:$E$3</definedName>
    <definedName name="Header_Row" localSheetId="1">ROW(#REF!)</definedName>
    <definedName name="Header_Row">ROW(#REF!)</definedName>
    <definedName name="Int" localSheetId="1">#REF!</definedName>
    <definedName name="Int">#REF!</definedName>
    <definedName name="Interest_Rate" localSheetId="1">#REF!</definedName>
    <definedName name="Interest_Rate">#REF!</definedName>
    <definedName name="Last_Row" localSheetId="1">IF(MIN!Values_Entered,MIN!Header_Row+MIN!Number_of_Payments,MIN!Header_Row)</definedName>
    <definedName name="Last_Row">IF(MIN!Values_Entered,Header_Row+MIN!Number_of_Payments,Header_Row)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MaritalStatus">[1]Sheet6!$A$1:$A$65536</definedName>
    <definedName name="MyList" localSheetId="1">OFFSET(#REF!,,,MAX(#REF!))</definedName>
    <definedName name="MyList">OFFSET(#REF!,,,MAX(#REF!))</definedName>
    <definedName name="N" localSheetId="1">#REF!</definedName>
    <definedName name="N">#REF!</definedName>
    <definedName name="Names" localSheetId="1">#REF!</definedName>
    <definedName name="Names">#REF!</definedName>
    <definedName name="Num_Pmt_Per_Year" localSheetId="1">#REF!</definedName>
    <definedName name="Num_Pmt_Per_Year">#REF!</definedName>
    <definedName name="Number_of_Payments" localSheetId="1">MATCH(0.01,MIN!End_Bal,-1)+1</definedName>
    <definedName name="Number_of_Payments">MATCH(0.01,End_Bal,-1)+1</definedName>
    <definedName name="Pay_Date" localSheetId="1">#REF!</definedName>
    <definedName name="Pay_Date">#REF!</definedName>
    <definedName name="Pay_Num" localSheetId="1">#REF!</definedName>
    <definedName name="Pay_Num">#REF!</definedName>
    <definedName name="Payment_Date" localSheetId="1">DATE(YEAR(MIN!Loan_Start),MONTH(MIN!Loan_Start)+Payment_Number,DAY(MIN!Loan_Start))</definedName>
    <definedName name="Payment_Date">DATE(YEAR(Loan_Start),MONTH(Loan_Start)+Payment_Number,DAY(Loan_Start))</definedName>
    <definedName name="Princ" localSheetId="1">#REF!</definedName>
    <definedName name="Princ">#REF!</definedName>
    <definedName name="Print_Area_Reset" localSheetId="1">OFFSET(MIN!Full_Print,0,0,MIN!Last_Row)</definedName>
    <definedName name="Print_Area_Reset">OFFSET(Full_Print,0,0,Last_Row)</definedName>
    <definedName name="rng" localSheetId="1">#REF!</definedName>
    <definedName name="rng">#REF!</definedName>
    <definedName name="Sched_Pay" localSheetId="1">#REF!</definedName>
    <definedName name="Sched_Pay">#REF!</definedName>
    <definedName name="Scheduled_Extra_Payments" localSheetId="1">#REF!</definedName>
    <definedName name="Scheduled_Extra_Payments">#REF!</definedName>
    <definedName name="Scheduled_Interest_Rate" localSheetId="1">#REF!</definedName>
    <definedName name="Scheduled_Interest_Rate">#REF!</definedName>
    <definedName name="Scheduled_Monthly_Payment" localSheetId="1">#REF!</definedName>
    <definedName name="Scheduled_Monthly_Payment">#REF!</definedName>
    <definedName name="Total_Interest" localSheetId="1">#REF!</definedName>
    <definedName name="Total_Interest">#REF!</definedName>
    <definedName name="Total_Pay" localSheetId="1">#REF!</definedName>
    <definedName name="Total_Pay">#REF!</definedName>
    <definedName name="Total_Payment" localSheetId="1">Scheduled_Payment+Extra_Payment</definedName>
    <definedName name="Total_Payment">Scheduled_Payment+Extra_Payment</definedName>
    <definedName name="Values_Entered" localSheetId="1">IF(MIN!Loan_Amount*MIN!Interest_Rate*MIN!Loan_Years*MIN!Loan_Start&gt;0,1,0)</definedName>
    <definedName name="Values_Entered">IF(Loan_Amount*Interest_Rate*Loan_Years*Loan_Start&gt;0,1,0)</definedName>
    <definedName name="WorkingDegree">[1]Sheet7!$A$1:$A$65536</definedName>
    <definedName name="بيانات" localSheetId="1">#REF!</definedName>
    <definedName name="بيانات">#REF!</definedName>
    <definedName name="يوريا" localSheetId="1">IF(MIN!Values_Entered,MIN!Header_Row+MIN!Number_of_Payments,MIN!Header_Row)</definedName>
    <definedName name="يوريا">IF(Values_Entered,Header_Row+Number_of_Payments,Header_Row)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8" l="1"/>
  <c r="R34" i="18"/>
  <c r="R35" i="18"/>
  <c r="R36" i="18"/>
  <c r="R37" i="18"/>
  <c r="R38" i="18"/>
  <c r="R39" i="18"/>
  <c r="R40" i="18"/>
  <c r="R41" i="18"/>
  <c r="R32" i="18"/>
  <c r="R17" i="18"/>
  <c r="P34" i="18"/>
  <c r="P18" i="18" l="1"/>
  <c r="P19" i="18"/>
  <c r="P20" i="18"/>
  <c r="P21" i="18"/>
  <c r="P17" i="18"/>
  <c r="P16" i="18" l="1"/>
  <c r="T16" i="18" l="1"/>
  <c r="P22" i="18" l="1"/>
  <c r="P23" i="18"/>
  <c r="P24" i="18"/>
  <c r="P25" i="18"/>
  <c r="P26" i="18"/>
  <c r="P27" i="18"/>
  <c r="P28" i="18"/>
  <c r="P29" i="18"/>
  <c r="P30" i="18"/>
  <c r="P32" i="18"/>
  <c r="R44" i="18" l="1"/>
  <c r="R45" i="18"/>
  <c r="R46" i="18"/>
  <c r="R47" i="18"/>
  <c r="R48" i="18"/>
  <c r="R49" i="18"/>
  <c r="R50" i="18"/>
  <c r="R51" i="18"/>
  <c r="R52" i="18"/>
  <c r="R43" i="18"/>
  <c r="P44" i="18"/>
  <c r="P45" i="18"/>
  <c r="P46" i="18"/>
  <c r="P47" i="18"/>
  <c r="P48" i="18"/>
  <c r="P49" i="18"/>
  <c r="P50" i="18"/>
  <c r="P51" i="18"/>
  <c r="P52" i="18"/>
  <c r="P43" i="18"/>
  <c r="P33" i="18" l="1"/>
  <c r="P35" i="18"/>
  <c r="P36" i="18"/>
  <c r="P37" i="18"/>
  <c r="P38" i="18"/>
  <c r="P39" i="18"/>
  <c r="P40" i="18"/>
  <c r="P41" i="18"/>
  <c r="R18" i="18" l="1"/>
  <c r="R19" i="18"/>
  <c r="R20" i="18"/>
  <c r="R21" i="18"/>
  <c r="R22" i="18"/>
  <c r="R23" i="18"/>
  <c r="R24" i="18"/>
  <c r="R25" i="18"/>
  <c r="R26" i="18"/>
  <c r="R27" i="18"/>
  <c r="R28" i="18"/>
  <c r="R29" i="18"/>
  <c r="R30" i="18"/>
  <c r="R16" i="18"/>
  <c r="Q16" i="18" l="1"/>
  <c r="S16" i="18" l="1"/>
  <c r="S52" i="18"/>
  <c r="U52" i="18" s="1"/>
  <c r="S51" i="18"/>
  <c r="U51" i="18" s="1"/>
  <c r="S50" i="18"/>
  <c r="U50" i="18" s="1"/>
  <c r="S49" i="18"/>
  <c r="U49" i="18" s="1"/>
  <c r="S48" i="18"/>
  <c r="U48" i="18" s="1"/>
  <c r="S47" i="18"/>
  <c r="U47" i="18" s="1"/>
  <c r="S46" i="18"/>
  <c r="U46" i="18" s="1"/>
  <c r="S45" i="18"/>
  <c r="U45" i="18" s="1"/>
  <c r="S44" i="18"/>
  <c r="U44" i="18" s="1"/>
  <c r="S41" i="18"/>
  <c r="U41" i="18" s="1"/>
  <c r="S40" i="18"/>
  <c r="U40" i="18" s="1"/>
  <c r="S39" i="18"/>
  <c r="U39" i="18" s="1"/>
  <c r="S38" i="18"/>
  <c r="U38" i="18" s="1"/>
  <c r="S37" i="18"/>
  <c r="U37" i="18" s="1"/>
  <c r="S36" i="18"/>
  <c r="U36" i="18" s="1"/>
  <c r="S35" i="18"/>
  <c r="U35" i="18" s="1"/>
  <c r="S34" i="18"/>
  <c r="U34" i="18" s="1"/>
  <c r="S33" i="18"/>
  <c r="U33" i="18" s="1"/>
  <c r="S32" i="18"/>
  <c r="U32" i="18" s="1"/>
  <c r="S43" i="18" l="1"/>
  <c r="U43" i="18" s="1"/>
  <c r="T30" i="18" l="1"/>
  <c r="Q30" i="18"/>
  <c r="T29" i="18"/>
  <c r="Q29" i="18"/>
  <c r="T28" i="18"/>
  <c r="Q28" i="18"/>
  <c r="T27" i="18"/>
  <c r="Q27" i="18"/>
  <c r="T26" i="18"/>
  <c r="Q26" i="18"/>
  <c r="T25" i="18"/>
  <c r="Q25" i="18"/>
  <c r="T24" i="18"/>
  <c r="Q24" i="18"/>
  <c r="T23" i="18"/>
  <c r="Q23" i="18"/>
  <c r="T22" i="18"/>
  <c r="Q22" i="18"/>
  <c r="T21" i="18"/>
  <c r="Q21" i="18"/>
  <c r="T20" i="18"/>
  <c r="Q20" i="18"/>
  <c r="T19" i="18"/>
  <c r="Q19" i="18"/>
  <c r="T18" i="18"/>
  <c r="Q18" i="18"/>
  <c r="T17" i="18"/>
  <c r="Q17" i="18"/>
  <c r="S17" i="18" s="1"/>
  <c r="U16" i="18" l="1"/>
  <c r="S27" i="18"/>
  <c r="U27" i="18" s="1"/>
  <c r="S21" i="18"/>
  <c r="U21" i="18" s="1"/>
  <c r="S23" i="18"/>
  <c r="U23" i="18" s="1"/>
  <c r="S19" i="18"/>
  <c r="U19" i="18" s="1"/>
  <c r="S30" i="18"/>
  <c r="U30" i="18" s="1"/>
  <c r="S24" i="18"/>
  <c r="U24" i="18" s="1"/>
  <c r="S20" i="18"/>
  <c r="U20" i="18" s="1"/>
  <c r="S29" i="18"/>
  <c r="U29" i="18" s="1"/>
  <c r="S22" i="18"/>
  <c r="U22" i="18" s="1"/>
  <c r="S26" i="18"/>
  <c r="U26" i="18" s="1"/>
  <c r="U17" i="18"/>
  <c r="S28" i="18"/>
  <c r="U28" i="18" s="1"/>
  <c r="S25" i="18"/>
  <c r="U25" i="18" s="1"/>
  <c r="S18" i="18"/>
  <c r="U18" i="18" s="1"/>
  <c r="U53" i="18" l="1"/>
  <c r="S53" i="18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</calcChain>
</file>

<file path=xl/sharedStrings.xml><?xml version="1.0" encoding="utf-8"?>
<sst xmlns="http://schemas.openxmlformats.org/spreadsheetml/2006/main" count="446" uniqueCount="72">
  <si>
    <t>الموتور</t>
  </si>
  <si>
    <t>الوقود</t>
  </si>
  <si>
    <t>السائق</t>
  </si>
  <si>
    <t>م</t>
  </si>
  <si>
    <t>الموديل</t>
  </si>
  <si>
    <t>الشاسيه</t>
  </si>
  <si>
    <t>رقم السياره</t>
  </si>
  <si>
    <t>بداية النشاط</t>
  </si>
  <si>
    <t>نهاية النشاط</t>
  </si>
  <si>
    <t>النشاط</t>
  </si>
  <si>
    <t>بنزين</t>
  </si>
  <si>
    <t>مؤمن</t>
  </si>
  <si>
    <t>سولار</t>
  </si>
  <si>
    <t>عدد الايام</t>
  </si>
  <si>
    <t>نقل</t>
  </si>
  <si>
    <t>غير مؤمن</t>
  </si>
  <si>
    <t>الايراد</t>
  </si>
  <si>
    <t>اجره</t>
  </si>
  <si>
    <t>توكتك</t>
  </si>
  <si>
    <t>مقطوره</t>
  </si>
  <si>
    <t>نسبة
صافي
الربح</t>
  </si>
  <si>
    <t>غاز</t>
  </si>
  <si>
    <t>نقل ثقيل</t>
  </si>
  <si>
    <t>الممول</t>
  </si>
  <si>
    <t>:</t>
  </si>
  <si>
    <t>الملف</t>
  </si>
  <si>
    <t>رقم التسجيل</t>
  </si>
  <si>
    <t>الكيان</t>
  </si>
  <si>
    <t>بدء النشاط</t>
  </si>
  <si>
    <t>العنوان</t>
  </si>
  <si>
    <t>سنوات الفحص</t>
  </si>
  <si>
    <t>عدد الأيام</t>
  </si>
  <si>
    <t>رقم الأعمال</t>
  </si>
  <si>
    <t>نسبة الربح</t>
  </si>
  <si>
    <t xml:space="preserve"> نشاط سيارات </t>
  </si>
  <si>
    <t>ايراد يومى</t>
  </si>
  <si>
    <t>ارباح السيارة</t>
  </si>
  <si>
    <t>طن/كرسي</t>
  </si>
  <si>
    <t>سعر</t>
  </si>
  <si>
    <t>اجره رحلات</t>
  </si>
  <si>
    <t>جرار</t>
  </si>
  <si>
    <t>معدات ثقيله</t>
  </si>
  <si>
    <t>تروسيكيل</t>
  </si>
  <si>
    <t>الشياخه</t>
  </si>
  <si>
    <t>كود النشاط</t>
  </si>
  <si>
    <t>مسلسل</t>
  </si>
  <si>
    <t>الوظيفه</t>
  </si>
  <si>
    <t>جرار ومقطوره</t>
  </si>
  <si>
    <t>رحلات</t>
  </si>
  <si>
    <t>شهور العمل</t>
  </si>
  <si>
    <t xml:space="preserve"> نشاط تجارى </t>
  </si>
  <si>
    <t>البند</t>
  </si>
  <si>
    <t>نسبة الزياده</t>
  </si>
  <si>
    <t>الإيراد اليومى</t>
  </si>
  <si>
    <t>تصنيع اكياس بلاستيك</t>
  </si>
  <si>
    <t>كافتيريا</t>
  </si>
  <si>
    <t>مقاولات</t>
  </si>
  <si>
    <t xml:space="preserve"> نشاط ثروه عقاريه </t>
  </si>
  <si>
    <t>الايجار الشهري</t>
  </si>
  <si>
    <t>عدد الشهور</t>
  </si>
  <si>
    <t>ايراد سنة الاساس</t>
  </si>
  <si>
    <t>ايجار سنة الاساس</t>
  </si>
  <si>
    <t>دور ارضي قطعة 18 مج 24</t>
  </si>
  <si>
    <t>شقة 1 عمارة 193 مج 19</t>
  </si>
  <si>
    <t>شقة 2 قطعة 193 مج 19</t>
  </si>
  <si>
    <t>الحموله</t>
  </si>
  <si>
    <t>نوع السياره</t>
  </si>
  <si>
    <t>السنه</t>
  </si>
  <si>
    <t>غير موجود</t>
  </si>
  <si>
    <t>أرباح البند</t>
  </si>
  <si>
    <t>أرباح ث عقاريه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</si>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</sst>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[$-2010000]yyyy/mm/dd;@"/>
    <numFmt numFmtId="166" formatCode="00"/>
    <numFmt numFmtId="167" formatCode="00000"/>
    <numFmt numFmtId="168" formatCode="_(&quot;ج.م.‏&quot;* #,##0_);_(&quot;ج.م.‏&quot;* \(#,##0\);_(&quot;ج.م.‏&quot;* &quot;-&quot;_);_(@_)"/>
  </numFmts>
  <fonts count="2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0"/>
      <color theme="1"/>
      <name val="Arial"/>
      <family val="2"/>
      <charset val="178"/>
      <scheme val="minor"/>
    </font>
    <font>
      <sz val="11"/>
      <color theme="1"/>
      <name val="PT Bold Heading"/>
      <charset val="178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charset val="178"/>
      <scheme val="minor"/>
    </font>
    <font>
      <sz val="14"/>
      <color indexed="8"/>
      <name val="Arial"/>
      <family val="2"/>
    </font>
    <font>
      <sz val="14"/>
      <name val="Arial"/>
      <family val="2"/>
      <scheme val="minor"/>
    </font>
    <font>
      <sz val="14"/>
      <color theme="1"/>
      <name val="PT Bold Heading"/>
      <charset val="178"/>
    </font>
    <font>
      <sz val="14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8"/>
      <name val="Arial"/>
      <family val="2"/>
      <scheme val="minor"/>
    </font>
    <font>
      <sz val="24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00FFFF"/>
        <bgColor indexed="64"/>
      </patternFill>
    </fill>
  </fills>
  <borders count="5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4" fillId="3" borderId="2" applyNumberFormat="0" applyAlignment="0" applyProtection="0"/>
    <xf numFmtId="0" fontId="3" fillId="4" borderId="3" applyNumberFormat="0" applyFont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7" fillId="0" borderId="42">
      <alignment horizontal="left" vertical="top" wrapText="1" readingOrder="2"/>
    </xf>
    <xf numFmtId="168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>
      <protection locked="0"/>
    </xf>
    <xf numFmtId="0" fontId="18" fillId="0" borderId="0"/>
    <xf numFmtId="0" fontId="18" fillId="0" borderId="0"/>
    <xf numFmtId="0" fontId="18" fillId="0" borderId="0"/>
    <xf numFmtId="0" fontId="3" fillId="0" borderId="0"/>
    <xf numFmtId="0" fontId="1" fillId="0" borderId="0"/>
    <xf numFmtId="0" fontId="20" fillId="0" borderId="0" applyNumberFormat="0" applyFill="0" applyBorder="0" applyAlignment="0" applyProtection="0"/>
  </cellStyleXfs>
  <cellXfs count="127">
    <xf numFmtId="0" fontId="0" fillId="0" borderId="0" xfId="0"/>
    <xf numFmtId="0" fontId="0" fillId="6" borderId="4" xfId="0" applyFill="1" applyBorder="1"/>
    <xf numFmtId="0" fontId="7" fillId="6" borderId="4" xfId="0" applyFont="1" applyFill="1" applyBorder="1" applyAlignment="1">
      <alignment horizontal="center" vertical="center" readingOrder="2"/>
    </xf>
    <xf numFmtId="0" fontId="5" fillId="6" borderId="4" xfId="0" applyFont="1" applyFill="1" applyBorder="1" applyAlignment="1">
      <alignment horizontal="center" vertical="center" readingOrder="2"/>
    </xf>
    <xf numFmtId="0" fontId="5" fillId="5" borderId="4" xfId="0" applyFont="1" applyFill="1" applyBorder="1" applyAlignment="1">
      <alignment horizontal="center" vertical="center" readingOrder="2"/>
    </xf>
    <xf numFmtId="0" fontId="0" fillId="4" borderId="3" xfId="3" applyFont="1"/>
    <xf numFmtId="0" fontId="4" fillId="3" borderId="2" xfId="2"/>
    <xf numFmtId="0" fontId="0" fillId="0" borderId="0" xfId="0" applyAlignment="1">
      <alignment horizontal="center" vertical="center"/>
    </xf>
    <xf numFmtId="0" fontId="7" fillId="0" borderId="0" xfId="0" applyFont="1"/>
    <xf numFmtId="0" fontId="0" fillId="4" borderId="0" xfId="3" applyFont="1" applyBorder="1"/>
    <xf numFmtId="0" fontId="12" fillId="0" borderId="0" xfId="0" applyFont="1"/>
    <xf numFmtId="0" fontId="13" fillId="6" borderId="4" xfId="0" applyFont="1" applyFill="1" applyBorder="1" applyAlignment="1">
      <alignment horizontal="center" vertical="center" readingOrder="2"/>
    </xf>
    <xf numFmtId="0" fontId="12" fillId="5" borderId="4" xfId="0" applyFont="1" applyFill="1" applyBorder="1" applyAlignment="1">
      <alignment horizontal="center" vertical="center" readingOrder="2"/>
    </xf>
    <xf numFmtId="0" fontId="12" fillId="5" borderId="0" xfId="0" applyFont="1" applyFill="1" applyBorder="1" applyAlignment="1">
      <alignment horizontal="center" vertical="center" readingOrder="2"/>
    </xf>
    <xf numFmtId="0" fontId="13" fillId="6" borderId="23" xfId="0" applyFont="1" applyFill="1" applyBorder="1" applyAlignment="1">
      <alignment horizontal="center" vertical="center" readingOrder="2"/>
    </xf>
    <xf numFmtId="9" fontId="12" fillId="5" borderId="4" xfId="0" applyNumberFormat="1" applyFont="1" applyFill="1" applyBorder="1" applyAlignment="1">
      <alignment horizontal="center" vertical="center" readingOrder="2"/>
    </xf>
    <xf numFmtId="166" fontId="9" fillId="7" borderId="26" xfId="0" applyNumberFormat="1" applyFont="1" applyFill="1" applyBorder="1" applyAlignment="1" applyProtection="1">
      <alignment horizontal="center" shrinkToFit="1" readingOrder="2"/>
      <protection locked="0"/>
    </xf>
    <xf numFmtId="167" fontId="9" fillId="7" borderId="26" xfId="0" applyNumberFormat="1" applyFont="1" applyFill="1" applyBorder="1" applyAlignment="1" applyProtection="1">
      <alignment horizontal="center" shrinkToFit="1" readingOrder="2"/>
      <protection locked="0"/>
    </xf>
    <xf numFmtId="164" fontId="9" fillId="5" borderId="15" xfId="0" applyNumberFormat="1" applyFont="1" applyFill="1" applyBorder="1" applyAlignment="1" applyProtection="1">
      <alignment vertical="center" shrinkToFit="1" readingOrder="2"/>
      <protection hidden="1"/>
    </xf>
    <xf numFmtId="0" fontId="10" fillId="8" borderId="10" xfId="4" applyFont="1" applyFill="1" applyBorder="1" applyAlignment="1" applyProtection="1">
      <alignment horizontal="center" vertical="center"/>
      <protection hidden="1"/>
    </xf>
    <xf numFmtId="0" fontId="2" fillId="8" borderId="1" xfId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 shrinkToFit="1" readingOrder="2"/>
      <protection hidden="1"/>
    </xf>
    <xf numFmtId="1" fontId="9" fillId="8" borderId="13" xfId="0" applyNumberFormat="1" applyFont="1" applyFill="1" applyBorder="1" applyAlignment="1" applyProtection="1">
      <alignment horizontal="center" vertical="center" shrinkToFit="1" readingOrder="2"/>
      <protection locked="0"/>
    </xf>
    <xf numFmtId="0" fontId="9" fillId="8" borderId="14" xfId="0" applyFont="1" applyFill="1" applyBorder="1" applyAlignment="1" applyProtection="1">
      <alignment horizontal="center" shrinkToFit="1" readingOrder="2"/>
      <protection locked="0"/>
    </xf>
    <xf numFmtId="1" fontId="9" fillId="8" borderId="15" xfId="0" applyNumberFormat="1" applyFont="1" applyFill="1" applyBorder="1" applyAlignment="1" applyProtection="1">
      <alignment horizontal="center" vertical="center" shrinkToFit="1" readingOrder="2"/>
      <protection hidden="1"/>
    </xf>
    <xf numFmtId="10" fontId="9" fillId="8" borderId="14" xfId="5" applyNumberFormat="1" applyFont="1" applyFill="1" applyBorder="1" applyAlignment="1" applyProtection="1">
      <alignment horizontal="right" vertical="center" shrinkToFit="1" readingOrder="2"/>
      <protection locked="0"/>
    </xf>
    <xf numFmtId="1" fontId="9" fillId="8" borderId="15" xfId="0" applyNumberFormat="1" applyFont="1" applyFill="1" applyBorder="1" applyAlignment="1" applyProtection="1">
      <alignment horizontal="right" vertical="center" shrinkToFit="1" readingOrder="2"/>
      <protection hidden="1"/>
    </xf>
    <xf numFmtId="165" fontId="9" fillId="8" borderId="15" xfId="0" applyNumberFormat="1" applyFont="1" applyFill="1" applyBorder="1" applyAlignment="1" applyProtection="1">
      <alignment horizontal="right" vertical="center" shrinkToFit="1" readingOrder="2"/>
      <protection hidden="1"/>
    </xf>
    <xf numFmtId="0" fontId="9" fillId="8" borderId="13" xfId="0" applyFont="1" applyFill="1" applyBorder="1" applyAlignment="1" applyProtection="1">
      <alignment horizontal="center" vertical="center" shrinkToFit="1" readingOrder="2"/>
      <protection hidden="1"/>
    </xf>
    <xf numFmtId="164" fontId="9" fillId="8" borderId="15" xfId="0" applyNumberFormat="1" applyFont="1" applyFill="1" applyBorder="1" applyAlignment="1" applyProtection="1">
      <alignment vertical="center" shrinkToFit="1" readingOrder="2"/>
      <protection hidden="1"/>
    </xf>
    <xf numFmtId="0" fontId="9" fillId="8" borderId="15" xfId="0" applyFont="1" applyFill="1" applyBorder="1" applyAlignment="1" applyProtection="1">
      <alignment horizontal="center" vertical="center" shrinkToFit="1" readingOrder="2"/>
      <protection hidden="1"/>
    </xf>
    <xf numFmtId="9" fontId="9" fillId="8" borderId="15" xfId="5" applyFont="1" applyFill="1" applyBorder="1" applyAlignment="1" applyProtection="1">
      <alignment horizontal="center" vertical="center" shrinkToFit="1" readingOrder="2"/>
      <protection hidden="1"/>
    </xf>
    <xf numFmtId="0" fontId="9" fillId="8" borderId="18" xfId="0" applyFont="1" applyFill="1" applyBorder="1" applyAlignment="1" applyProtection="1">
      <alignment horizontal="center" vertical="center" shrinkToFit="1" readingOrder="2"/>
      <protection hidden="1"/>
    </xf>
    <xf numFmtId="0" fontId="9" fillId="8" borderId="24" xfId="0" applyFont="1" applyFill="1" applyBorder="1" applyAlignment="1" applyProtection="1">
      <alignment horizontal="center" vertical="center" shrinkToFit="1" readingOrder="2"/>
      <protection hidden="1"/>
    </xf>
    <xf numFmtId="0" fontId="9" fillId="8" borderId="16" xfId="0" applyFont="1" applyFill="1" applyBorder="1" applyAlignment="1" applyProtection="1">
      <alignment horizontal="center" vertical="center" shrinkToFit="1" readingOrder="2"/>
      <protection hidden="1"/>
    </xf>
    <xf numFmtId="0" fontId="6" fillId="9" borderId="0" xfId="0" applyFont="1" applyFill="1" applyAlignment="1">
      <alignment horizontal="center"/>
    </xf>
    <xf numFmtId="165" fontId="0" fillId="0" borderId="0" xfId="0" applyNumberFormat="1"/>
    <xf numFmtId="0" fontId="9" fillId="7" borderId="0" xfId="0" applyFont="1" applyFill="1" applyBorder="1" applyAlignment="1" applyProtection="1">
      <alignment horizontal="center" shrinkToFit="1" readingOrder="2"/>
      <protection locked="0"/>
    </xf>
    <xf numFmtId="0" fontId="9" fillId="8" borderId="20" xfId="0" applyFont="1" applyFill="1" applyBorder="1" applyAlignment="1" applyProtection="1">
      <alignment horizontal="center" vertical="center" shrinkToFit="1" readingOrder="2"/>
      <protection hidden="1"/>
    </xf>
    <xf numFmtId="0" fontId="9" fillId="8" borderId="4" xfId="0" applyFont="1" applyFill="1" applyBorder="1" applyAlignment="1" applyProtection="1">
      <alignment horizontal="center" vertical="center" shrinkToFit="1" readingOrder="2"/>
      <protection hidden="1"/>
    </xf>
    <xf numFmtId="164" fontId="9" fillId="8" borderId="15" xfId="0" applyNumberFormat="1" applyFont="1" applyFill="1" applyBorder="1" applyAlignment="1" applyProtection="1">
      <alignment horizontal="center" vertical="center" shrinkToFit="1" readingOrder="2"/>
      <protection hidden="1"/>
    </xf>
    <xf numFmtId="1" fontId="9" fillId="10" borderId="29" xfId="0" applyNumberFormat="1" applyFont="1" applyFill="1" applyBorder="1" applyAlignment="1" applyProtection="1">
      <alignment horizontal="center" vertical="center" shrinkToFit="1" readingOrder="2"/>
      <protection hidden="1"/>
    </xf>
    <xf numFmtId="0" fontId="0" fillId="10" borderId="0" xfId="0" applyFill="1"/>
    <xf numFmtId="0" fontId="2" fillId="10" borderId="1" xfId="1" applyFill="1" applyBorder="1" applyAlignment="1" applyProtection="1">
      <alignment horizontal="center" vertical="center"/>
      <protection locked="0"/>
    </xf>
    <xf numFmtId="9" fontId="9" fillId="10" borderId="13" xfId="5" applyFont="1" applyFill="1" applyBorder="1" applyAlignment="1" applyProtection="1">
      <alignment horizontal="center" vertical="center" shrinkToFit="1" readingOrder="2"/>
      <protection locked="0"/>
    </xf>
    <xf numFmtId="165" fontId="9" fillId="10" borderId="15" xfId="0" applyNumberFormat="1" applyFont="1" applyFill="1" applyBorder="1" applyAlignment="1" applyProtection="1">
      <alignment horizontal="right" vertical="center" shrinkToFit="1" readingOrder="2"/>
      <protection hidden="1"/>
    </xf>
    <xf numFmtId="0" fontId="9" fillId="10" borderId="14" xfId="0" applyFont="1" applyFill="1" applyBorder="1" applyAlignment="1" applyProtection="1">
      <alignment horizontal="right" vertical="center" shrinkToFit="1" readingOrder="2"/>
      <protection locked="0"/>
    </xf>
    <xf numFmtId="0" fontId="9" fillId="10" borderId="15" xfId="0" applyFont="1" applyFill="1" applyBorder="1" applyAlignment="1" applyProtection="1">
      <alignment horizontal="right" vertical="center" shrinkToFit="1" readingOrder="2"/>
      <protection locked="0"/>
    </xf>
    <xf numFmtId="0" fontId="9" fillId="10" borderId="19" xfId="0" applyFont="1" applyFill="1" applyBorder="1" applyAlignment="1" applyProtection="1">
      <alignment horizontal="right" vertical="center" shrinkToFit="1" readingOrder="2"/>
      <protection locked="0"/>
    </xf>
    <xf numFmtId="1" fontId="9" fillId="11" borderId="35" xfId="0" applyNumberFormat="1" applyFont="1" applyFill="1" applyBorder="1" applyAlignment="1" applyProtection="1">
      <alignment horizontal="center" vertical="center" shrinkToFit="1" readingOrder="2"/>
      <protection hidden="1"/>
    </xf>
    <xf numFmtId="0" fontId="0" fillId="11" borderId="7" xfId="0" applyFill="1" applyBorder="1"/>
    <xf numFmtId="0" fontId="2" fillId="11" borderId="36" xfId="1" applyFill="1" applyBorder="1" applyAlignment="1" applyProtection="1">
      <alignment horizontal="center" vertical="center"/>
      <protection locked="0"/>
    </xf>
    <xf numFmtId="9" fontId="9" fillId="11" borderId="13" xfId="5" applyFont="1" applyFill="1" applyBorder="1" applyAlignment="1" applyProtection="1">
      <alignment horizontal="center" vertical="center" shrinkToFit="1" readingOrder="2"/>
      <protection locked="0"/>
    </xf>
    <xf numFmtId="0" fontId="0" fillId="11" borderId="0" xfId="0" applyFill="1" applyBorder="1"/>
    <xf numFmtId="1" fontId="9" fillId="11" borderId="15" xfId="0" applyNumberFormat="1" applyFont="1" applyFill="1" applyBorder="1" applyAlignment="1" applyProtection="1">
      <alignment horizontal="right" vertical="center" shrinkToFit="1" readingOrder="2"/>
      <protection hidden="1"/>
    </xf>
    <xf numFmtId="1" fontId="9" fillId="11" borderId="13" xfId="0" applyNumberFormat="1" applyFont="1" applyFill="1" applyBorder="1" applyAlignment="1" applyProtection="1">
      <alignment horizontal="right" vertical="center" shrinkToFit="1" readingOrder="2"/>
      <protection locked="0"/>
    </xf>
    <xf numFmtId="0" fontId="0" fillId="11" borderId="41" xfId="0" applyFill="1" applyBorder="1"/>
    <xf numFmtId="1" fontId="14" fillId="9" borderId="4" xfId="4" applyNumberFormat="1" applyFont="1" applyFill="1" applyBorder="1" applyAlignment="1">
      <alignment horizontal="center" vertical="center"/>
    </xf>
    <xf numFmtId="9" fontId="9" fillId="11" borderId="14" xfId="5" applyNumberFormat="1" applyFont="1" applyFill="1" applyBorder="1" applyAlignment="1" applyProtection="1">
      <alignment horizontal="center" vertical="center" shrinkToFit="1" readingOrder="2"/>
      <protection locked="0"/>
    </xf>
    <xf numFmtId="0" fontId="9" fillId="11" borderId="14" xfId="0" applyFont="1" applyFill="1" applyBorder="1" applyAlignment="1" applyProtection="1">
      <alignment horizontal="center" vertical="center" shrinkToFit="1" readingOrder="2"/>
      <protection locked="0"/>
    </xf>
    <xf numFmtId="164" fontId="9" fillId="10" borderId="15" xfId="0" applyNumberFormat="1" applyFont="1" applyFill="1" applyBorder="1" applyAlignment="1" applyProtection="1">
      <alignment horizontal="center" vertical="center" shrinkToFit="1" readingOrder="2"/>
      <protection hidden="1"/>
    </xf>
    <xf numFmtId="9" fontId="9" fillId="10" borderId="15" xfId="5" applyNumberFormat="1" applyFont="1" applyFill="1" applyBorder="1" applyAlignment="1" applyProtection="1">
      <alignment horizontal="center" vertical="center" shrinkToFit="1" readingOrder="2"/>
      <protection locked="0"/>
    </xf>
    <xf numFmtId="10" fontId="9" fillId="10" borderId="15" xfId="5" applyNumberFormat="1" applyFont="1" applyFill="1" applyBorder="1" applyAlignment="1" applyProtection="1">
      <alignment horizontal="center" vertical="center" shrinkToFit="1" readingOrder="2"/>
      <protection locked="0"/>
    </xf>
    <xf numFmtId="10" fontId="9" fillId="10" borderId="19" xfId="5" applyNumberFormat="1" applyFont="1" applyFill="1" applyBorder="1" applyAlignment="1" applyProtection="1">
      <alignment horizontal="center" vertical="center" shrinkToFit="1" readingOrder="2"/>
      <protection locked="0"/>
    </xf>
    <xf numFmtId="165" fontId="9" fillId="12" borderId="15" xfId="0" applyNumberFormat="1" applyFont="1" applyFill="1" applyBorder="1" applyAlignment="1" applyProtection="1">
      <alignment horizontal="right" vertical="center" shrinkToFit="1" readingOrder="2"/>
      <protection hidden="1"/>
    </xf>
    <xf numFmtId="0" fontId="9" fillId="8" borderId="21" xfId="0" applyFont="1" applyFill="1" applyBorder="1" applyAlignment="1" applyProtection="1">
      <alignment horizontal="center" shrinkToFit="1" readingOrder="2"/>
      <protection locked="0"/>
    </xf>
    <xf numFmtId="1" fontId="9" fillId="10" borderId="4" xfId="0" applyNumberFormat="1" applyFont="1" applyFill="1" applyBorder="1" applyAlignment="1" applyProtection="1">
      <alignment horizontal="center" vertical="center" shrinkToFit="1" readingOrder="2"/>
      <protection hidden="1"/>
    </xf>
    <xf numFmtId="1" fontId="9" fillId="10" borderId="4" xfId="0" applyNumberFormat="1" applyFont="1" applyFill="1" applyBorder="1" applyAlignment="1" applyProtection="1">
      <alignment horizontal="center" vertical="center" shrinkToFit="1" readingOrder="2"/>
      <protection locked="0"/>
    </xf>
    <xf numFmtId="1" fontId="9" fillId="11" borderId="4" xfId="0" applyNumberFormat="1" applyFont="1" applyFill="1" applyBorder="1" applyAlignment="1" applyProtection="1">
      <alignment horizontal="center" vertical="center" shrinkToFit="1" readingOrder="2"/>
      <protection locked="0"/>
    </xf>
    <xf numFmtId="0" fontId="9" fillId="11" borderId="4" xfId="0" applyFont="1" applyFill="1" applyBorder="1" applyAlignment="1" applyProtection="1">
      <alignment horizontal="center" vertical="center" shrinkToFit="1" readingOrder="2"/>
      <protection locked="0"/>
    </xf>
    <xf numFmtId="1" fontId="9" fillId="12" borderId="13" xfId="0" applyNumberFormat="1" applyFont="1" applyFill="1" applyBorder="1" applyAlignment="1" applyProtection="1">
      <alignment horizontal="right" vertical="center" shrinkToFit="1" readingOrder="2"/>
      <protection locked="0"/>
    </xf>
    <xf numFmtId="1" fontId="9" fillId="12" borderId="4" xfId="0" applyNumberFormat="1" applyFont="1" applyFill="1" applyBorder="1" applyAlignment="1" applyProtection="1">
      <alignment horizontal="center" vertical="center" shrinkToFit="1" readingOrder="2"/>
      <protection locked="0"/>
    </xf>
    <xf numFmtId="9" fontId="9" fillId="12" borderId="13" xfId="5" applyFont="1" applyFill="1" applyBorder="1" applyAlignment="1" applyProtection="1">
      <alignment horizontal="center" vertical="center" shrinkToFit="1" readingOrder="2"/>
      <protection locked="0"/>
    </xf>
    <xf numFmtId="165" fontId="9" fillId="13" borderId="15" xfId="0" applyNumberFormat="1" applyFont="1" applyFill="1" applyBorder="1" applyAlignment="1" applyProtection="1">
      <alignment horizontal="right" vertical="center" shrinkToFit="1" readingOrder="2"/>
      <protection hidden="1"/>
    </xf>
    <xf numFmtId="164" fontId="9" fillId="14" borderId="15" xfId="0" applyNumberFormat="1" applyFont="1" applyFill="1" applyBorder="1" applyAlignment="1" applyProtection="1">
      <alignment horizontal="center" vertical="center" shrinkToFit="1" readingOrder="2"/>
      <protection hidden="1"/>
    </xf>
    <xf numFmtId="0" fontId="5" fillId="5" borderId="4" xfId="0" applyFont="1" applyFill="1" applyBorder="1" applyAlignment="1">
      <alignment horizontal="center" vertical="center" readingOrder="2"/>
    </xf>
    <xf numFmtId="2" fontId="9" fillId="12" borderId="13" xfId="0" applyNumberFormat="1" applyFont="1" applyFill="1" applyBorder="1" applyAlignment="1" applyProtection="1">
      <alignment horizontal="right" vertical="center" shrinkToFit="1" readingOrder="2"/>
      <protection locked="0"/>
    </xf>
    <xf numFmtId="164" fontId="9" fillId="15" borderId="15" xfId="0" applyNumberFormat="1" applyFont="1" applyFill="1" applyBorder="1" applyAlignment="1" applyProtection="1">
      <alignment vertical="center" shrinkToFit="1" readingOrder="2"/>
      <protection hidden="1"/>
    </xf>
    <xf numFmtId="0" fontId="9" fillId="15" borderId="14" xfId="0" applyFont="1" applyFill="1" applyBorder="1" applyAlignment="1" applyProtection="1">
      <alignment horizontal="center" shrinkToFit="1" readingOrder="2"/>
      <protection locked="0"/>
    </xf>
    <xf numFmtId="1" fontId="9" fillId="15" borderId="13" xfId="0" applyNumberFormat="1" applyFont="1" applyFill="1" applyBorder="1" applyAlignment="1" applyProtection="1">
      <alignment horizontal="center" vertical="center" shrinkToFit="1" readingOrder="2"/>
      <protection locked="0"/>
    </xf>
    <xf numFmtId="0" fontId="2" fillId="9" borderId="1" xfId="1" applyFill="1" applyBorder="1" applyAlignment="1" applyProtection="1">
      <alignment horizontal="center" vertical="center"/>
      <protection locked="0"/>
    </xf>
    <xf numFmtId="1" fontId="9" fillId="9" borderId="29" xfId="0" applyNumberFormat="1" applyFont="1" applyFill="1" applyBorder="1" applyAlignment="1" applyProtection="1">
      <alignment horizontal="center" vertical="center" shrinkToFit="1" readingOrder="2"/>
      <protection hidden="1"/>
    </xf>
    <xf numFmtId="1" fontId="9" fillId="9" borderId="30" xfId="0" applyNumberFormat="1" applyFont="1" applyFill="1" applyBorder="1" applyAlignment="1" applyProtection="1">
      <alignment horizontal="center" vertical="center" shrinkToFit="1" readingOrder="2"/>
      <protection hidden="1"/>
    </xf>
    <xf numFmtId="1" fontId="9" fillId="9" borderId="35" xfId="0" applyNumberFormat="1" applyFont="1" applyFill="1" applyBorder="1" applyAlignment="1" applyProtection="1">
      <alignment horizontal="center" vertical="center" shrinkToFit="1" readingOrder="2"/>
      <protection hidden="1"/>
    </xf>
    <xf numFmtId="1" fontId="9" fillId="9" borderId="37" xfId="0" applyNumberFormat="1" applyFont="1" applyFill="1" applyBorder="1" applyAlignment="1" applyProtection="1">
      <alignment horizontal="center" vertical="center" shrinkToFit="1" readingOrder="2"/>
      <protection hidden="1"/>
    </xf>
    <xf numFmtId="1" fontId="9" fillId="9" borderId="38" xfId="0" applyNumberFormat="1" applyFont="1" applyFill="1" applyBorder="1" applyAlignment="1" applyProtection="1">
      <alignment horizontal="center" vertical="center" shrinkToFit="1" readingOrder="2"/>
      <protection hidden="1"/>
    </xf>
    <xf numFmtId="164" fontId="16" fillId="9" borderId="22" xfId="0" applyNumberFormat="1" applyFont="1" applyFill="1" applyBorder="1" applyAlignment="1" applyProtection="1">
      <alignment vertical="center" shrinkToFit="1" readingOrder="2"/>
      <protection hidden="1"/>
    </xf>
    <xf numFmtId="0" fontId="9" fillId="11" borderId="32" xfId="0" applyFont="1" applyFill="1" applyBorder="1" applyAlignment="1" applyProtection="1">
      <alignment vertical="center" shrinkToFit="1" readingOrder="2"/>
      <protection locked="0"/>
    </xf>
    <xf numFmtId="0" fontId="9" fillId="9" borderId="28" xfId="0" applyFont="1" applyFill="1" applyBorder="1" applyAlignment="1" applyProtection="1">
      <alignment vertical="center" shrinkToFit="1" readingOrder="2"/>
      <protection hidden="1"/>
    </xf>
    <xf numFmtId="0" fontId="9" fillId="10" borderId="31" xfId="0" applyFont="1" applyFill="1" applyBorder="1" applyAlignment="1" applyProtection="1">
      <alignment vertical="center" shrinkToFit="1" readingOrder="2"/>
      <protection locked="0"/>
    </xf>
    <xf numFmtId="0" fontId="9" fillId="10" borderId="32" xfId="0" applyFont="1" applyFill="1" applyBorder="1" applyAlignment="1" applyProtection="1">
      <alignment vertical="center" shrinkToFit="1" readingOrder="2"/>
      <protection locked="0"/>
    </xf>
    <xf numFmtId="0" fontId="9" fillId="10" borderId="33" xfId="0" applyFont="1" applyFill="1" applyBorder="1" applyAlignment="1" applyProtection="1">
      <alignment vertical="center" shrinkToFit="1" readingOrder="2"/>
      <protection locked="0"/>
    </xf>
    <xf numFmtId="0" fontId="9" fillId="9" borderId="34" xfId="0" applyFont="1" applyFill="1" applyBorder="1" applyAlignment="1" applyProtection="1">
      <alignment vertical="center" shrinkToFit="1" readingOrder="2"/>
      <protection hidden="1"/>
    </xf>
    <xf numFmtId="0" fontId="9" fillId="11" borderId="31" xfId="0" applyFont="1" applyFill="1" applyBorder="1" applyAlignment="1" applyProtection="1">
      <alignment vertical="center" shrinkToFit="1" readingOrder="2"/>
      <protection locked="0"/>
    </xf>
    <xf numFmtId="0" fontId="9" fillId="11" borderId="40" xfId="0" applyFont="1" applyFill="1" applyBorder="1" applyAlignment="1" applyProtection="1">
      <alignment vertical="center" shrinkToFit="1" readingOrder="2"/>
      <protection locked="0"/>
    </xf>
    <xf numFmtId="0" fontId="7" fillId="16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17" borderId="49" xfId="0" applyFill="1" applyBorder="1" applyAlignment="1">
      <alignment horizontal="center" vertical="center"/>
    </xf>
    <xf numFmtId="0" fontId="0" fillId="17" borderId="50" xfId="0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10" borderId="11" xfId="0" applyFont="1" applyFill="1" applyBorder="1" applyAlignment="1" applyProtection="1">
      <alignment horizontal="center" vertical="center" textRotation="90" shrinkToFit="1" readingOrder="2"/>
      <protection hidden="1"/>
    </xf>
    <xf numFmtId="0" fontId="9" fillId="10" borderId="12" xfId="0" applyFont="1" applyFill="1" applyBorder="1" applyAlignment="1" applyProtection="1">
      <alignment horizontal="center" vertical="center" textRotation="90" shrinkToFit="1" readingOrder="2"/>
      <protection hidden="1"/>
    </xf>
    <xf numFmtId="0" fontId="9" fillId="11" borderId="6" xfId="0" applyFont="1" applyFill="1" applyBorder="1" applyAlignment="1" applyProtection="1">
      <alignment horizontal="center" vertical="center" textRotation="90" shrinkToFit="1" readingOrder="2"/>
      <protection hidden="1"/>
    </xf>
    <xf numFmtId="0" fontId="9" fillId="11" borderId="25" xfId="0" applyFont="1" applyFill="1" applyBorder="1" applyAlignment="1" applyProtection="1">
      <alignment horizontal="center" vertical="center" textRotation="90" shrinkToFit="1" readingOrder="2"/>
      <protection hidden="1"/>
    </xf>
    <xf numFmtId="0" fontId="9" fillId="11" borderId="39" xfId="0" applyFont="1" applyFill="1" applyBorder="1" applyAlignment="1" applyProtection="1">
      <alignment horizontal="center" vertical="center" textRotation="90" shrinkToFit="1" readingOrder="2"/>
      <protection hidden="1"/>
    </xf>
    <xf numFmtId="0" fontId="15" fillId="8" borderId="11" xfId="0" applyFont="1" applyFill="1" applyBorder="1" applyAlignment="1" applyProtection="1">
      <alignment horizontal="center" vertical="center" textRotation="90" shrinkToFit="1" readingOrder="2"/>
      <protection hidden="1"/>
    </xf>
    <xf numFmtId="0" fontId="15" fillId="8" borderId="12" xfId="0" applyFont="1" applyFill="1" applyBorder="1" applyAlignment="1" applyProtection="1">
      <alignment horizontal="center" vertical="center" textRotation="90" shrinkToFit="1" readingOrder="2"/>
      <protection hidden="1"/>
    </xf>
    <xf numFmtId="0" fontId="15" fillId="8" borderId="17" xfId="0" applyFont="1" applyFill="1" applyBorder="1" applyAlignment="1" applyProtection="1">
      <alignment horizontal="center" vertical="center" textRotation="90" shrinkToFit="1" readingOrder="2"/>
      <protection hidden="1"/>
    </xf>
    <xf numFmtId="0" fontId="9" fillId="8" borderId="8" xfId="0" applyFont="1" applyFill="1" applyBorder="1" applyAlignment="1" applyProtection="1">
      <alignment horizontal="center" vertical="center"/>
      <protection hidden="1"/>
    </xf>
    <xf numFmtId="0" fontId="9" fillId="8" borderId="9" xfId="0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Border="1" applyAlignment="1" applyProtection="1">
      <alignment horizontal="center" shrinkToFit="1" readingOrder="2"/>
      <protection locked="0"/>
    </xf>
    <xf numFmtId="0" fontId="9" fillId="7" borderId="0" xfId="0" applyFont="1" applyFill="1" applyBorder="1" applyAlignment="1" applyProtection="1">
      <alignment horizontal="right" shrinkToFit="1" readingOrder="2"/>
      <protection locked="0"/>
    </xf>
  </cellXfs>
  <cellStyles count="17">
    <cellStyle name="00" xfId="6"/>
    <cellStyle name="Comma 2" xfId="7"/>
    <cellStyle name="Hyperlink" xfId="4" builtinId="8"/>
    <cellStyle name="Hyperlink 2" xfId="16"/>
    <cellStyle name="Normal" xfId="0" builtinId="0"/>
    <cellStyle name="Normal 2" xfId="8"/>
    <cellStyle name="Normal 2 2" xfId="9"/>
    <cellStyle name="Normal 2 3" xfId="10"/>
    <cellStyle name="Normal 3" xfId="11"/>
    <cellStyle name="Normal 4" xfId="12"/>
    <cellStyle name="Normal 5" xfId="13"/>
    <cellStyle name="Normal 6" xfId="14"/>
    <cellStyle name="Normal 7" xfId="15"/>
    <cellStyle name="Percent" xfId="5" builtinId="5"/>
    <cellStyle name="جيد" xfId="1" builtinId="26"/>
    <cellStyle name="حساب" xfId="2" builtinId="22"/>
    <cellStyle name="ملاحظة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609600</xdr:colOff>
          <xdr:row>9</xdr:row>
          <xdr:rowOff>47625</xdr:rowOff>
        </xdr:from>
        <xdr:to>
          <xdr:col>11</xdr:col>
          <xdr:colOff>114300</xdr:colOff>
          <xdr:row>12</xdr:row>
          <xdr:rowOff>19050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Test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575;&#1604;&#1601;&#1581;&#1589;\&#1587;&#1610;&#1575;&#1585;&#1575;&#1578;\Ehab\Ehab\&#1603;&#1588;&#1601;%20&#1606;&#1588;&#1575;&#1591;\flash\&#1575;&#1603;&#1587;&#1604;\&#1588;&#1607;&#1585;%2011\Reg-edu1_mahmoud-20140505-014015%20(&#1578;&#1605;%20&#1575;&#1604;&#1581;&#1601;&#1592;%20&#1578;&#1604;&#1602;&#1575;&#1574;&#1610;&#1575;&#161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</sheetNames>
    <sheetDataSet>
      <sheetData sheetId="0" refreshError="1"/>
      <sheetData sheetId="1" refreshError="1">
        <row r="2">
          <cell r="E2" t="str">
            <v>1-ذكر</v>
          </cell>
        </row>
        <row r="3">
          <cell r="E3" t="str">
            <v>2-انثى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A2" t="str">
            <v>1-اعزب</v>
          </cell>
        </row>
        <row r="3">
          <cell r="A3" t="str">
            <v>2-متزوج</v>
          </cell>
        </row>
        <row r="4">
          <cell r="A4" t="str">
            <v>3-مطلق</v>
          </cell>
        </row>
        <row r="5">
          <cell r="A5" t="str">
            <v>4-ارمل</v>
          </cell>
        </row>
      </sheetData>
      <sheetData sheetId="6" refreshError="1">
        <row r="2">
          <cell r="A2" t="str">
            <v>1-1-الوزير-تخصصى</v>
          </cell>
        </row>
        <row r="3">
          <cell r="A3" t="str">
            <v>1-2-مساعد اول وزير-تخصصى</v>
          </cell>
        </row>
        <row r="4">
          <cell r="A4" t="str">
            <v>1-3-مساعد وزير-تخصصى</v>
          </cell>
        </row>
        <row r="5">
          <cell r="A5" t="str">
            <v>1-4-رئيس قطاع-تخصصى</v>
          </cell>
        </row>
        <row r="6">
          <cell r="A6" t="str">
            <v>1-5-رئيس اداره مركزيه-تخصصى</v>
          </cell>
        </row>
        <row r="7">
          <cell r="A7" t="str">
            <v>1-6-مدير عام-تخصصى</v>
          </cell>
        </row>
        <row r="8">
          <cell r="A8" t="str">
            <v>2-7-كبير كتاب-مكتيى</v>
          </cell>
        </row>
        <row r="9">
          <cell r="A9" t="str">
            <v>1-8-الدرجه الاولى-تخصصى</v>
          </cell>
        </row>
        <row r="10">
          <cell r="A10" t="str">
            <v>2-8-الدرجه الاولى-مكتيى</v>
          </cell>
        </row>
        <row r="11">
          <cell r="A11" t="str">
            <v>3-8-الدرجه الاولى-مهنى</v>
          </cell>
        </row>
        <row r="12">
          <cell r="A12" t="str">
            <v>1-9-الدرجه التانيه-تخصصى</v>
          </cell>
        </row>
        <row r="13">
          <cell r="A13" t="str">
            <v>2-9-الدرجه التانيه-مكتيى</v>
          </cell>
        </row>
        <row r="14">
          <cell r="A14" t="str">
            <v>3-9-الدرجه التانيه-مهنى</v>
          </cell>
        </row>
        <row r="15">
          <cell r="A15" t="str">
            <v>1-10-الدرجه الثالثه-تخصصى</v>
          </cell>
        </row>
        <row r="16">
          <cell r="A16" t="str">
            <v>2-10-الدرجه الثالثه-مكتيى</v>
          </cell>
        </row>
        <row r="17">
          <cell r="A17" t="str">
            <v>3-10-الدرجه الثالثه-مهنى</v>
          </cell>
        </row>
        <row r="18">
          <cell r="A18" t="str">
            <v>4-10-الدرجه الثالثه-خدمات معاونه</v>
          </cell>
        </row>
        <row r="19">
          <cell r="A19" t="str">
            <v>2-11-الدرجه الرابعه-مكتيى</v>
          </cell>
        </row>
        <row r="20">
          <cell r="A20" t="str">
            <v>3-11-الدرجه الرابعه-مهنى</v>
          </cell>
        </row>
        <row r="21">
          <cell r="A21" t="str">
            <v>4-11-الدرجه الرابعه-خدمات معاونه</v>
          </cell>
        </row>
        <row r="22">
          <cell r="A22" t="str">
            <v>2-12-الدرجه الخامسه-مكتيى</v>
          </cell>
        </row>
        <row r="23">
          <cell r="A23" t="str">
            <v>3-12-الدرجه الخامسه-مهنى</v>
          </cell>
        </row>
        <row r="24">
          <cell r="A24" t="str">
            <v>4-12-الدرجه الخامسه-خدمات معاونه</v>
          </cell>
        </row>
        <row r="25">
          <cell r="A25" t="str">
            <v>3-13-الدرجه السادسه-مهنى</v>
          </cell>
        </row>
        <row r="26">
          <cell r="A26" t="str">
            <v>4-13-الدرجه السادسه-خدمات معاونه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/>
  <dimension ref="A1:K112"/>
  <sheetViews>
    <sheetView rightToLeft="1" workbookViewId="0">
      <selection activeCell="D24" sqref="D24"/>
    </sheetView>
  </sheetViews>
  <sheetFormatPr defaultRowHeight="14.25" x14ac:dyDescent="0.2"/>
  <cols>
    <col min="13" max="13" width="10.625" customWidth="1"/>
  </cols>
  <sheetData>
    <row r="1" spans="1:11" ht="24.75" x14ac:dyDescent="0.65">
      <c r="A1" s="35" t="s">
        <v>16</v>
      </c>
      <c r="B1" s="109">
        <v>2012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5" x14ac:dyDescent="0.2">
      <c r="A2" s="1"/>
      <c r="B2" s="2" t="s">
        <v>14</v>
      </c>
      <c r="C2" s="2" t="s">
        <v>22</v>
      </c>
      <c r="D2" s="2" t="s">
        <v>17</v>
      </c>
      <c r="E2" s="2" t="s">
        <v>48</v>
      </c>
      <c r="F2" s="2" t="s">
        <v>18</v>
      </c>
      <c r="G2" s="2" t="s">
        <v>19</v>
      </c>
      <c r="H2" s="2" t="s">
        <v>40</v>
      </c>
      <c r="I2" s="2" t="s">
        <v>41</v>
      </c>
      <c r="J2" s="2" t="s">
        <v>42</v>
      </c>
      <c r="K2" s="2" t="s">
        <v>47</v>
      </c>
    </row>
    <row r="3" spans="1:11" ht="15" x14ac:dyDescent="0.2">
      <c r="A3" s="2"/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</row>
    <row r="4" spans="1:11" ht="15" x14ac:dyDescent="0.2">
      <c r="A4" s="2">
        <v>0</v>
      </c>
      <c r="B4" s="4">
        <v>85</v>
      </c>
      <c r="C4" s="4" t="s">
        <v>68</v>
      </c>
      <c r="D4" s="75">
        <v>80</v>
      </c>
      <c r="E4" s="75" t="s">
        <v>68</v>
      </c>
      <c r="F4" s="4">
        <v>91</v>
      </c>
      <c r="G4" s="4">
        <v>85</v>
      </c>
      <c r="H4" s="4">
        <v>85</v>
      </c>
      <c r="I4" s="4">
        <v>85</v>
      </c>
      <c r="J4" s="4">
        <v>91</v>
      </c>
      <c r="K4" s="4">
        <v>85</v>
      </c>
    </row>
    <row r="5" spans="1:11" ht="15" x14ac:dyDescent="0.2">
      <c r="A5" s="2">
        <v>1</v>
      </c>
      <c r="B5" s="4">
        <v>90</v>
      </c>
      <c r="C5" s="75" t="s">
        <v>68</v>
      </c>
      <c r="D5" s="75">
        <v>80</v>
      </c>
      <c r="E5" s="75" t="s">
        <v>68</v>
      </c>
      <c r="F5" s="4">
        <v>91</v>
      </c>
      <c r="G5" s="4">
        <v>90</v>
      </c>
      <c r="H5" s="4">
        <v>90</v>
      </c>
      <c r="I5" s="4">
        <v>90</v>
      </c>
      <c r="J5" s="4">
        <v>91</v>
      </c>
      <c r="K5" s="4">
        <v>90</v>
      </c>
    </row>
    <row r="6" spans="1:11" ht="15" x14ac:dyDescent="0.2">
      <c r="A6" s="2">
        <v>2</v>
      </c>
      <c r="B6" s="4">
        <v>95</v>
      </c>
      <c r="C6" s="75" t="s">
        <v>68</v>
      </c>
      <c r="D6" s="75">
        <v>80</v>
      </c>
      <c r="E6" s="75" t="s">
        <v>68</v>
      </c>
      <c r="F6" s="4">
        <v>91</v>
      </c>
      <c r="G6" s="4">
        <v>95</v>
      </c>
      <c r="H6" s="4">
        <v>95</v>
      </c>
      <c r="I6" s="4">
        <v>95</v>
      </c>
      <c r="J6" s="4">
        <v>91</v>
      </c>
      <c r="K6" s="4">
        <v>95</v>
      </c>
    </row>
    <row r="7" spans="1:11" ht="15" x14ac:dyDescent="0.2">
      <c r="A7" s="2">
        <v>3</v>
      </c>
      <c r="B7" s="4">
        <v>100</v>
      </c>
      <c r="C7" s="75" t="s">
        <v>68</v>
      </c>
      <c r="D7" s="75">
        <v>80</v>
      </c>
      <c r="E7" s="75" t="s">
        <v>68</v>
      </c>
      <c r="F7" s="4">
        <v>91</v>
      </c>
      <c r="G7" s="4">
        <v>100</v>
      </c>
      <c r="H7" s="4">
        <v>100</v>
      </c>
      <c r="I7" s="4">
        <v>100</v>
      </c>
      <c r="J7" s="4">
        <v>91</v>
      </c>
      <c r="K7" s="4">
        <v>100</v>
      </c>
    </row>
    <row r="8" spans="1:11" ht="15" x14ac:dyDescent="0.2">
      <c r="A8" s="2">
        <v>4</v>
      </c>
      <c r="B8" s="4">
        <v>110</v>
      </c>
      <c r="C8" s="75" t="s">
        <v>68</v>
      </c>
      <c r="D8" s="75">
        <v>80</v>
      </c>
      <c r="E8" s="75" t="s">
        <v>68</v>
      </c>
      <c r="F8" s="4">
        <v>91</v>
      </c>
      <c r="G8" s="4">
        <v>110</v>
      </c>
      <c r="H8" s="4">
        <v>110</v>
      </c>
      <c r="I8" s="4">
        <v>110</v>
      </c>
      <c r="J8" s="4">
        <v>91</v>
      </c>
      <c r="K8" s="4">
        <v>110</v>
      </c>
    </row>
    <row r="9" spans="1:11" ht="15" x14ac:dyDescent="0.2">
      <c r="A9" s="2">
        <v>5</v>
      </c>
      <c r="B9" s="4">
        <v>150</v>
      </c>
      <c r="C9" s="75" t="s">
        <v>68</v>
      </c>
      <c r="D9" s="4">
        <v>80</v>
      </c>
      <c r="E9" s="75" t="s">
        <v>68</v>
      </c>
      <c r="F9" s="4">
        <v>91</v>
      </c>
      <c r="G9" s="4">
        <v>150</v>
      </c>
      <c r="H9" s="4">
        <v>150</v>
      </c>
      <c r="I9" s="4">
        <v>150</v>
      </c>
      <c r="J9" s="4">
        <v>91</v>
      </c>
      <c r="K9" s="4">
        <v>150</v>
      </c>
    </row>
    <row r="10" spans="1:11" ht="15" x14ac:dyDescent="0.2">
      <c r="A10" s="2">
        <v>6</v>
      </c>
      <c r="B10" s="75" t="s">
        <v>68</v>
      </c>
      <c r="C10" s="4">
        <v>150</v>
      </c>
      <c r="D10" s="4">
        <v>85</v>
      </c>
      <c r="E10" s="75" t="s">
        <v>68</v>
      </c>
      <c r="F10" s="4">
        <v>91</v>
      </c>
      <c r="G10" s="4">
        <v>150</v>
      </c>
      <c r="H10" s="4">
        <v>150</v>
      </c>
      <c r="I10" s="4">
        <v>150</v>
      </c>
      <c r="J10" s="4">
        <v>91</v>
      </c>
      <c r="K10" s="4">
        <v>150</v>
      </c>
    </row>
    <row r="11" spans="1:11" ht="15" x14ac:dyDescent="0.2">
      <c r="A11" s="2">
        <v>7</v>
      </c>
      <c r="B11" s="75" t="s">
        <v>68</v>
      </c>
      <c r="C11" s="4">
        <v>150</v>
      </c>
      <c r="D11" s="4">
        <v>85</v>
      </c>
      <c r="E11" s="75" t="s">
        <v>68</v>
      </c>
      <c r="F11" s="4">
        <v>91</v>
      </c>
      <c r="G11" s="4">
        <v>150</v>
      </c>
      <c r="H11" s="4">
        <v>150</v>
      </c>
      <c r="I11" s="4">
        <v>150</v>
      </c>
      <c r="J11" s="4">
        <v>91</v>
      </c>
      <c r="K11" s="4">
        <v>150</v>
      </c>
    </row>
    <row r="12" spans="1:11" ht="15" x14ac:dyDescent="0.2">
      <c r="A12" s="2">
        <v>8</v>
      </c>
      <c r="B12" s="75" t="s">
        <v>68</v>
      </c>
      <c r="C12" s="4">
        <v>150</v>
      </c>
      <c r="D12" s="4">
        <v>95</v>
      </c>
      <c r="E12" s="75" t="s">
        <v>68</v>
      </c>
      <c r="F12" s="4">
        <v>91</v>
      </c>
      <c r="G12" s="4">
        <v>150</v>
      </c>
      <c r="H12" s="4">
        <v>150</v>
      </c>
      <c r="I12" s="4">
        <v>150</v>
      </c>
      <c r="J12" s="4">
        <v>91</v>
      </c>
      <c r="K12" s="4">
        <v>150</v>
      </c>
    </row>
    <row r="13" spans="1:11" ht="15" x14ac:dyDescent="0.2">
      <c r="A13" s="2">
        <v>9</v>
      </c>
      <c r="B13" s="75" t="s">
        <v>68</v>
      </c>
      <c r="C13" s="4">
        <v>150</v>
      </c>
      <c r="D13" s="4">
        <v>95</v>
      </c>
      <c r="E13" s="75" t="s">
        <v>68</v>
      </c>
      <c r="F13" s="4">
        <v>91</v>
      </c>
      <c r="G13" s="4">
        <v>150</v>
      </c>
      <c r="H13" s="4">
        <v>150</v>
      </c>
      <c r="I13" s="4">
        <v>150</v>
      </c>
      <c r="J13" s="4">
        <v>91</v>
      </c>
      <c r="K13" s="4">
        <v>150</v>
      </c>
    </row>
    <row r="14" spans="1:11" ht="15" x14ac:dyDescent="0.2">
      <c r="A14" s="2">
        <v>10</v>
      </c>
      <c r="B14" s="75" t="s">
        <v>68</v>
      </c>
      <c r="C14" s="4">
        <v>150</v>
      </c>
      <c r="D14" s="4">
        <v>95</v>
      </c>
      <c r="E14" s="75" t="s">
        <v>68</v>
      </c>
      <c r="F14" s="4">
        <v>91</v>
      </c>
      <c r="G14" s="4">
        <v>150</v>
      </c>
      <c r="H14" s="4">
        <v>150</v>
      </c>
      <c r="I14" s="4">
        <v>150</v>
      </c>
      <c r="J14" s="4">
        <v>91</v>
      </c>
      <c r="K14" s="4">
        <v>150</v>
      </c>
    </row>
    <row r="15" spans="1:11" ht="15" x14ac:dyDescent="0.2">
      <c r="A15" s="2">
        <v>11</v>
      </c>
      <c r="B15" s="75" t="s">
        <v>68</v>
      </c>
      <c r="C15" s="4">
        <v>154</v>
      </c>
      <c r="D15" s="4">
        <v>95</v>
      </c>
      <c r="E15" s="75" t="s">
        <v>68</v>
      </c>
      <c r="F15" s="4">
        <v>91</v>
      </c>
      <c r="G15" s="4">
        <v>154</v>
      </c>
      <c r="H15" s="4">
        <v>154</v>
      </c>
      <c r="I15" s="4">
        <v>154</v>
      </c>
      <c r="J15" s="4">
        <v>91</v>
      </c>
      <c r="K15" s="4">
        <v>154</v>
      </c>
    </row>
    <row r="16" spans="1:11" ht="15" x14ac:dyDescent="0.2">
      <c r="A16" s="2">
        <v>12</v>
      </c>
      <c r="B16" s="75" t="s">
        <v>68</v>
      </c>
      <c r="C16" s="4">
        <v>168</v>
      </c>
      <c r="D16" s="4">
        <v>105</v>
      </c>
      <c r="E16" s="75" t="s">
        <v>68</v>
      </c>
      <c r="F16" s="4">
        <v>91</v>
      </c>
      <c r="G16" s="4">
        <v>168</v>
      </c>
      <c r="H16" s="4">
        <v>168</v>
      </c>
      <c r="I16" s="4">
        <v>168</v>
      </c>
      <c r="J16" s="4">
        <v>91</v>
      </c>
      <c r="K16" s="4">
        <v>168</v>
      </c>
    </row>
    <row r="17" spans="1:11" ht="15" x14ac:dyDescent="0.2">
      <c r="A17" s="2">
        <v>13</v>
      </c>
      <c r="B17" s="75" t="s">
        <v>68</v>
      </c>
      <c r="C17" s="4">
        <v>182</v>
      </c>
      <c r="D17" s="4">
        <v>105</v>
      </c>
      <c r="E17" s="75" t="s">
        <v>68</v>
      </c>
      <c r="F17" s="4">
        <v>91</v>
      </c>
      <c r="G17" s="4">
        <v>182</v>
      </c>
      <c r="H17" s="4">
        <v>182</v>
      </c>
      <c r="I17" s="4">
        <v>182</v>
      </c>
      <c r="J17" s="4">
        <v>91</v>
      </c>
      <c r="K17" s="4">
        <v>182</v>
      </c>
    </row>
    <row r="18" spans="1:11" ht="15" x14ac:dyDescent="0.2">
      <c r="A18" s="2">
        <v>14</v>
      </c>
      <c r="B18" s="75" t="s">
        <v>68</v>
      </c>
      <c r="C18" s="4">
        <v>196</v>
      </c>
      <c r="D18" s="4">
        <v>105</v>
      </c>
      <c r="E18" s="75" t="s">
        <v>68</v>
      </c>
      <c r="F18" s="4">
        <v>91</v>
      </c>
      <c r="G18" s="4">
        <v>196</v>
      </c>
      <c r="H18" s="4">
        <v>196</v>
      </c>
      <c r="I18" s="4">
        <v>196</v>
      </c>
      <c r="J18" s="4">
        <v>91</v>
      </c>
      <c r="K18" s="4">
        <v>196</v>
      </c>
    </row>
    <row r="19" spans="1:11" ht="15" x14ac:dyDescent="0.2">
      <c r="A19" s="2">
        <v>15</v>
      </c>
      <c r="B19" s="75" t="s">
        <v>68</v>
      </c>
      <c r="C19" s="4">
        <v>210</v>
      </c>
      <c r="D19" s="4">
        <v>105</v>
      </c>
      <c r="E19" s="75" t="s">
        <v>68</v>
      </c>
      <c r="F19" s="4">
        <v>91</v>
      </c>
      <c r="G19" s="4">
        <v>210</v>
      </c>
      <c r="H19" s="4">
        <v>210</v>
      </c>
      <c r="I19" s="4">
        <v>210</v>
      </c>
      <c r="J19" s="4">
        <v>91</v>
      </c>
      <c r="K19" s="4">
        <v>210</v>
      </c>
    </row>
    <row r="20" spans="1:11" ht="15" x14ac:dyDescent="0.2">
      <c r="A20" s="2">
        <v>16</v>
      </c>
      <c r="B20" s="75" t="s">
        <v>68</v>
      </c>
      <c r="C20" s="4">
        <v>224</v>
      </c>
      <c r="D20" s="75" t="s">
        <v>68</v>
      </c>
      <c r="E20" s="4">
        <v>105</v>
      </c>
      <c r="F20" s="4">
        <v>91</v>
      </c>
      <c r="G20" s="4">
        <v>224</v>
      </c>
      <c r="H20" s="4">
        <v>224</v>
      </c>
      <c r="I20" s="4">
        <v>224</v>
      </c>
      <c r="J20" s="4">
        <v>91</v>
      </c>
      <c r="K20" s="4">
        <v>224</v>
      </c>
    </row>
    <row r="21" spans="1:11" ht="15" x14ac:dyDescent="0.2">
      <c r="A21" s="2">
        <v>17</v>
      </c>
      <c r="B21" s="75" t="s">
        <v>68</v>
      </c>
      <c r="C21" s="4">
        <v>238</v>
      </c>
      <c r="D21" s="75" t="s">
        <v>68</v>
      </c>
      <c r="E21" s="4">
        <v>105</v>
      </c>
      <c r="F21" s="4">
        <v>91</v>
      </c>
      <c r="G21" s="4">
        <v>238</v>
      </c>
      <c r="H21" s="4">
        <v>238</v>
      </c>
      <c r="I21" s="4">
        <v>238</v>
      </c>
      <c r="J21" s="4">
        <v>91</v>
      </c>
      <c r="K21" s="4">
        <v>238</v>
      </c>
    </row>
    <row r="22" spans="1:11" ht="15" x14ac:dyDescent="0.2">
      <c r="A22" s="2">
        <v>18</v>
      </c>
      <c r="B22" s="75" t="s">
        <v>68</v>
      </c>
      <c r="C22" s="4">
        <v>252</v>
      </c>
      <c r="D22" s="75" t="s">
        <v>68</v>
      </c>
      <c r="E22" s="4">
        <v>105</v>
      </c>
      <c r="F22" s="4">
        <v>91</v>
      </c>
      <c r="G22" s="4">
        <v>252</v>
      </c>
      <c r="H22" s="4">
        <v>252</v>
      </c>
      <c r="I22" s="4">
        <v>252</v>
      </c>
      <c r="J22" s="4">
        <v>91</v>
      </c>
      <c r="K22" s="4">
        <v>252</v>
      </c>
    </row>
    <row r="23" spans="1:11" ht="15" x14ac:dyDescent="0.2">
      <c r="A23" s="2">
        <v>19</v>
      </c>
      <c r="B23" s="75" t="s">
        <v>68</v>
      </c>
      <c r="C23" s="4">
        <v>266</v>
      </c>
      <c r="D23" s="75" t="s">
        <v>68</v>
      </c>
      <c r="E23" s="4">
        <v>105</v>
      </c>
      <c r="F23" s="4">
        <v>91</v>
      </c>
      <c r="G23" s="4">
        <v>266</v>
      </c>
      <c r="H23" s="4">
        <v>266</v>
      </c>
      <c r="I23" s="4">
        <v>266</v>
      </c>
      <c r="J23" s="4">
        <v>91</v>
      </c>
      <c r="K23" s="4">
        <v>266</v>
      </c>
    </row>
    <row r="24" spans="1:11" ht="15" x14ac:dyDescent="0.2">
      <c r="A24" s="2">
        <v>20</v>
      </c>
      <c r="B24" s="75" t="s">
        <v>68</v>
      </c>
      <c r="C24" s="4">
        <v>280</v>
      </c>
      <c r="D24" s="75" t="s">
        <v>68</v>
      </c>
      <c r="E24" s="4">
        <f>A24*$C$59</f>
        <v>110</v>
      </c>
      <c r="F24" s="4">
        <v>91</v>
      </c>
      <c r="G24" s="4">
        <v>280</v>
      </c>
      <c r="H24" s="4">
        <v>280</v>
      </c>
      <c r="I24" s="4">
        <v>280</v>
      </c>
      <c r="J24" s="4">
        <v>91</v>
      </c>
      <c r="K24" s="4">
        <v>280</v>
      </c>
    </row>
    <row r="25" spans="1:11" ht="15" x14ac:dyDescent="0.2">
      <c r="A25" s="2">
        <v>21</v>
      </c>
      <c r="B25" s="75" t="s">
        <v>68</v>
      </c>
      <c r="C25" s="4">
        <v>294</v>
      </c>
      <c r="D25" s="75" t="s">
        <v>68</v>
      </c>
      <c r="E25" s="4">
        <f t="shared" ref="E25:E57" si="0">A25*$C$59</f>
        <v>115.5</v>
      </c>
      <c r="F25" s="4">
        <v>91</v>
      </c>
      <c r="G25" s="4">
        <v>294</v>
      </c>
      <c r="H25" s="4">
        <v>294</v>
      </c>
      <c r="I25" s="4">
        <v>294</v>
      </c>
      <c r="J25" s="4">
        <v>91</v>
      </c>
      <c r="K25" s="4">
        <v>294</v>
      </c>
    </row>
    <row r="26" spans="1:11" ht="15" x14ac:dyDescent="0.2">
      <c r="A26" s="2">
        <v>22</v>
      </c>
      <c r="B26" s="75" t="s">
        <v>68</v>
      </c>
      <c r="C26" s="4">
        <v>308</v>
      </c>
      <c r="D26" s="75" t="s">
        <v>68</v>
      </c>
      <c r="E26" s="4">
        <f t="shared" si="0"/>
        <v>121</v>
      </c>
      <c r="F26" s="4">
        <v>91</v>
      </c>
      <c r="G26" s="4">
        <v>308</v>
      </c>
      <c r="H26" s="4">
        <v>308</v>
      </c>
      <c r="I26" s="4">
        <v>308</v>
      </c>
      <c r="J26" s="4">
        <v>91</v>
      </c>
      <c r="K26" s="4">
        <v>308</v>
      </c>
    </row>
    <row r="27" spans="1:11" ht="15" x14ac:dyDescent="0.2">
      <c r="A27" s="2">
        <v>23</v>
      </c>
      <c r="B27" s="75" t="s">
        <v>68</v>
      </c>
      <c r="C27" s="4">
        <v>322</v>
      </c>
      <c r="D27" s="75" t="s">
        <v>68</v>
      </c>
      <c r="E27" s="4">
        <f t="shared" si="0"/>
        <v>126.5</v>
      </c>
      <c r="F27" s="4">
        <v>91</v>
      </c>
      <c r="G27" s="4">
        <v>322</v>
      </c>
      <c r="H27" s="4">
        <v>322</v>
      </c>
      <c r="I27" s="4">
        <v>322</v>
      </c>
      <c r="J27" s="4">
        <v>91</v>
      </c>
      <c r="K27" s="4">
        <v>322</v>
      </c>
    </row>
    <row r="28" spans="1:11" ht="15" x14ac:dyDescent="0.2">
      <c r="A28" s="2">
        <v>24</v>
      </c>
      <c r="B28" s="75" t="s">
        <v>68</v>
      </c>
      <c r="C28" s="4">
        <v>336</v>
      </c>
      <c r="D28" s="75" t="s">
        <v>68</v>
      </c>
      <c r="E28" s="4">
        <f t="shared" si="0"/>
        <v>132</v>
      </c>
      <c r="F28" s="4">
        <v>91</v>
      </c>
      <c r="G28" s="4">
        <v>336</v>
      </c>
      <c r="H28" s="4">
        <v>336</v>
      </c>
      <c r="I28" s="4">
        <v>336</v>
      </c>
      <c r="J28" s="4">
        <v>91</v>
      </c>
      <c r="K28" s="4">
        <v>336</v>
      </c>
    </row>
    <row r="29" spans="1:11" ht="15" x14ac:dyDescent="0.2">
      <c r="A29" s="2">
        <v>25</v>
      </c>
      <c r="B29" s="75" t="s">
        <v>68</v>
      </c>
      <c r="C29" s="4">
        <v>350</v>
      </c>
      <c r="D29" s="75" t="s">
        <v>68</v>
      </c>
      <c r="E29" s="4">
        <f t="shared" si="0"/>
        <v>137.5</v>
      </c>
      <c r="F29" s="4">
        <v>91</v>
      </c>
      <c r="G29" s="4">
        <v>350</v>
      </c>
      <c r="H29" s="4">
        <v>350</v>
      </c>
      <c r="I29" s="4">
        <v>350</v>
      </c>
      <c r="J29" s="4">
        <v>91</v>
      </c>
      <c r="K29" s="4">
        <v>350</v>
      </c>
    </row>
    <row r="30" spans="1:11" ht="15" x14ac:dyDescent="0.2">
      <c r="A30" s="2">
        <v>26</v>
      </c>
      <c r="B30" s="75" t="s">
        <v>68</v>
      </c>
      <c r="C30" s="4">
        <v>364</v>
      </c>
      <c r="D30" s="75" t="s">
        <v>68</v>
      </c>
      <c r="E30" s="4">
        <f t="shared" si="0"/>
        <v>143</v>
      </c>
      <c r="F30" s="4">
        <v>91</v>
      </c>
      <c r="G30" s="4">
        <v>364</v>
      </c>
      <c r="H30" s="4">
        <v>364</v>
      </c>
      <c r="I30" s="4">
        <v>364</v>
      </c>
      <c r="J30" s="4">
        <v>91</v>
      </c>
      <c r="K30" s="4">
        <v>364</v>
      </c>
    </row>
    <row r="31" spans="1:11" ht="15" x14ac:dyDescent="0.2">
      <c r="A31" s="2">
        <v>27</v>
      </c>
      <c r="B31" s="75" t="s">
        <v>68</v>
      </c>
      <c r="C31" s="4">
        <v>378</v>
      </c>
      <c r="D31" s="75" t="s">
        <v>68</v>
      </c>
      <c r="E31" s="4">
        <f t="shared" si="0"/>
        <v>148.5</v>
      </c>
      <c r="F31" s="4">
        <v>91</v>
      </c>
      <c r="G31" s="4">
        <v>378</v>
      </c>
      <c r="H31" s="4">
        <v>378</v>
      </c>
      <c r="I31" s="4">
        <v>378</v>
      </c>
      <c r="J31" s="4">
        <v>91</v>
      </c>
      <c r="K31" s="4">
        <v>378</v>
      </c>
    </row>
    <row r="32" spans="1:11" ht="15" x14ac:dyDescent="0.2">
      <c r="A32" s="2">
        <v>28</v>
      </c>
      <c r="B32" s="75" t="s">
        <v>68</v>
      </c>
      <c r="C32" s="4">
        <v>392</v>
      </c>
      <c r="D32" s="75" t="s">
        <v>68</v>
      </c>
      <c r="E32" s="4">
        <f t="shared" si="0"/>
        <v>154</v>
      </c>
      <c r="F32" s="4">
        <v>91</v>
      </c>
      <c r="G32" s="4">
        <v>392</v>
      </c>
      <c r="H32" s="4">
        <v>392</v>
      </c>
      <c r="I32" s="4">
        <v>392</v>
      </c>
      <c r="J32" s="4">
        <v>91</v>
      </c>
      <c r="K32" s="4">
        <v>392</v>
      </c>
    </row>
    <row r="33" spans="1:11" ht="15" x14ac:dyDescent="0.2">
      <c r="A33" s="2">
        <v>29</v>
      </c>
      <c r="B33" s="75" t="s">
        <v>68</v>
      </c>
      <c r="C33" s="4">
        <v>406</v>
      </c>
      <c r="D33" s="75" t="s">
        <v>68</v>
      </c>
      <c r="E33" s="4">
        <f t="shared" si="0"/>
        <v>159.5</v>
      </c>
      <c r="F33" s="4">
        <v>91</v>
      </c>
      <c r="G33" s="4">
        <v>406</v>
      </c>
      <c r="H33" s="4">
        <v>406</v>
      </c>
      <c r="I33" s="4">
        <v>406</v>
      </c>
      <c r="J33" s="4">
        <v>91</v>
      </c>
      <c r="K33" s="4">
        <v>406</v>
      </c>
    </row>
    <row r="34" spans="1:11" ht="15" x14ac:dyDescent="0.2">
      <c r="A34" s="2">
        <v>30</v>
      </c>
      <c r="B34" s="75" t="s">
        <v>68</v>
      </c>
      <c r="C34" s="4">
        <v>420</v>
      </c>
      <c r="D34" s="75" t="s">
        <v>68</v>
      </c>
      <c r="E34" s="4">
        <f t="shared" si="0"/>
        <v>165</v>
      </c>
      <c r="F34" s="4">
        <v>91</v>
      </c>
      <c r="G34" s="4">
        <v>420</v>
      </c>
      <c r="H34" s="4">
        <v>420</v>
      </c>
      <c r="I34" s="4">
        <v>420</v>
      </c>
      <c r="J34" s="4">
        <v>91</v>
      </c>
      <c r="K34" s="4">
        <v>420</v>
      </c>
    </row>
    <row r="35" spans="1:11" ht="15" x14ac:dyDescent="0.2">
      <c r="A35" s="2">
        <v>31</v>
      </c>
      <c r="B35" s="75" t="s">
        <v>68</v>
      </c>
      <c r="C35" s="4">
        <v>434</v>
      </c>
      <c r="D35" s="75" t="s">
        <v>68</v>
      </c>
      <c r="E35" s="4">
        <f t="shared" si="0"/>
        <v>170.5</v>
      </c>
      <c r="F35" s="4">
        <v>91</v>
      </c>
      <c r="G35" s="4">
        <v>434</v>
      </c>
      <c r="H35" s="4">
        <v>434</v>
      </c>
      <c r="I35" s="4">
        <v>434</v>
      </c>
      <c r="J35" s="4">
        <v>91</v>
      </c>
      <c r="K35" s="4">
        <v>434</v>
      </c>
    </row>
    <row r="36" spans="1:11" ht="15" x14ac:dyDescent="0.2">
      <c r="A36" s="2">
        <v>32</v>
      </c>
      <c r="B36" s="75" t="s">
        <v>68</v>
      </c>
      <c r="C36" s="4">
        <v>448</v>
      </c>
      <c r="D36" s="75" t="s">
        <v>68</v>
      </c>
      <c r="E36" s="4">
        <f t="shared" si="0"/>
        <v>176</v>
      </c>
      <c r="F36" s="4">
        <v>91</v>
      </c>
      <c r="G36" s="4">
        <v>448</v>
      </c>
      <c r="H36" s="4">
        <v>448</v>
      </c>
      <c r="I36" s="4">
        <v>448</v>
      </c>
      <c r="J36" s="4">
        <v>91</v>
      </c>
      <c r="K36" s="4">
        <v>448</v>
      </c>
    </row>
    <row r="37" spans="1:11" ht="15" x14ac:dyDescent="0.2">
      <c r="A37" s="2">
        <v>33</v>
      </c>
      <c r="B37" s="75" t="s">
        <v>68</v>
      </c>
      <c r="C37" s="4">
        <v>462</v>
      </c>
      <c r="D37" s="75" t="s">
        <v>68</v>
      </c>
      <c r="E37" s="4">
        <f t="shared" si="0"/>
        <v>181.5</v>
      </c>
      <c r="F37" s="4">
        <v>91</v>
      </c>
      <c r="G37" s="4">
        <v>462</v>
      </c>
      <c r="H37" s="4">
        <v>462</v>
      </c>
      <c r="I37" s="4">
        <v>462</v>
      </c>
      <c r="J37" s="4">
        <v>91</v>
      </c>
      <c r="K37" s="4">
        <v>462</v>
      </c>
    </row>
    <row r="38" spans="1:11" ht="15" x14ac:dyDescent="0.2">
      <c r="A38" s="2">
        <v>34</v>
      </c>
      <c r="B38" s="75" t="s">
        <v>68</v>
      </c>
      <c r="C38" s="4">
        <v>476</v>
      </c>
      <c r="D38" s="75" t="s">
        <v>68</v>
      </c>
      <c r="E38" s="4">
        <f t="shared" si="0"/>
        <v>187</v>
      </c>
      <c r="F38" s="4">
        <v>91</v>
      </c>
      <c r="G38" s="4">
        <v>476</v>
      </c>
      <c r="H38" s="4">
        <v>476</v>
      </c>
      <c r="I38" s="4">
        <v>476</v>
      </c>
      <c r="J38" s="4">
        <v>91</v>
      </c>
      <c r="K38" s="4">
        <v>476</v>
      </c>
    </row>
    <row r="39" spans="1:11" ht="15" x14ac:dyDescent="0.2">
      <c r="A39" s="2">
        <v>35</v>
      </c>
      <c r="B39" s="75" t="s">
        <v>68</v>
      </c>
      <c r="C39" s="4">
        <v>490</v>
      </c>
      <c r="D39" s="75" t="s">
        <v>68</v>
      </c>
      <c r="E39" s="4">
        <f t="shared" si="0"/>
        <v>192.5</v>
      </c>
      <c r="F39" s="4">
        <v>91</v>
      </c>
      <c r="G39" s="4">
        <v>490</v>
      </c>
      <c r="H39" s="4">
        <v>490</v>
      </c>
      <c r="I39" s="4">
        <v>490</v>
      </c>
      <c r="J39" s="4">
        <v>91</v>
      </c>
      <c r="K39" s="4">
        <v>490</v>
      </c>
    </row>
    <row r="40" spans="1:11" ht="15" x14ac:dyDescent="0.2">
      <c r="A40" s="2">
        <v>36</v>
      </c>
      <c r="B40" s="75" t="s">
        <v>68</v>
      </c>
      <c r="C40" s="4">
        <v>504</v>
      </c>
      <c r="D40" s="75" t="s">
        <v>68</v>
      </c>
      <c r="E40" s="4">
        <f t="shared" si="0"/>
        <v>198</v>
      </c>
      <c r="F40" s="4">
        <v>91</v>
      </c>
      <c r="G40" s="4">
        <v>504</v>
      </c>
      <c r="H40" s="4">
        <v>504</v>
      </c>
      <c r="I40" s="4">
        <v>504</v>
      </c>
      <c r="J40" s="4">
        <v>91</v>
      </c>
      <c r="K40" s="4">
        <v>504</v>
      </c>
    </row>
    <row r="41" spans="1:11" ht="15" x14ac:dyDescent="0.2">
      <c r="A41" s="2">
        <v>37</v>
      </c>
      <c r="B41" s="75" t="s">
        <v>68</v>
      </c>
      <c r="C41" s="4">
        <v>518</v>
      </c>
      <c r="D41" s="75" t="s">
        <v>68</v>
      </c>
      <c r="E41" s="4">
        <f t="shared" si="0"/>
        <v>203.5</v>
      </c>
      <c r="F41" s="4">
        <v>91</v>
      </c>
      <c r="G41" s="4">
        <v>518</v>
      </c>
      <c r="H41" s="4">
        <v>518</v>
      </c>
      <c r="I41" s="4">
        <v>518</v>
      </c>
      <c r="J41" s="4">
        <v>91</v>
      </c>
      <c r="K41" s="4">
        <v>518</v>
      </c>
    </row>
    <row r="42" spans="1:11" ht="15" x14ac:dyDescent="0.2">
      <c r="A42" s="2">
        <v>38</v>
      </c>
      <c r="B42" s="75" t="s">
        <v>68</v>
      </c>
      <c r="C42" s="4">
        <v>532</v>
      </c>
      <c r="D42" s="75" t="s">
        <v>68</v>
      </c>
      <c r="E42" s="4">
        <f t="shared" si="0"/>
        <v>209</v>
      </c>
      <c r="F42" s="4">
        <v>91</v>
      </c>
      <c r="G42" s="4">
        <v>532</v>
      </c>
      <c r="H42" s="4">
        <v>532</v>
      </c>
      <c r="I42" s="4">
        <v>532</v>
      </c>
      <c r="J42" s="4">
        <v>91</v>
      </c>
      <c r="K42" s="4">
        <v>532</v>
      </c>
    </row>
    <row r="43" spans="1:11" ht="15" x14ac:dyDescent="0.2">
      <c r="A43" s="2">
        <v>39</v>
      </c>
      <c r="B43" s="75" t="s">
        <v>68</v>
      </c>
      <c r="C43" s="4">
        <v>546</v>
      </c>
      <c r="D43" s="75" t="s">
        <v>68</v>
      </c>
      <c r="E43" s="4">
        <f t="shared" si="0"/>
        <v>214.5</v>
      </c>
      <c r="F43" s="4">
        <v>91</v>
      </c>
      <c r="G43" s="4">
        <v>546</v>
      </c>
      <c r="H43" s="4">
        <v>546</v>
      </c>
      <c r="I43" s="4">
        <v>546</v>
      </c>
      <c r="J43" s="4">
        <v>91</v>
      </c>
      <c r="K43" s="4">
        <v>546</v>
      </c>
    </row>
    <row r="44" spans="1:11" ht="15" x14ac:dyDescent="0.2">
      <c r="A44" s="2">
        <v>40</v>
      </c>
      <c r="B44" s="75" t="s">
        <v>68</v>
      </c>
      <c r="C44" s="4">
        <v>560</v>
      </c>
      <c r="D44" s="75" t="s">
        <v>68</v>
      </c>
      <c r="E44" s="4">
        <f t="shared" si="0"/>
        <v>220</v>
      </c>
      <c r="F44" s="4">
        <v>91</v>
      </c>
      <c r="G44" s="4">
        <v>560</v>
      </c>
      <c r="H44" s="4">
        <v>560</v>
      </c>
      <c r="I44" s="4">
        <v>560</v>
      </c>
      <c r="J44" s="4">
        <v>91</v>
      </c>
      <c r="K44" s="4">
        <v>560</v>
      </c>
    </row>
    <row r="45" spans="1:11" ht="15" x14ac:dyDescent="0.2">
      <c r="A45" s="2">
        <v>41</v>
      </c>
      <c r="B45" s="75" t="s">
        <v>68</v>
      </c>
      <c r="C45" s="4">
        <v>574</v>
      </c>
      <c r="D45" s="75" t="s">
        <v>68</v>
      </c>
      <c r="E45" s="4">
        <f t="shared" si="0"/>
        <v>225.5</v>
      </c>
      <c r="F45" s="4">
        <v>91</v>
      </c>
      <c r="G45" s="4">
        <v>574</v>
      </c>
      <c r="H45" s="4">
        <v>574</v>
      </c>
      <c r="I45" s="4">
        <v>574</v>
      </c>
      <c r="J45" s="4">
        <v>91</v>
      </c>
      <c r="K45" s="4">
        <v>574</v>
      </c>
    </row>
    <row r="46" spans="1:11" ht="15" x14ac:dyDescent="0.2">
      <c r="A46" s="2">
        <v>42</v>
      </c>
      <c r="B46" s="75" t="s">
        <v>68</v>
      </c>
      <c r="C46" s="4">
        <v>588</v>
      </c>
      <c r="D46" s="75" t="s">
        <v>68</v>
      </c>
      <c r="E46" s="4">
        <f t="shared" si="0"/>
        <v>231</v>
      </c>
      <c r="F46" s="4">
        <v>91</v>
      </c>
      <c r="G46" s="4">
        <v>588</v>
      </c>
      <c r="H46" s="4">
        <v>588</v>
      </c>
      <c r="I46" s="4">
        <v>588</v>
      </c>
      <c r="J46" s="4">
        <v>91</v>
      </c>
      <c r="K46" s="4">
        <v>588</v>
      </c>
    </row>
    <row r="47" spans="1:11" ht="15" x14ac:dyDescent="0.2">
      <c r="A47" s="2">
        <v>43</v>
      </c>
      <c r="B47" s="75" t="s">
        <v>68</v>
      </c>
      <c r="C47" s="4">
        <v>602</v>
      </c>
      <c r="D47" s="75" t="s">
        <v>68</v>
      </c>
      <c r="E47" s="4">
        <f t="shared" si="0"/>
        <v>236.5</v>
      </c>
      <c r="F47" s="4">
        <v>91</v>
      </c>
      <c r="G47" s="4">
        <v>602</v>
      </c>
      <c r="H47" s="4">
        <v>602</v>
      </c>
      <c r="I47" s="4">
        <v>602</v>
      </c>
      <c r="J47" s="4">
        <v>91</v>
      </c>
      <c r="K47" s="4">
        <v>602</v>
      </c>
    </row>
    <row r="48" spans="1:11" ht="15" x14ac:dyDescent="0.2">
      <c r="A48" s="2">
        <v>44</v>
      </c>
      <c r="B48" s="75" t="s">
        <v>68</v>
      </c>
      <c r="C48" s="4">
        <v>616</v>
      </c>
      <c r="D48" s="75" t="s">
        <v>68</v>
      </c>
      <c r="E48" s="4">
        <f t="shared" si="0"/>
        <v>242</v>
      </c>
      <c r="F48" s="4">
        <v>91</v>
      </c>
      <c r="G48" s="4">
        <v>616</v>
      </c>
      <c r="H48" s="4">
        <v>616</v>
      </c>
      <c r="I48" s="4">
        <v>616</v>
      </c>
      <c r="J48" s="4">
        <v>91</v>
      </c>
      <c r="K48" s="4">
        <v>616</v>
      </c>
    </row>
    <row r="49" spans="1:11" ht="15" x14ac:dyDescent="0.2">
      <c r="A49" s="2">
        <v>45</v>
      </c>
      <c r="B49" s="75" t="s">
        <v>68</v>
      </c>
      <c r="C49" s="4">
        <v>630</v>
      </c>
      <c r="D49" s="75" t="s">
        <v>68</v>
      </c>
      <c r="E49" s="4">
        <f t="shared" si="0"/>
        <v>247.5</v>
      </c>
      <c r="F49" s="4">
        <v>91</v>
      </c>
      <c r="G49" s="4">
        <v>630</v>
      </c>
      <c r="H49" s="4">
        <v>630</v>
      </c>
      <c r="I49" s="4">
        <v>630</v>
      </c>
      <c r="J49" s="4">
        <v>91</v>
      </c>
      <c r="K49" s="4">
        <v>630</v>
      </c>
    </row>
    <row r="50" spans="1:11" ht="15" x14ac:dyDescent="0.2">
      <c r="A50" s="2">
        <v>46</v>
      </c>
      <c r="B50" s="75" t="s">
        <v>68</v>
      </c>
      <c r="C50" s="4">
        <v>644</v>
      </c>
      <c r="D50" s="75" t="s">
        <v>68</v>
      </c>
      <c r="E50" s="4">
        <f t="shared" si="0"/>
        <v>253</v>
      </c>
      <c r="F50" s="4">
        <v>91</v>
      </c>
      <c r="G50" s="4">
        <v>644</v>
      </c>
      <c r="H50" s="4">
        <v>644</v>
      </c>
      <c r="I50" s="4">
        <v>644</v>
      </c>
      <c r="J50" s="4">
        <v>91</v>
      </c>
      <c r="K50" s="4">
        <v>644</v>
      </c>
    </row>
    <row r="51" spans="1:11" ht="15" x14ac:dyDescent="0.2">
      <c r="A51" s="2">
        <v>47</v>
      </c>
      <c r="B51" s="75" t="s">
        <v>68</v>
      </c>
      <c r="C51" s="4">
        <v>658</v>
      </c>
      <c r="D51" s="75" t="s">
        <v>68</v>
      </c>
      <c r="E51" s="4">
        <f t="shared" si="0"/>
        <v>258.5</v>
      </c>
      <c r="F51" s="4">
        <v>91</v>
      </c>
      <c r="G51" s="4">
        <v>658</v>
      </c>
      <c r="H51" s="4">
        <v>658</v>
      </c>
      <c r="I51" s="4">
        <v>658</v>
      </c>
      <c r="J51" s="4">
        <v>91</v>
      </c>
      <c r="K51" s="4">
        <v>658</v>
      </c>
    </row>
    <row r="52" spans="1:11" ht="15" x14ac:dyDescent="0.2">
      <c r="A52" s="2">
        <v>48</v>
      </c>
      <c r="B52" s="75" t="s">
        <v>68</v>
      </c>
      <c r="C52" s="4">
        <v>672</v>
      </c>
      <c r="D52" s="75" t="s">
        <v>68</v>
      </c>
      <c r="E52" s="4">
        <f t="shared" si="0"/>
        <v>264</v>
      </c>
      <c r="F52" s="4">
        <v>91</v>
      </c>
      <c r="G52" s="4">
        <v>672</v>
      </c>
      <c r="H52" s="4">
        <v>672</v>
      </c>
      <c r="I52" s="4">
        <v>672</v>
      </c>
      <c r="J52" s="4">
        <v>91</v>
      </c>
      <c r="K52" s="4">
        <v>672</v>
      </c>
    </row>
    <row r="53" spans="1:11" ht="15" x14ac:dyDescent="0.2">
      <c r="A53" s="2">
        <v>49</v>
      </c>
      <c r="B53" s="75" t="s">
        <v>68</v>
      </c>
      <c r="C53" s="4">
        <v>686</v>
      </c>
      <c r="D53" s="75" t="s">
        <v>68</v>
      </c>
      <c r="E53" s="4">
        <f t="shared" si="0"/>
        <v>269.5</v>
      </c>
      <c r="F53" s="4">
        <v>91</v>
      </c>
      <c r="G53" s="4">
        <v>686</v>
      </c>
      <c r="H53" s="4">
        <v>686</v>
      </c>
      <c r="I53" s="4">
        <v>686</v>
      </c>
      <c r="J53" s="4">
        <v>91</v>
      </c>
      <c r="K53" s="4">
        <v>686</v>
      </c>
    </row>
    <row r="54" spans="1:11" ht="15" x14ac:dyDescent="0.2">
      <c r="A54" s="2">
        <v>50</v>
      </c>
      <c r="B54" s="75" t="s">
        <v>68</v>
      </c>
      <c r="C54" s="4">
        <v>700</v>
      </c>
      <c r="D54" s="75" t="s">
        <v>68</v>
      </c>
      <c r="E54" s="4">
        <f t="shared" si="0"/>
        <v>275</v>
      </c>
      <c r="F54" s="4">
        <v>91</v>
      </c>
      <c r="G54" s="4">
        <v>700</v>
      </c>
      <c r="H54" s="4">
        <v>700</v>
      </c>
      <c r="I54" s="4">
        <v>700</v>
      </c>
      <c r="J54" s="4">
        <v>91</v>
      </c>
      <c r="K54" s="4">
        <v>700</v>
      </c>
    </row>
    <row r="55" spans="1:11" ht="15" x14ac:dyDescent="0.2">
      <c r="A55" s="2">
        <v>51</v>
      </c>
      <c r="B55" s="75" t="s">
        <v>68</v>
      </c>
      <c r="C55" s="4">
        <v>714</v>
      </c>
      <c r="D55" s="75" t="s">
        <v>68</v>
      </c>
      <c r="E55" s="4">
        <f t="shared" si="0"/>
        <v>280.5</v>
      </c>
      <c r="F55" s="4">
        <v>91</v>
      </c>
      <c r="G55" s="4">
        <v>714</v>
      </c>
      <c r="H55" s="4">
        <v>714</v>
      </c>
      <c r="I55" s="4">
        <v>714</v>
      </c>
      <c r="J55" s="4">
        <v>91</v>
      </c>
      <c r="K55" s="4">
        <v>714</v>
      </c>
    </row>
    <row r="56" spans="1:11" ht="15" x14ac:dyDescent="0.2">
      <c r="A56" s="2">
        <v>52</v>
      </c>
      <c r="B56" s="75" t="s">
        <v>68</v>
      </c>
      <c r="C56" s="4">
        <v>728</v>
      </c>
      <c r="D56" s="75" t="s">
        <v>68</v>
      </c>
      <c r="E56" s="4">
        <f t="shared" si="0"/>
        <v>286</v>
      </c>
      <c r="F56" s="4">
        <v>91</v>
      </c>
      <c r="G56" s="4">
        <v>728</v>
      </c>
      <c r="H56" s="4">
        <v>728</v>
      </c>
      <c r="I56" s="4">
        <v>728</v>
      </c>
      <c r="J56" s="4">
        <v>91</v>
      </c>
      <c r="K56" s="4">
        <v>728</v>
      </c>
    </row>
    <row r="57" spans="1:11" ht="15" x14ac:dyDescent="0.2">
      <c r="A57" s="2">
        <v>53</v>
      </c>
      <c r="B57" s="75" t="s">
        <v>68</v>
      </c>
      <c r="C57" s="4">
        <v>742</v>
      </c>
      <c r="D57" s="75" t="s">
        <v>68</v>
      </c>
      <c r="E57" s="4">
        <f t="shared" si="0"/>
        <v>291.5</v>
      </c>
      <c r="F57" s="4">
        <v>91</v>
      </c>
      <c r="G57" s="4">
        <v>742</v>
      </c>
      <c r="H57" s="4">
        <v>742</v>
      </c>
      <c r="I57" s="4">
        <v>742</v>
      </c>
      <c r="J57" s="4">
        <v>91</v>
      </c>
      <c r="K57" s="4">
        <v>742</v>
      </c>
    </row>
    <row r="59" spans="1:11" x14ac:dyDescent="0.2">
      <c r="A59" t="s">
        <v>38</v>
      </c>
      <c r="B59">
        <v>14</v>
      </c>
      <c r="C59">
        <v>5.5</v>
      </c>
    </row>
    <row r="61" spans="1:11" ht="30.75" x14ac:dyDescent="0.2">
      <c r="A61" s="110" t="s">
        <v>13</v>
      </c>
      <c r="B61" s="111"/>
      <c r="C61" s="111"/>
      <c r="D61" s="111"/>
      <c r="E61" s="111"/>
    </row>
    <row r="62" spans="1:11" ht="18" x14ac:dyDescent="0.2">
      <c r="A62" s="14"/>
      <c r="B62" s="2" t="s">
        <v>14</v>
      </c>
      <c r="C62" s="2" t="s">
        <v>22</v>
      </c>
      <c r="D62" s="2" t="s">
        <v>17</v>
      </c>
      <c r="E62" s="2" t="s">
        <v>48</v>
      </c>
      <c r="F62" s="2" t="s">
        <v>18</v>
      </c>
      <c r="G62" s="2" t="s">
        <v>19</v>
      </c>
      <c r="H62" s="2" t="s">
        <v>40</v>
      </c>
      <c r="I62" s="2" t="s">
        <v>41</v>
      </c>
      <c r="J62" s="2" t="s">
        <v>42</v>
      </c>
      <c r="K62" s="2" t="s">
        <v>47</v>
      </c>
    </row>
    <row r="63" spans="1:11" ht="18" x14ac:dyDescent="0.2">
      <c r="A63" s="14"/>
      <c r="B63" s="2">
        <v>2</v>
      </c>
      <c r="C63" s="2">
        <v>3</v>
      </c>
      <c r="D63" s="2">
        <v>4</v>
      </c>
      <c r="E63" s="2">
        <v>5</v>
      </c>
      <c r="F63" s="2">
        <v>6</v>
      </c>
      <c r="G63" s="2">
        <v>7</v>
      </c>
      <c r="H63" s="2">
        <v>8</v>
      </c>
      <c r="I63" s="2">
        <v>9</v>
      </c>
      <c r="J63" s="2">
        <v>10</v>
      </c>
      <c r="K63" s="2">
        <v>11</v>
      </c>
    </row>
    <row r="64" spans="1:11" ht="18" x14ac:dyDescent="0.2">
      <c r="A64" s="11">
        <v>0</v>
      </c>
      <c r="B64" s="12">
        <v>280</v>
      </c>
      <c r="C64" s="12">
        <v>270</v>
      </c>
      <c r="D64" s="12">
        <v>300</v>
      </c>
      <c r="E64" s="12">
        <v>300</v>
      </c>
      <c r="F64" s="12">
        <v>300</v>
      </c>
      <c r="G64" s="12">
        <v>140</v>
      </c>
      <c r="H64" s="12">
        <v>270</v>
      </c>
      <c r="I64" s="12">
        <v>280</v>
      </c>
      <c r="J64" s="12">
        <v>300</v>
      </c>
      <c r="K64" s="12">
        <v>270</v>
      </c>
    </row>
    <row r="65" spans="1:11" ht="18" x14ac:dyDescent="0.2">
      <c r="A65" s="11">
        <v>6</v>
      </c>
      <c r="B65" s="12">
        <v>250</v>
      </c>
      <c r="C65" s="12">
        <v>230</v>
      </c>
      <c r="D65" s="12">
        <v>250</v>
      </c>
      <c r="E65" s="12">
        <v>250</v>
      </c>
      <c r="F65" s="12">
        <v>230</v>
      </c>
      <c r="G65" s="12">
        <v>140</v>
      </c>
      <c r="H65" s="12">
        <v>230</v>
      </c>
      <c r="I65" s="12">
        <v>250</v>
      </c>
      <c r="J65" s="12">
        <v>230</v>
      </c>
      <c r="K65" s="12">
        <v>230</v>
      </c>
    </row>
    <row r="66" spans="1:11" ht="18" x14ac:dyDescent="0.2">
      <c r="A66" s="11">
        <v>10</v>
      </c>
      <c r="B66" s="12">
        <v>230</v>
      </c>
      <c r="C66" s="12">
        <v>190</v>
      </c>
      <c r="D66" s="12">
        <v>230</v>
      </c>
      <c r="E66" s="12">
        <v>230</v>
      </c>
      <c r="F66" s="12">
        <v>190</v>
      </c>
      <c r="G66" s="12">
        <v>140</v>
      </c>
      <c r="H66" s="12">
        <v>190</v>
      </c>
      <c r="I66" s="12">
        <v>230</v>
      </c>
      <c r="J66" s="12">
        <v>190</v>
      </c>
      <c r="K66" s="12">
        <v>190</v>
      </c>
    </row>
    <row r="67" spans="1:11" ht="18" x14ac:dyDescent="0.2">
      <c r="A67" s="11">
        <v>15</v>
      </c>
      <c r="B67" s="12">
        <v>190</v>
      </c>
      <c r="C67" s="12">
        <v>190</v>
      </c>
      <c r="D67" s="12">
        <v>190</v>
      </c>
      <c r="E67" s="12">
        <v>190</v>
      </c>
      <c r="F67" s="12">
        <v>190</v>
      </c>
      <c r="G67" s="12">
        <v>140</v>
      </c>
      <c r="H67" s="12">
        <v>190</v>
      </c>
      <c r="I67" s="12">
        <v>190</v>
      </c>
      <c r="J67" s="12">
        <v>190</v>
      </c>
      <c r="K67" s="12">
        <v>190</v>
      </c>
    </row>
    <row r="68" spans="1:11" ht="18" x14ac:dyDescent="0.2">
      <c r="A68" s="11">
        <v>100</v>
      </c>
      <c r="B68" s="12">
        <v>190</v>
      </c>
      <c r="C68" s="12">
        <v>190</v>
      </c>
      <c r="D68" s="12">
        <v>190</v>
      </c>
      <c r="E68" s="12">
        <v>190</v>
      </c>
      <c r="F68" s="12">
        <v>190</v>
      </c>
      <c r="G68" s="12">
        <v>140</v>
      </c>
      <c r="H68" s="12">
        <v>190</v>
      </c>
      <c r="I68" s="12">
        <v>190</v>
      </c>
      <c r="J68" s="12">
        <v>190</v>
      </c>
      <c r="K68" s="12">
        <v>190</v>
      </c>
    </row>
    <row r="69" spans="1:11" ht="15" thickBot="1" x14ac:dyDescent="0.25"/>
    <row r="70" spans="1:11" ht="30.75" customHeight="1" x14ac:dyDescent="0.25">
      <c r="A70" s="112" t="s">
        <v>20</v>
      </c>
      <c r="B70" s="113"/>
      <c r="C70" s="114"/>
      <c r="D70" s="10"/>
    </row>
    <row r="71" spans="1:11" ht="18" x14ac:dyDescent="0.25">
      <c r="A71" s="11"/>
      <c r="B71" s="11" t="s">
        <v>11</v>
      </c>
      <c r="C71" s="11" t="s">
        <v>15</v>
      </c>
      <c r="D71" s="10"/>
    </row>
    <row r="72" spans="1:11" ht="18" x14ac:dyDescent="0.25">
      <c r="A72" s="11"/>
      <c r="B72" s="11">
        <v>2</v>
      </c>
      <c r="C72" s="11">
        <v>3</v>
      </c>
      <c r="D72" s="10"/>
    </row>
    <row r="73" spans="1:11" ht="18" x14ac:dyDescent="0.25">
      <c r="A73" s="11" t="s">
        <v>12</v>
      </c>
      <c r="B73" s="15">
        <v>0.3</v>
      </c>
      <c r="C73" s="15">
        <v>0.35</v>
      </c>
      <c r="D73" s="10"/>
    </row>
    <row r="74" spans="1:11" ht="18" x14ac:dyDescent="0.25">
      <c r="A74" s="11" t="s">
        <v>21</v>
      </c>
      <c r="B74" s="15">
        <v>0.3</v>
      </c>
      <c r="C74" s="15">
        <v>0.35</v>
      </c>
      <c r="D74" s="10"/>
    </row>
    <row r="75" spans="1:11" ht="18" x14ac:dyDescent="0.25">
      <c r="A75" s="11" t="s">
        <v>10</v>
      </c>
      <c r="B75" s="15">
        <v>0.25</v>
      </c>
      <c r="C75" s="15">
        <v>0.3</v>
      </c>
      <c r="D75" s="10"/>
    </row>
    <row r="76" spans="1:11" ht="18" x14ac:dyDescent="0.25">
      <c r="A76" s="11" t="s">
        <v>22</v>
      </c>
      <c r="B76" s="15">
        <v>0.25</v>
      </c>
      <c r="C76" s="15">
        <v>0.25</v>
      </c>
      <c r="D76" s="10"/>
    </row>
    <row r="77" spans="1:11" ht="18" x14ac:dyDescent="0.25">
      <c r="A77" s="14" t="s">
        <v>18</v>
      </c>
      <c r="B77" s="15">
        <v>0.25</v>
      </c>
      <c r="C77" s="15">
        <v>0.3</v>
      </c>
      <c r="E77" s="10"/>
      <c r="F77" s="10"/>
      <c r="H77" s="10"/>
      <c r="I77" s="10"/>
      <c r="J77" s="10"/>
    </row>
    <row r="78" spans="1:11" ht="18" x14ac:dyDescent="0.2">
      <c r="A78" s="14" t="s">
        <v>39</v>
      </c>
      <c r="B78" s="15">
        <v>0.25</v>
      </c>
      <c r="C78" s="15">
        <v>0.25</v>
      </c>
    </row>
    <row r="79" spans="1:11" ht="18" x14ac:dyDescent="0.2">
      <c r="A79" s="14" t="s">
        <v>19</v>
      </c>
      <c r="B79" s="15">
        <v>0.35</v>
      </c>
      <c r="C79" s="15">
        <v>0.35</v>
      </c>
    </row>
    <row r="80" spans="1:11" ht="18" x14ac:dyDescent="0.2">
      <c r="A80" s="14" t="s">
        <v>47</v>
      </c>
      <c r="B80" s="15">
        <v>0.25</v>
      </c>
      <c r="C80" s="15">
        <v>0.25</v>
      </c>
    </row>
    <row r="83" spans="1:3" ht="15" x14ac:dyDescent="0.25">
      <c r="A83" s="5" t="s">
        <v>14</v>
      </c>
      <c r="B83" s="2" t="s">
        <v>12</v>
      </c>
      <c r="C83" s="6" t="s">
        <v>11</v>
      </c>
    </row>
    <row r="84" spans="1:3" ht="15" x14ac:dyDescent="0.25">
      <c r="A84" s="5" t="s">
        <v>22</v>
      </c>
      <c r="B84" s="2" t="s">
        <v>21</v>
      </c>
      <c r="C84" s="6" t="s">
        <v>15</v>
      </c>
    </row>
    <row r="85" spans="1:3" ht="15" x14ac:dyDescent="0.2">
      <c r="A85" s="5" t="s">
        <v>17</v>
      </c>
      <c r="B85" s="2" t="s">
        <v>10</v>
      </c>
    </row>
    <row r="86" spans="1:3" ht="15" x14ac:dyDescent="0.2">
      <c r="A86" s="5" t="s">
        <v>48</v>
      </c>
      <c r="B86" s="2" t="s">
        <v>22</v>
      </c>
    </row>
    <row r="87" spans="1:3" x14ac:dyDescent="0.2">
      <c r="A87" s="5" t="s">
        <v>18</v>
      </c>
    </row>
    <row r="88" spans="1:3" x14ac:dyDescent="0.2">
      <c r="A88" s="5" t="s">
        <v>19</v>
      </c>
    </row>
    <row r="89" spans="1:3" x14ac:dyDescent="0.2">
      <c r="A89" s="5" t="s">
        <v>40</v>
      </c>
    </row>
    <row r="90" spans="1:3" x14ac:dyDescent="0.2">
      <c r="A90" s="5" t="s">
        <v>41</v>
      </c>
    </row>
    <row r="91" spans="1:3" x14ac:dyDescent="0.2">
      <c r="A91" s="9" t="s">
        <v>42</v>
      </c>
    </row>
    <row r="92" spans="1:3" x14ac:dyDescent="0.2">
      <c r="A92" s="9" t="s">
        <v>47</v>
      </c>
    </row>
    <row r="94" spans="1:3" ht="18" x14ac:dyDescent="0.2">
      <c r="A94" s="13">
        <v>2005</v>
      </c>
    </row>
    <row r="95" spans="1:3" ht="18" x14ac:dyDescent="0.2">
      <c r="A95" s="13">
        <v>2006</v>
      </c>
    </row>
    <row r="96" spans="1:3" ht="18" x14ac:dyDescent="0.2">
      <c r="A96" s="13">
        <v>2007</v>
      </c>
    </row>
    <row r="97" spans="1:1" ht="18" x14ac:dyDescent="0.2">
      <c r="A97" s="13">
        <v>2008</v>
      </c>
    </row>
    <row r="98" spans="1:1" ht="18" x14ac:dyDescent="0.2">
      <c r="A98" s="13">
        <v>2009</v>
      </c>
    </row>
    <row r="99" spans="1:1" ht="18" x14ac:dyDescent="0.2">
      <c r="A99" s="13">
        <v>2010</v>
      </c>
    </row>
    <row r="100" spans="1:1" ht="18" x14ac:dyDescent="0.2">
      <c r="A100" s="13">
        <v>2011</v>
      </c>
    </row>
    <row r="101" spans="1:1" ht="18" x14ac:dyDescent="0.2">
      <c r="A101" s="13">
        <v>2012</v>
      </c>
    </row>
    <row r="102" spans="1:1" ht="18" x14ac:dyDescent="0.2">
      <c r="A102" s="13">
        <v>2013</v>
      </c>
    </row>
    <row r="103" spans="1:1" ht="18" x14ac:dyDescent="0.2">
      <c r="A103" s="13">
        <v>2014</v>
      </c>
    </row>
    <row r="104" spans="1:1" ht="18" x14ac:dyDescent="0.2">
      <c r="A104" s="13">
        <v>2015</v>
      </c>
    </row>
    <row r="105" spans="1:1" ht="18" x14ac:dyDescent="0.2">
      <c r="A105" s="13">
        <v>2016</v>
      </c>
    </row>
    <row r="106" spans="1:1" ht="18" x14ac:dyDescent="0.2">
      <c r="A106" s="13">
        <v>2017</v>
      </c>
    </row>
    <row r="107" spans="1:1" ht="18" x14ac:dyDescent="0.2">
      <c r="A107" s="13">
        <v>2018</v>
      </c>
    </row>
    <row r="108" spans="1:1" ht="18" x14ac:dyDescent="0.2">
      <c r="A108" s="13">
        <v>2019</v>
      </c>
    </row>
    <row r="109" spans="1:1" ht="18" x14ac:dyDescent="0.2">
      <c r="A109" s="13">
        <v>2020</v>
      </c>
    </row>
    <row r="110" spans="1:1" ht="18" x14ac:dyDescent="0.2">
      <c r="A110" s="13">
        <v>2021</v>
      </c>
    </row>
    <row r="111" spans="1:1" ht="18" x14ac:dyDescent="0.2">
      <c r="A111" s="13">
        <v>2022</v>
      </c>
    </row>
    <row r="112" spans="1:1" ht="18" x14ac:dyDescent="0.2">
      <c r="A112" s="13">
        <v>2023</v>
      </c>
    </row>
  </sheetData>
  <mergeCells count="3">
    <mergeCell ref="B1:K1"/>
    <mergeCell ref="A61:E61"/>
    <mergeCell ref="A70:C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2"/>
  <dimension ref="A1:U53"/>
  <sheetViews>
    <sheetView rightToLeft="1" tabSelected="1" zoomScale="85" zoomScaleNormal="85" workbookViewId="0">
      <selection activeCell="L8" sqref="L8"/>
    </sheetView>
  </sheetViews>
  <sheetFormatPr defaultRowHeight="14.25" x14ac:dyDescent="0.2"/>
  <cols>
    <col min="1" max="1" width="10.25" bestFit="1" customWidth="1"/>
    <col min="2" max="2" width="4" bestFit="1" customWidth="1"/>
    <col min="3" max="3" width="23.375" bestFit="1" customWidth="1"/>
    <col min="4" max="4" width="10" bestFit="1" customWidth="1"/>
    <col min="5" max="5" width="10.875" bestFit="1" customWidth="1"/>
    <col min="6" max="6" width="15" bestFit="1" customWidth="1"/>
    <col min="7" max="9" width="5.25" bestFit="1" customWidth="1"/>
    <col min="10" max="10" width="6.625" bestFit="1" customWidth="1"/>
    <col min="11" max="12" width="12.375" bestFit="1" customWidth="1"/>
    <col min="13" max="13" width="9" hidden="1" customWidth="1"/>
    <col min="14" max="14" width="9.125" hidden="1" customWidth="1"/>
    <col min="15" max="15" width="4.625" hidden="1" customWidth="1"/>
    <col min="16" max="16" width="12.875" bestFit="1" customWidth="1"/>
    <col min="17" max="17" width="9.875" bestFit="1" customWidth="1"/>
    <col min="18" max="18" width="10.125" bestFit="1" customWidth="1"/>
    <col min="19" max="19" width="10" bestFit="1" customWidth="1"/>
    <col min="20" max="20" width="9.125" bestFit="1" customWidth="1"/>
    <col min="21" max="21" width="13.375" bestFit="1" customWidth="1"/>
  </cols>
  <sheetData>
    <row r="1" spans="1:21" ht="18" x14ac:dyDescent="0.25">
      <c r="A1" s="8" t="s">
        <v>23</v>
      </c>
      <c r="B1" s="7" t="s">
        <v>24</v>
      </c>
      <c r="C1" s="125"/>
      <c r="D1" s="125"/>
      <c r="E1" s="125"/>
      <c r="F1" s="125"/>
      <c r="G1" s="125"/>
      <c r="H1" s="125"/>
    </row>
    <row r="2" spans="1:21" ht="18.75" thickBot="1" x14ac:dyDescent="0.3">
      <c r="A2" s="8" t="s">
        <v>25</v>
      </c>
      <c r="B2" s="7" t="s">
        <v>24</v>
      </c>
      <c r="C2" s="126"/>
      <c r="D2" s="126"/>
      <c r="E2" s="126"/>
      <c r="F2" s="126"/>
      <c r="G2" s="126"/>
      <c r="H2" s="126"/>
    </row>
    <row r="3" spans="1:21" ht="18.75" thickBot="1" x14ac:dyDescent="0.3">
      <c r="A3" s="8" t="s">
        <v>43</v>
      </c>
      <c r="B3" s="7" t="s">
        <v>24</v>
      </c>
      <c r="C3" s="16"/>
    </row>
    <row r="4" spans="1:21" ht="18.75" thickBot="1" x14ac:dyDescent="0.3">
      <c r="A4" s="8" t="s">
        <v>44</v>
      </c>
      <c r="B4" s="7" t="s">
        <v>24</v>
      </c>
      <c r="C4" s="37"/>
    </row>
    <row r="5" spans="1:21" ht="18.75" thickBot="1" x14ac:dyDescent="0.3">
      <c r="A5" s="8" t="s">
        <v>45</v>
      </c>
      <c r="B5" s="7" t="s">
        <v>24</v>
      </c>
      <c r="C5" s="17"/>
    </row>
    <row r="6" spans="1:21" ht="18" x14ac:dyDescent="0.25">
      <c r="A6" s="8" t="s">
        <v>9</v>
      </c>
      <c r="B6" s="7" t="s">
        <v>24</v>
      </c>
      <c r="C6" s="37"/>
    </row>
    <row r="7" spans="1:21" ht="18" x14ac:dyDescent="0.25">
      <c r="A7" s="8" t="s">
        <v>26</v>
      </c>
      <c r="B7" s="7" t="s">
        <v>24</v>
      </c>
      <c r="C7" s="125"/>
      <c r="D7" s="125"/>
    </row>
    <row r="8" spans="1:21" ht="18" x14ac:dyDescent="0.25">
      <c r="A8" s="8" t="s">
        <v>27</v>
      </c>
      <c r="B8" s="7" t="s">
        <v>24</v>
      </c>
      <c r="C8" s="37"/>
    </row>
    <row r="9" spans="1:21" ht="18" x14ac:dyDescent="0.25">
      <c r="A9" s="8" t="s">
        <v>46</v>
      </c>
      <c r="B9" s="7" t="s">
        <v>24</v>
      </c>
      <c r="C9" s="37"/>
    </row>
    <row r="10" spans="1:21" ht="18" x14ac:dyDescent="0.25">
      <c r="A10" s="8" t="s">
        <v>28</v>
      </c>
      <c r="B10" s="7" t="s">
        <v>24</v>
      </c>
      <c r="C10" s="37"/>
    </row>
    <row r="11" spans="1:21" ht="18" x14ac:dyDescent="0.25">
      <c r="A11" s="8" t="s">
        <v>29</v>
      </c>
      <c r="B11" s="7" t="s">
        <v>24</v>
      </c>
      <c r="C11" s="125"/>
      <c r="D11" s="125"/>
      <c r="E11" s="125"/>
      <c r="F11" s="125"/>
      <c r="G11" s="125"/>
      <c r="H11" s="125"/>
      <c r="J11" s="36"/>
    </row>
    <row r="12" spans="1:21" ht="18" x14ac:dyDescent="0.25">
      <c r="A12" s="8" t="s">
        <v>30</v>
      </c>
      <c r="B12" s="7" t="s">
        <v>24</v>
      </c>
      <c r="C12" s="37"/>
    </row>
    <row r="13" spans="1:21" ht="15" thickBot="1" x14ac:dyDescent="0.25"/>
    <row r="14" spans="1:21" ht="24.75" customHeight="1" thickTop="1" thickBot="1" x14ac:dyDescent="0.25">
      <c r="A14" s="123" t="s">
        <v>67</v>
      </c>
      <c r="B14" s="124"/>
      <c r="C14" s="57">
        <v>2016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30" customHeight="1" thickTop="1" thickBot="1" x14ac:dyDescent="0.25">
      <c r="A15" s="120" t="s">
        <v>34</v>
      </c>
      <c r="B15" s="39" t="s">
        <v>3</v>
      </c>
      <c r="C15" s="20" t="s">
        <v>66</v>
      </c>
      <c r="D15" s="80" t="s">
        <v>6</v>
      </c>
      <c r="E15" s="20" t="s">
        <v>1</v>
      </c>
      <c r="F15" s="20" t="s">
        <v>65</v>
      </c>
      <c r="G15" s="20" t="s">
        <v>2</v>
      </c>
      <c r="H15" s="20" t="s">
        <v>5</v>
      </c>
      <c r="I15" s="20" t="s">
        <v>0</v>
      </c>
      <c r="J15" s="20" t="s">
        <v>4</v>
      </c>
      <c r="K15" s="20" t="s">
        <v>7</v>
      </c>
      <c r="L15" s="20" t="s">
        <v>8</v>
      </c>
      <c r="M15" s="39"/>
      <c r="N15" s="38" t="s">
        <v>37</v>
      </c>
      <c r="O15" s="39" t="s">
        <v>38</v>
      </c>
      <c r="P15" s="80" t="s">
        <v>35</v>
      </c>
      <c r="Q15" s="80" t="s">
        <v>31</v>
      </c>
      <c r="R15" s="80" t="s">
        <v>49</v>
      </c>
      <c r="S15" s="80" t="s">
        <v>32</v>
      </c>
      <c r="T15" s="80" t="s">
        <v>33</v>
      </c>
      <c r="U15" s="80" t="s">
        <v>36</v>
      </c>
    </row>
    <row r="16" spans="1:21" ht="30" customHeight="1" thickTop="1" x14ac:dyDescent="0.25">
      <c r="A16" s="121"/>
      <c r="B16" s="21">
        <v>1</v>
      </c>
      <c r="C16" s="79" t="s">
        <v>48</v>
      </c>
      <c r="D16" s="23">
        <v>56232</v>
      </c>
      <c r="E16" s="24" t="s">
        <v>39</v>
      </c>
      <c r="F16" s="78">
        <v>25</v>
      </c>
      <c r="G16" s="24" t="s">
        <v>11</v>
      </c>
      <c r="H16" s="25"/>
      <c r="I16" s="26">
        <v>0</v>
      </c>
      <c r="J16" s="24">
        <v>2021</v>
      </c>
      <c r="K16" s="27">
        <v>44388</v>
      </c>
      <c r="L16" s="73">
        <v>44712</v>
      </c>
      <c r="M16" s="21"/>
      <c r="N16" s="28"/>
      <c r="O16" s="21"/>
      <c r="P16" s="77">
        <f>IFERROR(VLOOKUP(F16,data!$A$4:$K$57,MATCH(C16,data!$A$2:$K$2,0))*1.05^($C$14-2012),"")</f>
        <v>167.132109375</v>
      </c>
      <c r="Q16" s="30" t="str">
        <f>IFERROR(VLOOKUP(($C$14-J16),data!$A$64:$K$68,HLOOKUP(C16,data!$A$62:$K$63,2,0),2),"")</f>
        <v/>
      </c>
      <c r="R16" s="74">
        <f ca="1">IF(AND(K16="",L16=""),"",IF(OR(DATE($C$14,12,31)&lt;K16,DATE($C$14,1,1)&gt;IF(L16="",TODAY(),L16)),0,IF(AND(DATE($C$14,1,1)&lt;=K16,DATE($C$14,12,31)&gt;=IF(L16="",TODAY(),L16)),DATEDIF(K16,IF(L16="",TODAY(),L16),"d")/30,IF(AND(DATE($C$14,1,1)&lt;=K16,DATE($C$14,12,31)&lt;=IF(L16="",TODAY(),L16)),DATEDIF(K16,DATE($C$14,12,31),"d")/30,IF(AND(DATE($C$14,1,1)&gt;=K16,DATE($C$14,12,31)&gt;=IF(L16="",TODAY(),L16)),DATEDIF(DATE($C$14,1,1),IF(L16="",TODAY(),L16),"d")/30,12)))))</f>
        <v>0</v>
      </c>
      <c r="S16" s="29" t="str">
        <f ca="1">IFERROR((P16*Q16)*(R16/12),"")</f>
        <v/>
      </c>
      <c r="T16" s="31">
        <f>IFERROR(VLOOKUP(E16,data!$A$73:$C$80,HLOOKUP(G16,data!$A$71:$C$72,2,),),"")</f>
        <v>0.25</v>
      </c>
      <c r="U16" s="18" t="str">
        <f t="shared" ref="U16:U30" ca="1" si="0">IFERROR((S16*T16),"")</f>
        <v/>
      </c>
    </row>
    <row r="17" spans="1:21" ht="30" customHeight="1" x14ac:dyDescent="0.25">
      <c r="A17" s="121"/>
      <c r="B17" s="32">
        <v>2</v>
      </c>
      <c r="C17" s="22" t="s">
        <v>48</v>
      </c>
      <c r="D17" s="23">
        <v>6135</v>
      </c>
      <c r="E17" s="24" t="s">
        <v>39</v>
      </c>
      <c r="F17" s="23">
        <v>26</v>
      </c>
      <c r="G17" s="24" t="s">
        <v>11</v>
      </c>
      <c r="H17" s="25"/>
      <c r="I17" s="26"/>
      <c r="J17" s="24">
        <v>2014</v>
      </c>
      <c r="K17" s="27">
        <v>41857</v>
      </c>
      <c r="L17" s="73">
        <v>43905</v>
      </c>
      <c r="M17" s="32"/>
      <c r="N17" s="33"/>
      <c r="O17" s="32"/>
      <c r="P17" s="77">
        <f>IFERROR(VLOOKUP(F17,data!$A$4:$K$57,MATCH(C17,data!$A$2:$K$2,0))*1.05^($C$14-2012),"")</f>
        <v>173.81739375000001</v>
      </c>
      <c r="Q17" s="30">
        <f>IFERROR(VLOOKUP(($C$14-J17),data!$A$64:$K$68,HLOOKUP(C17,data!$A$62:$K$63,2,0),2),"")</f>
        <v>300</v>
      </c>
      <c r="R17" s="74">
        <f ca="1">IF(AND(K17="",L17=""),"",IF(OR(DATE($C$14,12,31)&lt;K17,DATE($C$14,1,1)&gt;IF(L17="",TODAY(),L17)),0,IF(AND(DATE($C$14,1,1)&lt;=K17,DATE($C$14,12,31)&gt;=IF(L17="",TODAY(),L17)),DATEDIF(K17,IF(L17="",TODAY(),L17),"d")/30,IF(AND(DATE($C$14,1,1)&lt;=K17,DATE($C$14,12,31)&lt;=IF(L17="",TODAY(),L17)),DATEDIF(K17,DATE($C$14,12,31),"d")/30,IF(AND(DATE($C$14,1,1)&gt;=K17,DATE($C$14,12,31)&gt;=IF(L17="",TODAY(),L17)),DATEDIF(DATE($C$14,1,1),IF(L17="",TODAY(),L17),"d")/30,12)))))</f>
        <v>12</v>
      </c>
      <c r="S17" s="29">
        <f t="shared" ref="S17:S30" ca="1" si="1">IFERROR((P17*Q17)*(R17/12),"")</f>
        <v>52145.218124999999</v>
      </c>
      <c r="T17" s="31">
        <f>IFERROR(VLOOKUP(E17,data!$A$73:$C$80,HLOOKUP(G17,data!$A$71:$C$72,2,),),"")</f>
        <v>0.25</v>
      </c>
      <c r="U17" s="18">
        <f t="shared" ca="1" si="0"/>
        <v>13036.30453125</v>
      </c>
    </row>
    <row r="18" spans="1:21" ht="30" customHeight="1" x14ac:dyDescent="0.25">
      <c r="A18" s="121"/>
      <c r="B18" s="21">
        <v>3</v>
      </c>
      <c r="C18" s="22" t="s">
        <v>48</v>
      </c>
      <c r="D18" s="23">
        <v>7146</v>
      </c>
      <c r="E18" s="24" t="s">
        <v>39</v>
      </c>
      <c r="F18" s="23">
        <v>26</v>
      </c>
      <c r="G18" s="24" t="s">
        <v>11</v>
      </c>
      <c r="H18" s="25"/>
      <c r="I18" s="26"/>
      <c r="J18" s="24">
        <v>2012</v>
      </c>
      <c r="K18" s="27">
        <v>42736</v>
      </c>
      <c r="L18" s="73">
        <v>44193</v>
      </c>
      <c r="M18" s="32"/>
      <c r="N18" s="33"/>
      <c r="O18" s="32"/>
      <c r="P18" s="77">
        <f>IFERROR(VLOOKUP(F18,data!$A$4:$K$57,MATCH(C18,data!$A$2:$K$2,0))*1.05^($C$14-2012),"")</f>
        <v>173.81739375000001</v>
      </c>
      <c r="Q18" s="30">
        <f>IFERROR(VLOOKUP(($C$14-J18),data!$A$64:$K$68,HLOOKUP(C18,data!$A$62:$K$63,2,0),2),"")</f>
        <v>300</v>
      </c>
      <c r="R18" s="74">
        <f t="shared" ref="R18:R41" ca="1" si="2">IF(AND(K18="",L18=""),"",IF(OR(DATE($C$14,12,31)&lt;K18,DATE($C$14,1,1)&gt;IF(L18="",TODAY(),L18)),0,IF(AND(DATE($C$14,1,1)&lt;=K18,DATE($C$14,12,31)&gt;=IF(L18="",TODAY(),L18)),DATEDIF(K18,IF(L18="",TODAY(),L18),"d")/30,IF(AND(DATE($C$14,1,1)&lt;=K18,DATE($C$14,12,31)&lt;=IF(L18="",TODAY(),L18)),DATEDIF(K18,DATE($C$14,12,31),"d")/30,IF(AND(DATE($C$14,1,1)&gt;=K18,DATE($C$14,12,31)&gt;=IF(L18="",TODAY(),L18)),DATEDIF(DATE($C$14,1,1),IF(L18="",TODAY(),L18),"d")/30,12)))))</f>
        <v>0</v>
      </c>
      <c r="S18" s="29">
        <f t="shared" ca="1" si="1"/>
        <v>0</v>
      </c>
      <c r="T18" s="31">
        <f>IFERROR(VLOOKUP(E18,data!$A$73:$C$80,HLOOKUP(G18,data!$A$71:$C$72,2,),),"")</f>
        <v>0.25</v>
      </c>
      <c r="U18" s="18">
        <f t="shared" ca="1" si="0"/>
        <v>0</v>
      </c>
    </row>
    <row r="19" spans="1:21" ht="30" customHeight="1" x14ac:dyDescent="0.25">
      <c r="A19" s="121"/>
      <c r="B19" s="32">
        <v>4</v>
      </c>
      <c r="C19" s="22" t="s">
        <v>48</v>
      </c>
      <c r="D19" s="23">
        <v>8654</v>
      </c>
      <c r="E19" s="24" t="s">
        <v>39</v>
      </c>
      <c r="F19" s="23">
        <v>26</v>
      </c>
      <c r="G19" s="24" t="s">
        <v>11</v>
      </c>
      <c r="H19" s="25"/>
      <c r="I19" s="26"/>
      <c r="J19" s="24">
        <v>1984</v>
      </c>
      <c r="K19" s="27">
        <v>41395</v>
      </c>
      <c r="L19" s="73">
        <v>43282</v>
      </c>
      <c r="M19" s="32"/>
      <c r="N19" s="33"/>
      <c r="O19" s="32"/>
      <c r="P19" s="77">
        <f>IFERROR(VLOOKUP(F19,data!$A$4:$K$57,MATCH(C19,data!$A$2:$K$2,0))*1.05^($C$14-2012),"")</f>
        <v>173.81739375000001</v>
      </c>
      <c r="Q19" s="30">
        <f>IFERROR(VLOOKUP(($C$14-J19),data!$A$64:$K$68,HLOOKUP(C19,data!$A$62:$K$63,2,0),2),"")</f>
        <v>190</v>
      </c>
      <c r="R19" s="74">
        <f t="shared" ca="1" si="2"/>
        <v>12</v>
      </c>
      <c r="S19" s="29">
        <f t="shared" ca="1" si="1"/>
        <v>33025.304812499999</v>
      </c>
      <c r="T19" s="31">
        <f>IFERROR(VLOOKUP(E19,data!$A$73:$C$80,HLOOKUP(G19,data!$A$71:$C$72,2,),),"")</f>
        <v>0.25</v>
      </c>
      <c r="U19" s="18">
        <f t="shared" ca="1" si="0"/>
        <v>8256.3262031249997</v>
      </c>
    </row>
    <row r="20" spans="1:21" ht="30" customHeight="1" x14ac:dyDescent="0.25">
      <c r="A20" s="121"/>
      <c r="B20" s="21">
        <v>5</v>
      </c>
      <c r="C20" s="22"/>
      <c r="D20" s="23"/>
      <c r="E20" s="24"/>
      <c r="F20" s="23"/>
      <c r="G20" s="24"/>
      <c r="H20" s="25"/>
      <c r="I20" s="26"/>
      <c r="J20" s="24"/>
      <c r="K20" s="27"/>
      <c r="L20" s="73"/>
      <c r="M20" s="32"/>
      <c r="N20" s="33"/>
      <c r="O20" s="32"/>
      <c r="P20" s="77" t="str">
        <f>IFERROR(VLOOKUP(F20,data!$A$4:$K$57,MATCH(C20,data!$A$2:$K$2,0))*1.05^($C$14-2012),"")</f>
        <v/>
      </c>
      <c r="Q20" s="30" t="str">
        <f>IFERROR(VLOOKUP(($C$14-J20),data!$A$64:$K$68,HLOOKUP(C20,data!$A$62:$K$63,2,0),2),"")</f>
        <v/>
      </c>
      <c r="R20" s="74" t="str">
        <f t="shared" ca="1" si="2"/>
        <v/>
      </c>
      <c r="S20" s="29" t="str">
        <f t="shared" ca="1" si="1"/>
        <v/>
      </c>
      <c r="T20" s="31" t="str">
        <f>IFERROR(VLOOKUP(E20,data!$A$73:$C$80,HLOOKUP(G20,data!$A$71:$C$72,2,),),"")</f>
        <v/>
      </c>
      <c r="U20" s="18" t="str">
        <f t="shared" ca="1" si="0"/>
        <v/>
      </c>
    </row>
    <row r="21" spans="1:21" ht="30" customHeight="1" x14ac:dyDescent="0.25">
      <c r="A21" s="121"/>
      <c r="B21" s="32">
        <v>6</v>
      </c>
      <c r="C21" s="22"/>
      <c r="D21" s="23"/>
      <c r="E21" s="24"/>
      <c r="F21" s="23"/>
      <c r="G21" s="24"/>
      <c r="H21" s="25"/>
      <c r="I21" s="26"/>
      <c r="J21" s="24"/>
      <c r="K21" s="27"/>
      <c r="L21" s="73"/>
      <c r="M21" s="30"/>
      <c r="N21" s="34"/>
      <c r="O21" s="30"/>
      <c r="P21" s="77" t="str">
        <f>IFERROR(VLOOKUP(F21,data!$A$4:$K$57,MATCH(C21,data!$A$2:$K$2,0))*1.05^($C$14-2012),"")</f>
        <v/>
      </c>
      <c r="Q21" s="30" t="str">
        <f>IFERROR(VLOOKUP(($C$14-J21),data!$A$64:$K$68,HLOOKUP(C21,data!$A$62:$K$63,2,0),2),"")</f>
        <v/>
      </c>
      <c r="R21" s="74" t="str">
        <f t="shared" ca="1" si="2"/>
        <v/>
      </c>
      <c r="S21" s="29" t="str">
        <f t="shared" ca="1" si="1"/>
        <v/>
      </c>
      <c r="T21" s="31" t="str">
        <f>IFERROR(VLOOKUP(E21,data!$A$73:$C$80,HLOOKUP(G21,data!$A$71:$C$72,2,),),"")</f>
        <v/>
      </c>
      <c r="U21" s="18" t="str">
        <f t="shared" ca="1" si="0"/>
        <v/>
      </c>
    </row>
    <row r="22" spans="1:21" ht="30" customHeight="1" x14ac:dyDescent="0.25">
      <c r="A22" s="121"/>
      <c r="B22" s="21">
        <v>7</v>
      </c>
      <c r="C22" s="22"/>
      <c r="D22" s="23"/>
      <c r="E22" s="24"/>
      <c r="F22" s="23"/>
      <c r="G22" s="24"/>
      <c r="H22" s="25"/>
      <c r="I22" s="26"/>
      <c r="J22" s="24"/>
      <c r="K22" s="27"/>
      <c r="L22" s="73"/>
      <c r="M22" s="30"/>
      <c r="N22" s="34"/>
      <c r="O22" s="30"/>
      <c r="P22" s="29" t="str">
        <f>IFERROR(VLOOKUP(F22,data!$A$4:$K$57,HLOOKUP(C22,data!$A$2:$K$3,2,1),2)*(1+5%)^($C$14-2012),"")</f>
        <v/>
      </c>
      <c r="Q22" s="30" t="str">
        <f>IFERROR(VLOOKUP(($C$14-J22),data!$A$64:$K$68,HLOOKUP(C22,data!$A$62:$K$63,2,0),2),"")</f>
        <v/>
      </c>
      <c r="R22" s="74" t="str">
        <f t="shared" ca="1" si="2"/>
        <v/>
      </c>
      <c r="S22" s="29" t="str">
        <f t="shared" ca="1" si="1"/>
        <v/>
      </c>
      <c r="T22" s="31" t="str">
        <f>IFERROR(VLOOKUP(E22,data!$A$73:$C$80,HLOOKUP(G22,data!$A$71:$C$72,2,),),"")</f>
        <v/>
      </c>
      <c r="U22" s="18" t="str">
        <f t="shared" ca="1" si="0"/>
        <v/>
      </c>
    </row>
    <row r="23" spans="1:21" ht="30" customHeight="1" x14ac:dyDescent="0.25">
      <c r="A23" s="121"/>
      <c r="B23" s="32">
        <v>8</v>
      </c>
      <c r="C23" s="22"/>
      <c r="D23" s="23"/>
      <c r="E23" s="24"/>
      <c r="F23" s="23"/>
      <c r="G23" s="24"/>
      <c r="H23" s="25"/>
      <c r="I23" s="26"/>
      <c r="J23" s="24"/>
      <c r="K23" s="27"/>
      <c r="L23" s="73"/>
      <c r="M23" s="30"/>
      <c r="N23" s="34"/>
      <c r="O23" s="30"/>
      <c r="P23" s="29" t="str">
        <f>IFERROR(VLOOKUP(F23,data!$A$4:$K$57,HLOOKUP(C23,data!$A$2:$K$3,2,1),2)*(1+5%)^($C$14-2012),"")</f>
        <v/>
      </c>
      <c r="Q23" s="30" t="str">
        <f>IFERROR(VLOOKUP(($C$14-J23),data!$A$64:$K$68,HLOOKUP(C23,data!$A$62:$K$63,2,0),2),"")</f>
        <v/>
      </c>
      <c r="R23" s="74" t="str">
        <f t="shared" ca="1" si="2"/>
        <v/>
      </c>
      <c r="S23" s="29" t="str">
        <f t="shared" ca="1" si="1"/>
        <v/>
      </c>
      <c r="T23" s="31" t="str">
        <f>IFERROR(VLOOKUP(E23,data!$A$73:$C$80,HLOOKUP(G23,data!$A$71:$C$72,2,),),"")</f>
        <v/>
      </c>
      <c r="U23" s="18" t="str">
        <f t="shared" ca="1" si="0"/>
        <v/>
      </c>
    </row>
    <row r="24" spans="1:21" ht="30" customHeight="1" x14ac:dyDescent="0.25">
      <c r="A24" s="121"/>
      <c r="B24" s="21">
        <v>9</v>
      </c>
      <c r="C24" s="22"/>
      <c r="D24" s="23"/>
      <c r="E24" s="24"/>
      <c r="F24" s="23"/>
      <c r="G24" s="24"/>
      <c r="H24" s="25"/>
      <c r="I24" s="26"/>
      <c r="J24" s="24"/>
      <c r="K24" s="27"/>
      <c r="L24" s="73"/>
      <c r="M24" s="30"/>
      <c r="N24" s="34"/>
      <c r="O24" s="30"/>
      <c r="P24" s="29" t="str">
        <f>IFERROR(VLOOKUP(F24,data!$A$4:$K$57,HLOOKUP(C24,data!$A$2:$K$3,2,1),2)*(1+5%)^($C$14-2012),"")</f>
        <v/>
      </c>
      <c r="Q24" s="30" t="str">
        <f>IFERROR(VLOOKUP(($C$14-J24),data!$A$64:$K$68,HLOOKUP(C24,data!$A$62:$K$63,2,0),2),"")</f>
        <v/>
      </c>
      <c r="R24" s="74" t="str">
        <f t="shared" ca="1" si="2"/>
        <v/>
      </c>
      <c r="S24" s="29" t="str">
        <f t="shared" ca="1" si="1"/>
        <v/>
      </c>
      <c r="T24" s="31" t="str">
        <f>IFERROR(VLOOKUP(E24,data!$A$73:$C$80,HLOOKUP(G24,data!$A$71:$C$72,2,),),"")</f>
        <v/>
      </c>
      <c r="U24" s="18" t="str">
        <f t="shared" ca="1" si="0"/>
        <v/>
      </c>
    </row>
    <row r="25" spans="1:21" ht="30" customHeight="1" x14ac:dyDescent="0.25">
      <c r="A25" s="121"/>
      <c r="B25" s="32">
        <v>10</v>
      </c>
      <c r="C25" s="22"/>
      <c r="D25" s="23"/>
      <c r="E25" s="24"/>
      <c r="F25" s="23"/>
      <c r="G25" s="24"/>
      <c r="H25" s="25"/>
      <c r="I25" s="26"/>
      <c r="J25" s="24"/>
      <c r="K25" s="27"/>
      <c r="L25" s="73"/>
      <c r="M25" s="30"/>
      <c r="N25" s="34"/>
      <c r="O25" s="30"/>
      <c r="P25" s="29" t="str">
        <f>IFERROR(VLOOKUP(F25,data!$A$4:$K$57,HLOOKUP(C25,data!$A$2:$K$3,2,1),2)*(1+5%)^($C$14-2012),"")</f>
        <v/>
      </c>
      <c r="Q25" s="30" t="str">
        <f>IFERROR(VLOOKUP(($C$14-J25),data!$A$64:$K$68,HLOOKUP(C25,data!$A$62:$K$63,2,0),2),"")</f>
        <v/>
      </c>
      <c r="R25" s="74" t="str">
        <f t="shared" ca="1" si="2"/>
        <v/>
      </c>
      <c r="S25" s="29" t="str">
        <f t="shared" ca="1" si="1"/>
        <v/>
      </c>
      <c r="T25" s="31" t="str">
        <f>IFERROR(VLOOKUP(E25,data!$A$73:$C$80,HLOOKUP(G25,data!$A$71:$C$72,2,),),"")</f>
        <v/>
      </c>
      <c r="U25" s="18" t="str">
        <f t="shared" ca="1" si="0"/>
        <v/>
      </c>
    </row>
    <row r="26" spans="1:21" ht="30" customHeight="1" x14ac:dyDescent="0.25">
      <c r="A26" s="121"/>
      <c r="B26" s="21">
        <v>11</v>
      </c>
      <c r="C26" s="22"/>
      <c r="D26" s="23"/>
      <c r="E26" s="24"/>
      <c r="F26" s="23"/>
      <c r="G26" s="24"/>
      <c r="H26" s="25"/>
      <c r="I26" s="26"/>
      <c r="J26" s="24"/>
      <c r="K26" s="27"/>
      <c r="L26" s="73"/>
      <c r="M26" s="30"/>
      <c r="N26" s="34"/>
      <c r="O26" s="30"/>
      <c r="P26" s="29" t="str">
        <f>IFERROR(VLOOKUP(F26,data!$A$4:$K$57,HLOOKUP(C26,data!$A$2:$K$3,2,1),2)*(1+5%)^($C$14-2012),"")</f>
        <v/>
      </c>
      <c r="Q26" s="30" t="str">
        <f>IFERROR(VLOOKUP(($C$14-J26),data!$A$64:$K$68,HLOOKUP(C26,data!$A$62:$K$63,2,0),2),"")</f>
        <v/>
      </c>
      <c r="R26" s="74" t="str">
        <f t="shared" ca="1" si="2"/>
        <v/>
      </c>
      <c r="S26" s="29" t="str">
        <f t="shared" ca="1" si="1"/>
        <v/>
      </c>
      <c r="T26" s="31" t="str">
        <f>IFERROR(VLOOKUP(E26,data!$A$73:$C$80,HLOOKUP(G26,data!$A$71:$C$72,2,),),"")</f>
        <v/>
      </c>
      <c r="U26" s="18" t="str">
        <f t="shared" ca="1" si="0"/>
        <v/>
      </c>
    </row>
    <row r="27" spans="1:21" ht="30" customHeight="1" x14ac:dyDescent="0.25">
      <c r="A27" s="121"/>
      <c r="B27" s="32">
        <v>12</v>
      </c>
      <c r="C27" s="22"/>
      <c r="D27" s="23"/>
      <c r="E27" s="24"/>
      <c r="F27" s="23"/>
      <c r="G27" s="24"/>
      <c r="H27" s="25"/>
      <c r="I27" s="26"/>
      <c r="J27" s="24"/>
      <c r="K27" s="27"/>
      <c r="L27" s="73"/>
      <c r="M27" s="30"/>
      <c r="N27" s="34"/>
      <c r="O27" s="30"/>
      <c r="P27" s="29" t="str">
        <f>IFERROR(VLOOKUP(F27,data!$A$4:$K$57,HLOOKUP(C27,data!$A$2:$K$3,2,1),2)*(1+5%)^($C$14-2012),"")</f>
        <v/>
      </c>
      <c r="Q27" s="30" t="str">
        <f>IFERROR(VLOOKUP(($C$14-J27),data!$A$64:$K$68,HLOOKUP(C27,data!$A$62:$K$63,2,0),2),"")</f>
        <v/>
      </c>
      <c r="R27" s="74" t="str">
        <f t="shared" ca="1" si="2"/>
        <v/>
      </c>
      <c r="S27" s="29" t="str">
        <f t="shared" ca="1" si="1"/>
        <v/>
      </c>
      <c r="T27" s="31" t="str">
        <f>IFERROR(VLOOKUP(E27,data!$A$73:$C$80,HLOOKUP(G27,data!$A$71:$C$72,2,),),"")</f>
        <v/>
      </c>
      <c r="U27" s="18" t="str">
        <f t="shared" ca="1" si="0"/>
        <v/>
      </c>
    </row>
    <row r="28" spans="1:21" ht="30" customHeight="1" x14ac:dyDescent="0.25">
      <c r="A28" s="121"/>
      <c r="B28" s="21">
        <v>13</v>
      </c>
      <c r="C28" s="22"/>
      <c r="D28" s="23"/>
      <c r="E28" s="24"/>
      <c r="F28" s="23"/>
      <c r="G28" s="24"/>
      <c r="H28" s="25"/>
      <c r="I28" s="26"/>
      <c r="J28" s="24"/>
      <c r="K28" s="27"/>
      <c r="L28" s="73"/>
      <c r="M28" s="30"/>
      <c r="N28" s="34"/>
      <c r="O28" s="30"/>
      <c r="P28" s="29" t="str">
        <f>IFERROR(VLOOKUP(F28,data!$A$4:$K$57,HLOOKUP(C28,data!$A$2:$K$3,2,1),2)*(1+5%)^($C$14-2012),"")</f>
        <v/>
      </c>
      <c r="Q28" s="30" t="str">
        <f>IFERROR(VLOOKUP(($C$14-J28),data!$A$64:$K$68,HLOOKUP(C28,data!$A$62:$K$63,2,0),2),"")</f>
        <v/>
      </c>
      <c r="R28" s="74" t="str">
        <f t="shared" ca="1" si="2"/>
        <v/>
      </c>
      <c r="S28" s="29" t="str">
        <f t="shared" ca="1" si="1"/>
        <v/>
      </c>
      <c r="T28" s="31" t="str">
        <f>IFERROR(VLOOKUP(E28,data!$A$73:$C$80,HLOOKUP(G28,data!$A$71:$C$72,2,),),"")</f>
        <v/>
      </c>
      <c r="U28" s="18" t="str">
        <f t="shared" ca="1" si="0"/>
        <v/>
      </c>
    </row>
    <row r="29" spans="1:21" ht="30" customHeight="1" x14ac:dyDescent="0.25">
      <c r="A29" s="121"/>
      <c r="B29" s="32">
        <v>14</v>
      </c>
      <c r="C29" s="22"/>
      <c r="D29" s="23"/>
      <c r="E29" s="24"/>
      <c r="F29" s="23"/>
      <c r="G29" s="24"/>
      <c r="H29" s="25"/>
      <c r="I29" s="26"/>
      <c r="J29" s="24"/>
      <c r="K29" s="27"/>
      <c r="L29" s="73"/>
      <c r="M29" s="30"/>
      <c r="N29" s="34"/>
      <c r="O29" s="30"/>
      <c r="P29" s="29" t="str">
        <f>IFERROR(VLOOKUP(F29,data!$A$4:$K$57,HLOOKUP(C29,data!$A$2:$K$3,2,1),2)*(1+5%)^($C$14-2012),"")</f>
        <v/>
      </c>
      <c r="Q29" s="30" t="str">
        <f>IFERROR(VLOOKUP(($C$14-J29),data!$A$64:$K$68,HLOOKUP(C29,data!$A$62:$K$63,2,0),2),"")</f>
        <v/>
      </c>
      <c r="R29" s="74" t="str">
        <f t="shared" ca="1" si="2"/>
        <v/>
      </c>
      <c r="S29" s="29" t="str">
        <f t="shared" ca="1" si="1"/>
        <v/>
      </c>
      <c r="T29" s="31" t="str">
        <f>IFERROR(VLOOKUP(E29,data!$A$73:$C$80,HLOOKUP(G29,data!$A$71:$C$72,2,),),"")</f>
        <v/>
      </c>
      <c r="U29" s="18" t="str">
        <f t="shared" ca="1" si="0"/>
        <v/>
      </c>
    </row>
    <row r="30" spans="1:21" ht="30" customHeight="1" thickBot="1" x14ac:dyDescent="0.3">
      <c r="A30" s="122"/>
      <c r="B30" s="21">
        <v>15</v>
      </c>
      <c r="C30" s="22"/>
      <c r="D30" s="23"/>
      <c r="E30" s="24"/>
      <c r="F30" s="65"/>
      <c r="G30" s="24"/>
      <c r="H30" s="25"/>
      <c r="I30" s="26"/>
      <c r="J30" s="24"/>
      <c r="K30" s="27"/>
      <c r="L30" s="73"/>
      <c r="M30" s="30"/>
      <c r="N30" s="34"/>
      <c r="O30" s="30"/>
      <c r="P30" s="29" t="str">
        <f>IFERROR(VLOOKUP(F30,data!$A$4:$K$57,HLOOKUP(C30,data!$A$2:$K$3,2,1),2)*(1+5%)^($C$14-2012),"")</f>
        <v/>
      </c>
      <c r="Q30" s="30" t="str">
        <f>IFERROR(VLOOKUP(($C$14-J30),data!$A$64:$K$68,HLOOKUP(C30,data!$A$62:$K$63,2,0),2),"")</f>
        <v/>
      </c>
      <c r="R30" s="74" t="str">
        <f t="shared" ca="1" si="2"/>
        <v/>
      </c>
      <c r="S30" s="29" t="str">
        <f t="shared" ca="1" si="1"/>
        <v/>
      </c>
      <c r="T30" s="31" t="str">
        <f>IFERROR(VLOOKUP(E30,data!$A$73:$C$80,HLOOKUP(G30,data!$A$71:$C$72,2,),),"")</f>
        <v/>
      </c>
      <c r="U30" s="18" t="str">
        <f t="shared" ca="1" si="0"/>
        <v/>
      </c>
    </row>
    <row r="31" spans="1:21" ht="18.75" customHeight="1" thickTop="1" thickBot="1" x14ac:dyDescent="0.25">
      <c r="A31" s="115" t="s">
        <v>50</v>
      </c>
      <c r="C31" s="88" t="s">
        <v>51</v>
      </c>
      <c r="D31" s="41" t="s">
        <v>52</v>
      </c>
      <c r="E31" s="42"/>
      <c r="F31" s="66" t="s">
        <v>60</v>
      </c>
      <c r="G31" s="42"/>
      <c r="H31" s="42"/>
      <c r="I31" s="42"/>
      <c r="J31" s="42"/>
      <c r="K31" s="43" t="s">
        <v>7</v>
      </c>
      <c r="L31" s="43" t="s">
        <v>8</v>
      </c>
      <c r="M31" s="42"/>
      <c r="N31" s="42"/>
      <c r="O31" s="42"/>
      <c r="P31" s="81" t="s">
        <v>53</v>
      </c>
      <c r="Q31" s="82" t="s">
        <v>31</v>
      </c>
      <c r="R31" s="82" t="s">
        <v>49</v>
      </c>
      <c r="S31" s="82" t="s">
        <v>32</v>
      </c>
      <c r="T31" s="82" t="s">
        <v>33</v>
      </c>
      <c r="U31" s="82" t="s">
        <v>69</v>
      </c>
    </row>
    <row r="32" spans="1:21" ht="18.75" thickTop="1" x14ac:dyDescent="0.2">
      <c r="A32" s="116"/>
      <c r="C32" s="89" t="s">
        <v>54</v>
      </c>
      <c r="D32" s="72">
        <v>0.05</v>
      </c>
      <c r="E32" s="42"/>
      <c r="F32" s="71">
        <v>85</v>
      </c>
      <c r="G32" s="42"/>
      <c r="H32" s="42"/>
      <c r="I32" s="42"/>
      <c r="J32" s="42"/>
      <c r="K32" s="64">
        <v>42370</v>
      </c>
      <c r="L32" s="45"/>
      <c r="M32" s="42"/>
      <c r="N32" s="42"/>
      <c r="O32" s="42"/>
      <c r="P32" s="76">
        <f>IF(YEAR($K32)=$C$14,$F32,$F32*(1+$D32)^($C$14-YEAR($K32)))</f>
        <v>85</v>
      </c>
      <c r="Q32" s="46">
        <v>250</v>
      </c>
      <c r="R32" s="74">
        <f t="shared" ca="1" si="2"/>
        <v>12.166666666666666</v>
      </c>
      <c r="S32" s="60">
        <f t="shared" ref="S32:S52" ca="1" si="3">IFERROR((P32*Q32)*(R32/12),"")</f>
        <v>21545.138888888887</v>
      </c>
      <c r="T32" s="61">
        <v>0.15</v>
      </c>
      <c r="U32" s="18">
        <f t="shared" ref="U32:U41" ca="1" si="4">IFERROR((S32*T32),"")</f>
        <v>3231.770833333333</v>
      </c>
    </row>
    <row r="33" spans="1:21" ht="18" x14ac:dyDescent="0.2">
      <c r="A33" s="116"/>
      <c r="C33" s="90" t="s">
        <v>55</v>
      </c>
      <c r="D33" s="44">
        <v>0.04</v>
      </c>
      <c r="E33" s="42"/>
      <c r="F33" s="67">
        <v>115</v>
      </c>
      <c r="G33" s="42"/>
      <c r="H33" s="42"/>
      <c r="I33" s="42"/>
      <c r="J33" s="42"/>
      <c r="K33" s="45">
        <v>41488</v>
      </c>
      <c r="L33" s="45">
        <v>41858</v>
      </c>
      <c r="M33" s="42"/>
      <c r="N33" s="42"/>
      <c r="O33" s="42"/>
      <c r="P33" s="70">
        <f t="shared" ref="P33:P41" si="5">IF(YEAR($K33)=$C$14,$F33,$F33*(1+$D33)^($C$14-YEAR($K33)))</f>
        <v>129.35936000000001</v>
      </c>
      <c r="Q33" s="47">
        <v>240</v>
      </c>
      <c r="R33" s="74">
        <f t="shared" ca="1" si="2"/>
        <v>0</v>
      </c>
      <c r="S33" s="60">
        <f t="shared" ca="1" si="3"/>
        <v>0</v>
      </c>
      <c r="T33" s="61">
        <v>0.2</v>
      </c>
      <c r="U33" s="18">
        <f t="shared" ca="1" si="4"/>
        <v>0</v>
      </c>
    </row>
    <row r="34" spans="1:21" ht="18" x14ac:dyDescent="0.2">
      <c r="A34" s="116"/>
      <c r="C34" s="90" t="s">
        <v>56</v>
      </c>
      <c r="D34" s="44">
        <v>0.1</v>
      </c>
      <c r="E34" s="42"/>
      <c r="F34" s="67">
        <v>160</v>
      </c>
      <c r="G34" s="42"/>
      <c r="H34" s="42"/>
      <c r="I34" s="42"/>
      <c r="J34" s="42"/>
      <c r="K34" s="45">
        <v>41858</v>
      </c>
      <c r="L34" s="45"/>
      <c r="M34" s="42"/>
      <c r="N34" s="42"/>
      <c r="O34" s="42"/>
      <c r="P34" s="70">
        <f>IF(YEAR($K34)=$C$14,$F34,$F34*(1+$D34)^($C$14-YEAR($K34)))</f>
        <v>193.60000000000002</v>
      </c>
      <c r="Q34" s="47">
        <v>200</v>
      </c>
      <c r="R34" s="74">
        <f t="shared" ca="1" si="2"/>
        <v>12</v>
      </c>
      <c r="S34" s="60">
        <f t="shared" ca="1" si="3"/>
        <v>38720.000000000007</v>
      </c>
      <c r="T34" s="62">
        <v>0.3</v>
      </c>
      <c r="U34" s="18">
        <f t="shared" ca="1" si="4"/>
        <v>11616.000000000002</v>
      </c>
    </row>
    <row r="35" spans="1:21" ht="18" x14ac:dyDescent="0.2">
      <c r="A35" s="116"/>
      <c r="C35" s="90"/>
      <c r="D35" s="44"/>
      <c r="E35" s="42"/>
      <c r="F35" s="67"/>
      <c r="G35" s="42"/>
      <c r="H35" s="42"/>
      <c r="I35" s="42"/>
      <c r="J35" s="42"/>
      <c r="K35" s="45"/>
      <c r="L35" s="45"/>
      <c r="M35" s="42"/>
      <c r="N35" s="42"/>
      <c r="O35" s="42"/>
      <c r="P35" s="70">
        <f t="shared" si="5"/>
        <v>0</v>
      </c>
      <c r="Q35" s="47"/>
      <c r="R35" s="74" t="str">
        <f t="shared" ca="1" si="2"/>
        <v/>
      </c>
      <c r="S35" s="60" t="str">
        <f t="shared" ca="1" si="3"/>
        <v/>
      </c>
      <c r="T35" s="62"/>
      <c r="U35" s="18" t="str">
        <f t="shared" ca="1" si="4"/>
        <v/>
      </c>
    </row>
    <row r="36" spans="1:21" ht="18" x14ac:dyDescent="0.2">
      <c r="A36" s="116"/>
      <c r="C36" s="90"/>
      <c r="D36" s="44"/>
      <c r="E36" s="42"/>
      <c r="F36" s="67"/>
      <c r="G36" s="42"/>
      <c r="H36" s="42"/>
      <c r="I36" s="42"/>
      <c r="J36" s="42"/>
      <c r="K36" s="45"/>
      <c r="L36" s="45"/>
      <c r="M36" s="42"/>
      <c r="N36" s="42"/>
      <c r="O36" s="42"/>
      <c r="P36" s="70">
        <f t="shared" si="5"/>
        <v>0</v>
      </c>
      <c r="Q36" s="47"/>
      <c r="R36" s="74" t="str">
        <f t="shared" ca="1" si="2"/>
        <v/>
      </c>
      <c r="S36" s="60" t="str">
        <f t="shared" ca="1" si="3"/>
        <v/>
      </c>
      <c r="T36" s="62"/>
      <c r="U36" s="18" t="str">
        <f t="shared" ca="1" si="4"/>
        <v/>
      </c>
    </row>
    <row r="37" spans="1:21" ht="18" x14ac:dyDescent="0.2">
      <c r="A37" s="116"/>
      <c r="C37" s="90"/>
      <c r="D37" s="44"/>
      <c r="E37" s="42"/>
      <c r="F37" s="67"/>
      <c r="G37" s="42"/>
      <c r="H37" s="42"/>
      <c r="I37" s="42"/>
      <c r="J37" s="42"/>
      <c r="K37" s="45"/>
      <c r="L37" s="45"/>
      <c r="M37" s="42"/>
      <c r="N37" s="42"/>
      <c r="O37" s="42"/>
      <c r="P37" s="70">
        <f t="shared" si="5"/>
        <v>0</v>
      </c>
      <c r="Q37" s="47"/>
      <c r="R37" s="74" t="str">
        <f t="shared" ca="1" si="2"/>
        <v/>
      </c>
      <c r="S37" s="60" t="str">
        <f t="shared" ca="1" si="3"/>
        <v/>
      </c>
      <c r="T37" s="62"/>
      <c r="U37" s="18" t="str">
        <f t="shared" ca="1" si="4"/>
        <v/>
      </c>
    </row>
    <row r="38" spans="1:21" ht="18" x14ac:dyDescent="0.2">
      <c r="A38" s="116"/>
      <c r="C38" s="90"/>
      <c r="D38" s="44"/>
      <c r="E38" s="42"/>
      <c r="F38" s="67"/>
      <c r="G38" s="42"/>
      <c r="H38" s="42"/>
      <c r="I38" s="42"/>
      <c r="J38" s="42"/>
      <c r="K38" s="45"/>
      <c r="L38" s="45"/>
      <c r="M38" s="42"/>
      <c r="N38" s="42"/>
      <c r="O38" s="42"/>
      <c r="P38" s="70">
        <f t="shared" si="5"/>
        <v>0</v>
      </c>
      <c r="Q38" s="47"/>
      <c r="R38" s="74" t="str">
        <f t="shared" ca="1" si="2"/>
        <v/>
      </c>
      <c r="S38" s="60" t="str">
        <f t="shared" ca="1" si="3"/>
        <v/>
      </c>
      <c r="T38" s="62"/>
      <c r="U38" s="18" t="str">
        <f t="shared" ca="1" si="4"/>
        <v/>
      </c>
    </row>
    <row r="39" spans="1:21" ht="18" x14ac:dyDescent="0.2">
      <c r="A39" s="116"/>
      <c r="C39" s="90"/>
      <c r="D39" s="44"/>
      <c r="E39" s="42"/>
      <c r="F39" s="67"/>
      <c r="G39" s="42"/>
      <c r="H39" s="42"/>
      <c r="I39" s="42"/>
      <c r="J39" s="42"/>
      <c r="K39" s="45"/>
      <c r="L39" s="45"/>
      <c r="M39" s="42"/>
      <c r="N39" s="42"/>
      <c r="O39" s="42"/>
      <c r="P39" s="70">
        <f t="shared" si="5"/>
        <v>0</v>
      </c>
      <c r="Q39" s="47"/>
      <c r="R39" s="74" t="str">
        <f t="shared" ca="1" si="2"/>
        <v/>
      </c>
      <c r="S39" s="60" t="str">
        <f t="shared" ca="1" si="3"/>
        <v/>
      </c>
      <c r="T39" s="62"/>
      <c r="U39" s="18" t="str">
        <f t="shared" ca="1" si="4"/>
        <v/>
      </c>
    </row>
    <row r="40" spans="1:21" ht="18" x14ac:dyDescent="0.2">
      <c r="A40" s="116"/>
      <c r="C40" s="90"/>
      <c r="D40" s="44"/>
      <c r="E40" s="42"/>
      <c r="F40" s="67"/>
      <c r="G40" s="42"/>
      <c r="H40" s="42"/>
      <c r="I40" s="42"/>
      <c r="J40" s="42"/>
      <c r="K40" s="45"/>
      <c r="L40" s="45"/>
      <c r="M40" s="42"/>
      <c r="N40" s="42"/>
      <c r="O40" s="42"/>
      <c r="P40" s="70">
        <f t="shared" si="5"/>
        <v>0</v>
      </c>
      <c r="Q40" s="47"/>
      <c r="R40" s="74" t="str">
        <f t="shared" ca="1" si="2"/>
        <v/>
      </c>
      <c r="S40" s="60" t="str">
        <f t="shared" ca="1" si="3"/>
        <v/>
      </c>
      <c r="T40" s="62"/>
      <c r="U40" s="18" t="str">
        <f t="shared" ca="1" si="4"/>
        <v/>
      </c>
    </row>
    <row r="41" spans="1:21" ht="18.75" thickBot="1" x14ac:dyDescent="0.25">
      <c r="A41" s="116"/>
      <c r="C41" s="91"/>
      <c r="D41" s="44"/>
      <c r="E41" s="42"/>
      <c r="F41" s="67"/>
      <c r="G41" s="42"/>
      <c r="H41" s="42"/>
      <c r="I41" s="42"/>
      <c r="J41" s="42"/>
      <c r="K41" s="45"/>
      <c r="L41" s="45"/>
      <c r="M41" s="42"/>
      <c r="N41" s="42"/>
      <c r="O41" s="42"/>
      <c r="P41" s="70">
        <f t="shared" si="5"/>
        <v>0</v>
      </c>
      <c r="Q41" s="48"/>
      <c r="R41" s="74" t="str">
        <f t="shared" ca="1" si="2"/>
        <v/>
      </c>
      <c r="S41" s="60" t="str">
        <f t="shared" ca="1" si="3"/>
        <v/>
      </c>
      <c r="T41" s="63"/>
      <c r="U41" s="18" t="str">
        <f t="shared" ca="1" si="4"/>
        <v/>
      </c>
    </row>
    <row r="42" spans="1:21" ht="18.75" customHeight="1" thickBot="1" x14ac:dyDescent="0.25">
      <c r="A42" s="117" t="s">
        <v>57</v>
      </c>
      <c r="B42" s="92"/>
      <c r="C42" s="92" t="s">
        <v>29</v>
      </c>
      <c r="D42" s="49" t="s">
        <v>52</v>
      </c>
      <c r="E42" s="50"/>
      <c r="F42" s="49" t="s">
        <v>61</v>
      </c>
      <c r="G42" s="50"/>
      <c r="H42" s="50"/>
      <c r="I42" s="50"/>
      <c r="J42" s="50"/>
      <c r="K42" s="51" t="s">
        <v>7</v>
      </c>
      <c r="L42" s="51" t="s">
        <v>8</v>
      </c>
      <c r="M42" s="50"/>
      <c r="N42" s="50"/>
      <c r="O42" s="50"/>
      <c r="P42" s="83" t="s">
        <v>58</v>
      </c>
      <c r="Q42" s="84" t="s">
        <v>59</v>
      </c>
      <c r="R42" s="84" t="s">
        <v>49</v>
      </c>
      <c r="S42" s="84" t="s">
        <v>32</v>
      </c>
      <c r="T42" s="84" t="s">
        <v>33</v>
      </c>
      <c r="U42" s="85" t="s">
        <v>70</v>
      </c>
    </row>
    <row r="43" spans="1:21" ht="18.75" thickTop="1" x14ac:dyDescent="0.2">
      <c r="A43" s="118"/>
      <c r="B43" s="93"/>
      <c r="C43" s="93" t="s">
        <v>62</v>
      </c>
      <c r="D43" s="52">
        <v>0.1</v>
      </c>
      <c r="E43" s="53"/>
      <c r="F43" s="68">
        <v>1150</v>
      </c>
      <c r="G43" s="53"/>
      <c r="H43" s="53"/>
      <c r="I43" s="53"/>
      <c r="J43" s="53"/>
      <c r="K43" s="45">
        <v>42472</v>
      </c>
      <c r="L43" s="45"/>
      <c r="M43" s="53"/>
      <c r="N43" s="53"/>
      <c r="O43" s="53"/>
      <c r="P43" s="55">
        <f>IF(YEAR($K43)=$C$14,$F43,$F43*(1+$D43)^($C$14-YEAR($K43)))</f>
        <v>1150</v>
      </c>
      <c r="Q43" s="59">
        <v>12</v>
      </c>
      <c r="R43" s="40">
        <f ca="1">IF(AND(K43="",L43=""),"",IF(OR(DATE($C$14,12,31)&lt;K43,DATE($C$14,1,1)&gt;IF(L43="",TODAY(),L43)),0,IF(AND(DATE($C$14,1,1)&lt;=K43,DATE($C$14,12,31)&gt;=IF(L43="",TODAY(),L43)),DATEDIF(K43,IF(L43="",TODAY(),L43),"d")/30,IF(AND(DATE($C$14,1,1)&lt;=K43,DATE($C$14,12,31)&lt;=IF(L43="",TODAY(),L43)),DATEDIF(K43,DATE($C$14,12,31),"d")/30,IF(AND(DATE($C$14,1,1)&gt;=K43,DATE($C$14,12,31)&gt;=IF(L43="",TODAY(),L43)),DATEDIF(DATE($C$14,1,1),IF(L43="",TODAY(),L43),"d")/30,12)))))</f>
        <v>8.7666666666666675</v>
      </c>
      <c r="S43" s="54">
        <f t="shared" ca="1" si="3"/>
        <v>10081.666666666668</v>
      </c>
      <c r="T43" s="58">
        <v>0.5</v>
      </c>
      <c r="U43" s="18">
        <f t="shared" ref="U43:U52" ca="1" si="6">IFERROR((S43*T43),"")</f>
        <v>5040.8333333333339</v>
      </c>
    </row>
    <row r="44" spans="1:21" ht="18" x14ac:dyDescent="0.2">
      <c r="A44" s="118"/>
      <c r="B44" s="87"/>
      <c r="C44" s="87" t="s">
        <v>63</v>
      </c>
      <c r="D44" s="52">
        <v>0.1</v>
      </c>
      <c r="E44" s="53"/>
      <c r="F44" s="68">
        <v>1250</v>
      </c>
      <c r="G44" s="53"/>
      <c r="H44" s="53"/>
      <c r="I44" s="53"/>
      <c r="J44" s="53"/>
      <c r="K44" s="45">
        <v>41501</v>
      </c>
      <c r="L44" s="45"/>
      <c r="M44" s="53"/>
      <c r="N44" s="53"/>
      <c r="O44" s="53"/>
      <c r="P44" s="55">
        <f t="shared" ref="P44:P52" si="7">IF(YEAR($K44)=$C$14,$F44,$F44*(1+$D44)^($C$14-YEAR($K44)))</f>
        <v>1663.7500000000005</v>
      </c>
      <c r="Q44" s="59">
        <v>12</v>
      </c>
      <c r="R44" s="40">
        <f t="shared" ref="R44:R52" ca="1" si="8">IF(AND(K44="",L44=""),"",IF(OR(DATE($C$14,12,31)&lt;K44,DATE($C$14,1,1)&gt;IF(L44="",TODAY(),L44)),0,IF(AND(DATE($C$14,1,1)&lt;=K44,DATE($C$14,12,31)&gt;=IF(L44="",TODAY(),L44)),DATEDIF(K44,IF(L44="",TODAY(),L44),"d")/30,IF(AND(DATE($C$14,1,1)&lt;=K44,DATE($C$14,12,31)&lt;=IF(L44="",TODAY(),L44)),DATEDIF(K44,DATE($C$14,12,31),"d")/30,IF(AND(DATE($C$14,1,1)&gt;=K44,DATE($C$14,12,31)&gt;=IF(L44="",TODAY(),L44)),DATEDIF(DATE($C$14,1,1),IF(L44="",TODAY(),L44),"d")/30,12)))))</f>
        <v>12</v>
      </c>
      <c r="S44" s="54">
        <f t="shared" ca="1" si="3"/>
        <v>19965.000000000007</v>
      </c>
      <c r="T44" s="58">
        <v>0.5</v>
      </c>
      <c r="U44" s="18">
        <f t="shared" ca="1" si="6"/>
        <v>9982.5000000000036</v>
      </c>
    </row>
    <row r="45" spans="1:21" ht="18" x14ac:dyDescent="0.2">
      <c r="A45" s="118"/>
      <c r="B45" s="87"/>
      <c r="C45" s="87" t="s">
        <v>64</v>
      </c>
      <c r="D45" s="52">
        <v>0.1</v>
      </c>
      <c r="E45" s="53"/>
      <c r="F45" s="69">
        <v>700</v>
      </c>
      <c r="G45" s="53"/>
      <c r="H45" s="53"/>
      <c r="I45" s="53"/>
      <c r="J45" s="53"/>
      <c r="K45" s="45">
        <v>43390</v>
      </c>
      <c r="L45" s="45"/>
      <c r="M45" s="53"/>
      <c r="N45" s="53"/>
      <c r="O45" s="53"/>
      <c r="P45" s="55">
        <f t="shared" si="7"/>
        <v>578.51239669421477</v>
      </c>
      <c r="Q45" s="59">
        <v>12</v>
      </c>
      <c r="R45" s="40">
        <f t="shared" ca="1" si="8"/>
        <v>0</v>
      </c>
      <c r="S45" s="54">
        <f t="shared" ca="1" si="3"/>
        <v>0</v>
      </c>
      <c r="T45" s="58">
        <v>0.5</v>
      </c>
      <c r="U45" s="18">
        <f ca="1">IFERROR((S45*T45),"")</f>
        <v>0</v>
      </c>
    </row>
    <row r="46" spans="1:21" ht="18" x14ac:dyDescent="0.2">
      <c r="A46" s="118"/>
      <c r="B46" s="87"/>
      <c r="C46" s="87"/>
      <c r="D46" s="52"/>
      <c r="E46" s="53"/>
      <c r="F46" s="69"/>
      <c r="G46" s="53"/>
      <c r="H46" s="53"/>
      <c r="I46" s="53"/>
      <c r="J46" s="53"/>
      <c r="K46" s="45"/>
      <c r="L46" s="45"/>
      <c r="M46" s="53"/>
      <c r="N46" s="53"/>
      <c r="O46" s="53"/>
      <c r="P46" s="55">
        <f t="shared" si="7"/>
        <v>0</v>
      </c>
      <c r="Q46" s="59">
        <v>12</v>
      </c>
      <c r="R46" s="40" t="str">
        <f t="shared" ca="1" si="8"/>
        <v/>
      </c>
      <c r="S46" s="54" t="str">
        <f t="shared" ca="1" si="3"/>
        <v/>
      </c>
      <c r="T46" s="58">
        <v>0.5</v>
      </c>
      <c r="U46" s="18" t="str">
        <f t="shared" ca="1" si="6"/>
        <v/>
      </c>
    </row>
    <row r="47" spans="1:21" ht="18" x14ac:dyDescent="0.2">
      <c r="A47" s="118"/>
      <c r="B47" s="87"/>
      <c r="C47" s="87"/>
      <c r="D47" s="52"/>
      <c r="E47" s="53"/>
      <c r="F47" s="69"/>
      <c r="G47" s="53"/>
      <c r="H47" s="53"/>
      <c r="I47" s="53"/>
      <c r="J47" s="53"/>
      <c r="K47" s="45"/>
      <c r="L47" s="45"/>
      <c r="M47" s="53"/>
      <c r="N47" s="53"/>
      <c r="O47" s="53"/>
      <c r="P47" s="55">
        <f t="shared" si="7"/>
        <v>0</v>
      </c>
      <c r="Q47" s="59">
        <v>12</v>
      </c>
      <c r="R47" s="40" t="str">
        <f t="shared" ca="1" si="8"/>
        <v/>
      </c>
      <c r="S47" s="54" t="str">
        <f t="shared" ca="1" si="3"/>
        <v/>
      </c>
      <c r="T47" s="58">
        <v>0.5</v>
      </c>
      <c r="U47" s="18" t="str">
        <f t="shared" ca="1" si="6"/>
        <v/>
      </c>
    </row>
    <row r="48" spans="1:21" ht="18" x14ac:dyDescent="0.2">
      <c r="A48" s="118"/>
      <c r="B48" s="87"/>
      <c r="C48" s="87"/>
      <c r="D48" s="52"/>
      <c r="E48" s="53"/>
      <c r="F48" s="69"/>
      <c r="G48" s="53"/>
      <c r="H48" s="53"/>
      <c r="I48" s="53"/>
      <c r="J48" s="53"/>
      <c r="K48" s="45"/>
      <c r="L48" s="45"/>
      <c r="M48" s="53"/>
      <c r="N48" s="53"/>
      <c r="O48" s="53"/>
      <c r="P48" s="55">
        <f t="shared" si="7"/>
        <v>0</v>
      </c>
      <c r="Q48" s="59">
        <v>12</v>
      </c>
      <c r="R48" s="40" t="str">
        <f t="shared" ca="1" si="8"/>
        <v/>
      </c>
      <c r="S48" s="54" t="str">
        <f t="shared" ca="1" si="3"/>
        <v/>
      </c>
      <c r="T48" s="58">
        <v>0.5</v>
      </c>
      <c r="U48" s="18" t="str">
        <f t="shared" ca="1" si="6"/>
        <v/>
      </c>
    </row>
    <row r="49" spans="1:21" ht="18" x14ac:dyDescent="0.2">
      <c r="A49" s="118"/>
      <c r="B49" s="87"/>
      <c r="C49" s="87"/>
      <c r="D49" s="52"/>
      <c r="E49" s="53"/>
      <c r="F49" s="69"/>
      <c r="G49" s="53"/>
      <c r="H49" s="53"/>
      <c r="I49" s="53"/>
      <c r="J49" s="53"/>
      <c r="K49" s="45"/>
      <c r="L49" s="45"/>
      <c r="M49" s="53"/>
      <c r="N49" s="53"/>
      <c r="O49" s="53"/>
      <c r="P49" s="55">
        <f t="shared" si="7"/>
        <v>0</v>
      </c>
      <c r="Q49" s="59">
        <v>12</v>
      </c>
      <c r="R49" s="40" t="str">
        <f t="shared" ca="1" si="8"/>
        <v/>
      </c>
      <c r="S49" s="54" t="str">
        <f t="shared" ca="1" si="3"/>
        <v/>
      </c>
      <c r="T49" s="58">
        <v>0.5</v>
      </c>
      <c r="U49" s="18" t="str">
        <f t="shared" ca="1" si="6"/>
        <v/>
      </c>
    </row>
    <row r="50" spans="1:21" ht="18" x14ac:dyDescent="0.2">
      <c r="A50" s="118"/>
      <c r="B50" s="87"/>
      <c r="C50" s="87"/>
      <c r="D50" s="52"/>
      <c r="E50" s="53"/>
      <c r="F50" s="69"/>
      <c r="G50" s="53"/>
      <c r="H50" s="53"/>
      <c r="I50" s="53"/>
      <c r="J50" s="53"/>
      <c r="K50" s="45"/>
      <c r="L50" s="45"/>
      <c r="M50" s="53"/>
      <c r="N50" s="53"/>
      <c r="O50" s="53"/>
      <c r="P50" s="55">
        <f t="shared" si="7"/>
        <v>0</v>
      </c>
      <c r="Q50" s="59">
        <v>12</v>
      </c>
      <c r="R50" s="40" t="str">
        <f t="shared" ca="1" si="8"/>
        <v/>
      </c>
      <c r="S50" s="54" t="str">
        <f t="shared" ca="1" si="3"/>
        <v/>
      </c>
      <c r="T50" s="58">
        <v>0.5</v>
      </c>
      <c r="U50" s="18" t="str">
        <f t="shared" ca="1" si="6"/>
        <v/>
      </c>
    </row>
    <row r="51" spans="1:21" ht="18" x14ac:dyDescent="0.2">
      <c r="A51" s="118"/>
      <c r="B51" s="87"/>
      <c r="C51" s="87"/>
      <c r="D51" s="52"/>
      <c r="E51" s="53"/>
      <c r="F51" s="69"/>
      <c r="G51" s="53"/>
      <c r="H51" s="53"/>
      <c r="I51" s="53"/>
      <c r="J51" s="53"/>
      <c r="K51" s="45"/>
      <c r="L51" s="45"/>
      <c r="M51" s="53"/>
      <c r="N51" s="53"/>
      <c r="O51" s="53"/>
      <c r="P51" s="55">
        <f t="shared" si="7"/>
        <v>0</v>
      </c>
      <c r="Q51" s="59">
        <v>12</v>
      </c>
      <c r="R51" s="40" t="str">
        <f t="shared" ca="1" si="8"/>
        <v/>
      </c>
      <c r="S51" s="54" t="str">
        <f t="shared" ca="1" si="3"/>
        <v/>
      </c>
      <c r="T51" s="58">
        <v>0.5</v>
      </c>
      <c r="U51" s="18" t="str">
        <f t="shared" ca="1" si="6"/>
        <v/>
      </c>
    </row>
    <row r="52" spans="1:21" ht="18.75" thickBot="1" x14ac:dyDescent="0.25">
      <c r="A52" s="119"/>
      <c r="B52" s="94"/>
      <c r="C52" s="94"/>
      <c r="D52" s="52"/>
      <c r="E52" s="56"/>
      <c r="F52" s="69"/>
      <c r="G52" s="56"/>
      <c r="H52" s="56"/>
      <c r="I52" s="56"/>
      <c r="J52" s="56"/>
      <c r="K52" s="45"/>
      <c r="L52" s="45"/>
      <c r="M52" s="56"/>
      <c r="N52" s="56"/>
      <c r="O52" s="56"/>
      <c r="P52" s="55">
        <f t="shared" si="7"/>
        <v>0</v>
      </c>
      <c r="Q52" s="59">
        <v>12</v>
      </c>
      <c r="R52" s="40" t="str">
        <f t="shared" ca="1" si="8"/>
        <v/>
      </c>
      <c r="S52" s="54" t="str">
        <f t="shared" ca="1" si="3"/>
        <v/>
      </c>
      <c r="T52" s="58">
        <v>0.5</v>
      </c>
      <c r="U52" s="18" t="str">
        <f t="shared" ca="1" si="6"/>
        <v/>
      </c>
    </row>
    <row r="53" spans="1:21" ht="18" x14ac:dyDescent="0.2">
      <c r="S53" s="86">
        <f ca="1">IFERROR(SUM(S16:S52),"")</f>
        <v>175482.32849305557</v>
      </c>
      <c r="U53" s="86">
        <f ca="1">IFERROR(SUM(U16:U52),"")</f>
        <v>51163.73490104168</v>
      </c>
    </row>
  </sheetData>
  <mergeCells count="8">
    <mergeCell ref="A31:A41"/>
    <mergeCell ref="A42:A52"/>
    <mergeCell ref="A15:A30"/>
    <mergeCell ref="A14:B14"/>
    <mergeCell ref="C1:H1"/>
    <mergeCell ref="C2:H2"/>
    <mergeCell ref="C7:D7"/>
    <mergeCell ref="C11:H1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حساب_وترحيل">
                <anchor moveWithCells="1" sizeWithCells="1">
                  <from>
                    <xdr:col>6</xdr:col>
                    <xdr:colOff>609600</xdr:colOff>
                    <xdr:row>9</xdr:row>
                    <xdr:rowOff>47625</xdr:rowOff>
                  </from>
                  <to>
                    <xdr:col>11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data!$A$94:$A$112</xm:f>
          </x14:formula1>
          <xm:sqref>C14</xm:sqref>
        </x14:dataValidation>
        <x14:dataValidation type="list" allowBlank="1" showInputMessage="1" showErrorMessage="1">
          <x14:formula1>
            <xm:f>data!$C$83:$C$84</xm:f>
          </x14:formula1>
          <xm:sqref>G16:G30</xm:sqref>
        </x14:dataValidation>
        <x14:dataValidation type="list" allowBlank="1" showInputMessage="1" showErrorMessage="1">
          <x14:formula1>
            <xm:f>data!$A$73:$A$80</xm:f>
          </x14:formula1>
          <xm:sqref>E16:E30</xm:sqref>
        </x14:dataValidation>
        <x14:dataValidation type="list" allowBlank="1" showInputMessage="1" showErrorMessage="1">
          <x14:formula1>
            <xm:f>data!$A$83:$A$92</xm:f>
          </x14:formula1>
          <xm:sqref>C16:C30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/>
  <dimension ref="A1:H153"/>
  <sheetViews>
    <sheetView rightToLeft="1" topLeftCell="A31" workbookViewId="0">
      <selection activeCell="E142" sqref="E142"/>
    </sheetView>
  </sheetViews>
  <sheetFormatPr defaultRowHeight="18.95" customHeight="1" x14ac:dyDescent="0.2"/>
  <cols>
    <col min="1" max="1" width="9.625" style="7" customWidth="1"/>
    <col min="2" max="2" width="7.375" style="7" bestFit="1" customWidth="1"/>
    <col min="3" max="3" width="11.875" style="7" bestFit="1" customWidth="1"/>
    <col min="4" max="4" width="7.75" style="7" bestFit="1" customWidth="1"/>
    <col min="5" max="6" width="11.875" style="7" bestFit="1" customWidth="1"/>
    <col min="7" max="7" width="7.25" style="7" bestFit="1" customWidth="1"/>
    <col min="8" max="8" width="11.875" style="7" bestFit="1" customWidth="1"/>
    <col min="9" max="16384" width="9" style="7"/>
  </cols>
  <sheetData>
    <row r="1" spans="1:8" ht="18.95" customHeight="1" x14ac:dyDescent="0.2">
      <c r="A1" s="95">
        <v>2012</v>
      </c>
      <c r="B1" s="98"/>
      <c r="C1" s="99"/>
      <c r="D1" s="99"/>
      <c r="E1" s="99"/>
      <c r="F1" s="99"/>
      <c r="G1" s="99"/>
      <c r="H1" s="100"/>
    </row>
    <row r="2" spans="1:8" ht="18.95" customHeight="1" x14ac:dyDescent="0.2">
      <c r="B2" s="103"/>
      <c r="C2" s="96"/>
      <c r="D2" s="96"/>
      <c r="E2" s="96"/>
      <c r="F2" s="96"/>
      <c r="G2" s="96"/>
      <c r="H2" s="104"/>
    </row>
    <row r="3" spans="1:8" ht="18.95" customHeight="1" x14ac:dyDescent="0.2">
      <c r="B3" s="103"/>
      <c r="C3" s="96"/>
      <c r="D3" s="96"/>
      <c r="E3" s="96"/>
      <c r="F3" s="96"/>
      <c r="G3" s="96"/>
      <c r="H3" s="104"/>
    </row>
    <row r="4" spans="1:8" ht="18.95" customHeight="1" thickBot="1" x14ac:dyDescent="0.25">
      <c r="B4" s="105" t="s">
        <v>71</v>
      </c>
      <c r="C4" s="106"/>
      <c r="D4" s="106"/>
      <c r="E4" s="106"/>
      <c r="F4" s="107">
        <v>0</v>
      </c>
      <c r="G4" s="106"/>
      <c r="H4" s="108">
        <v>0</v>
      </c>
    </row>
    <row r="5" spans="1:8" ht="18.95" customHeight="1" thickBot="1" x14ac:dyDescent="0.25"/>
    <row r="6" spans="1:8" ht="18.95" customHeight="1" x14ac:dyDescent="0.2">
      <c r="A6" s="95">
        <v>2013</v>
      </c>
      <c r="B6" s="98"/>
      <c r="C6" s="99"/>
      <c r="D6" s="99"/>
      <c r="E6" s="99"/>
      <c r="F6" s="99"/>
      <c r="G6" s="99"/>
      <c r="H6" s="100"/>
    </row>
    <row r="7" spans="1:8" ht="18.95" customHeight="1" x14ac:dyDescent="0.2">
      <c r="B7" s="101" t="s">
        <v>6</v>
      </c>
      <c r="C7" s="97" t="s">
        <v>35</v>
      </c>
      <c r="D7" s="97" t="s">
        <v>31</v>
      </c>
      <c r="E7" s="97" t="s">
        <v>49</v>
      </c>
      <c r="F7" s="97" t="s">
        <v>32</v>
      </c>
      <c r="G7" s="97" t="s">
        <v>33</v>
      </c>
      <c r="H7" s="102" t="s">
        <v>36</v>
      </c>
    </row>
    <row r="8" spans="1:8" ht="18.95" customHeight="1" x14ac:dyDescent="0.2">
      <c r="B8" s="103">
        <v>8654</v>
      </c>
      <c r="C8" s="96">
        <v>150.15</v>
      </c>
      <c r="D8" s="96">
        <v>190</v>
      </c>
      <c r="E8" s="96">
        <v>8.1333333333333329</v>
      </c>
      <c r="F8" s="96">
        <v>19335.98333333333</v>
      </c>
      <c r="G8" s="96">
        <v>0.25</v>
      </c>
      <c r="H8" s="104">
        <v>4833.9958333333325</v>
      </c>
    </row>
    <row r="9" spans="1:8" ht="18.95" customHeight="1" x14ac:dyDescent="0.2">
      <c r="B9" s="103"/>
      <c r="C9" s="96"/>
      <c r="D9" s="96"/>
      <c r="E9" s="96"/>
      <c r="F9" s="96"/>
      <c r="G9" s="96"/>
      <c r="H9" s="104"/>
    </row>
    <row r="10" spans="1:8" ht="18.95" customHeight="1" x14ac:dyDescent="0.2">
      <c r="B10" s="101"/>
      <c r="C10" s="97" t="s">
        <v>53</v>
      </c>
      <c r="D10" s="97" t="s">
        <v>31</v>
      </c>
      <c r="E10" s="97" t="s">
        <v>49</v>
      </c>
      <c r="F10" s="97" t="s">
        <v>32</v>
      </c>
      <c r="G10" s="97" t="s">
        <v>33</v>
      </c>
      <c r="H10" s="102" t="s">
        <v>69</v>
      </c>
    </row>
    <row r="11" spans="1:8" ht="18.95" customHeight="1" x14ac:dyDescent="0.2">
      <c r="B11" s="103"/>
      <c r="C11" s="96">
        <v>115</v>
      </c>
      <c r="D11" s="96">
        <v>240</v>
      </c>
      <c r="E11" s="96">
        <v>5.0333333333333332</v>
      </c>
      <c r="F11" s="96">
        <v>11576.666666666666</v>
      </c>
      <c r="G11" s="96">
        <v>0.2</v>
      </c>
      <c r="H11" s="104">
        <v>2315.3333333333335</v>
      </c>
    </row>
    <row r="12" spans="1:8" ht="18.95" customHeight="1" x14ac:dyDescent="0.2">
      <c r="B12" s="103"/>
      <c r="C12" s="96"/>
      <c r="D12" s="96"/>
      <c r="E12" s="96"/>
      <c r="F12" s="96"/>
      <c r="G12" s="96"/>
      <c r="H12" s="104"/>
    </row>
    <row r="13" spans="1:8" ht="18.95" customHeight="1" x14ac:dyDescent="0.2">
      <c r="B13" s="101"/>
      <c r="C13" s="97" t="s">
        <v>58</v>
      </c>
      <c r="D13" s="97" t="s">
        <v>59</v>
      </c>
      <c r="E13" s="97" t="s">
        <v>49</v>
      </c>
      <c r="F13" s="97" t="s">
        <v>32</v>
      </c>
      <c r="G13" s="97" t="s">
        <v>33</v>
      </c>
      <c r="H13" s="102" t="s">
        <v>70</v>
      </c>
    </row>
    <row r="14" spans="1:8" ht="18.95" customHeight="1" x14ac:dyDescent="0.2">
      <c r="B14" s="103"/>
      <c r="C14" s="96">
        <v>1250</v>
      </c>
      <c r="D14" s="96">
        <v>12</v>
      </c>
      <c r="E14" s="96">
        <v>4.5999999999999996</v>
      </c>
      <c r="F14" s="96">
        <v>5750</v>
      </c>
      <c r="G14" s="96">
        <v>0.5</v>
      </c>
      <c r="H14" s="104">
        <v>2875</v>
      </c>
    </row>
    <row r="15" spans="1:8" ht="18.95" customHeight="1" x14ac:dyDescent="0.2">
      <c r="B15" s="103"/>
      <c r="C15" s="96"/>
      <c r="D15" s="96"/>
      <c r="E15" s="96"/>
      <c r="F15" s="96"/>
      <c r="G15" s="96"/>
      <c r="H15" s="104"/>
    </row>
    <row r="16" spans="1:8" ht="18.95" customHeight="1" thickBot="1" x14ac:dyDescent="0.25">
      <c r="B16" s="105" t="s">
        <v>71</v>
      </c>
      <c r="C16" s="106"/>
      <c r="D16" s="106"/>
      <c r="E16" s="106"/>
      <c r="F16" s="107">
        <v>36662.649999999994</v>
      </c>
      <c r="G16" s="106"/>
      <c r="H16" s="108">
        <v>10024.329166666666</v>
      </c>
    </row>
    <row r="17" spans="1:8" ht="18.95" customHeight="1" thickBot="1" x14ac:dyDescent="0.25"/>
    <row r="18" spans="1:8" ht="18.95" customHeight="1" x14ac:dyDescent="0.2">
      <c r="A18" s="95">
        <v>2014</v>
      </c>
      <c r="B18" s="98"/>
      <c r="C18" s="99"/>
      <c r="D18" s="99"/>
      <c r="E18" s="99"/>
      <c r="F18" s="99"/>
      <c r="G18" s="99"/>
      <c r="H18" s="100"/>
    </row>
    <row r="19" spans="1:8" ht="18.95" customHeight="1" x14ac:dyDescent="0.2">
      <c r="B19" s="101" t="s">
        <v>6</v>
      </c>
      <c r="C19" s="97" t="s">
        <v>35</v>
      </c>
      <c r="D19" s="97" t="s">
        <v>31</v>
      </c>
      <c r="E19" s="97" t="s">
        <v>49</v>
      </c>
      <c r="F19" s="97" t="s">
        <v>32</v>
      </c>
      <c r="G19" s="97" t="s">
        <v>33</v>
      </c>
      <c r="H19" s="102" t="s">
        <v>36</v>
      </c>
    </row>
    <row r="20" spans="1:8" ht="18.95" customHeight="1" x14ac:dyDescent="0.2">
      <c r="B20" s="103">
        <v>6135</v>
      </c>
      <c r="C20" s="96">
        <v>157.6575</v>
      </c>
      <c r="D20" s="96">
        <v>300</v>
      </c>
      <c r="E20" s="96">
        <v>4.9000000000000004</v>
      </c>
      <c r="F20" s="96">
        <v>19313.043750000001</v>
      </c>
      <c r="G20" s="96">
        <v>0.25</v>
      </c>
      <c r="H20" s="104">
        <v>4828.2609375000002</v>
      </c>
    </row>
    <row r="21" spans="1:8" ht="18.95" customHeight="1" x14ac:dyDescent="0.2">
      <c r="B21" s="103">
        <v>8654</v>
      </c>
      <c r="C21" s="96">
        <v>157.6575</v>
      </c>
      <c r="D21" s="96">
        <v>190</v>
      </c>
      <c r="E21" s="96">
        <v>12</v>
      </c>
      <c r="F21" s="96">
        <v>29954.924999999999</v>
      </c>
      <c r="G21" s="96">
        <v>0.25</v>
      </c>
      <c r="H21" s="104">
        <v>7488.7312499999998</v>
      </c>
    </row>
    <row r="22" spans="1:8" ht="18.95" customHeight="1" x14ac:dyDescent="0.2">
      <c r="B22" s="103"/>
      <c r="C22" s="96"/>
      <c r="D22" s="96"/>
      <c r="E22" s="96"/>
      <c r="F22" s="96"/>
      <c r="G22" s="96"/>
      <c r="H22" s="104"/>
    </row>
    <row r="23" spans="1:8" ht="18.95" customHeight="1" x14ac:dyDescent="0.2">
      <c r="B23" s="101"/>
      <c r="C23" s="97" t="s">
        <v>53</v>
      </c>
      <c r="D23" s="97" t="s">
        <v>31</v>
      </c>
      <c r="E23" s="97" t="s">
        <v>49</v>
      </c>
      <c r="F23" s="97" t="s">
        <v>32</v>
      </c>
      <c r="G23" s="97" t="s">
        <v>33</v>
      </c>
      <c r="H23" s="102" t="s">
        <v>69</v>
      </c>
    </row>
    <row r="24" spans="1:8" ht="18.95" customHeight="1" x14ac:dyDescent="0.2">
      <c r="B24" s="103"/>
      <c r="C24" s="96">
        <v>119.60000000000001</v>
      </c>
      <c r="D24" s="96">
        <v>240</v>
      </c>
      <c r="E24" s="96">
        <v>7.2666666666666666</v>
      </c>
      <c r="F24" s="96">
        <v>17381.866666666669</v>
      </c>
      <c r="G24" s="96">
        <v>0.2</v>
      </c>
      <c r="H24" s="104">
        <v>3476.3733333333339</v>
      </c>
    </row>
    <row r="25" spans="1:8" ht="18.95" customHeight="1" x14ac:dyDescent="0.2">
      <c r="B25" s="103"/>
      <c r="C25" s="96">
        <v>160</v>
      </c>
      <c r="D25" s="96">
        <v>200</v>
      </c>
      <c r="E25" s="96">
        <v>4.8666666666666663</v>
      </c>
      <c r="F25" s="96">
        <v>12977.777777777776</v>
      </c>
      <c r="G25" s="96">
        <v>0.3</v>
      </c>
      <c r="H25" s="104">
        <v>3893.3333333333326</v>
      </c>
    </row>
    <row r="26" spans="1:8" ht="18.95" customHeight="1" x14ac:dyDescent="0.2">
      <c r="B26" s="103"/>
      <c r="C26" s="96"/>
      <c r="D26" s="96"/>
      <c r="E26" s="96"/>
      <c r="F26" s="96"/>
      <c r="G26" s="96"/>
      <c r="H26" s="104"/>
    </row>
    <row r="27" spans="1:8" ht="18.95" customHeight="1" x14ac:dyDescent="0.2">
      <c r="B27" s="101"/>
      <c r="C27" s="97" t="s">
        <v>58</v>
      </c>
      <c r="D27" s="97" t="s">
        <v>59</v>
      </c>
      <c r="E27" s="97" t="s">
        <v>49</v>
      </c>
      <c r="F27" s="97" t="s">
        <v>32</v>
      </c>
      <c r="G27" s="97" t="s">
        <v>33</v>
      </c>
      <c r="H27" s="102" t="s">
        <v>70</v>
      </c>
    </row>
    <row r="28" spans="1:8" ht="18.95" customHeight="1" x14ac:dyDescent="0.2">
      <c r="B28" s="103"/>
      <c r="C28" s="96">
        <v>1375</v>
      </c>
      <c r="D28" s="96">
        <v>12</v>
      </c>
      <c r="E28" s="96">
        <v>12</v>
      </c>
      <c r="F28" s="96">
        <v>16500</v>
      </c>
      <c r="G28" s="96">
        <v>0.5</v>
      </c>
      <c r="H28" s="104">
        <v>8250</v>
      </c>
    </row>
    <row r="29" spans="1:8" ht="18.95" customHeight="1" x14ac:dyDescent="0.2">
      <c r="B29" s="103"/>
      <c r="C29" s="96"/>
      <c r="D29" s="96"/>
      <c r="E29" s="96"/>
      <c r="F29" s="96"/>
      <c r="G29" s="96"/>
      <c r="H29" s="104"/>
    </row>
    <row r="30" spans="1:8" ht="18.95" customHeight="1" thickBot="1" x14ac:dyDescent="0.25">
      <c r="B30" s="105" t="s">
        <v>71</v>
      </c>
      <c r="C30" s="106"/>
      <c r="D30" s="106"/>
      <c r="E30" s="106"/>
      <c r="F30" s="107">
        <v>96127.61319444445</v>
      </c>
      <c r="G30" s="106"/>
      <c r="H30" s="108">
        <v>27936.698854166665</v>
      </c>
    </row>
    <row r="31" spans="1:8" ht="18.95" customHeight="1" thickBot="1" x14ac:dyDescent="0.25"/>
    <row r="32" spans="1:8" ht="18.95" customHeight="1" x14ac:dyDescent="0.2">
      <c r="A32" s="95">
        <v>2015</v>
      </c>
      <c r="B32" s="98"/>
      <c r="C32" s="99"/>
      <c r="D32" s="99"/>
      <c r="E32" s="99"/>
      <c r="F32" s="99"/>
      <c r="G32" s="99"/>
      <c r="H32" s="100"/>
    </row>
    <row r="33" spans="1:8" ht="18.95" customHeight="1" x14ac:dyDescent="0.2">
      <c r="B33" s="101" t="s">
        <v>6</v>
      </c>
      <c r="C33" s="97" t="s">
        <v>35</v>
      </c>
      <c r="D33" s="97" t="s">
        <v>31</v>
      </c>
      <c r="E33" s="97" t="s">
        <v>49</v>
      </c>
      <c r="F33" s="97" t="s">
        <v>32</v>
      </c>
      <c r="G33" s="97" t="s">
        <v>33</v>
      </c>
      <c r="H33" s="102" t="s">
        <v>36</v>
      </c>
    </row>
    <row r="34" spans="1:8" ht="18.95" customHeight="1" x14ac:dyDescent="0.2">
      <c r="B34" s="103">
        <v>6135</v>
      </c>
      <c r="C34" s="96">
        <v>165.54037500000001</v>
      </c>
      <c r="D34" s="96">
        <v>300</v>
      </c>
      <c r="E34" s="96">
        <v>12</v>
      </c>
      <c r="F34" s="96">
        <v>49662.112500000003</v>
      </c>
      <c r="G34" s="96">
        <v>0.25</v>
      </c>
      <c r="H34" s="104">
        <v>12415.528125000001</v>
      </c>
    </row>
    <row r="35" spans="1:8" ht="18.95" customHeight="1" x14ac:dyDescent="0.2">
      <c r="B35" s="103">
        <v>8654</v>
      </c>
      <c r="C35" s="96">
        <v>165.54037500000001</v>
      </c>
      <c r="D35" s="96">
        <v>190</v>
      </c>
      <c r="E35" s="96">
        <v>12</v>
      </c>
      <c r="F35" s="96">
        <v>31452.671250000003</v>
      </c>
      <c r="G35" s="96">
        <v>0.25</v>
      </c>
      <c r="H35" s="104">
        <v>7863.1678125000008</v>
      </c>
    </row>
    <row r="36" spans="1:8" ht="18.95" customHeight="1" x14ac:dyDescent="0.2">
      <c r="B36" s="103"/>
      <c r="C36" s="96"/>
      <c r="D36" s="96"/>
      <c r="E36" s="96"/>
      <c r="F36" s="96"/>
      <c r="G36" s="96"/>
      <c r="H36" s="104"/>
    </row>
    <row r="37" spans="1:8" ht="18.95" customHeight="1" x14ac:dyDescent="0.2">
      <c r="B37" s="101"/>
      <c r="C37" s="97" t="s">
        <v>53</v>
      </c>
      <c r="D37" s="97" t="s">
        <v>31</v>
      </c>
      <c r="E37" s="97" t="s">
        <v>49</v>
      </c>
      <c r="F37" s="97" t="s">
        <v>32</v>
      </c>
      <c r="G37" s="97" t="s">
        <v>33</v>
      </c>
      <c r="H37" s="102" t="s">
        <v>69</v>
      </c>
    </row>
    <row r="38" spans="1:8" ht="18.95" customHeight="1" x14ac:dyDescent="0.2">
      <c r="B38" s="103"/>
      <c r="C38" s="96">
        <v>176</v>
      </c>
      <c r="D38" s="96">
        <v>200</v>
      </c>
      <c r="E38" s="96">
        <v>12</v>
      </c>
      <c r="F38" s="96">
        <v>35200</v>
      </c>
      <c r="G38" s="96">
        <v>0.3</v>
      </c>
      <c r="H38" s="104">
        <v>10560</v>
      </c>
    </row>
    <row r="39" spans="1:8" ht="18.95" customHeight="1" x14ac:dyDescent="0.2">
      <c r="B39" s="103"/>
      <c r="C39" s="96"/>
      <c r="D39" s="96"/>
      <c r="E39" s="96"/>
      <c r="F39" s="96"/>
      <c r="G39" s="96"/>
      <c r="H39" s="104"/>
    </row>
    <row r="40" spans="1:8" ht="18.95" customHeight="1" x14ac:dyDescent="0.2">
      <c r="B40" s="101"/>
      <c r="C40" s="97" t="s">
        <v>58</v>
      </c>
      <c r="D40" s="97" t="s">
        <v>59</v>
      </c>
      <c r="E40" s="97" t="s">
        <v>49</v>
      </c>
      <c r="F40" s="97" t="s">
        <v>32</v>
      </c>
      <c r="G40" s="97" t="s">
        <v>33</v>
      </c>
      <c r="H40" s="102" t="s">
        <v>70</v>
      </c>
    </row>
    <row r="41" spans="1:8" ht="18.95" customHeight="1" x14ac:dyDescent="0.2">
      <c r="B41" s="103"/>
      <c r="C41" s="96">
        <v>1512.5000000000002</v>
      </c>
      <c r="D41" s="96">
        <v>12</v>
      </c>
      <c r="E41" s="96">
        <v>12</v>
      </c>
      <c r="F41" s="96">
        <v>18150.000000000004</v>
      </c>
      <c r="G41" s="96">
        <v>0.5</v>
      </c>
      <c r="H41" s="104">
        <v>9075.0000000000018</v>
      </c>
    </row>
    <row r="42" spans="1:8" ht="18.95" customHeight="1" x14ac:dyDescent="0.2">
      <c r="B42" s="103"/>
      <c r="C42" s="96"/>
      <c r="D42" s="96"/>
      <c r="E42" s="96"/>
      <c r="F42" s="96"/>
      <c r="G42" s="96"/>
      <c r="H42" s="104"/>
    </row>
    <row r="43" spans="1:8" ht="18.95" customHeight="1" thickBot="1" x14ac:dyDescent="0.25">
      <c r="B43" s="105" t="s">
        <v>71</v>
      </c>
      <c r="C43" s="106"/>
      <c r="D43" s="106"/>
      <c r="E43" s="106"/>
      <c r="F43" s="107">
        <v>134464.78375</v>
      </c>
      <c r="G43" s="106"/>
      <c r="H43" s="108">
        <v>39913.695937500001</v>
      </c>
    </row>
    <row r="44" spans="1:8" ht="18.95" customHeight="1" thickBot="1" x14ac:dyDescent="0.25"/>
    <row r="45" spans="1:8" ht="18.95" customHeight="1" x14ac:dyDescent="0.2">
      <c r="A45" s="95">
        <v>2016</v>
      </c>
      <c r="B45" s="98"/>
      <c r="C45" s="99"/>
      <c r="D45" s="99"/>
      <c r="E45" s="99"/>
      <c r="F45" s="99"/>
      <c r="G45" s="99"/>
      <c r="H45" s="100"/>
    </row>
    <row r="46" spans="1:8" ht="18.95" customHeight="1" x14ac:dyDescent="0.2">
      <c r="B46" s="101" t="s">
        <v>6</v>
      </c>
      <c r="C46" s="97" t="s">
        <v>35</v>
      </c>
      <c r="D46" s="97" t="s">
        <v>31</v>
      </c>
      <c r="E46" s="97" t="s">
        <v>49</v>
      </c>
      <c r="F46" s="97" t="s">
        <v>32</v>
      </c>
      <c r="G46" s="97" t="s">
        <v>33</v>
      </c>
      <c r="H46" s="102" t="s">
        <v>36</v>
      </c>
    </row>
    <row r="47" spans="1:8" ht="18.95" customHeight="1" x14ac:dyDescent="0.2">
      <c r="B47" s="103">
        <v>6135</v>
      </c>
      <c r="C47" s="96">
        <v>173.81739375000001</v>
      </c>
      <c r="D47" s="96">
        <v>300</v>
      </c>
      <c r="E47" s="96">
        <v>12</v>
      </c>
      <c r="F47" s="96">
        <v>52145.218124999999</v>
      </c>
      <c r="G47" s="96">
        <v>0.25</v>
      </c>
      <c r="H47" s="104">
        <v>13036.30453125</v>
      </c>
    </row>
    <row r="48" spans="1:8" ht="18.95" customHeight="1" x14ac:dyDescent="0.2">
      <c r="B48" s="103">
        <v>8654</v>
      </c>
      <c r="C48" s="96">
        <v>173.81739375000001</v>
      </c>
      <c r="D48" s="96">
        <v>190</v>
      </c>
      <c r="E48" s="96">
        <v>12</v>
      </c>
      <c r="F48" s="96">
        <v>33025.304812499999</v>
      </c>
      <c r="G48" s="96">
        <v>0.25</v>
      </c>
      <c r="H48" s="104">
        <v>8256.3262031249997</v>
      </c>
    </row>
    <row r="49" spans="1:8" ht="18.95" customHeight="1" x14ac:dyDescent="0.2">
      <c r="B49" s="103"/>
      <c r="C49" s="96"/>
      <c r="D49" s="96"/>
      <c r="E49" s="96"/>
      <c r="F49" s="96"/>
      <c r="G49" s="96"/>
      <c r="H49" s="104"/>
    </row>
    <row r="50" spans="1:8" ht="18.95" customHeight="1" x14ac:dyDescent="0.2">
      <c r="B50" s="101"/>
      <c r="C50" s="97" t="s">
        <v>53</v>
      </c>
      <c r="D50" s="97" t="s">
        <v>31</v>
      </c>
      <c r="E50" s="97" t="s">
        <v>49</v>
      </c>
      <c r="F50" s="97" t="s">
        <v>32</v>
      </c>
      <c r="G50" s="97" t="s">
        <v>33</v>
      </c>
      <c r="H50" s="102" t="s">
        <v>69</v>
      </c>
    </row>
    <row r="51" spans="1:8" ht="18.95" customHeight="1" x14ac:dyDescent="0.2">
      <c r="B51" s="103"/>
      <c r="C51" s="96">
        <v>85</v>
      </c>
      <c r="D51" s="96">
        <v>250</v>
      </c>
      <c r="E51" s="96">
        <v>12.166666666666666</v>
      </c>
      <c r="F51" s="96">
        <v>21545.138888888887</v>
      </c>
      <c r="G51" s="96">
        <v>0.15</v>
      </c>
      <c r="H51" s="104">
        <v>3231.770833333333</v>
      </c>
    </row>
    <row r="52" spans="1:8" ht="18.95" customHeight="1" x14ac:dyDescent="0.2">
      <c r="B52" s="103"/>
      <c r="C52" s="96">
        <v>193.60000000000002</v>
      </c>
      <c r="D52" s="96">
        <v>200</v>
      </c>
      <c r="E52" s="96">
        <v>12</v>
      </c>
      <c r="F52" s="96">
        <v>38720.000000000007</v>
      </c>
      <c r="G52" s="96">
        <v>0.3</v>
      </c>
      <c r="H52" s="104">
        <v>11616.000000000002</v>
      </c>
    </row>
    <row r="53" spans="1:8" ht="18.95" customHeight="1" x14ac:dyDescent="0.2">
      <c r="B53" s="103"/>
      <c r="C53" s="96"/>
      <c r="D53" s="96"/>
      <c r="E53" s="96"/>
      <c r="F53" s="96"/>
      <c r="G53" s="96"/>
      <c r="H53" s="104"/>
    </row>
    <row r="54" spans="1:8" ht="18.95" customHeight="1" x14ac:dyDescent="0.2">
      <c r="B54" s="101"/>
      <c r="C54" s="97" t="s">
        <v>58</v>
      </c>
      <c r="D54" s="97" t="s">
        <v>59</v>
      </c>
      <c r="E54" s="97" t="s">
        <v>49</v>
      </c>
      <c r="F54" s="97" t="s">
        <v>32</v>
      </c>
      <c r="G54" s="97" t="s">
        <v>33</v>
      </c>
      <c r="H54" s="102" t="s">
        <v>70</v>
      </c>
    </row>
    <row r="55" spans="1:8" ht="18.95" customHeight="1" x14ac:dyDescent="0.2">
      <c r="B55" s="103"/>
      <c r="C55" s="96">
        <v>1150</v>
      </c>
      <c r="D55" s="96">
        <v>12</v>
      </c>
      <c r="E55" s="96">
        <v>8.7666666666666675</v>
      </c>
      <c r="F55" s="96">
        <v>10081.666666666668</v>
      </c>
      <c r="G55" s="96">
        <v>0.5</v>
      </c>
      <c r="H55" s="104">
        <v>5040.8333333333339</v>
      </c>
    </row>
    <row r="56" spans="1:8" ht="18.95" customHeight="1" x14ac:dyDescent="0.2">
      <c r="B56" s="103"/>
      <c r="C56" s="96">
        <v>1663.7500000000005</v>
      </c>
      <c r="D56" s="96">
        <v>12</v>
      </c>
      <c r="E56" s="96">
        <v>12</v>
      </c>
      <c r="F56" s="96">
        <v>19965.000000000007</v>
      </c>
      <c r="G56" s="96">
        <v>0.5</v>
      </c>
      <c r="H56" s="104">
        <v>9982.5000000000036</v>
      </c>
    </row>
    <row r="57" spans="1:8" ht="18.95" customHeight="1" x14ac:dyDescent="0.2">
      <c r="B57" s="103"/>
      <c r="C57" s="96"/>
      <c r="D57" s="96"/>
      <c r="E57" s="96"/>
      <c r="F57" s="96"/>
      <c r="G57" s="96"/>
      <c r="H57" s="104"/>
    </row>
    <row r="58" spans="1:8" ht="18.95" customHeight="1" thickBot="1" x14ac:dyDescent="0.25">
      <c r="B58" s="105" t="s">
        <v>71</v>
      </c>
      <c r="C58" s="106"/>
      <c r="D58" s="106"/>
      <c r="E58" s="106"/>
      <c r="F58" s="107">
        <v>175482.32849305557</v>
      </c>
      <c r="G58" s="106"/>
      <c r="H58" s="108">
        <v>51163.73490104168</v>
      </c>
    </row>
    <row r="59" spans="1:8" ht="18.95" customHeight="1" thickBot="1" x14ac:dyDescent="0.25"/>
    <row r="60" spans="1:8" ht="18.95" customHeight="1" x14ac:dyDescent="0.2">
      <c r="A60" s="95">
        <v>2017</v>
      </c>
      <c r="B60" s="98"/>
      <c r="C60" s="99"/>
      <c r="D60" s="99"/>
      <c r="E60" s="99"/>
      <c r="F60" s="99"/>
      <c r="G60" s="99"/>
      <c r="H60" s="100"/>
    </row>
    <row r="61" spans="1:8" ht="18.95" customHeight="1" x14ac:dyDescent="0.2">
      <c r="B61" s="101" t="s">
        <v>6</v>
      </c>
      <c r="C61" s="97" t="s">
        <v>35</v>
      </c>
      <c r="D61" s="97" t="s">
        <v>31</v>
      </c>
      <c r="E61" s="97" t="s">
        <v>49</v>
      </c>
      <c r="F61" s="97" t="s">
        <v>32</v>
      </c>
      <c r="G61" s="97" t="s">
        <v>33</v>
      </c>
      <c r="H61" s="102" t="s">
        <v>36</v>
      </c>
    </row>
    <row r="62" spans="1:8" ht="18.95" customHeight="1" x14ac:dyDescent="0.2">
      <c r="B62" s="103">
        <v>6135</v>
      </c>
      <c r="C62" s="96">
        <v>182.50826343750001</v>
      </c>
      <c r="D62" s="96">
        <v>300</v>
      </c>
      <c r="E62" s="96">
        <v>12</v>
      </c>
      <c r="F62" s="96">
        <v>54752.479031250004</v>
      </c>
      <c r="G62" s="96">
        <v>0.25</v>
      </c>
      <c r="H62" s="104">
        <v>13688.119757812501</v>
      </c>
    </row>
    <row r="63" spans="1:8" ht="18.95" customHeight="1" x14ac:dyDescent="0.2">
      <c r="B63" s="103">
        <v>7146</v>
      </c>
      <c r="C63" s="96">
        <v>182.50826343750001</v>
      </c>
      <c r="D63" s="96">
        <v>300</v>
      </c>
      <c r="E63" s="96">
        <v>12.133333333333333</v>
      </c>
      <c r="F63" s="96">
        <v>55360.839909375005</v>
      </c>
      <c r="G63" s="96">
        <v>0.25</v>
      </c>
      <c r="H63" s="104">
        <v>13840.209977343751</v>
      </c>
    </row>
    <row r="64" spans="1:8" ht="18.95" customHeight="1" x14ac:dyDescent="0.2">
      <c r="B64" s="103">
        <v>8654</v>
      </c>
      <c r="C64" s="96">
        <v>182.50826343750001</v>
      </c>
      <c r="D64" s="96">
        <v>190</v>
      </c>
      <c r="E64" s="96">
        <v>12</v>
      </c>
      <c r="F64" s="96">
        <v>34676.570053125004</v>
      </c>
      <c r="G64" s="96">
        <v>0.25</v>
      </c>
      <c r="H64" s="104">
        <v>8669.142513281251</v>
      </c>
    </row>
    <row r="65" spans="1:8" ht="18.95" customHeight="1" x14ac:dyDescent="0.2">
      <c r="B65" s="103"/>
      <c r="C65" s="96"/>
      <c r="D65" s="96"/>
      <c r="E65" s="96"/>
      <c r="F65" s="96"/>
      <c r="G65" s="96"/>
      <c r="H65" s="104"/>
    </row>
    <row r="66" spans="1:8" ht="18.95" customHeight="1" x14ac:dyDescent="0.2">
      <c r="B66" s="101"/>
      <c r="C66" s="97" t="s">
        <v>53</v>
      </c>
      <c r="D66" s="97" t="s">
        <v>31</v>
      </c>
      <c r="E66" s="97" t="s">
        <v>49</v>
      </c>
      <c r="F66" s="97" t="s">
        <v>32</v>
      </c>
      <c r="G66" s="97" t="s">
        <v>33</v>
      </c>
      <c r="H66" s="102" t="s">
        <v>69</v>
      </c>
    </row>
    <row r="67" spans="1:8" ht="18.95" customHeight="1" x14ac:dyDescent="0.2">
      <c r="B67" s="103"/>
      <c r="C67" s="96">
        <v>89.25</v>
      </c>
      <c r="D67" s="96">
        <v>250</v>
      </c>
      <c r="E67" s="96">
        <v>12</v>
      </c>
      <c r="F67" s="96">
        <v>22312.5</v>
      </c>
      <c r="G67" s="96">
        <v>0.15</v>
      </c>
      <c r="H67" s="104">
        <v>3346.875</v>
      </c>
    </row>
    <row r="68" spans="1:8" ht="18.95" customHeight="1" x14ac:dyDescent="0.2">
      <c r="B68" s="103"/>
      <c r="C68" s="96">
        <v>212.96000000000006</v>
      </c>
      <c r="D68" s="96">
        <v>200</v>
      </c>
      <c r="E68" s="96">
        <v>12</v>
      </c>
      <c r="F68" s="96">
        <v>42592.000000000015</v>
      </c>
      <c r="G68" s="96">
        <v>0.3</v>
      </c>
      <c r="H68" s="104">
        <v>12777.600000000004</v>
      </c>
    </row>
    <row r="69" spans="1:8" ht="18.95" customHeight="1" x14ac:dyDescent="0.2">
      <c r="B69" s="103"/>
      <c r="C69" s="96"/>
      <c r="D69" s="96"/>
      <c r="E69" s="96"/>
      <c r="F69" s="96"/>
      <c r="G69" s="96"/>
      <c r="H69" s="104"/>
    </row>
    <row r="70" spans="1:8" ht="18.95" customHeight="1" x14ac:dyDescent="0.2">
      <c r="B70" s="101"/>
      <c r="C70" s="97" t="s">
        <v>58</v>
      </c>
      <c r="D70" s="97" t="s">
        <v>59</v>
      </c>
      <c r="E70" s="97" t="s">
        <v>49</v>
      </c>
      <c r="F70" s="97" t="s">
        <v>32</v>
      </c>
      <c r="G70" s="97" t="s">
        <v>33</v>
      </c>
      <c r="H70" s="102" t="s">
        <v>70</v>
      </c>
    </row>
    <row r="71" spans="1:8" ht="18.95" customHeight="1" x14ac:dyDescent="0.2">
      <c r="B71" s="103"/>
      <c r="C71" s="96">
        <v>1265</v>
      </c>
      <c r="D71" s="96">
        <v>12</v>
      </c>
      <c r="E71" s="96">
        <v>12</v>
      </c>
      <c r="F71" s="96">
        <v>15180</v>
      </c>
      <c r="G71" s="96">
        <v>0.5</v>
      </c>
      <c r="H71" s="104">
        <v>7590</v>
      </c>
    </row>
    <row r="72" spans="1:8" ht="18.95" customHeight="1" x14ac:dyDescent="0.2">
      <c r="B72" s="103"/>
      <c r="C72" s="96">
        <v>1830.1250000000005</v>
      </c>
      <c r="D72" s="96">
        <v>12</v>
      </c>
      <c r="E72" s="96">
        <v>12</v>
      </c>
      <c r="F72" s="96">
        <v>21961.500000000007</v>
      </c>
      <c r="G72" s="96">
        <v>0.5</v>
      </c>
      <c r="H72" s="104">
        <v>10980.750000000004</v>
      </c>
    </row>
    <row r="73" spans="1:8" ht="18.95" customHeight="1" x14ac:dyDescent="0.2">
      <c r="B73" s="103"/>
      <c r="C73" s="96"/>
      <c r="D73" s="96"/>
      <c r="E73" s="96"/>
      <c r="F73" s="96"/>
      <c r="G73" s="96"/>
      <c r="H73" s="104"/>
    </row>
    <row r="74" spans="1:8" ht="18.95" customHeight="1" thickBot="1" x14ac:dyDescent="0.25">
      <c r="B74" s="105" t="s">
        <v>71</v>
      </c>
      <c r="C74" s="106"/>
      <c r="D74" s="106"/>
      <c r="E74" s="106"/>
      <c r="F74" s="107">
        <v>246835.88899375004</v>
      </c>
      <c r="G74" s="106"/>
      <c r="H74" s="108">
        <v>70892.697248437515</v>
      </c>
    </row>
    <row r="75" spans="1:8" ht="18.95" customHeight="1" thickBot="1" x14ac:dyDescent="0.25"/>
    <row r="76" spans="1:8" ht="18.95" customHeight="1" x14ac:dyDescent="0.2">
      <c r="A76" s="95">
        <v>2018</v>
      </c>
      <c r="B76" s="98"/>
      <c r="C76" s="99"/>
      <c r="D76" s="99"/>
      <c r="E76" s="99"/>
      <c r="F76" s="99"/>
      <c r="G76" s="99"/>
      <c r="H76" s="100"/>
    </row>
    <row r="77" spans="1:8" ht="18.95" customHeight="1" x14ac:dyDescent="0.2">
      <c r="B77" s="101" t="s">
        <v>6</v>
      </c>
      <c r="C77" s="97" t="s">
        <v>35</v>
      </c>
      <c r="D77" s="97" t="s">
        <v>31</v>
      </c>
      <c r="E77" s="97" t="s">
        <v>49</v>
      </c>
      <c r="F77" s="97" t="s">
        <v>32</v>
      </c>
      <c r="G77" s="97" t="s">
        <v>33</v>
      </c>
      <c r="H77" s="102" t="s">
        <v>36</v>
      </c>
    </row>
    <row r="78" spans="1:8" ht="18.95" customHeight="1" x14ac:dyDescent="0.2">
      <c r="B78" s="103">
        <v>6135</v>
      </c>
      <c r="C78" s="96">
        <v>191.63367660937499</v>
      </c>
      <c r="D78" s="96">
        <v>300</v>
      </c>
      <c r="E78" s="96">
        <v>12</v>
      </c>
      <c r="F78" s="96">
        <v>57490.102982812496</v>
      </c>
      <c r="G78" s="96">
        <v>0.25</v>
      </c>
      <c r="H78" s="104">
        <v>14372.525745703124</v>
      </c>
    </row>
    <row r="79" spans="1:8" ht="18.95" customHeight="1" x14ac:dyDescent="0.2">
      <c r="B79" s="103">
        <v>7146</v>
      </c>
      <c r="C79" s="96">
        <v>191.63367660937499</v>
      </c>
      <c r="D79" s="96">
        <v>250</v>
      </c>
      <c r="E79" s="96">
        <v>12</v>
      </c>
      <c r="F79" s="96">
        <v>47908.419152343748</v>
      </c>
      <c r="G79" s="96">
        <v>0.25</v>
      </c>
      <c r="H79" s="104">
        <v>11977.104788085937</v>
      </c>
    </row>
    <row r="80" spans="1:8" ht="18.95" customHeight="1" x14ac:dyDescent="0.2">
      <c r="B80" s="103">
        <v>8654</v>
      </c>
      <c r="C80" s="96">
        <v>191.63367660937499</v>
      </c>
      <c r="D80" s="96">
        <v>190</v>
      </c>
      <c r="E80" s="96">
        <v>6.0333333333333332</v>
      </c>
      <c r="F80" s="96">
        <v>18306.339273878904</v>
      </c>
      <c r="G80" s="96">
        <v>0.25</v>
      </c>
      <c r="H80" s="104">
        <v>4576.5848184697261</v>
      </c>
    </row>
    <row r="81" spans="1:8" ht="18.95" customHeight="1" x14ac:dyDescent="0.2">
      <c r="B81" s="103"/>
      <c r="C81" s="96"/>
      <c r="D81" s="96"/>
      <c r="E81" s="96"/>
      <c r="F81" s="96"/>
      <c r="G81" s="96"/>
      <c r="H81" s="104"/>
    </row>
    <row r="82" spans="1:8" ht="18.95" customHeight="1" x14ac:dyDescent="0.2">
      <c r="B82" s="101"/>
      <c r="C82" s="97" t="s">
        <v>53</v>
      </c>
      <c r="D82" s="97" t="s">
        <v>31</v>
      </c>
      <c r="E82" s="97" t="s">
        <v>49</v>
      </c>
      <c r="F82" s="97" t="s">
        <v>32</v>
      </c>
      <c r="G82" s="97" t="s">
        <v>33</v>
      </c>
      <c r="H82" s="102" t="s">
        <v>69</v>
      </c>
    </row>
    <row r="83" spans="1:8" ht="18.95" customHeight="1" x14ac:dyDescent="0.2">
      <c r="B83" s="103"/>
      <c r="C83" s="96">
        <v>93.712500000000006</v>
      </c>
      <c r="D83" s="96">
        <v>250</v>
      </c>
      <c r="E83" s="96">
        <v>12</v>
      </c>
      <c r="F83" s="96">
        <v>23428.125</v>
      </c>
      <c r="G83" s="96">
        <v>0.15</v>
      </c>
      <c r="H83" s="104">
        <v>3514.21875</v>
      </c>
    </row>
    <row r="84" spans="1:8" ht="18.95" customHeight="1" x14ac:dyDescent="0.2">
      <c r="B84" s="103"/>
      <c r="C84" s="96">
        <v>234.25600000000006</v>
      </c>
      <c r="D84" s="96">
        <v>200</v>
      </c>
      <c r="E84" s="96">
        <v>12</v>
      </c>
      <c r="F84" s="96">
        <v>46851.200000000012</v>
      </c>
      <c r="G84" s="96">
        <v>0.3</v>
      </c>
      <c r="H84" s="104">
        <v>14055.360000000002</v>
      </c>
    </row>
    <row r="85" spans="1:8" ht="18.95" customHeight="1" x14ac:dyDescent="0.2">
      <c r="B85" s="103"/>
      <c r="C85" s="96"/>
      <c r="D85" s="96"/>
      <c r="E85" s="96"/>
      <c r="F85" s="96"/>
      <c r="G85" s="96"/>
      <c r="H85" s="104"/>
    </row>
    <row r="86" spans="1:8" ht="18.95" customHeight="1" x14ac:dyDescent="0.2">
      <c r="B86" s="101"/>
      <c r="C86" s="97" t="s">
        <v>58</v>
      </c>
      <c r="D86" s="97" t="s">
        <v>59</v>
      </c>
      <c r="E86" s="97" t="s">
        <v>49</v>
      </c>
      <c r="F86" s="97" t="s">
        <v>32</v>
      </c>
      <c r="G86" s="97" t="s">
        <v>33</v>
      </c>
      <c r="H86" s="102" t="s">
        <v>70</v>
      </c>
    </row>
    <row r="87" spans="1:8" ht="18.95" customHeight="1" x14ac:dyDescent="0.2">
      <c r="B87" s="103"/>
      <c r="C87" s="96">
        <v>1391.5000000000002</v>
      </c>
      <c r="D87" s="96">
        <v>12</v>
      </c>
      <c r="E87" s="96">
        <v>12</v>
      </c>
      <c r="F87" s="96">
        <v>16698.000000000004</v>
      </c>
      <c r="G87" s="96">
        <v>0.5</v>
      </c>
      <c r="H87" s="104">
        <v>8349.0000000000018</v>
      </c>
    </row>
    <row r="88" spans="1:8" ht="18.95" customHeight="1" x14ac:dyDescent="0.2">
      <c r="B88" s="103"/>
      <c r="C88" s="96">
        <v>2013.1375000000007</v>
      </c>
      <c r="D88" s="96">
        <v>12</v>
      </c>
      <c r="E88" s="96">
        <v>12</v>
      </c>
      <c r="F88" s="96">
        <v>24157.650000000009</v>
      </c>
      <c r="G88" s="96">
        <v>0.5</v>
      </c>
      <c r="H88" s="104">
        <v>12078.825000000004</v>
      </c>
    </row>
    <row r="89" spans="1:8" ht="18.95" customHeight="1" x14ac:dyDescent="0.2">
      <c r="B89" s="103"/>
      <c r="C89" s="96">
        <v>700</v>
      </c>
      <c r="D89" s="96">
        <v>12</v>
      </c>
      <c r="E89" s="96">
        <v>2.5</v>
      </c>
      <c r="F89" s="96">
        <v>1750</v>
      </c>
      <c r="G89" s="96">
        <v>0.5</v>
      </c>
      <c r="H89" s="104">
        <v>875</v>
      </c>
    </row>
    <row r="90" spans="1:8" ht="18.95" customHeight="1" x14ac:dyDescent="0.2">
      <c r="B90" s="103"/>
      <c r="C90" s="96"/>
      <c r="D90" s="96"/>
      <c r="E90" s="96"/>
      <c r="F90" s="96"/>
      <c r="G90" s="96"/>
      <c r="H90" s="104"/>
    </row>
    <row r="91" spans="1:8" ht="18.95" customHeight="1" thickBot="1" x14ac:dyDescent="0.25">
      <c r="B91" s="105" t="s">
        <v>71</v>
      </c>
      <c r="C91" s="106"/>
      <c r="D91" s="106"/>
      <c r="E91" s="106"/>
      <c r="F91" s="107">
        <v>236589.83640903514</v>
      </c>
      <c r="G91" s="106"/>
      <c r="H91" s="108">
        <v>69798.619102258788</v>
      </c>
    </row>
    <row r="92" spans="1:8" ht="18.95" customHeight="1" thickBot="1" x14ac:dyDescent="0.25"/>
    <row r="93" spans="1:8" ht="18.95" customHeight="1" x14ac:dyDescent="0.2">
      <c r="A93" s="95">
        <v>2019</v>
      </c>
      <c r="B93" s="98"/>
      <c r="C93" s="99"/>
      <c r="D93" s="99"/>
      <c r="E93" s="99"/>
      <c r="F93" s="99"/>
      <c r="G93" s="99"/>
      <c r="H93" s="100"/>
    </row>
    <row r="94" spans="1:8" ht="18.95" customHeight="1" x14ac:dyDescent="0.2">
      <c r="B94" s="101" t="s">
        <v>6</v>
      </c>
      <c r="C94" s="97" t="s">
        <v>35</v>
      </c>
      <c r="D94" s="97" t="s">
        <v>31</v>
      </c>
      <c r="E94" s="97" t="s">
        <v>49</v>
      </c>
      <c r="F94" s="97" t="s">
        <v>32</v>
      </c>
      <c r="G94" s="97" t="s">
        <v>33</v>
      </c>
      <c r="H94" s="102" t="s">
        <v>36</v>
      </c>
    </row>
    <row r="95" spans="1:8" ht="18.95" customHeight="1" x14ac:dyDescent="0.2">
      <c r="B95" s="103">
        <v>6135</v>
      </c>
      <c r="C95" s="96">
        <v>201.21536043984378</v>
      </c>
      <c r="D95" s="96">
        <v>300</v>
      </c>
      <c r="E95" s="96">
        <v>12</v>
      </c>
      <c r="F95" s="96">
        <v>60364.608131953137</v>
      </c>
      <c r="G95" s="96">
        <v>0.25</v>
      </c>
      <c r="H95" s="104">
        <v>15091.152032988284</v>
      </c>
    </row>
    <row r="96" spans="1:8" ht="18.95" customHeight="1" x14ac:dyDescent="0.2">
      <c r="B96" s="103">
        <v>7146</v>
      </c>
      <c r="C96" s="96">
        <v>201.21536043984378</v>
      </c>
      <c r="D96" s="96">
        <v>250</v>
      </c>
      <c r="E96" s="96">
        <v>12</v>
      </c>
      <c r="F96" s="96">
        <v>50303.840109960947</v>
      </c>
      <c r="G96" s="96">
        <v>0.25</v>
      </c>
      <c r="H96" s="104">
        <v>12575.960027490237</v>
      </c>
    </row>
    <row r="97" spans="1:8" ht="18.95" customHeight="1" x14ac:dyDescent="0.2">
      <c r="B97" s="103"/>
      <c r="C97" s="96"/>
      <c r="D97" s="96"/>
      <c r="E97" s="96"/>
      <c r="F97" s="96"/>
      <c r="G97" s="96"/>
      <c r="H97" s="104"/>
    </row>
    <row r="98" spans="1:8" ht="18.95" customHeight="1" x14ac:dyDescent="0.2">
      <c r="B98" s="101"/>
      <c r="C98" s="97" t="s">
        <v>53</v>
      </c>
      <c r="D98" s="97" t="s">
        <v>31</v>
      </c>
      <c r="E98" s="97" t="s">
        <v>49</v>
      </c>
      <c r="F98" s="97" t="s">
        <v>32</v>
      </c>
      <c r="G98" s="97" t="s">
        <v>33</v>
      </c>
      <c r="H98" s="102" t="s">
        <v>69</v>
      </c>
    </row>
    <row r="99" spans="1:8" ht="18.95" customHeight="1" x14ac:dyDescent="0.2">
      <c r="B99" s="103"/>
      <c r="C99" s="96">
        <v>98.398125000000007</v>
      </c>
      <c r="D99" s="96">
        <v>250</v>
      </c>
      <c r="E99" s="96">
        <v>12</v>
      </c>
      <c r="F99" s="96">
        <v>24599.531250000004</v>
      </c>
      <c r="G99" s="96">
        <v>0.15</v>
      </c>
      <c r="H99" s="104">
        <v>3689.9296875000005</v>
      </c>
    </row>
    <row r="100" spans="1:8" ht="18.95" customHeight="1" x14ac:dyDescent="0.2">
      <c r="B100" s="103"/>
      <c r="C100" s="96">
        <v>257.68160000000012</v>
      </c>
      <c r="D100" s="96">
        <v>200</v>
      </c>
      <c r="E100" s="96">
        <v>12</v>
      </c>
      <c r="F100" s="96">
        <v>51536.320000000022</v>
      </c>
      <c r="G100" s="96">
        <v>0.3</v>
      </c>
      <c r="H100" s="104">
        <v>15460.896000000006</v>
      </c>
    </row>
    <row r="101" spans="1:8" ht="18.95" customHeight="1" x14ac:dyDescent="0.2">
      <c r="B101" s="103"/>
      <c r="C101" s="96"/>
      <c r="D101" s="96"/>
      <c r="E101" s="96"/>
      <c r="F101" s="96"/>
      <c r="G101" s="96"/>
      <c r="H101" s="104"/>
    </row>
    <row r="102" spans="1:8" ht="18.95" customHeight="1" x14ac:dyDescent="0.2">
      <c r="B102" s="101"/>
      <c r="C102" s="97" t="s">
        <v>58</v>
      </c>
      <c r="D102" s="97" t="s">
        <v>59</v>
      </c>
      <c r="E102" s="97" t="s">
        <v>49</v>
      </c>
      <c r="F102" s="97" t="s">
        <v>32</v>
      </c>
      <c r="G102" s="97" t="s">
        <v>33</v>
      </c>
      <c r="H102" s="102" t="s">
        <v>70</v>
      </c>
    </row>
    <row r="103" spans="1:8" ht="18.95" customHeight="1" x14ac:dyDescent="0.2">
      <c r="B103" s="103"/>
      <c r="C103" s="96">
        <v>1530.6500000000005</v>
      </c>
      <c r="D103" s="96">
        <v>12</v>
      </c>
      <c r="E103" s="96">
        <v>12</v>
      </c>
      <c r="F103" s="96">
        <v>18367.800000000007</v>
      </c>
      <c r="G103" s="96">
        <v>0.5</v>
      </c>
      <c r="H103" s="104">
        <v>9183.9000000000033</v>
      </c>
    </row>
    <row r="104" spans="1:8" ht="18.95" customHeight="1" x14ac:dyDescent="0.2">
      <c r="B104" s="103"/>
      <c r="C104" s="96">
        <v>2214.451250000001</v>
      </c>
      <c r="D104" s="96">
        <v>12</v>
      </c>
      <c r="E104" s="96">
        <v>12</v>
      </c>
      <c r="F104" s="96">
        <v>26573.415000000012</v>
      </c>
      <c r="G104" s="96">
        <v>0.5</v>
      </c>
      <c r="H104" s="104">
        <v>13286.707500000006</v>
      </c>
    </row>
    <row r="105" spans="1:8" ht="18.95" customHeight="1" x14ac:dyDescent="0.2">
      <c r="B105" s="103"/>
      <c r="C105" s="96">
        <v>770.00000000000011</v>
      </c>
      <c r="D105" s="96">
        <v>12</v>
      </c>
      <c r="E105" s="96">
        <v>12</v>
      </c>
      <c r="F105" s="96">
        <v>9240.0000000000018</v>
      </c>
      <c r="G105" s="96">
        <v>0.5</v>
      </c>
      <c r="H105" s="104">
        <v>4620.0000000000009</v>
      </c>
    </row>
    <row r="106" spans="1:8" ht="18.95" customHeight="1" x14ac:dyDescent="0.2">
      <c r="B106" s="103"/>
      <c r="C106" s="96"/>
      <c r="D106" s="96"/>
      <c r="E106" s="96"/>
      <c r="F106" s="96"/>
      <c r="G106" s="96"/>
      <c r="H106" s="104"/>
    </row>
    <row r="107" spans="1:8" ht="18.95" customHeight="1" thickBot="1" x14ac:dyDescent="0.25">
      <c r="B107" s="105" t="s">
        <v>71</v>
      </c>
      <c r="C107" s="106"/>
      <c r="D107" s="106"/>
      <c r="E107" s="106"/>
      <c r="F107" s="107">
        <v>240985.51449191413</v>
      </c>
      <c r="G107" s="106"/>
      <c r="H107" s="108">
        <v>73908.545247978531</v>
      </c>
    </row>
    <row r="108" spans="1:8" ht="18.95" customHeight="1" thickBot="1" x14ac:dyDescent="0.25"/>
    <row r="109" spans="1:8" ht="18.95" customHeight="1" x14ac:dyDescent="0.2">
      <c r="A109" s="95">
        <v>2020</v>
      </c>
      <c r="B109" s="98"/>
      <c r="C109" s="99"/>
      <c r="D109" s="99"/>
      <c r="E109" s="99"/>
      <c r="F109" s="99"/>
      <c r="G109" s="99"/>
      <c r="H109" s="100"/>
    </row>
    <row r="110" spans="1:8" ht="18.95" customHeight="1" x14ac:dyDescent="0.2">
      <c r="B110" s="101" t="s">
        <v>6</v>
      </c>
      <c r="C110" s="97" t="s">
        <v>35</v>
      </c>
      <c r="D110" s="97" t="s">
        <v>31</v>
      </c>
      <c r="E110" s="97" t="s">
        <v>49</v>
      </c>
      <c r="F110" s="97" t="s">
        <v>32</v>
      </c>
      <c r="G110" s="97" t="s">
        <v>33</v>
      </c>
      <c r="H110" s="102" t="s">
        <v>36</v>
      </c>
    </row>
    <row r="111" spans="1:8" ht="18.95" customHeight="1" x14ac:dyDescent="0.2">
      <c r="B111" s="103">
        <v>6135</v>
      </c>
      <c r="C111" s="96">
        <v>211.27612846183595</v>
      </c>
      <c r="D111" s="96">
        <v>250</v>
      </c>
      <c r="E111" s="96">
        <v>2.4666666666666668</v>
      </c>
      <c r="F111" s="96">
        <v>10857.245490399904</v>
      </c>
      <c r="G111" s="96">
        <v>0.25</v>
      </c>
      <c r="H111" s="104">
        <v>2714.311372599976</v>
      </c>
    </row>
    <row r="112" spans="1:8" ht="18.95" customHeight="1" x14ac:dyDescent="0.2">
      <c r="B112" s="103">
        <v>7146</v>
      </c>
      <c r="C112" s="96">
        <v>211.27612846183595</v>
      </c>
      <c r="D112" s="96">
        <v>250</v>
      </c>
      <c r="E112" s="96">
        <v>12.066666666666666</v>
      </c>
      <c r="F112" s="96">
        <v>53112.471182767098</v>
      </c>
      <c r="G112" s="96">
        <v>0.25</v>
      </c>
      <c r="H112" s="104">
        <v>13278.117795691775</v>
      </c>
    </row>
    <row r="113" spans="1:8" ht="18.95" customHeight="1" x14ac:dyDescent="0.2">
      <c r="B113" s="103"/>
      <c r="C113" s="96"/>
      <c r="D113" s="96"/>
      <c r="E113" s="96"/>
      <c r="F113" s="96"/>
      <c r="G113" s="96"/>
      <c r="H113" s="104"/>
    </row>
    <row r="114" spans="1:8" ht="18.95" customHeight="1" x14ac:dyDescent="0.2">
      <c r="B114" s="101"/>
      <c r="C114" s="97" t="s">
        <v>53</v>
      </c>
      <c r="D114" s="97" t="s">
        <v>31</v>
      </c>
      <c r="E114" s="97" t="s">
        <v>49</v>
      </c>
      <c r="F114" s="97" t="s">
        <v>32</v>
      </c>
      <c r="G114" s="97" t="s">
        <v>33</v>
      </c>
      <c r="H114" s="102" t="s">
        <v>69</v>
      </c>
    </row>
    <row r="115" spans="1:8" ht="18.95" customHeight="1" x14ac:dyDescent="0.2">
      <c r="B115" s="103"/>
      <c r="C115" s="96">
        <v>103.31803125</v>
      </c>
      <c r="D115" s="96">
        <v>250</v>
      </c>
      <c r="E115" s="96">
        <v>12</v>
      </c>
      <c r="F115" s="96">
        <v>25829.5078125</v>
      </c>
      <c r="G115" s="96">
        <v>0.15</v>
      </c>
      <c r="H115" s="104">
        <v>3874.4261718749999</v>
      </c>
    </row>
    <row r="116" spans="1:8" ht="18.95" customHeight="1" x14ac:dyDescent="0.2">
      <c r="B116" s="103"/>
      <c r="C116" s="96">
        <v>283.44976000000014</v>
      </c>
      <c r="D116" s="96">
        <v>200</v>
      </c>
      <c r="E116" s="96">
        <v>12</v>
      </c>
      <c r="F116" s="96">
        <v>56689.952000000027</v>
      </c>
      <c r="G116" s="96">
        <v>0.3</v>
      </c>
      <c r="H116" s="104">
        <v>17006.985600000007</v>
      </c>
    </row>
    <row r="117" spans="1:8" ht="18.95" customHeight="1" x14ac:dyDescent="0.2">
      <c r="B117" s="103"/>
      <c r="C117" s="96"/>
      <c r="D117" s="96"/>
      <c r="E117" s="96"/>
      <c r="F117" s="96"/>
      <c r="G117" s="96"/>
      <c r="H117" s="104"/>
    </row>
    <row r="118" spans="1:8" ht="18.95" customHeight="1" x14ac:dyDescent="0.2">
      <c r="B118" s="101"/>
      <c r="C118" s="97" t="s">
        <v>58</v>
      </c>
      <c r="D118" s="97" t="s">
        <v>59</v>
      </c>
      <c r="E118" s="97" t="s">
        <v>49</v>
      </c>
      <c r="F118" s="97" t="s">
        <v>32</v>
      </c>
      <c r="G118" s="97" t="s">
        <v>33</v>
      </c>
      <c r="H118" s="102" t="s">
        <v>70</v>
      </c>
    </row>
    <row r="119" spans="1:8" ht="18.95" customHeight="1" x14ac:dyDescent="0.2">
      <c r="B119" s="103"/>
      <c r="C119" s="96">
        <v>1683.7150000000004</v>
      </c>
      <c r="D119" s="96">
        <v>12</v>
      </c>
      <c r="E119" s="96">
        <v>12</v>
      </c>
      <c r="F119" s="96">
        <v>20204.580000000005</v>
      </c>
      <c r="G119" s="96">
        <v>0.5</v>
      </c>
      <c r="H119" s="104">
        <v>10102.290000000003</v>
      </c>
    </row>
    <row r="120" spans="1:8" ht="18.95" customHeight="1" x14ac:dyDescent="0.2">
      <c r="B120" s="103"/>
      <c r="C120" s="96">
        <v>2435.8963750000016</v>
      </c>
      <c r="D120" s="96">
        <v>12</v>
      </c>
      <c r="E120" s="96">
        <v>12</v>
      </c>
      <c r="F120" s="96">
        <v>29230.756500000018</v>
      </c>
      <c r="G120" s="96">
        <v>0.5</v>
      </c>
      <c r="H120" s="104">
        <v>14615.378250000009</v>
      </c>
    </row>
    <row r="121" spans="1:8" ht="18.95" customHeight="1" x14ac:dyDescent="0.2">
      <c r="B121" s="103"/>
      <c r="C121" s="96">
        <v>847.00000000000011</v>
      </c>
      <c r="D121" s="96">
        <v>12</v>
      </c>
      <c r="E121" s="96">
        <v>12</v>
      </c>
      <c r="F121" s="96">
        <v>10164.000000000002</v>
      </c>
      <c r="G121" s="96">
        <v>0.5</v>
      </c>
      <c r="H121" s="104">
        <v>5082.0000000000009</v>
      </c>
    </row>
    <row r="122" spans="1:8" ht="18.95" customHeight="1" x14ac:dyDescent="0.2">
      <c r="B122" s="103"/>
      <c r="C122" s="96"/>
      <c r="D122" s="96"/>
      <c r="E122" s="96"/>
      <c r="F122" s="96"/>
      <c r="G122" s="96"/>
      <c r="H122" s="104"/>
    </row>
    <row r="123" spans="1:8" ht="18.95" customHeight="1" thickBot="1" x14ac:dyDescent="0.25">
      <c r="B123" s="105" t="s">
        <v>71</v>
      </c>
      <c r="C123" s="106"/>
      <c r="D123" s="106"/>
      <c r="E123" s="106"/>
      <c r="F123" s="107">
        <v>206088.51298566707</v>
      </c>
      <c r="G123" s="106"/>
      <c r="H123" s="108">
        <v>66673.509190166777</v>
      </c>
    </row>
    <row r="124" spans="1:8" ht="18.95" customHeight="1" thickBot="1" x14ac:dyDescent="0.25"/>
    <row r="125" spans="1:8" ht="18.95" customHeight="1" x14ac:dyDescent="0.2">
      <c r="A125" s="95">
        <v>2021</v>
      </c>
      <c r="B125" s="98"/>
      <c r="C125" s="99"/>
      <c r="D125" s="99"/>
      <c r="E125" s="99"/>
      <c r="F125" s="99"/>
      <c r="G125" s="99"/>
      <c r="H125" s="100"/>
    </row>
    <row r="126" spans="1:8" ht="18.95" customHeight="1" x14ac:dyDescent="0.2">
      <c r="B126" s="101" t="s">
        <v>6</v>
      </c>
      <c r="C126" s="97" t="s">
        <v>35</v>
      </c>
      <c r="D126" s="97" t="s">
        <v>31</v>
      </c>
      <c r="E126" s="97" t="s">
        <v>49</v>
      </c>
      <c r="F126" s="97" t="s">
        <v>32</v>
      </c>
      <c r="G126" s="97" t="s">
        <v>33</v>
      </c>
      <c r="H126" s="102" t="s">
        <v>36</v>
      </c>
    </row>
    <row r="127" spans="1:8" ht="18.95" customHeight="1" x14ac:dyDescent="0.2">
      <c r="B127" s="103">
        <v>56232</v>
      </c>
      <c r="C127" s="96">
        <v>213.30762969704591</v>
      </c>
      <c r="D127" s="96">
        <v>300</v>
      </c>
      <c r="E127" s="96">
        <v>5.7666666666666666</v>
      </c>
      <c r="F127" s="96">
        <v>30751.849947990788</v>
      </c>
      <c r="G127" s="96">
        <v>0.25</v>
      </c>
      <c r="H127" s="104">
        <v>7687.9624869976969</v>
      </c>
    </row>
    <row r="128" spans="1:8" ht="18.95" customHeight="1" x14ac:dyDescent="0.2">
      <c r="B128" s="103"/>
      <c r="C128" s="96"/>
      <c r="D128" s="96"/>
      <c r="E128" s="96"/>
      <c r="F128" s="96"/>
      <c r="G128" s="96"/>
      <c r="H128" s="104"/>
    </row>
    <row r="129" spans="1:8" ht="18.95" customHeight="1" x14ac:dyDescent="0.2">
      <c r="B129" s="101"/>
      <c r="C129" s="97" t="s">
        <v>53</v>
      </c>
      <c r="D129" s="97" t="s">
        <v>31</v>
      </c>
      <c r="E129" s="97" t="s">
        <v>49</v>
      </c>
      <c r="F129" s="97" t="s">
        <v>32</v>
      </c>
      <c r="G129" s="97" t="s">
        <v>33</v>
      </c>
      <c r="H129" s="102" t="s">
        <v>69</v>
      </c>
    </row>
    <row r="130" spans="1:8" ht="18.95" customHeight="1" x14ac:dyDescent="0.2">
      <c r="B130" s="103"/>
      <c r="C130" s="96">
        <v>108.48393281250002</v>
      </c>
      <c r="D130" s="96">
        <v>250</v>
      </c>
      <c r="E130" s="96">
        <v>12</v>
      </c>
      <c r="F130" s="96">
        <v>27120.983203125004</v>
      </c>
      <c r="G130" s="96">
        <v>0.15</v>
      </c>
      <c r="H130" s="104">
        <v>4068.1474804687505</v>
      </c>
    </row>
    <row r="131" spans="1:8" ht="18.95" customHeight="1" x14ac:dyDescent="0.2">
      <c r="B131" s="103"/>
      <c r="C131" s="96">
        <v>311.79473600000017</v>
      </c>
      <c r="D131" s="96">
        <v>200</v>
      </c>
      <c r="E131" s="96">
        <v>12</v>
      </c>
      <c r="F131" s="96">
        <v>62358.947200000031</v>
      </c>
      <c r="G131" s="96">
        <v>0.3</v>
      </c>
      <c r="H131" s="104">
        <v>18707.684160000008</v>
      </c>
    </row>
    <row r="132" spans="1:8" ht="18.95" customHeight="1" x14ac:dyDescent="0.2">
      <c r="B132" s="103"/>
      <c r="C132" s="96"/>
      <c r="D132" s="96"/>
      <c r="E132" s="96"/>
      <c r="F132" s="96"/>
      <c r="G132" s="96"/>
      <c r="H132" s="104"/>
    </row>
    <row r="133" spans="1:8" ht="18.95" customHeight="1" x14ac:dyDescent="0.2">
      <c r="B133" s="101"/>
      <c r="C133" s="97" t="s">
        <v>58</v>
      </c>
      <c r="D133" s="97" t="s">
        <v>59</v>
      </c>
      <c r="E133" s="97" t="s">
        <v>49</v>
      </c>
      <c r="F133" s="97" t="s">
        <v>32</v>
      </c>
      <c r="G133" s="97" t="s">
        <v>33</v>
      </c>
      <c r="H133" s="102" t="s">
        <v>70</v>
      </c>
    </row>
    <row r="134" spans="1:8" ht="18.95" customHeight="1" x14ac:dyDescent="0.2">
      <c r="B134" s="103"/>
      <c r="C134" s="96">
        <v>1852.0865000000006</v>
      </c>
      <c r="D134" s="96">
        <v>12</v>
      </c>
      <c r="E134" s="96">
        <v>12</v>
      </c>
      <c r="F134" s="96">
        <v>22225.038000000008</v>
      </c>
      <c r="G134" s="96">
        <v>0.5</v>
      </c>
      <c r="H134" s="104">
        <v>11112.519000000004</v>
      </c>
    </row>
    <row r="135" spans="1:8" ht="18.95" customHeight="1" x14ac:dyDescent="0.2">
      <c r="B135" s="103"/>
      <c r="C135" s="96">
        <v>2679.4860125000014</v>
      </c>
      <c r="D135" s="96">
        <v>12</v>
      </c>
      <c r="E135" s="96">
        <v>12</v>
      </c>
      <c r="F135" s="96">
        <v>32153.832150000017</v>
      </c>
      <c r="G135" s="96">
        <v>0.5</v>
      </c>
      <c r="H135" s="104">
        <v>16076.916075000008</v>
      </c>
    </row>
    <row r="136" spans="1:8" ht="18.95" customHeight="1" x14ac:dyDescent="0.2">
      <c r="B136" s="103"/>
      <c r="C136" s="96">
        <v>931.70000000000027</v>
      </c>
      <c r="D136" s="96">
        <v>12</v>
      </c>
      <c r="E136" s="96">
        <v>12</v>
      </c>
      <c r="F136" s="96">
        <v>11180.400000000003</v>
      </c>
      <c r="G136" s="96">
        <v>0.5</v>
      </c>
      <c r="H136" s="104">
        <v>5590.2000000000016</v>
      </c>
    </row>
    <row r="137" spans="1:8" ht="18.95" customHeight="1" x14ac:dyDescent="0.2">
      <c r="B137" s="103"/>
      <c r="C137" s="96"/>
      <c r="D137" s="96"/>
      <c r="E137" s="96"/>
      <c r="F137" s="96"/>
      <c r="G137" s="96"/>
      <c r="H137" s="104"/>
    </row>
    <row r="138" spans="1:8" ht="18.95" customHeight="1" thickBot="1" x14ac:dyDescent="0.25">
      <c r="B138" s="105" t="s">
        <v>71</v>
      </c>
      <c r="C138" s="106"/>
      <c r="D138" s="106"/>
      <c r="E138" s="106"/>
      <c r="F138" s="107">
        <v>185791.05050111582</v>
      </c>
      <c r="G138" s="106"/>
      <c r="H138" s="108">
        <v>63243.429202466476</v>
      </c>
    </row>
    <row r="139" spans="1:8" ht="18.95" customHeight="1" thickBot="1" x14ac:dyDescent="0.25"/>
    <row r="140" spans="1:8" ht="18.95" customHeight="1" x14ac:dyDescent="0.2">
      <c r="A140" s="95">
        <v>2022</v>
      </c>
      <c r="B140" s="98"/>
      <c r="C140" s="99"/>
      <c r="D140" s="99"/>
      <c r="E140" s="99"/>
      <c r="F140" s="99"/>
      <c r="G140" s="99"/>
      <c r="H140" s="100"/>
    </row>
    <row r="141" spans="1:8" ht="18.95" customHeight="1" x14ac:dyDescent="0.2">
      <c r="B141" s="101" t="s">
        <v>6</v>
      </c>
      <c r="C141" s="97" t="s">
        <v>35</v>
      </c>
      <c r="D141" s="97" t="s">
        <v>31</v>
      </c>
      <c r="E141" s="97" t="s">
        <v>49</v>
      </c>
      <c r="F141" s="97" t="s">
        <v>32</v>
      </c>
      <c r="G141" s="97" t="s">
        <v>33</v>
      </c>
      <c r="H141" s="102" t="s">
        <v>36</v>
      </c>
    </row>
    <row r="142" spans="1:8" ht="18.95" customHeight="1" x14ac:dyDescent="0.2">
      <c r="B142" s="103">
        <v>56232</v>
      </c>
      <c r="C142" s="96">
        <v>223.97301118189822</v>
      </c>
      <c r="D142" s="96">
        <v>300</v>
      </c>
      <c r="E142" s="96">
        <v>5</v>
      </c>
      <c r="F142" s="96">
        <v>27996.62639773728</v>
      </c>
      <c r="G142" s="96">
        <v>0.25</v>
      </c>
      <c r="H142" s="104">
        <v>6999.15659943432</v>
      </c>
    </row>
    <row r="143" spans="1:8" ht="18.95" customHeight="1" x14ac:dyDescent="0.2">
      <c r="B143" s="103"/>
      <c r="C143" s="96"/>
      <c r="D143" s="96"/>
      <c r="E143" s="96"/>
      <c r="F143" s="96"/>
      <c r="G143" s="96"/>
      <c r="H143" s="104"/>
    </row>
    <row r="144" spans="1:8" ht="18.95" customHeight="1" x14ac:dyDescent="0.2">
      <c r="B144" s="101"/>
      <c r="C144" s="97" t="s">
        <v>53</v>
      </c>
      <c r="D144" s="97" t="s">
        <v>31</v>
      </c>
      <c r="E144" s="97" t="s">
        <v>49</v>
      </c>
      <c r="F144" s="97" t="s">
        <v>32</v>
      </c>
      <c r="G144" s="97" t="s">
        <v>33</v>
      </c>
      <c r="H144" s="102" t="s">
        <v>69</v>
      </c>
    </row>
    <row r="145" spans="2:8" ht="18.95" customHeight="1" x14ac:dyDescent="0.2">
      <c r="B145" s="103"/>
      <c r="C145" s="96">
        <v>113.908129453125</v>
      </c>
      <c r="D145" s="96">
        <v>250</v>
      </c>
      <c r="E145" s="96">
        <v>5.3666666666666663</v>
      </c>
      <c r="F145" s="96">
        <v>12735.561695800781</v>
      </c>
      <c r="G145" s="96">
        <v>0.15</v>
      </c>
      <c r="H145" s="104">
        <v>1910.3342543701172</v>
      </c>
    </row>
    <row r="146" spans="2:8" ht="18.95" customHeight="1" x14ac:dyDescent="0.2">
      <c r="B146" s="103"/>
      <c r="C146" s="96">
        <v>342.97420960000017</v>
      </c>
      <c r="D146" s="96">
        <v>200</v>
      </c>
      <c r="E146" s="96">
        <v>5.3666666666666663</v>
      </c>
      <c r="F146" s="96">
        <v>30677.137636444459</v>
      </c>
      <c r="G146" s="96">
        <v>0.3</v>
      </c>
      <c r="H146" s="104">
        <v>9203.1412909333376</v>
      </c>
    </row>
    <row r="147" spans="2:8" ht="18.95" customHeight="1" x14ac:dyDescent="0.2">
      <c r="B147" s="103"/>
      <c r="C147" s="96"/>
      <c r="D147" s="96"/>
      <c r="E147" s="96"/>
      <c r="F147" s="96"/>
      <c r="G147" s="96"/>
      <c r="H147" s="104"/>
    </row>
    <row r="148" spans="2:8" ht="18.95" customHeight="1" x14ac:dyDescent="0.2">
      <c r="B148" s="101"/>
      <c r="C148" s="97" t="s">
        <v>58</v>
      </c>
      <c r="D148" s="97" t="s">
        <v>59</v>
      </c>
      <c r="E148" s="97" t="s">
        <v>49</v>
      </c>
      <c r="F148" s="97" t="s">
        <v>32</v>
      </c>
      <c r="G148" s="97" t="s">
        <v>33</v>
      </c>
      <c r="H148" s="102" t="s">
        <v>70</v>
      </c>
    </row>
    <row r="149" spans="2:8" ht="18.95" customHeight="1" x14ac:dyDescent="0.2">
      <c r="B149" s="103"/>
      <c r="C149" s="96">
        <v>2037.2951500000011</v>
      </c>
      <c r="D149" s="96">
        <v>12</v>
      </c>
      <c r="E149" s="96">
        <v>5.3666666666666663</v>
      </c>
      <c r="F149" s="96">
        <v>10933.483971666672</v>
      </c>
      <c r="G149" s="96">
        <v>0.5</v>
      </c>
      <c r="H149" s="104">
        <v>5466.741985833336</v>
      </c>
    </row>
    <row r="150" spans="2:8" ht="18.95" customHeight="1" x14ac:dyDescent="0.2">
      <c r="B150" s="103"/>
      <c r="C150" s="96">
        <v>2947.434613750002</v>
      </c>
      <c r="D150" s="96">
        <v>12</v>
      </c>
      <c r="E150" s="96">
        <v>5.3666666666666663</v>
      </c>
      <c r="F150" s="96">
        <v>15817.899093791677</v>
      </c>
      <c r="G150" s="96">
        <v>0.5</v>
      </c>
      <c r="H150" s="104">
        <v>7908.9495468958385</v>
      </c>
    </row>
    <row r="151" spans="2:8" ht="18.95" customHeight="1" x14ac:dyDescent="0.2">
      <c r="B151" s="103"/>
      <c r="C151" s="96">
        <v>1024.8700000000003</v>
      </c>
      <c r="D151" s="96">
        <v>12</v>
      </c>
      <c r="E151" s="96">
        <v>5.3666666666666663</v>
      </c>
      <c r="F151" s="96">
        <v>5500.1356666666679</v>
      </c>
      <c r="G151" s="96">
        <v>0.5</v>
      </c>
      <c r="H151" s="104">
        <v>2750.067833333334</v>
      </c>
    </row>
    <row r="152" spans="2:8" ht="18.95" customHeight="1" x14ac:dyDescent="0.2">
      <c r="B152" s="103"/>
      <c r="C152" s="96"/>
      <c r="D152" s="96"/>
      <c r="E152" s="96"/>
      <c r="F152" s="96"/>
      <c r="G152" s="96"/>
      <c r="H152" s="104"/>
    </row>
    <row r="153" spans="2:8" ht="18.95" customHeight="1" thickBot="1" x14ac:dyDescent="0.25">
      <c r="B153" s="105" t="s">
        <v>71</v>
      </c>
      <c r="C153" s="106"/>
      <c r="D153" s="106"/>
      <c r="E153" s="106"/>
      <c r="F153" s="107">
        <v>103660.84446210755</v>
      </c>
      <c r="G153" s="106"/>
      <c r="H153" s="108">
        <v>34238.391510800277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data</vt:lpstr>
      <vt:lpstr>MIN</vt:lpstr>
      <vt:lpstr>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</cp:lastModifiedBy>
  <cp:lastPrinted>2022-01-20T18:17:56Z</cp:lastPrinted>
  <dcterms:created xsi:type="dcterms:W3CDTF">2020-08-17T06:11:37Z</dcterms:created>
  <dcterms:modified xsi:type="dcterms:W3CDTF">2022-06-11T05:41:11Z</dcterms:modified>
</cp:coreProperties>
</file>