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01EFCF3-AF55-4C7D-888F-387B28891362}" xr6:coauthVersionLast="47" xr6:coauthVersionMax="47" xr10:uidLastSave="{00000000-0000-0000-0000-000000000000}"/>
  <bookViews>
    <workbookView xWindow="-108" yWindow="-108" windowWidth="23256" windowHeight="12456" tabRatio="775" activeTab="6" xr2:uid="{00000000-000D-0000-FFFF-FFFF00000000}"/>
  </bookViews>
  <sheets>
    <sheet name="بيانات العمال" sheetId="4" r:id="rId1"/>
    <sheet name="يومية السلف" sheetId="3" r:id="rId2"/>
    <sheet name="كشف حساب السلف" sheetId="6" r:id="rId3"/>
    <sheet name="البونص و الجزاءات" sheetId="14" r:id="rId4"/>
    <sheet name="الحضور والغياب" sheetId="9" r:id="rId5"/>
    <sheet name="المرتبات" sheetId="12" r:id="rId6"/>
    <sheet name="كشف حساب المرتبات" sheetId="13" r:id="rId7"/>
  </sheets>
  <definedNames>
    <definedName name="_xlnm._FilterDatabase" localSheetId="3" hidden="1">'البونص و الجزاءات'!$B$2:$F$20</definedName>
    <definedName name="_xlnm._FilterDatabase" localSheetId="4" hidden="1">'الحضور والغياب'!$A$1:$AJ$56</definedName>
    <definedName name="_xlnm._FilterDatabase" localSheetId="0" hidden="1">'بيانات العمال'!$A$1:$I$56</definedName>
    <definedName name="_xlnm._FilterDatabase" localSheetId="1" hidden="1">'يومية السلف'!$B$2:$G$2</definedName>
    <definedName name="_xlnm.Print_Area" localSheetId="5">المرتبات!$B$2:$O$58</definedName>
    <definedName name="_xlnm.Print_Area" localSheetId="2">'كشف حساب السلف'!$A$1:$G$36</definedName>
    <definedName name="_xlnm.Print_Area" localSheetId="6">'كشف حساب المرتبات'!$C$1:$F$21</definedName>
    <definedName name="_xlnm.Print_Titles" localSheetId="5">المرتبات!$3:$3</definedName>
    <definedName name="_xlnm.Print_Titles" localSheetId="2">'كشف حساب السلف'!$2:$2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5" i="12" l="1"/>
  <c r="C9" i="12"/>
  <c r="D9" i="12"/>
  <c r="E9" i="12"/>
  <c r="G9" i="12"/>
  <c r="H9" i="12"/>
  <c r="J9" i="12"/>
  <c r="K9" i="12"/>
  <c r="L9" i="12"/>
  <c r="B56" i="9"/>
  <c r="C56" i="9"/>
  <c r="AI56" i="9"/>
  <c r="AJ56" i="9" s="1"/>
  <c r="C35" i="12"/>
  <c r="C38" i="12"/>
  <c r="D35" i="12"/>
  <c r="D38" i="12"/>
  <c r="D51" i="12"/>
  <c r="D58" i="12"/>
  <c r="D41" i="12"/>
  <c r="D54" i="12"/>
  <c r="D39" i="12"/>
  <c r="D55" i="12"/>
  <c r="D34" i="12"/>
  <c r="D15" i="12"/>
  <c r="D52" i="12"/>
  <c r="D22" i="12"/>
  <c r="D16" i="12"/>
  <c r="D45" i="12"/>
  <c r="D46" i="12"/>
  <c r="D14" i="12"/>
  <c r="D7" i="12"/>
  <c r="D5" i="12"/>
  <c r="D6" i="12"/>
  <c r="D57" i="12"/>
  <c r="D17" i="12"/>
  <c r="D56" i="12"/>
  <c r="D23" i="12"/>
  <c r="D26" i="12"/>
  <c r="D27" i="12"/>
  <c r="D40" i="12"/>
  <c r="D47" i="12"/>
  <c r="D43" i="12"/>
  <c r="D20" i="12"/>
  <c r="D36" i="12"/>
  <c r="D37" i="12"/>
  <c r="D19" i="12"/>
  <c r="D44" i="12"/>
  <c r="D50" i="12"/>
  <c r="D21" i="12"/>
  <c r="D11" i="12"/>
  <c r="D33" i="12"/>
  <c r="D18" i="12"/>
  <c r="D31" i="12"/>
  <c r="D25" i="12"/>
  <c r="D32" i="12"/>
  <c r="D24" i="12"/>
  <c r="D29" i="12"/>
  <c r="D42" i="12"/>
  <c r="D48" i="12"/>
  <c r="D8" i="12"/>
  <c r="D10" i="12"/>
  <c r="D30" i="12"/>
  <c r="D28" i="12"/>
  <c r="D49" i="12"/>
  <c r="D53" i="12"/>
  <c r="D12" i="12"/>
  <c r="D13" i="12"/>
  <c r="D4" i="12"/>
  <c r="C51" i="12"/>
  <c r="C58" i="12"/>
  <c r="C41" i="12"/>
  <c r="C54" i="12"/>
  <c r="C39" i="12"/>
  <c r="C55" i="12"/>
  <c r="C34" i="12"/>
  <c r="C15" i="12"/>
  <c r="C52" i="12"/>
  <c r="C22" i="12"/>
  <c r="C16" i="12"/>
  <c r="C45" i="12"/>
  <c r="C46" i="12"/>
  <c r="C14" i="12"/>
  <c r="C7" i="12"/>
  <c r="C5" i="12"/>
  <c r="C6" i="12"/>
  <c r="C57" i="12"/>
  <c r="C17" i="12"/>
  <c r="C56" i="12"/>
  <c r="C23" i="12"/>
  <c r="C26" i="12"/>
  <c r="C27" i="12"/>
  <c r="C40" i="12"/>
  <c r="C47" i="12"/>
  <c r="C43" i="12"/>
  <c r="C20" i="12"/>
  <c r="C36" i="12"/>
  <c r="C37" i="12"/>
  <c r="C19" i="12"/>
  <c r="C44" i="12"/>
  <c r="C50" i="12"/>
  <c r="C21" i="12"/>
  <c r="C11" i="12"/>
  <c r="C33" i="12"/>
  <c r="C18" i="12"/>
  <c r="C31" i="12"/>
  <c r="C25" i="12"/>
  <c r="C32" i="12"/>
  <c r="C24" i="12"/>
  <c r="C29" i="12"/>
  <c r="C42" i="12"/>
  <c r="C48" i="12"/>
  <c r="C8" i="12"/>
  <c r="C10" i="12"/>
  <c r="C30" i="12"/>
  <c r="C28" i="12"/>
  <c r="C49" i="12"/>
  <c r="C53" i="12"/>
  <c r="C12" i="12"/>
  <c r="C13" i="12"/>
  <c r="C4" i="12"/>
  <c r="B55" i="9"/>
  <c r="C55" i="9"/>
  <c r="B54" i="9"/>
  <c r="C54" i="9"/>
  <c r="B53" i="9"/>
  <c r="C53" i="9"/>
  <c r="B52" i="9"/>
  <c r="C52" i="9"/>
  <c r="B50" i="9"/>
  <c r="C51" i="9"/>
  <c r="B51" i="9"/>
  <c r="C50" i="9"/>
  <c r="B44" i="9"/>
  <c r="B45" i="9"/>
  <c r="B46" i="9"/>
  <c r="B47" i="9"/>
  <c r="C47" i="9"/>
  <c r="C46" i="9"/>
  <c r="C45" i="9"/>
  <c r="B42" i="9"/>
  <c r="C42" i="9"/>
  <c r="B43" i="9"/>
  <c r="C43" i="9"/>
  <c r="C44" i="9"/>
  <c r="B41" i="9"/>
  <c r="C41" i="9"/>
  <c r="C8" i="9"/>
  <c r="B40" i="9"/>
  <c r="C40" i="9"/>
  <c r="B49" i="9"/>
  <c r="C48" i="9"/>
  <c r="C49" i="9"/>
  <c r="B48" i="9"/>
  <c r="E35" i="12"/>
  <c r="E38" i="12"/>
  <c r="J35" i="12"/>
  <c r="J38" i="12"/>
  <c r="K35" i="12"/>
  <c r="K38" i="12"/>
  <c r="AI55" i="9"/>
  <c r="AJ55" i="9" s="1"/>
  <c r="H38" i="12" s="1"/>
  <c r="AI54" i="9"/>
  <c r="AJ54" i="9" s="1"/>
  <c r="H35" i="12" s="1"/>
  <c r="L38" i="12" l="1"/>
  <c r="D4" i="13"/>
  <c r="F9" i="12"/>
  <c r="I9" i="12" s="1"/>
  <c r="M9" i="12" s="1"/>
  <c r="N9" i="12" s="1"/>
  <c r="G35" i="12"/>
  <c r="G38" i="12"/>
  <c r="F38" i="12"/>
  <c r="I38" i="12" s="1"/>
  <c r="F35" i="12"/>
  <c r="I35" i="12" s="1"/>
  <c r="M35" i="12" s="1"/>
  <c r="N35" i="12" s="1"/>
  <c r="E13" i="12"/>
  <c r="J13" i="12"/>
  <c r="K13" i="12"/>
  <c r="L13" i="12"/>
  <c r="E12" i="12"/>
  <c r="J12" i="12"/>
  <c r="K12" i="12"/>
  <c r="L12" i="12"/>
  <c r="AI53" i="9"/>
  <c r="AJ53" i="9" s="1"/>
  <c r="AI52" i="9"/>
  <c r="AJ52" i="9" s="1"/>
  <c r="M38" i="12" l="1"/>
  <c r="N38" i="12" s="1"/>
  <c r="F12" i="12"/>
  <c r="F13" i="12"/>
  <c r="K31" i="12" l="1"/>
  <c r="E30" i="12"/>
  <c r="E28" i="12"/>
  <c r="E49" i="12"/>
  <c r="E53" i="12"/>
  <c r="J30" i="12"/>
  <c r="J28" i="12"/>
  <c r="J49" i="12"/>
  <c r="J53" i="12"/>
  <c r="K30" i="12"/>
  <c r="K28" i="12"/>
  <c r="K49" i="12"/>
  <c r="K53" i="12"/>
  <c r="L30" i="12"/>
  <c r="L28" i="12"/>
  <c r="L49" i="12"/>
  <c r="L53" i="12"/>
  <c r="AI50" i="9"/>
  <c r="AJ50" i="9" s="1"/>
  <c r="AI51" i="9"/>
  <c r="AJ51" i="9" s="1"/>
  <c r="F49" i="12" l="1"/>
  <c r="F53" i="12"/>
  <c r="F28" i="12"/>
  <c r="F30" i="12"/>
  <c r="AI49" i="9"/>
  <c r="AI48" i="9"/>
  <c r="E10" i="12"/>
  <c r="J10" i="12"/>
  <c r="K10" i="12"/>
  <c r="L10" i="12"/>
  <c r="AI47" i="9"/>
  <c r="AJ47" i="9" s="1"/>
  <c r="AJ48" i="9" l="1"/>
  <c r="H30" i="12" s="1"/>
  <c r="I30" i="12" s="1"/>
  <c r="M30" i="12" s="1"/>
  <c r="N30" i="12" s="1"/>
  <c r="G30" i="12"/>
  <c r="AJ49" i="9"/>
  <c r="H28" i="12" s="1"/>
  <c r="I28" i="12" s="1"/>
  <c r="M28" i="12" s="1"/>
  <c r="N28" i="12" s="1"/>
  <c r="G28" i="12"/>
  <c r="F10" i="12"/>
  <c r="E43" i="12"/>
  <c r="J43" i="12"/>
  <c r="K43" i="12"/>
  <c r="L43" i="12"/>
  <c r="AI46" i="9"/>
  <c r="AJ46" i="9" s="1"/>
  <c r="E1" i="3"/>
  <c r="F43" i="12" l="1"/>
  <c r="E8" i="12"/>
  <c r="J8" i="12"/>
  <c r="K8" i="12"/>
  <c r="L8" i="12"/>
  <c r="E40" i="12"/>
  <c r="J40" i="12"/>
  <c r="K40" i="12"/>
  <c r="L40" i="12"/>
  <c r="E31" i="12"/>
  <c r="J31" i="12"/>
  <c r="L31" i="12"/>
  <c r="E25" i="12"/>
  <c r="J25" i="12"/>
  <c r="K25" i="12"/>
  <c r="L25" i="12"/>
  <c r="AI42" i="9"/>
  <c r="AJ42" i="9" s="1"/>
  <c r="AI43" i="9"/>
  <c r="AJ43" i="9" s="1"/>
  <c r="AI44" i="9"/>
  <c r="AJ44" i="9" s="1"/>
  <c r="AI45" i="9"/>
  <c r="AJ45" i="9" s="1"/>
  <c r="F8" i="12" l="1"/>
  <c r="F25" i="12"/>
  <c r="F40" i="12"/>
  <c r="F31" i="12"/>
  <c r="J47" i="12" l="1"/>
  <c r="J46" i="12"/>
  <c r="J14" i="12"/>
  <c r="J4" i="12"/>
  <c r="J20" i="12"/>
  <c r="J7" i="12"/>
  <c r="J36" i="12"/>
  <c r="J51" i="12"/>
  <c r="J37" i="12"/>
  <c r="J19" i="12"/>
  <c r="J42" i="12"/>
  <c r="J58" i="12"/>
  <c r="J44" i="12"/>
  <c r="J21" i="12"/>
  <c r="J11" i="12"/>
  <c r="J41" i="12"/>
  <c r="J54" i="12"/>
  <c r="J39" i="12"/>
  <c r="J55" i="12"/>
  <c r="J34" i="12"/>
  <c r="J50" i="12"/>
  <c r="J5" i="12"/>
  <c r="J33" i="12"/>
  <c r="J48" i="12"/>
  <c r="J18" i="12"/>
  <c r="J6" i="12"/>
  <c r="J32" i="12"/>
  <c r="J57" i="12"/>
  <c r="J15" i="12"/>
  <c r="J17" i="12"/>
  <c r="J56" i="12"/>
  <c r="J23" i="12"/>
  <c r="J52" i="12"/>
  <c r="J22" i="12"/>
  <c r="J16" i="12"/>
  <c r="J45" i="12"/>
  <c r="J26" i="12"/>
  <c r="J24" i="12"/>
  <c r="J29" i="12"/>
  <c r="J27" i="12"/>
  <c r="E27" i="12"/>
  <c r="K27" i="12"/>
  <c r="L27" i="12"/>
  <c r="AI41" i="9"/>
  <c r="AJ41" i="9" s="1"/>
  <c r="F27" i="12" l="1"/>
  <c r="L47" i="12"/>
  <c r="L46" i="12"/>
  <c r="L14" i="12"/>
  <c r="L4" i="12"/>
  <c r="L20" i="12"/>
  <c r="L7" i="12"/>
  <c r="L36" i="12"/>
  <c r="L51" i="12"/>
  <c r="L37" i="12"/>
  <c r="L19" i="12"/>
  <c r="L42" i="12"/>
  <c r="L58" i="12"/>
  <c r="L44" i="12"/>
  <c r="L21" i="12"/>
  <c r="L11" i="12"/>
  <c r="L41" i="12"/>
  <c r="L54" i="12"/>
  <c r="L39" i="12"/>
  <c r="L55" i="12"/>
  <c r="L34" i="12"/>
  <c r="L50" i="12"/>
  <c r="L5" i="12"/>
  <c r="L33" i="12"/>
  <c r="L48" i="12"/>
  <c r="L18" i="12"/>
  <c r="L6" i="12"/>
  <c r="L32" i="12"/>
  <c r="L57" i="12"/>
  <c r="L15" i="12"/>
  <c r="L17" i="12"/>
  <c r="L56" i="12"/>
  <c r="L23" i="12"/>
  <c r="L52" i="12"/>
  <c r="L22" i="12"/>
  <c r="L16" i="12"/>
  <c r="L45" i="12"/>
  <c r="L26" i="12"/>
  <c r="L24" i="12"/>
  <c r="L29" i="12"/>
  <c r="K47" i="12"/>
  <c r="K46" i="12"/>
  <c r="K14" i="12"/>
  <c r="K4" i="12"/>
  <c r="K20" i="12"/>
  <c r="K7" i="12"/>
  <c r="K36" i="12"/>
  <c r="K51" i="12"/>
  <c r="K37" i="12"/>
  <c r="K19" i="12"/>
  <c r="K42" i="12"/>
  <c r="K58" i="12"/>
  <c r="K44" i="12"/>
  <c r="K21" i="12"/>
  <c r="K11" i="12"/>
  <c r="K41" i="12"/>
  <c r="K54" i="12"/>
  <c r="K39" i="12"/>
  <c r="K55" i="12"/>
  <c r="K34" i="12"/>
  <c r="K50" i="12"/>
  <c r="K5" i="12"/>
  <c r="K33" i="12"/>
  <c r="K48" i="12"/>
  <c r="K18" i="12"/>
  <c r="K6" i="12"/>
  <c r="K32" i="12"/>
  <c r="K57" i="12"/>
  <c r="K15" i="12"/>
  <c r="K17" i="12"/>
  <c r="K56" i="12"/>
  <c r="K23" i="12"/>
  <c r="K52" i="12"/>
  <c r="K22" i="12"/>
  <c r="K16" i="12"/>
  <c r="K45" i="12"/>
  <c r="K26" i="12"/>
  <c r="K24" i="12"/>
  <c r="K29" i="12"/>
  <c r="E29" i="12"/>
  <c r="AI40" i="9"/>
  <c r="G13" i="12" s="1"/>
  <c r="AJ40" i="9" l="1"/>
  <c r="H13" i="12" s="1"/>
  <c r="I13" i="12" s="1"/>
  <c r="M13" i="12" s="1"/>
  <c r="N13" i="12" s="1"/>
  <c r="K2" i="12"/>
  <c r="G29" i="12"/>
  <c r="F29" i="12"/>
  <c r="E19" i="13"/>
  <c r="F19" i="13"/>
  <c r="E47" i="12"/>
  <c r="E46" i="12"/>
  <c r="E14" i="12"/>
  <c r="E4" i="12"/>
  <c r="E20" i="12"/>
  <c r="E7" i="12"/>
  <c r="E36" i="12"/>
  <c r="E51" i="12"/>
  <c r="E37" i="12"/>
  <c r="E19" i="12"/>
  <c r="E42" i="12"/>
  <c r="E58" i="12"/>
  <c r="E44" i="12"/>
  <c r="E21" i="12"/>
  <c r="E11" i="12"/>
  <c r="E41" i="12"/>
  <c r="E54" i="12"/>
  <c r="E39" i="12"/>
  <c r="E55" i="12"/>
  <c r="E34" i="12"/>
  <c r="E50" i="12"/>
  <c r="E5" i="12"/>
  <c r="E33" i="12"/>
  <c r="E48" i="12"/>
  <c r="E18" i="12"/>
  <c r="E6" i="12"/>
  <c r="E32" i="12"/>
  <c r="E57" i="12"/>
  <c r="E15" i="12"/>
  <c r="E17" i="12"/>
  <c r="E56" i="12"/>
  <c r="E23" i="12"/>
  <c r="E52" i="12"/>
  <c r="E22" i="12"/>
  <c r="E16" i="12"/>
  <c r="E45" i="12"/>
  <c r="E26" i="12"/>
  <c r="E24" i="12"/>
  <c r="F8" i="13"/>
  <c r="E8" i="13"/>
  <c r="H29" i="12" l="1"/>
  <c r="I29" i="12" s="1"/>
  <c r="M29" i="12" s="1"/>
  <c r="N29" i="12" s="1"/>
  <c r="D19" i="13"/>
  <c r="L2" i="12"/>
  <c r="F14" i="12" l="1"/>
  <c r="C3" i="9"/>
  <c r="C4" i="9"/>
  <c r="C5" i="9"/>
  <c r="C6" i="9"/>
  <c r="C7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2" i="9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2" i="9"/>
  <c r="AI35" i="9"/>
  <c r="AI36" i="9"/>
  <c r="AI37" i="9"/>
  <c r="AI38" i="9"/>
  <c r="AI39" i="9"/>
  <c r="AI34" i="9"/>
  <c r="AI33" i="9"/>
  <c r="AI32" i="9"/>
  <c r="AI31" i="9"/>
  <c r="AI30" i="9"/>
  <c r="AI29" i="9"/>
  <c r="AI28" i="9"/>
  <c r="AI27" i="9"/>
  <c r="AI26" i="9"/>
  <c r="AI25" i="9"/>
  <c r="G53" i="12" s="1"/>
  <c r="AI24" i="9"/>
  <c r="G48" i="12" s="1"/>
  <c r="AI23" i="9"/>
  <c r="AI22" i="9"/>
  <c r="AI21" i="9"/>
  <c r="G49" i="12" s="1"/>
  <c r="AI20" i="9"/>
  <c r="AI19" i="9"/>
  <c r="AI18" i="9"/>
  <c r="AI17" i="9"/>
  <c r="AI16" i="9"/>
  <c r="AI15" i="9"/>
  <c r="G10" i="12" s="1"/>
  <c r="AI14" i="9"/>
  <c r="G8" i="12" s="1"/>
  <c r="AI13" i="9"/>
  <c r="AI12" i="9"/>
  <c r="AI11" i="9"/>
  <c r="AI10" i="9"/>
  <c r="G37" i="12" s="1"/>
  <c r="AI9" i="9"/>
  <c r="AI8" i="9"/>
  <c r="AI7" i="9"/>
  <c r="AI6" i="9"/>
  <c r="AI5" i="9"/>
  <c r="AI4" i="9"/>
  <c r="AI3" i="9"/>
  <c r="AI2" i="9"/>
  <c r="G42" i="12" l="1"/>
  <c r="G25" i="12"/>
  <c r="G32" i="12"/>
  <c r="G12" i="12"/>
  <c r="G39" i="12"/>
  <c r="G46" i="12"/>
  <c r="G52" i="12"/>
  <c r="G20" i="12"/>
  <c r="G44" i="12"/>
  <c r="G14" i="12"/>
  <c r="G55" i="12"/>
  <c r="G26" i="12"/>
  <c r="G11" i="12"/>
  <c r="G56" i="12"/>
  <c r="G23" i="12"/>
  <c r="G33" i="12"/>
  <c r="G21" i="12"/>
  <c r="G17" i="12"/>
  <c r="G47" i="12"/>
  <c r="G4" i="12"/>
  <c r="G34" i="12"/>
  <c r="G7" i="12"/>
  <c r="G16" i="12"/>
  <c r="G50" i="12"/>
  <c r="G45" i="12"/>
  <c r="G36" i="12"/>
  <c r="G22" i="12"/>
  <c r="G24" i="12"/>
  <c r="G31" i="12"/>
  <c r="G51" i="12"/>
  <c r="G19" i="12"/>
  <c r="G6" i="12"/>
  <c r="G40" i="12"/>
  <c r="G18" i="12"/>
  <c r="G27" i="12"/>
  <c r="G58" i="12"/>
  <c r="G57" i="12"/>
  <c r="G43" i="12"/>
  <c r="G5" i="12"/>
  <c r="G15" i="12"/>
  <c r="G41" i="12"/>
  <c r="G54" i="12"/>
  <c r="D15" i="13"/>
  <c r="AJ11" i="9"/>
  <c r="AJ19" i="9"/>
  <c r="AJ27" i="9"/>
  <c r="AJ4" i="9"/>
  <c r="AJ14" i="9"/>
  <c r="H8" i="12" s="1"/>
  <c r="I8" i="12" s="1"/>
  <c r="M8" i="12" s="1"/>
  <c r="N8" i="12" s="1"/>
  <c r="AJ30" i="9"/>
  <c r="AJ7" i="9"/>
  <c r="AJ25" i="9"/>
  <c r="H53" i="12" s="1"/>
  <c r="I53" i="12" s="1"/>
  <c r="M53" i="12" s="1"/>
  <c r="N53" i="12" s="1"/>
  <c r="AJ28" i="9"/>
  <c r="AJ15" i="9"/>
  <c r="H10" i="12" s="1"/>
  <c r="I10" i="12" s="1"/>
  <c r="M10" i="12" s="1"/>
  <c r="N10" i="12" s="1"/>
  <c r="AJ18" i="9"/>
  <c r="AJ23" i="9"/>
  <c r="H33" i="12" s="1"/>
  <c r="AJ26" i="9"/>
  <c r="AJ31" i="9"/>
  <c r="AJ22" i="9"/>
  <c r="H5" i="12" s="1"/>
  <c r="AJ2" i="9"/>
  <c r="AJ5" i="9"/>
  <c r="AJ10" i="9"/>
  <c r="AJ12" i="9"/>
  <c r="AJ17" i="9"/>
  <c r="AJ20" i="9"/>
  <c r="AJ8" i="9"/>
  <c r="H36" i="12" s="1"/>
  <c r="AJ6" i="9"/>
  <c r="AJ9" i="9"/>
  <c r="AJ13" i="9"/>
  <c r="AJ16" i="9"/>
  <c r="AJ21" i="9"/>
  <c r="AJ24" i="9"/>
  <c r="H48" i="12" s="1"/>
  <c r="AJ29" i="9"/>
  <c r="AJ32" i="9"/>
  <c r="F7" i="12"/>
  <c r="AJ3" i="9"/>
  <c r="D2" i="12"/>
  <c r="F47" i="12"/>
  <c r="AJ39" i="9"/>
  <c r="AJ33" i="9"/>
  <c r="AJ35" i="9"/>
  <c r="AJ34" i="9"/>
  <c r="AJ37" i="9"/>
  <c r="AJ38" i="9"/>
  <c r="AJ36" i="9"/>
  <c r="H16" i="12" s="1"/>
  <c r="H42" i="12" l="1"/>
  <c r="H25" i="12"/>
  <c r="I25" i="12" s="1"/>
  <c r="M25" i="12" s="1"/>
  <c r="N25" i="12" s="1"/>
  <c r="H32" i="12"/>
  <c r="H12" i="12"/>
  <c r="I12" i="12" s="1"/>
  <c r="M12" i="12" s="1"/>
  <c r="N12" i="12" s="1"/>
  <c r="H50" i="12"/>
  <c r="H49" i="12"/>
  <c r="I49" i="12" s="1"/>
  <c r="M49" i="12" s="1"/>
  <c r="N49" i="12" s="1"/>
  <c r="D17" i="13"/>
  <c r="H58" i="12"/>
  <c r="H23" i="12"/>
  <c r="D6" i="13"/>
  <c r="H44" i="12"/>
  <c r="H47" i="12"/>
  <c r="I47" i="12" s="1"/>
  <c r="M47" i="12" s="1"/>
  <c r="N47" i="12" s="1"/>
  <c r="H15" i="12"/>
  <c r="H45" i="12"/>
  <c r="H26" i="12"/>
  <c r="H21" i="12"/>
  <c r="H54" i="12"/>
  <c r="H37" i="12"/>
  <c r="H39" i="12"/>
  <c r="H52" i="12"/>
  <c r="H41" i="12"/>
  <c r="H22" i="12"/>
  <c r="H56" i="12"/>
  <c r="H51" i="12"/>
  <c r="H11" i="12"/>
  <c r="H20" i="12"/>
  <c r="H57" i="12"/>
  <c r="H43" i="12"/>
  <c r="I43" i="12" s="1"/>
  <c r="M43" i="12" s="1"/>
  <c r="N43" i="12" s="1"/>
  <c r="H19" i="12"/>
  <c r="H18" i="12"/>
  <c r="H27" i="12"/>
  <c r="I27" i="12" s="1"/>
  <c r="M27" i="12" s="1"/>
  <c r="H7" i="12"/>
  <c r="I7" i="12" s="1"/>
  <c r="M7" i="12" s="1"/>
  <c r="N7" i="12" s="1"/>
  <c r="H24" i="12"/>
  <c r="H31" i="12"/>
  <c r="I31" i="12" s="1"/>
  <c r="M31" i="12" s="1"/>
  <c r="N31" i="12" s="1"/>
  <c r="H34" i="12"/>
  <c r="H17" i="12"/>
  <c r="H14" i="12"/>
  <c r="I14" i="12" s="1"/>
  <c r="M14" i="12" s="1"/>
  <c r="N14" i="12" s="1"/>
  <c r="H55" i="12"/>
  <c r="H6" i="12"/>
  <c r="H40" i="12"/>
  <c r="I40" i="12" s="1"/>
  <c r="M40" i="12" s="1"/>
  <c r="N40" i="12" s="1"/>
  <c r="H4" i="12"/>
  <c r="H46" i="12"/>
  <c r="F37" i="12"/>
  <c r="E15" i="13"/>
  <c r="F6" i="6"/>
  <c r="F23" i="6"/>
  <c r="F7" i="6"/>
  <c r="F5" i="6"/>
  <c r="F33" i="6"/>
  <c r="F34" i="6"/>
  <c r="F35" i="6"/>
  <c r="F36" i="6"/>
  <c r="F28" i="6"/>
  <c r="F29" i="6"/>
  <c r="F37" i="6"/>
  <c r="F38" i="6"/>
  <c r="F26" i="6"/>
  <c r="F10" i="6"/>
  <c r="F39" i="6"/>
  <c r="F24" i="6"/>
  <c r="F11" i="6"/>
  <c r="F40" i="6"/>
  <c r="F12" i="6"/>
  <c r="F41" i="6"/>
  <c r="F42" i="6"/>
  <c r="F43" i="6"/>
  <c r="F8" i="6"/>
  <c r="F44" i="6"/>
  <c r="F25" i="6"/>
  <c r="F3" i="6"/>
  <c r="F9" i="6"/>
  <c r="F45" i="6"/>
  <c r="F13" i="6"/>
  <c r="F17" i="6"/>
  <c r="F18" i="6"/>
  <c r="F19" i="6"/>
  <c r="F20" i="6"/>
  <c r="F14" i="6"/>
  <c r="F21" i="6"/>
  <c r="F22" i="6"/>
  <c r="F15" i="6"/>
  <c r="F16" i="6"/>
  <c r="F46" i="6"/>
  <c r="F32" i="6"/>
  <c r="F30" i="6"/>
  <c r="F31" i="6"/>
  <c r="F4" i="6"/>
  <c r="F27" i="6"/>
  <c r="E6" i="6"/>
  <c r="E23" i="6"/>
  <c r="E7" i="6"/>
  <c r="E5" i="6"/>
  <c r="E33" i="6"/>
  <c r="E34" i="6"/>
  <c r="E35" i="6"/>
  <c r="E36" i="6"/>
  <c r="E28" i="6"/>
  <c r="E29" i="6"/>
  <c r="E37" i="6"/>
  <c r="E38" i="6"/>
  <c r="E26" i="6"/>
  <c r="E10" i="6"/>
  <c r="E39" i="6"/>
  <c r="E24" i="6"/>
  <c r="E11" i="6"/>
  <c r="E40" i="6"/>
  <c r="E12" i="6"/>
  <c r="E41" i="6"/>
  <c r="E42" i="6"/>
  <c r="E43" i="6"/>
  <c r="E8" i="6"/>
  <c r="E44" i="6"/>
  <c r="E25" i="6"/>
  <c r="E3" i="6"/>
  <c r="E9" i="6"/>
  <c r="E45" i="6"/>
  <c r="E13" i="6"/>
  <c r="E17" i="6"/>
  <c r="E18" i="6"/>
  <c r="E19" i="6"/>
  <c r="E20" i="6"/>
  <c r="E14" i="6"/>
  <c r="E21" i="6"/>
  <c r="E22" i="6"/>
  <c r="E15" i="6"/>
  <c r="E16" i="6"/>
  <c r="E46" i="6"/>
  <c r="E32" i="6"/>
  <c r="E30" i="6"/>
  <c r="E31" i="6"/>
  <c r="E4" i="6"/>
  <c r="E27" i="6"/>
  <c r="C6" i="6"/>
  <c r="C23" i="6"/>
  <c r="C7" i="6"/>
  <c r="C5" i="6"/>
  <c r="C33" i="6"/>
  <c r="C34" i="6"/>
  <c r="C35" i="6"/>
  <c r="C36" i="6"/>
  <c r="C28" i="6"/>
  <c r="C29" i="6"/>
  <c r="C37" i="6"/>
  <c r="C38" i="6"/>
  <c r="C26" i="6"/>
  <c r="C10" i="6"/>
  <c r="C39" i="6"/>
  <c r="C24" i="6"/>
  <c r="C11" i="6"/>
  <c r="C40" i="6"/>
  <c r="C12" i="6"/>
  <c r="C41" i="6"/>
  <c r="C42" i="6"/>
  <c r="C43" i="6"/>
  <c r="C8" i="6"/>
  <c r="C44" i="6"/>
  <c r="C25" i="6"/>
  <c r="C3" i="6"/>
  <c r="C9" i="6"/>
  <c r="C45" i="6"/>
  <c r="C13" i="6"/>
  <c r="C17" i="6"/>
  <c r="C18" i="6"/>
  <c r="C19" i="6"/>
  <c r="C20" i="6"/>
  <c r="C14" i="6"/>
  <c r="C21" i="6"/>
  <c r="C22" i="6"/>
  <c r="C15" i="6"/>
  <c r="C16" i="6"/>
  <c r="C46" i="6"/>
  <c r="C32" i="6"/>
  <c r="C30" i="6"/>
  <c r="C31" i="6"/>
  <c r="C4" i="6"/>
  <c r="C27" i="6"/>
  <c r="B6" i="6"/>
  <c r="B23" i="6"/>
  <c r="B7" i="6"/>
  <c r="B5" i="6"/>
  <c r="B33" i="6"/>
  <c r="B34" i="6"/>
  <c r="B35" i="6"/>
  <c r="B36" i="6"/>
  <c r="B28" i="6"/>
  <c r="B29" i="6"/>
  <c r="B37" i="6"/>
  <c r="B38" i="6"/>
  <c r="B26" i="6"/>
  <c r="B10" i="6"/>
  <c r="B39" i="6"/>
  <c r="B24" i="6"/>
  <c r="B11" i="6"/>
  <c r="B40" i="6"/>
  <c r="B12" i="6"/>
  <c r="B41" i="6"/>
  <c r="B42" i="6"/>
  <c r="B43" i="6"/>
  <c r="B8" i="6"/>
  <c r="B44" i="6"/>
  <c r="B25" i="6"/>
  <c r="B3" i="6"/>
  <c r="B9" i="6"/>
  <c r="B45" i="6"/>
  <c r="B13" i="6"/>
  <c r="B17" i="6"/>
  <c r="B18" i="6"/>
  <c r="B19" i="6"/>
  <c r="B20" i="6"/>
  <c r="B14" i="6"/>
  <c r="B21" i="6"/>
  <c r="B22" i="6"/>
  <c r="B15" i="6"/>
  <c r="B16" i="6"/>
  <c r="B46" i="6"/>
  <c r="B32" i="6"/>
  <c r="B30" i="6"/>
  <c r="B31" i="6"/>
  <c r="B4" i="6"/>
  <c r="B27" i="6"/>
  <c r="E17" i="13" l="1"/>
  <c r="N27" i="12"/>
  <c r="I37" i="12"/>
  <c r="M37" i="12" s="1"/>
  <c r="N37" i="12" s="1"/>
  <c r="E6" i="13"/>
  <c r="G10" i="6"/>
  <c r="G40" i="6"/>
  <c r="G23" i="6"/>
  <c r="G29" i="6"/>
  <c r="G34" i="6"/>
  <c r="G43" i="6"/>
  <c r="D37" i="6"/>
  <c r="D35" i="6"/>
  <c r="D7" i="6"/>
  <c r="G42" i="6"/>
  <c r="G11" i="6"/>
  <c r="G26" i="6"/>
  <c r="G28" i="6"/>
  <c r="G33" i="6"/>
  <c r="G6" i="6"/>
  <c r="G27" i="6"/>
  <c r="G30" i="6"/>
  <c r="G15" i="6"/>
  <c r="G20" i="6"/>
  <c r="G13" i="6"/>
  <c r="G25" i="6"/>
  <c r="D4" i="6"/>
  <c r="D46" i="6"/>
  <c r="D21" i="6"/>
  <c r="D18" i="6"/>
  <c r="D9" i="6"/>
  <c r="D8" i="6"/>
  <c r="D12" i="6"/>
  <c r="D39" i="6"/>
  <c r="G5" i="6"/>
  <c r="D32" i="6"/>
  <c r="D24" i="6"/>
  <c r="D38" i="6"/>
  <c r="D36" i="6"/>
  <c r="D5" i="6"/>
  <c r="G31" i="6"/>
  <c r="G16" i="6"/>
  <c r="G14" i="6"/>
  <c r="G17" i="6"/>
  <c r="G3" i="6"/>
  <c r="D22" i="6"/>
  <c r="D19" i="6"/>
  <c r="D45" i="6"/>
  <c r="D44" i="6"/>
  <c r="D41" i="6"/>
  <c r="G4" i="6"/>
  <c r="G46" i="6"/>
  <c r="G21" i="6"/>
  <c r="G18" i="6"/>
  <c r="G9" i="6"/>
  <c r="G8" i="6"/>
  <c r="G12" i="6"/>
  <c r="G39" i="6"/>
  <c r="G37" i="6"/>
  <c r="G35" i="6"/>
  <c r="G7" i="6"/>
  <c r="D27" i="6"/>
  <c r="D30" i="6"/>
  <c r="D15" i="6"/>
  <c r="D20" i="6"/>
  <c r="D13" i="6"/>
  <c r="D25" i="6"/>
  <c r="D42" i="6"/>
  <c r="D11" i="6"/>
  <c r="D26" i="6"/>
  <c r="D28" i="6"/>
  <c r="D33" i="6"/>
  <c r="D6" i="6"/>
  <c r="D31" i="6"/>
  <c r="D16" i="6"/>
  <c r="D14" i="6"/>
  <c r="D17" i="6"/>
  <c r="D3" i="6"/>
  <c r="D43" i="6"/>
  <c r="D40" i="6"/>
  <c r="D10" i="6"/>
  <c r="D29" i="6"/>
  <c r="D34" i="6"/>
  <c r="D23" i="6"/>
  <c r="G32" i="6"/>
  <c r="G22" i="6"/>
  <c r="G19" i="6"/>
  <c r="G45" i="6"/>
  <c r="G44" i="6"/>
  <c r="G41" i="6"/>
  <c r="G24" i="6"/>
  <c r="G38" i="6"/>
  <c r="G36" i="6"/>
  <c r="F4" i="12"/>
  <c r="I4" i="12" l="1"/>
  <c r="F58" i="12"/>
  <c r="I58" i="12" s="1"/>
  <c r="M58" i="12" s="1"/>
  <c r="N58" i="12" s="1"/>
  <c r="F1" i="6"/>
  <c r="B1" i="6"/>
  <c r="C1" i="6"/>
  <c r="E1" i="6"/>
  <c r="M4" i="12" l="1"/>
  <c r="N4" i="12" s="1"/>
  <c r="F36" i="12"/>
  <c r="G1" i="6"/>
  <c r="D1" i="6"/>
  <c r="I36" i="12" l="1"/>
  <c r="M36" i="12" s="1"/>
  <c r="N36" i="12" s="1"/>
  <c r="F11" i="12"/>
  <c r="I11" i="12" s="1"/>
  <c r="M11" i="12" s="1"/>
  <c r="N11" i="12" s="1"/>
  <c r="F39" i="12" l="1"/>
  <c r="I39" i="12" s="1"/>
  <c r="M39" i="12" s="1"/>
  <c r="N39" i="12" s="1"/>
  <c r="F19" i="12"/>
  <c r="I19" i="12" l="1"/>
  <c r="M19" i="12" s="1"/>
  <c r="N19" i="12" s="1"/>
  <c r="F44" i="12"/>
  <c r="I44" i="12" s="1"/>
  <c r="M44" i="12" s="1"/>
  <c r="N44" i="12" s="1"/>
  <c r="F50" i="12" l="1"/>
  <c r="I50" i="12" s="1"/>
  <c r="M50" i="12" s="1"/>
  <c r="N50" i="12" s="1"/>
  <c r="F41" i="12" l="1"/>
  <c r="I41" i="12" s="1"/>
  <c r="M41" i="12" s="1"/>
  <c r="N41" i="12" s="1"/>
  <c r="F48" i="12" l="1"/>
  <c r="I48" i="12" s="1"/>
  <c r="M48" i="12" s="1"/>
  <c r="N48" i="12" s="1"/>
  <c r="F55" i="12" l="1"/>
  <c r="I55" i="12" s="1"/>
  <c r="M55" i="12" s="1"/>
  <c r="N55" i="12" s="1"/>
  <c r="F32" i="12" l="1"/>
  <c r="I32" i="12" l="1"/>
  <c r="F5" i="12"/>
  <c r="I5" i="12" s="1"/>
  <c r="M5" i="12" s="1"/>
  <c r="N5" i="12" s="1"/>
  <c r="M32" i="12" l="1"/>
  <c r="F17" i="12"/>
  <c r="I17" i="12" s="1"/>
  <c r="M17" i="12" s="1"/>
  <c r="N17" i="12" s="1"/>
  <c r="N32" i="12" l="1"/>
  <c r="F18" i="12"/>
  <c r="I18" i="12" s="1"/>
  <c r="M18" i="12" s="1"/>
  <c r="N18" i="12" s="1"/>
  <c r="F57" i="12" l="1"/>
  <c r="I57" i="12" s="1"/>
  <c r="M57" i="12" s="1"/>
  <c r="N57" i="12" s="1"/>
  <c r="F16" i="12" l="1"/>
  <c r="I16" i="12" s="1"/>
  <c r="M16" i="12" s="1"/>
  <c r="N16" i="12" s="1"/>
  <c r="F56" i="12" l="1"/>
  <c r="I56" i="12" s="1"/>
  <c r="M56" i="12" s="1"/>
  <c r="N56" i="12" s="1"/>
  <c r="F24" i="12"/>
  <c r="I24" i="12" s="1"/>
  <c r="M24" i="12" s="1"/>
  <c r="N24" i="12" s="1"/>
  <c r="F52" i="12" l="1"/>
  <c r="I52" i="12" l="1"/>
  <c r="F15" i="13"/>
  <c r="F45" i="12"/>
  <c r="I45" i="12" s="1"/>
  <c r="M45" i="12" s="1"/>
  <c r="N45" i="12" s="1"/>
  <c r="F20" i="12"/>
  <c r="I20" i="12" s="1"/>
  <c r="M20" i="12" s="1"/>
  <c r="F23" i="12"/>
  <c r="I23" i="12" s="1"/>
  <c r="M23" i="12" s="1"/>
  <c r="E4" i="13"/>
  <c r="F26" i="12"/>
  <c r="I26" i="12" s="1"/>
  <c r="M26" i="12" s="1"/>
  <c r="F21" i="12"/>
  <c r="I21" i="12" s="1"/>
  <c r="M21" i="12" s="1"/>
  <c r="N21" i="12" s="1"/>
  <c r="F34" i="12"/>
  <c r="I34" i="12" s="1"/>
  <c r="M34" i="12" s="1"/>
  <c r="F51" i="12"/>
  <c r="I51" i="12" s="1"/>
  <c r="M51" i="12" s="1"/>
  <c r="N51" i="12" s="1"/>
  <c r="F42" i="12"/>
  <c r="F46" i="12"/>
  <c r="F6" i="12"/>
  <c r="I6" i="12" s="1"/>
  <c r="M6" i="12" s="1"/>
  <c r="F33" i="12"/>
  <c r="I33" i="12" s="1"/>
  <c r="M33" i="12" s="1"/>
  <c r="N33" i="12" s="1"/>
  <c r="F22" i="12"/>
  <c r="I22" i="12" s="1"/>
  <c r="M22" i="12" s="1"/>
  <c r="F15" i="12"/>
  <c r="I15" i="12" s="1"/>
  <c r="M15" i="12" s="1"/>
  <c r="N15" i="12" s="1"/>
  <c r="E2" i="12"/>
  <c r="F54" i="12"/>
  <c r="I54" i="12" s="1"/>
  <c r="M54" i="12" s="1"/>
  <c r="N54" i="12" s="1"/>
  <c r="M52" i="12" l="1"/>
  <c r="F17" i="13"/>
  <c r="I46" i="12"/>
  <c r="M46" i="12" s="1"/>
  <c r="N46" i="12" s="1"/>
  <c r="D8" i="13"/>
  <c r="J2" i="12"/>
  <c r="F2" i="12"/>
  <c r="N23" i="12"/>
  <c r="F6" i="13"/>
  <c r="N34" i="12"/>
  <c r="N22" i="12"/>
  <c r="N6" i="12"/>
  <c r="F4" i="13"/>
  <c r="I42" i="12"/>
  <c r="M42" i="12" s="1"/>
  <c r="N42" i="12" s="1"/>
  <c r="N26" i="12"/>
  <c r="N20" i="12"/>
  <c r="N52" i="12" l="1"/>
  <c r="D21" i="13"/>
  <c r="M2" i="12"/>
  <c r="D10" i="13"/>
  <c r="I2" i="12"/>
  <c r="F21" i="13" l="1"/>
  <c r="F10" i="13"/>
  <c r="N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A16" authorId="0" shapeId="0" xr:uid="{8F1FD783-04E3-416F-B487-8D4C5DAB9FB5}">
      <text>
        <r>
          <rPr>
            <b/>
            <sz val="26"/>
            <color indexed="81"/>
            <rFont val="Tahoma"/>
            <family val="2"/>
          </rPr>
          <t>اجازة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mostafa alashrm</author>
  </authors>
  <commentList>
    <comment ref="E1" authorId="0" shapeId="0" xr:uid="{8C3B4BDB-4FFA-4513-8773-BD75C3BCCB84}">
      <text>
        <r>
          <rPr>
            <b/>
            <sz val="12"/>
            <color indexed="81"/>
            <rFont val="Tahoma"/>
            <family val="2"/>
          </rPr>
          <t>هتكتب بداية الشهر علشان المعادلات تشتغل</t>
        </r>
      </text>
    </comment>
    <comment ref="G1" authorId="0" shapeId="0" xr:uid="{6EC32556-CA5A-4BD2-AB66-5AEEF5DD2912}">
      <text>
        <r>
          <rPr>
            <b/>
            <sz val="11"/>
            <color indexed="81"/>
            <rFont val="Tahoma"/>
            <family val="2"/>
          </rPr>
          <t>هتكتب نهاية الشهر علشان المعادلات تشتغل</t>
        </r>
      </text>
    </comment>
    <comment ref="J1" authorId="0" shapeId="0" xr:uid="{61AA3C31-A5FC-42C1-B8EA-EB3D44CA36B2}">
      <text>
        <r>
          <rPr>
            <b/>
            <sz val="14"/>
            <color indexed="81"/>
            <rFont val="Tahoma"/>
            <family val="2"/>
          </rPr>
          <t>علشان معادلة السلف</t>
        </r>
      </text>
    </comment>
    <comment ref="K1" authorId="0" shapeId="0" xr:uid="{4B23F641-829F-4738-B61C-E838C7AC105A}">
      <text>
        <r>
          <rPr>
            <b/>
            <sz val="18"/>
            <color indexed="81"/>
            <rFont val="Tahoma"/>
            <family val="2"/>
          </rPr>
          <t>علشان معادلة السلف</t>
        </r>
      </text>
    </comment>
  </commentList>
</comments>
</file>

<file path=xl/sharedStrings.xml><?xml version="1.0" encoding="utf-8"?>
<sst xmlns="http://schemas.openxmlformats.org/spreadsheetml/2006/main" count="1022" uniqueCount="227">
  <si>
    <t>الاسم</t>
  </si>
  <si>
    <t>التاريخ</t>
  </si>
  <si>
    <t>البيان</t>
  </si>
  <si>
    <t>سعودي</t>
  </si>
  <si>
    <t>مدة الخصم</t>
  </si>
  <si>
    <t>الجنسيه</t>
  </si>
  <si>
    <t>مصري</t>
  </si>
  <si>
    <t>باكستاني</t>
  </si>
  <si>
    <t>هندي</t>
  </si>
  <si>
    <t>نجار</t>
  </si>
  <si>
    <t>رقم الاقامه</t>
  </si>
  <si>
    <t>رقم الحدود</t>
  </si>
  <si>
    <t>الوظيفة</t>
  </si>
  <si>
    <t>الراتب</t>
  </si>
  <si>
    <t>2486204643</t>
  </si>
  <si>
    <t>عامل تشطيبات</t>
  </si>
  <si>
    <t>2486204783</t>
  </si>
  <si>
    <t>عامل نجار</t>
  </si>
  <si>
    <t>2192641435</t>
  </si>
  <si>
    <t>2504746435</t>
  </si>
  <si>
    <t>مراقب</t>
  </si>
  <si>
    <t>2446022044</t>
  </si>
  <si>
    <t>تشطيبات</t>
  </si>
  <si>
    <t>2486203645</t>
  </si>
  <si>
    <t>2489870572</t>
  </si>
  <si>
    <t>3090862297</t>
  </si>
  <si>
    <t>عامل تشطيب</t>
  </si>
  <si>
    <t>2486204197</t>
  </si>
  <si>
    <t>2486264787</t>
  </si>
  <si>
    <t>2497308318</t>
  </si>
  <si>
    <t>كهربائي</t>
  </si>
  <si>
    <t>2486204585</t>
  </si>
  <si>
    <t>2486204338</t>
  </si>
  <si>
    <t>2486203512</t>
  </si>
  <si>
    <t>3090862305</t>
  </si>
  <si>
    <t>4720569609</t>
  </si>
  <si>
    <t>محاسب</t>
  </si>
  <si>
    <t>2487708097</t>
  </si>
  <si>
    <t>2411878008</t>
  </si>
  <si>
    <t>رقم الجوال</t>
  </si>
  <si>
    <t>2487708246</t>
  </si>
  <si>
    <t>2486204270</t>
  </si>
  <si>
    <t>3090899257</t>
  </si>
  <si>
    <t>3090862321</t>
  </si>
  <si>
    <t>2481552418</t>
  </si>
  <si>
    <t>م</t>
  </si>
  <si>
    <t>مبلغ</t>
  </si>
  <si>
    <t>سلفه قصيره / سلفه طويله /خصم</t>
  </si>
  <si>
    <t>سلفه قصيره</t>
  </si>
  <si>
    <t>سلفه طويله</t>
  </si>
  <si>
    <t>خصم س ق</t>
  </si>
  <si>
    <t>خصم س ط</t>
  </si>
  <si>
    <t>اجمالي السلف الصغيره</t>
  </si>
  <si>
    <t>المخصوم من السلف الصغيره</t>
  </si>
  <si>
    <t>اجمالي السلف الكبيره</t>
  </si>
  <si>
    <t>المخصوم من السلف الكبيره</t>
  </si>
  <si>
    <t>الاســـــــم</t>
  </si>
  <si>
    <t>سلفه قصيره عن شهر فبراير</t>
  </si>
  <si>
    <t>3090868005</t>
  </si>
  <si>
    <t>4740065414</t>
  </si>
  <si>
    <t>4739824938</t>
  </si>
  <si>
    <t>حداد</t>
  </si>
  <si>
    <t>3084978604</t>
  </si>
  <si>
    <t>47039825562</t>
  </si>
  <si>
    <t>4739825554</t>
  </si>
  <si>
    <t>3090867999</t>
  </si>
  <si>
    <t>3084978612</t>
  </si>
  <si>
    <t>سلفه تم تحويلها لهم في مصر لانهاء الاجراءت</t>
  </si>
  <si>
    <t>مدير عام</t>
  </si>
  <si>
    <t>مدخلة بيانات</t>
  </si>
  <si>
    <t>المتبقي من السلف الصغيره</t>
  </si>
  <si>
    <t>المتبقي من السلف الكبيره</t>
  </si>
  <si>
    <t>اجمالي أيام الحضور</t>
  </si>
  <si>
    <t>اجمالي أيام الغياب</t>
  </si>
  <si>
    <t>بونص</t>
  </si>
  <si>
    <t>الراتب بعد البونص</t>
  </si>
  <si>
    <t>استقطاعات الغياب</t>
  </si>
  <si>
    <t>استقطاعات السلف</t>
  </si>
  <si>
    <t>اجمالي المستقطع</t>
  </si>
  <si>
    <t>التوقيع</t>
  </si>
  <si>
    <t>البصمه</t>
  </si>
  <si>
    <t>اجمالي الراتب</t>
  </si>
  <si>
    <t>استقطاعات السلف الكبيره</t>
  </si>
  <si>
    <t>تاريخ الاستلام :</t>
  </si>
  <si>
    <t>الجزاءات</t>
  </si>
  <si>
    <t>بداية الشهر</t>
  </si>
  <si>
    <t>نهاية الشهر</t>
  </si>
  <si>
    <t>a</t>
  </si>
  <si>
    <t>خصم مبلغ السلفه عن شهر 2 فبراير</t>
  </si>
  <si>
    <t>خصم سلفه من القسط الشهري</t>
  </si>
  <si>
    <t>بونص عن شهر 2 فبراير</t>
  </si>
  <si>
    <t>ملاحظات</t>
  </si>
  <si>
    <t>4742262316</t>
  </si>
  <si>
    <t>مهندس مدني</t>
  </si>
  <si>
    <t>سلفه قصيره عن شهر 3مارس</t>
  </si>
  <si>
    <t>تحويل سلفه لحسابه في مصر شهر 3مارس</t>
  </si>
  <si>
    <t>خصم مبلغ السلفه عن شهر 3 مارس</t>
  </si>
  <si>
    <t>بونص عن شهر 3 مارس</t>
  </si>
  <si>
    <t>بونص  /
             جزاءات</t>
  </si>
  <si>
    <t>غياب نص يوم مرضي</t>
  </si>
  <si>
    <t>3090867973</t>
  </si>
  <si>
    <t>بونص عن شهر 3 مارس للعمل في الرياض</t>
  </si>
  <si>
    <t>سلفه فرق قبض بالزيادة مرتب 3 مارس</t>
  </si>
  <si>
    <t>زيادة في الراتب هتتخصم الشهر المقبل</t>
  </si>
  <si>
    <t>3090867932</t>
  </si>
  <si>
    <t>2490740826</t>
  </si>
  <si>
    <t>إداري</t>
  </si>
  <si>
    <t>4766077194</t>
  </si>
  <si>
    <t>مكان المشروع</t>
  </si>
  <si>
    <t>الرس</t>
  </si>
  <si>
    <t>الرياض</t>
  </si>
  <si>
    <t>الجبيل</t>
  </si>
  <si>
    <t>بناء</t>
  </si>
  <si>
    <t>ورشة حدادة</t>
  </si>
  <si>
    <t>الموقع</t>
  </si>
  <si>
    <t>بونص عن شهر 4 ابريل</t>
  </si>
  <si>
    <t>3090811981</t>
  </si>
  <si>
    <t>سلفه لحجز العمرة للكهربائي الياس</t>
  </si>
  <si>
    <t>خصم سلفه لحجز العمرة للكهربائي الياس</t>
  </si>
  <si>
    <t>خصم من الراتب</t>
  </si>
  <si>
    <t>تصفية المرتب ونزول إجازة</t>
  </si>
  <si>
    <t>مرتبات شهر   5 مايو /  2022</t>
  </si>
  <si>
    <t>الدمام</t>
  </si>
  <si>
    <t>4766077202</t>
  </si>
  <si>
    <t>4766077210</t>
  </si>
  <si>
    <t>الأحد-01/مايو</t>
  </si>
  <si>
    <t>الإثنين-02/مايو</t>
  </si>
  <si>
    <t>الثلاثاء-03/مايو</t>
  </si>
  <si>
    <t>الأربعاء-04/مايو</t>
  </si>
  <si>
    <t>الخميس-05/مايو</t>
  </si>
  <si>
    <t>الجمعة-06/مايو</t>
  </si>
  <si>
    <t>السبت-07/مايو</t>
  </si>
  <si>
    <t>الأحد-08/مايو</t>
  </si>
  <si>
    <t>الإثنين-09/مايو</t>
  </si>
  <si>
    <t>الثلاثاء-10/مايو</t>
  </si>
  <si>
    <t>الأربعاء-11/مايو</t>
  </si>
  <si>
    <t>الخميس-12/مايو</t>
  </si>
  <si>
    <t>الجمعة-13/مايو</t>
  </si>
  <si>
    <t>السبت-14/مايو</t>
  </si>
  <si>
    <t>الأحد-15/مايو</t>
  </si>
  <si>
    <t>الإثنين-16/مايو</t>
  </si>
  <si>
    <t>الثلاثاء-17/مايو</t>
  </si>
  <si>
    <t>الأربعاء-18/مايو</t>
  </si>
  <si>
    <t>الخميس-19/مايو</t>
  </si>
  <si>
    <t>الجمعة-20/مايو</t>
  </si>
  <si>
    <t>السبت-21/مايو</t>
  </si>
  <si>
    <t>الأحد-22/مايو</t>
  </si>
  <si>
    <t>الإثنين-23/مايو</t>
  </si>
  <si>
    <t>الثلاثاء-24/مايو</t>
  </si>
  <si>
    <t>الأربعاء-25/مايو</t>
  </si>
  <si>
    <t>الخميس-26/مايو</t>
  </si>
  <si>
    <t>الجمعة-27/مايو</t>
  </si>
  <si>
    <t>السبت-28/مايو</t>
  </si>
  <si>
    <t>الأحد-29/مايو</t>
  </si>
  <si>
    <t>الإثنين-30/مايو</t>
  </si>
  <si>
    <t>سلفه فرق مرتب شهر 3 /200ريال + سداد سلفه قصيرة 300ريال</t>
  </si>
  <si>
    <t>سداد سلفه قصيرة 300ريال + فرق زيادة بالراتب 200 ريال عن شهر 3</t>
  </si>
  <si>
    <t>سداد سلفه طويلة السداد</t>
  </si>
  <si>
    <t>راتب شهر 5 مايو /  2022</t>
  </si>
  <si>
    <t xml:space="preserve"> 2022 / 5   /      /</t>
  </si>
  <si>
    <t>بونص عن شهر 5 مايو للعمل في الرياض</t>
  </si>
  <si>
    <t>4766077178</t>
  </si>
  <si>
    <t>3090867940</t>
  </si>
  <si>
    <t>2504746310</t>
  </si>
  <si>
    <t>تطوير</t>
  </si>
  <si>
    <t>خصم بسبب أخطاء في العمل</t>
  </si>
  <si>
    <t>بونص عن شهر 5 مايو</t>
  </si>
  <si>
    <t>تم التحويل من م/عبدالملك</t>
  </si>
  <si>
    <t>تم التسليم من المحاسب</t>
  </si>
  <si>
    <t>تم التسليم من المحاسب *ليه 10ريال</t>
  </si>
  <si>
    <t>تم التسليم من المحاسب سافر الرياض</t>
  </si>
  <si>
    <t>تم التسليم بواسطة يوسف الحربي</t>
  </si>
  <si>
    <t>اسم الموظف 1</t>
  </si>
  <si>
    <t>اسم الموظف 2</t>
  </si>
  <si>
    <t>اسم الموظف 3</t>
  </si>
  <si>
    <t>اسم الموظف 4</t>
  </si>
  <si>
    <t>اسم الموظف 5</t>
  </si>
  <si>
    <t>اسم الموظف 6</t>
  </si>
  <si>
    <t>اسم الموظف 7</t>
  </si>
  <si>
    <t>اسم الموظف 8</t>
  </si>
  <si>
    <t>اسم الموظف 9</t>
  </si>
  <si>
    <t>اسم الموظف 10</t>
  </si>
  <si>
    <t>اسم الموظف 11</t>
  </si>
  <si>
    <t>اسم الموظف 12</t>
  </si>
  <si>
    <t>اسم الموظف 13</t>
  </si>
  <si>
    <t>اسم الموظف 14</t>
  </si>
  <si>
    <t>اسم الموظف 15</t>
  </si>
  <si>
    <t>اسم الموظف 16</t>
  </si>
  <si>
    <t>اسم الموظف 17</t>
  </si>
  <si>
    <t>اسم الموظف 18</t>
  </si>
  <si>
    <t>اسم الموظف 19</t>
  </si>
  <si>
    <t>اسم الموظف 20</t>
  </si>
  <si>
    <t>اسم الموظف 21</t>
  </si>
  <si>
    <t>اسم الموظف 22</t>
  </si>
  <si>
    <t>اسم الموظف 23</t>
  </si>
  <si>
    <t>اسم الموظف 24</t>
  </si>
  <si>
    <t>اسم الموظف 25</t>
  </si>
  <si>
    <t>اسم الموظف 26</t>
  </si>
  <si>
    <t>اسم الموظف 27</t>
  </si>
  <si>
    <t>اسم الموظف 28</t>
  </si>
  <si>
    <t>اسم الموظف 29</t>
  </si>
  <si>
    <t>اسم الموظف 30</t>
  </si>
  <si>
    <t>اسم الموظف 31</t>
  </si>
  <si>
    <t>اسم الموظف 32</t>
  </si>
  <si>
    <t>اسم الموظف 33</t>
  </si>
  <si>
    <t>اسم الموظف 34</t>
  </si>
  <si>
    <t>اسم الموظف 35</t>
  </si>
  <si>
    <t>اسم الموظف 36</t>
  </si>
  <si>
    <t>اسم الموظف 37</t>
  </si>
  <si>
    <t>اسم الموظف 38</t>
  </si>
  <si>
    <t>اسم الموظف 39</t>
  </si>
  <si>
    <t>اسم الموظف 40</t>
  </si>
  <si>
    <t>اسم الموظف 41</t>
  </si>
  <si>
    <t>اسم الموظف 42</t>
  </si>
  <si>
    <t>اسم الموظف 43</t>
  </si>
  <si>
    <t>اسم الموظف 44</t>
  </si>
  <si>
    <t>اسم الموظف 45</t>
  </si>
  <si>
    <t>اسم الموظف 46</t>
  </si>
  <si>
    <t>اسم الموظف 47</t>
  </si>
  <si>
    <t>اسم الموظف 48</t>
  </si>
  <si>
    <t>اسم الموظف 49</t>
  </si>
  <si>
    <t>اسم الموظف 50</t>
  </si>
  <si>
    <t>اسم الموظف 51</t>
  </si>
  <si>
    <t>اسم الموظف 52</t>
  </si>
  <si>
    <t>اسم الموظف 53</t>
  </si>
  <si>
    <t>اسم الموظف 54</t>
  </si>
  <si>
    <t>اسم الموظف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</si>
</sst>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_-;_-* #,##0.00\-;_-* &quot;-&quot;??_-;_-@_-"/>
    <numFmt numFmtId="165" formatCode="0\ &quot;&quot;\ &quot;ِشهر&quot;"/>
    <numFmt numFmtId="166" formatCode="ddd\-dd/mmm"/>
    <numFmt numFmtId="167" formatCode="_-* #,##0_-;_-* #,##0\-;_-* &quot;-&quot;??_-;_-@_-"/>
    <numFmt numFmtId="168" formatCode="_-* #,##0.0_-;_-* #,##0.0\-;_-* &quot;-&quot;??_-;_-@_-"/>
    <numFmt numFmtId="169" formatCode="_-* #,##0.00\ _ج_._م_._‏_-;\-* #,##0.00\ _ج_._م_._‏_-;_-* &quot;-&quot;??\ _ج_._م_._‏_-;_-@_-"/>
  </numFmts>
  <fonts count="3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22"/>
      <color theme="0"/>
      <name val="Arial"/>
      <family val="2"/>
      <scheme val="minor"/>
    </font>
    <font>
      <sz val="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b/>
      <sz val="16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indexed="81"/>
      <name val="Tahoma"/>
      <family val="2"/>
    </font>
    <font>
      <b/>
      <sz val="11"/>
      <color indexed="81"/>
      <name val="Tahoma"/>
      <family val="2"/>
    </font>
    <font>
      <b/>
      <sz val="14"/>
      <color indexed="81"/>
      <name val="Tahoma"/>
      <family val="2"/>
    </font>
    <font>
      <sz val="20"/>
      <color theme="1"/>
      <name val="Arial"/>
      <family val="2"/>
      <scheme val="minor"/>
    </font>
    <font>
      <sz val="20"/>
      <color theme="1"/>
      <name val="Webdings"/>
      <family val="1"/>
      <charset val="2"/>
    </font>
    <font>
      <b/>
      <sz val="18"/>
      <color indexed="81"/>
      <name val="Tahoma"/>
      <family val="2"/>
    </font>
    <font>
      <sz val="36"/>
      <color theme="1"/>
      <name val="Webdings"/>
      <family val="1"/>
      <charset val="2"/>
    </font>
    <font>
      <b/>
      <sz val="9"/>
      <color theme="1"/>
      <name val="Arial"/>
      <family val="2"/>
      <scheme val="minor"/>
    </font>
    <font>
      <sz val="18"/>
      <name val="Arial"/>
      <family val="2"/>
      <scheme val="minor"/>
    </font>
    <font>
      <sz val="16"/>
      <name val="Arial"/>
      <family val="2"/>
      <scheme val="minor"/>
    </font>
    <font>
      <sz val="36"/>
      <name val="Webdings"/>
      <family val="1"/>
      <charset val="2"/>
    </font>
    <font>
      <b/>
      <sz val="26"/>
      <color indexed="81"/>
      <name val="Tahoma"/>
      <family val="2"/>
    </font>
    <font>
      <sz val="24"/>
      <color theme="1"/>
      <name val="Arial"/>
      <family val="2"/>
      <scheme val="minor"/>
    </font>
    <font>
      <sz val="26"/>
      <color theme="1"/>
      <name val="Arial"/>
      <family val="2"/>
      <scheme val="minor"/>
    </font>
    <font>
      <b/>
      <sz val="26"/>
      <color theme="0"/>
      <name val="Arial"/>
      <family val="2"/>
      <scheme val="minor"/>
    </font>
    <font>
      <b/>
      <sz val="72"/>
      <color theme="0"/>
      <name val="Arial"/>
      <family val="2"/>
      <scheme val="minor"/>
    </font>
    <font>
      <sz val="18"/>
      <color rgb="FF000000"/>
      <name val="Arial"/>
      <family val="2"/>
      <scheme val="minor"/>
    </font>
    <font>
      <sz val="8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 tint="-0.14999847407452621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152">
    <xf numFmtId="0" fontId="0" fillId="0" borderId="0" xfId="0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5" borderId="3" xfId="0" applyFont="1" applyFill="1" applyBorder="1" applyAlignment="1">
      <alignment horizontal="right"/>
    </xf>
    <xf numFmtId="0" fontId="4" fillId="6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right"/>
    </xf>
    <xf numFmtId="0" fontId="0" fillId="0" borderId="0" xfId="0" applyAlignment="1">
      <alignment shrinkToFit="1"/>
    </xf>
    <xf numFmtId="0" fontId="7" fillId="4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3" fontId="0" fillId="0" borderId="1" xfId="3" applyFont="1" applyBorder="1"/>
    <xf numFmtId="43" fontId="0" fillId="0" borderId="8" xfId="3" applyFont="1" applyBorder="1"/>
    <xf numFmtId="43" fontId="0" fillId="7" borderId="1" xfId="3" applyFont="1" applyFill="1" applyBorder="1"/>
    <xf numFmtId="43" fontId="0" fillId="7" borderId="8" xfId="3" applyFont="1" applyFill="1" applyBorder="1"/>
    <xf numFmtId="43" fontId="0" fillId="2" borderId="2" xfId="3" applyFont="1" applyFill="1" applyBorder="1"/>
    <xf numFmtId="43" fontId="0" fillId="2" borderId="6" xfId="3" applyFont="1" applyFill="1" applyBorder="1"/>
    <xf numFmtId="0" fontId="9" fillId="0" borderId="0" xfId="0" applyFont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43" fontId="4" fillId="0" borderId="1" xfId="3" applyFont="1" applyBorder="1" applyAlignment="1">
      <alignment horizontal="center" vertical="center" shrinkToFit="1"/>
    </xf>
    <xf numFmtId="0" fontId="4" fillId="0" borderId="1" xfId="3" applyNumberFormat="1" applyFont="1" applyBorder="1" applyAlignment="1">
      <alignment horizontal="center" vertical="center" shrinkToFit="1"/>
    </xf>
    <xf numFmtId="0" fontId="0" fillId="5" borderId="0" xfId="0" applyFill="1" applyAlignment="1">
      <alignment shrinkToFit="1"/>
    </xf>
    <xf numFmtId="0" fontId="0" fillId="5" borderId="0" xfId="0" applyFill="1" applyAlignment="1">
      <alignment horizontal="right" shrinkToFit="1"/>
    </xf>
    <xf numFmtId="0" fontId="5" fillId="0" borderId="1" xfId="0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right" vertical="center" shrinkToFit="1"/>
    </xf>
    <xf numFmtId="0" fontId="0" fillId="5" borderId="0" xfId="0" applyFill="1"/>
    <xf numFmtId="49" fontId="0" fillId="5" borderId="0" xfId="0" applyNumberFormat="1" applyFill="1"/>
    <xf numFmtId="0" fontId="0" fillId="0" borderId="1" xfId="0" applyFill="1" applyBorder="1"/>
    <xf numFmtId="49" fontId="0" fillId="0" borderId="1" xfId="0" applyNumberFormat="1" applyFill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3" fontId="4" fillId="0" borderId="15" xfId="3" applyFont="1" applyBorder="1" applyAlignment="1">
      <alignment horizontal="center" vertical="center" shrinkToFit="1"/>
    </xf>
    <xf numFmtId="43" fontId="4" fillId="0" borderId="16" xfId="3" applyFont="1" applyBorder="1" applyAlignment="1">
      <alignment horizontal="center" vertical="center" shrinkToFit="1"/>
    </xf>
    <xf numFmtId="43" fontId="4" fillId="0" borderId="18" xfId="3" applyFont="1" applyBorder="1" applyAlignment="1">
      <alignment horizontal="center" vertical="center" shrinkToFit="1"/>
    </xf>
    <xf numFmtId="43" fontId="4" fillId="0" borderId="19" xfId="3" applyFont="1" applyBorder="1" applyAlignment="1">
      <alignment horizontal="center" vertical="center" shrinkToFit="1"/>
    </xf>
    <xf numFmtId="43" fontId="4" fillId="0" borderId="20" xfId="3" applyFont="1" applyBorder="1" applyAlignment="1">
      <alignment horizontal="center" vertical="center" shrinkToFit="1"/>
    </xf>
    <xf numFmtId="43" fontId="4" fillId="0" borderId="22" xfId="3" applyFont="1" applyBorder="1" applyAlignment="1">
      <alignment horizontal="center" vertical="center" shrinkToFit="1"/>
    </xf>
    <xf numFmtId="43" fontId="4" fillId="0" borderId="23" xfId="3" applyFont="1" applyBorder="1" applyAlignment="1">
      <alignment horizontal="right" vertical="center" shrinkToFit="1"/>
    </xf>
    <xf numFmtId="0" fontId="11" fillId="10" borderId="12" xfId="0" applyFont="1" applyFill="1" applyBorder="1" applyAlignment="1">
      <alignment horizontal="center" vertical="center" wrapText="1"/>
    </xf>
    <xf numFmtId="0" fontId="11" fillId="10" borderId="15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16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21" xfId="0" applyFont="1" applyFill="1" applyBorder="1" applyAlignment="1">
      <alignment horizontal="right" vertical="center" wrapText="1"/>
    </xf>
    <xf numFmtId="0" fontId="11" fillId="10" borderId="13" xfId="0" applyFont="1" applyFill="1" applyBorder="1" applyAlignment="1">
      <alignment horizontal="center" vertical="center" wrapText="1"/>
    </xf>
    <xf numFmtId="0" fontId="11" fillId="10" borderId="14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14" fontId="5" fillId="0" borderId="3" xfId="0" applyNumberFormat="1" applyFont="1" applyFill="1" applyBorder="1" applyAlignment="1">
      <alignment horizontal="center" vertical="center" shrinkToFit="1"/>
    </xf>
    <xf numFmtId="165" fontId="5" fillId="0" borderId="2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center" vertical="center" shrinkToFit="1"/>
    </xf>
    <xf numFmtId="165" fontId="5" fillId="0" borderId="6" xfId="0" applyNumberFormat="1" applyFont="1" applyFill="1" applyBorder="1" applyAlignment="1">
      <alignment horizontal="center" vertical="center" shrinkToFit="1"/>
    </xf>
    <xf numFmtId="14" fontId="5" fillId="0" borderId="5" xfId="0" applyNumberFormat="1" applyFont="1" applyFill="1" applyBorder="1" applyAlignment="1">
      <alignment horizontal="center" vertical="center" shrinkToFit="1"/>
    </xf>
    <xf numFmtId="43" fontId="5" fillId="0" borderId="1" xfId="3" applyFont="1" applyFill="1" applyBorder="1" applyAlignment="1">
      <alignment horizontal="center" vertical="center" shrinkToFit="1"/>
    </xf>
    <xf numFmtId="43" fontId="5" fillId="0" borderId="8" xfId="3" applyFont="1" applyFill="1" applyBorder="1" applyAlignment="1">
      <alignment horizontal="center" vertical="center" shrinkToFit="1"/>
    </xf>
    <xf numFmtId="43" fontId="0" fillId="0" borderId="0" xfId="3" applyFont="1" applyAlignment="1">
      <alignment horizontal="center" vertical="center"/>
    </xf>
    <xf numFmtId="43" fontId="0" fillId="5" borderId="0" xfId="3" applyFont="1" applyFill="1" applyAlignment="1">
      <alignment shrinkToFit="1"/>
    </xf>
    <xf numFmtId="0" fontId="20" fillId="0" borderId="1" xfId="0" applyFont="1" applyFill="1" applyBorder="1" applyAlignment="1">
      <alignment horizontal="right" vertical="center" wrapText="1" shrinkToFit="1"/>
    </xf>
    <xf numFmtId="14" fontId="5" fillId="11" borderId="3" xfId="0" applyNumberFormat="1" applyFont="1" applyFill="1" applyBorder="1" applyAlignment="1">
      <alignment horizontal="center" vertical="center" shrinkToFit="1"/>
    </xf>
    <xf numFmtId="0" fontId="5" fillId="11" borderId="1" xfId="0" applyFont="1" applyFill="1" applyBorder="1" applyAlignment="1">
      <alignment horizontal="center" vertical="center" shrinkToFit="1"/>
    </xf>
    <xf numFmtId="43" fontId="5" fillId="11" borderId="1" xfId="3" applyFont="1" applyFill="1" applyBorder="1" applyAlignment="1">
      <alignment horizontal="center" vertical="center" shrinkToFit="1"/>
    </xf>
    <xf numFmtId="43" fontId="4" fillId="0" borderId="1" xfId="3" applyFont="1" applyFill="1" applyBorder="1"/>
    <xf numFmtId="0" fontId="19" fillId="0" borderId="1" xfId="0" applyNumberFormat="1" applyFont="1" applyFill="1" applyBorder="1" applyAlignment="1">
      <alignment horizontal="center" vertical="center"/>
    </xf>
    <xf numFmtId="43" fontId="22" fillId="0" borderId="1" xfId="3" applyFont="1" applyFill="1" applyBorder="1"/>
    <xf numFmtId="43" fontId="22" fillId="0" borderId="2" xfId="3" applyFont="1" applyFill="1" applyBorder="1"/>
    <xf numFmtId="0" fontId="23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0" xfId="0" applyFill="1"/>
    <xf numFmtId="0" fontId="0" fillId="0" borderId="2" xfId="0" applyFill="1" applyBorder="1"/>
    <xf numFmtId="0" fontId="0" fillId="0" borderId="4" xfId="0" applyFill="1" applyBorder="1"/>
    <xf numFmtId="0" fontId="12" fillId="0" borderId="7" xfId="0" applyFont="1" applyFill="1" applyBorder="1"/>
    <xf numFmtId="49" fontId="12" fillId="0" borderId="7" xfId="0" applyNumberFormat="1" applyFont="1" applyFill="1" applyBorder="1"/>
    <xf numFmtId="0" fontId="12" fillId="0" borderId="10" xfId="0" applyFont="1" applyFill="1" applyBorder="1"/>
    <xf numFmtId="0" fontId="0" fillId="0" borderId="5" xfId="0" applyFill="1" applyBorder="1"/>
    <xf numFmtId="0" fontId="0" fillId="0" borderId="8" xfId="0" applyFill="1" applyBorder="1"/>
    <xf numFmtId="49" fontId="0" fillId="0" borderId="8" xfId="0" applyNumberFormat="1" applyFill="1" applyBorder="1"/>
    <xf numFmtId="0" fontId="0" fillId="0" borderId="6" xfId="0" applyFill="1" applyBorder="1"/>
    <xf numFmtId="0" fontId="0" fillId="0" borderId="1" xfId="0" applyFont="1" applyBorder="1"/>
    <xf numFmtId="0" fontId="21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shrinkToFit="1"/>
    </xf>
    <xf numFmtId="43" fontId="4" fillId="0" borderId="1" xfId="3" applyNumberFormat="1" applyFont="1" applyFill="1" applyBorder="1"/>
    <xf numFmtId="0" fontId="21" fillId="0" borderId="1" xfId="0" applyFont="1" applyFill="1" applyBorder="1" applyAlignment="1">
      <alignment shrinkToFit="1"/>
    </xf>
    <xf numFmtId="0" fontId="3" fillId="0" borderId="8" xfId="0" applyFont="1" applyFill="1" applyBorder="1" applyAlignment="1">
      <alignment shrinkToFit="1"/>
    </xf>
    <xf numFmtId="43" fontId="22" fillId="0" borderId="2" xfId="3" applyNumberFormat="1" applyFont="1" applyFill="1" applyBorder="1"/>
    <xf numFmtId="43" fontId="22" fillId="0" borderId="1" xfId="3" applyNumberFormat="1" applyFont="1" applyFill="1" applyBorder="1"/>
    <xf numFmtId="0" fontId="10" fillId="0" borderId="10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>
      <alignment shrinkToFit="1"/>
    </xf>
    <xf numFmtId="43" fontId="4" fillId="0" borderId="2" xfId="3" applyNumberFormat="1" applyFont="1" applyFill="1" applyBorder="1"/>
    <xf numFmtId="16" fontId="0" fillId="0" borderId="0" xfId="0" applyNumberFormat="1" applyFill="1"/>
    <xf numFmtId="0" fontId="0" fillId="0" borderId="0" xfId="0" applyFill="1" applyAlignment="1">
      <alignment shrinkToFit="1"/>
    </xf>
    <xf numFmtId="169" fontId="0" fillId="0" borderId="0" xfId="0" applyNumberFormat="1" applyFill="1"/>
    <xf numFmtId="0" fontId="16" fillId="0" borderId="0" xfId="0" applyNumberFormat="1" applyFont="1" applyFill="1" applyAlignment="1">
      <alignment horizontal="center" vertical="center"/>
    </xf>
    <xf numFmtId="43" fontId="4" fillId="0" borderId="0" xfId="3" applyFont="1" applyFill="1" applyAlignment="1">
      <alignment horizontal="right"/>
    </xf>
    <xf numFmtId="0" fontId="10" fillId="0" borderId="0" xfId="0" applyFont="1" applyFill="1"/>
    <xf numFmtId="43" fontId="5" fillId="0" borderId="0" xfId="3" applyFont="1" applyFill="1" applyAlignment="1">
      <alignment horizontal="right"/>
    </xf>
    <xf numFmtId="43" fontId="22" fillId="0" borderId="28" xfId="3" applyNumberFormat="1" applyFont="1" applyFill="1" applyBorder="1" applyAlignment="1">
      <alignment shrinkToFit="1"/>
    </xf>
    <xf numFmtId="0" fontId="16" fillId="0" borderId="0" xfId="3" applyNumberFormat="1" applyFont="1" applyFill="1" applyAlignment="1">
      <alignment horizontal="center" vertical="center"/>
    </xf>
    <xf numFmtId="0" fontId="10" fillId="0" borderId="4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top" wrapText="1"/>
    </xf>
    <xf numFmtId="0" fontId="17" fillId="0" borderId="0" xfId="0" applyNumberFormat="1" applyFont="1" applyFill="1" applyAlignment="1">
      <alignment horizontal="center" vertical="center"/>
    </xf>
    <xf numFmtId="0" fontId="10" fillId="0" borderId="27" xfId="0" applyFont="1" applyFill="1" applyBorder="1" applyAlignment="1">
      <alignment horizontal="right" vertical="center"/>
    </xf>
    <xf numFmtId="166" fontId="8" fillId="8" borderId="30" xfId="0" applyNumberFormat="1" applyFont="1" applyFill="1" applyBorder="1" applyAlignment="1">
      <alignment horizontal="center" vertical="center" textRotation="90" shrinkToFit="1"/>
    </xf>
    <xf numFmtId="0" fontId="7" fillId="8" borderId="30" xfId="0" applyFont="1" applyFill="1" applyBorder="1" applyAlignment="1">
      <alignment horizontal="center" vertical="center" wrapText="1" shrinkToFit="1"/>
    </xf>
    <xf numFmtId="0" fontId="7" fillId="8" borderId="29" xfId="0" applyFont="1" applyFill="1" applyBorder="1" applyAlignment="1">
      <alignment horizontal="center" vertical="center" wrapText="1" shrinkToFit="1"/>
    </xf>
    <xf numFmtId="0" fontId="0" fillId="0" borderId="8" xfId="0" applyFont="1" applyBorder="1"/>
    <xf numFmtId="0" fontId="3" fillId="0" borderId="8" xfId="0" applyFont="1" applyBorder="1"/>
    <xf numFmtId="43" fontId="4" fillId="0" borderId="8" xfId="3" applyFont="1" applyFill="1" applyBorder="1"/>
    <xf numFmtId="0" fontId="26" fillId="0" borderId="3" xfId="0" applyFont="1" applyBorder="1" applyAlignment="1">
      <alignment horizontal="right"/>
    </xf>
    <xf numFmtId="0" fontId="26" fillId="0" borderId="5" xfId="0" applyFont="1" applyBorder="1" applyAlignment="1">
      <alignment horizontal="right"/>
    </xf>
    <xf numFmtId="0" fontId="28" fillId="8" borderId="0" xfId="0" applyFont="1" applyFill="1" applyBorder="1" applyAlignment="1">
      <alignment horizontal="center" vertical="center" shrinkToFit="1"/>
    </xf>
    <xf numFmtId="0" fontId="27" fillId="8" borderId="29" xfId="0" applyFont="1" applyFill="1" applyBorder="1" applyAlignment="1">
      <alignment horizontal="center" vertical="center" shrinkToFit="1"/>
    </xf>
    <xf numFmtId="0" fontId="26" fillId="0" borderId="1" xfId="0" applyFont="1" applyBorder="1"/>
    <xf numFmtId="0" fontId="26" fillId="0" borderId="0" xfId="0" applyFont="1" applyAlignment="1">
      <alignment shrinkToFit="1"/>
    </xf>
    <xf numFmtId="0" fontId="0" fillId="0" borderId="3" xfId="0" applyFont="1" applyFill="1" applyBorder="1"/>
    <xf numFmtId="0" fontId="0" fillId="0" borderId="1" xfId="0" applyBorder="1"/>
    <xf numFmtId="43" fontId="22" fillId="0" borderId="8" xfId="3" applyFont="1" applyFill="1" applyBorder="1"/>
    <xf numFmtId="0" fontId="0" fillId="0" borderId="1" xfId="0" applyNumberFormat="1" applyFill="1" applyBorder="1"/>
    <xf numFmtId="167" fontId="25" fillId="9" borderId="1" xfId="1" applyNumberFormat="1" applyFont="1" applyFill="1" applyBorder="1" applyAlignment="1">
      <alignment horizontal="right" vertical="center" indent="1" shrinkToFit="1"/>
    </xf>
    <xf numFmtId="167" fontId="25" fillId="0" borderId="9" xfId="1" applyNumberFormat="1" applyFont="1" applyBorder="1" applyAlignment="1">
      <alignment horizontal="right" vertical="center" shrinkToFit="1"/>
    </xf>
    <xf numFmtId="167" fontId="25" fillId="0" borderId="6" xfId="1" applyNumberFormat="1" applyFont="1" applyBorder="1" applyAlignment="1">
      <alignment horizontal="right" vertical="center" shrinkToFit="1"/>
    </xf>
    <xf numFmtId="167" fontId="25" fillId="9" borderId="9" xfId="1" applyNumberFormat="1" applyFont="1" applyFill="1" applyBorder="1" applyAlignment="1">
      <alignment horizontal="right" vertical="center" shrinkToFit="1"/>
    </xf>
    <xf numFmtId="167" fontId="25" fillId="9" borderId="6" xfId="1" applyNumberFormat="1" applyFont="1" applyFill="1" applyBorder="1" applyAlignment="1">
      <alignment horizontal="right" vertical="center" shrinkToFit="1"/>
    </xf>
    <xf numFmtId="167" fontId="25" fillId="0" borderId="11" xfId="1" applyNumberFormat="1" applyFont="1" applyBorder="1" applyAlignment="1">
      <alignment horizontal="right" vertical="center" shrinkToFit="1"/>
    </xf>
    <xf numFmtId="167" fontId="25" fillId="0" borderId="2" xfId="1" applyNumberFormat="1" applyFont="1" applyBorder="1" applyAlignment="1">
      <alignment horizontal="right" vertical="center" shrinkToFit="1"/>
    </xf>
    <xf numFmtId="168" fontId="25" fillId="9" borderId="1" xfId="1" applyNumberFormat="1" applyFont="1" applyFill="1" applyBorder="1" applyAlignment="1">
      <alignment horizontal="right" vertical="center" indent="1" shrinkToFit="1"/>
    </xf>
    <xf numFmtId="167" fontId="25" fillId="9" borderId="8" xfId="1" applyNumberFormat="1" applyFont="1" applyFill="1" applyBorder="1" applyAlignment="1">
      <alignment horizontal="right" vertical="center" indent="1" shrinkToFit="1"/>
    </xf>
    <xf numFmtId="43" fontId="4" fillId="0" borderId="15" xfId="3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6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9" fillId="12" borderId="1" xfId="0" applyFont="1" applyFill="1" applyBorder="1" applyAlignment="1">
      <alignment shrinkToFit="1" readingOrder="2"/>
    </xf>
    <xf numFmtId="0" fontId="19" fillId="11" borderId="1" xfId="0" applyNumberFormat="1" applyFont="1" applyFill="1" applyBorder="1" applyAlignment="1">
      <alignment horizontal="center" vertical="center"/>
    </xf>
    <xf numFmtId="0" fontId="19" fillId="11" borderId="8" xfId="0" applyNumberFormat="1" applyFont="1" applyFill="1" applyBorder="1" applyAlignment="1">
      <alignment horizontal="center" vertical="center"/>
    </xf>
    <xf numFmtId="0" fontId="23" fillId="13" borderId="1" xfId="0" applyNumberFormat="1" applyFont="1" applyFill="1" applyBorder="1" applyAlignment="1">
      <alignment horizontal="center" vertical="center"/>
    </xf>
    <xf numFmtId="0" fontId="19" fillId="13" borderId="1" xfId="0" applyNumberFormat="1" applyFont="1" applyFill="1" applyBorder="1" applyAlignment="1">
      <alignment horizontal="center" vertical="center"/>
    </xf>
    <xf numFmtId="0" fontId="0" fillId="0" borderId="8" xfId="0" applyFont="1" applyFill="1" applyBorder="1"/>
    <xf numFmtId="43" fontId="22" fillId="0" borderId="8" xfId="3" applyNumberFormat="1" applyFont="1" applyFill="1" applyBorder="1"/>
    <xf numFmtId="0" fontId="21" fillId="0" borderId="8" xfId="0" applyFont="1" applyFill="1" applyBorder="1" applyAlignment="1">
      <alignment shrinkToFit="1"/>
    </xf>
    <xf numFmtId="0" fontId="23" fillId="11" borderId="8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4">
    <cellStyle name="Comma" xfId="3" builtinId="3"/>
    <cellStyle name="Comma 2" xfId="1" xr:uid="{E93ED646-4E4C-4618-802A-6547B88EF88D}"/>
    <cellStyle name="Normal" xfId="0" builtinId="0"/>
    <cellStyle name="عادي 2" xfId="2" xr:uid="{57A6F862-B18D-41A3-9895-8194CED34E11}"/>
  </cellStyles>
  <dxfs count="96">
    <dxf>
      <font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36"/>
        <color theme="1"/>
        <name val="Webdings"/>
        <family val="1"/>
        <charset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1"/>
        <name val="Arial"/>
        <family val="2"/>
        <scheme val="minor"/>
      </font>
      <fill>
        <patternFill patternType="none"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alignment horizontal="right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rial"/>
        <family val="2"/>
        <scheme val="minor"/>
      </font>
      <numFmt numFmtId="167" formatCode="_-* #,##0_-;_-* #,##0\-;_-* &quot;-&quot;??_-;_-@_-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theme="1"/>
        <name val="Arial"/>
        <family val="2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1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0"/>
        <name val="Arial"/>
        <family val="2"/>
        <scheme val="minor"/>
      </font>
      <numFmt numFmtId="166" formatCode="ddd\-dd/mmm"/>
      <fill>
        <patternFill patternType="solid">
          <fgColor theme="9"/>
          <bgColor theme="9"/>
        </patternFill>
      </fill>
      <alignment horizontal="center" vertical="center" textRotation="90" wrapText="0" indent="0" justifyLastLine="0" shrinkToFit="1" readingOrder="0"/>
    </dxf>
    <dxf>
      <fill>
        <patternFill>
          <bgColor theme="5" tint="0.59996337778862885"/>
        </patternFill>
      </fill>
    </dxf>
    <dxf>
      <numFmt numFmtId="35" formatCode="_-* #,##0.00_-;\-* #,##0.00_-;_-* &quot;-&quot;??_-;_-@_-"/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fill>
        <patternFill patternType="solid">
          <fgColor indexed="64"/>
          <bgColor theme="2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family val="2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65" formatCode="0\ &quot;&quot;\ &quot;ِشهر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161925</xdr:rowOff>
    </xdr:from>
    <xdr:to>
      <xdr:col>5</xdr:col>
      <xdr:colOff>609600</xdr:colOff>
      <xdr:row>9</xdr:row>
      <xdr:rowOff>190500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AE256C4-627B-4D86-8572-A912F8503486}"/>
            </a:ext>
          </a:extLst>
        </xdr:cNvPr>
        <xdr:cNvSpPr/>
      </xdr:nvSpPr>
      <xdr:spPr>
        <a:xfrm>
          <a:off x="11237795025" y="161925"/>
          <a:ext cx="5334000" cy="4162425"/>
        </a:xfrm>
        <a:prstGeom prst="rect">
          <a:avLst/>
        </a:prstGeom>
        <a:blipFill dpi="0" rotWithShape="1">
          <a:blip xmlns:r="http://schemas.openxmlformats.org/officeDocument/2006/relationships" r:embed="rId1">
            <a:alphaModFix amt="72000"/>
          </a:blip>
          <a:srcRect/>
          <a:stretch>
            <a:fillRect l="-7857" r="-6428" b="-9346"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2</xdr:col>
      <xdr:colOff>361950</xdr:colOff>
      <xdr:row>11</xdr:row>
      <xdr:rowOff>200025</xdr:rowOff>
    </xdr:from>
    <xdr:to>
      <xdr:col>5</xdr:col>
      <xdr:colOff>628650</xdr:colOff>
      <xdr:row>20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127DD55-1F07-404C-B54B-352E3DF19DD6}"/>
            </a:ext>
          </a:extLst>
        </xdr:cNvPr>
        <xdr:cNvSpPr/>
      </xdr:nvSpPr>
      <xdr:spPr>
        <a:xfrm>
          <a:off x="11237775975" y="5238750"/>
          <a:ext cx="5334000" cy="4076700"/>
        </a:xfrm>
        <a:prstGeom prst="rect">
          <a:avLst/>
        </a:prstGeom>
        <a:blipFill dpi="0" rotWithShape="1">
          <a:blip xmlns:r="http://schemas.openxmlformats.org/officeDocument/2006/relationships" r:embed="rId1">
            <a:alphaModFix amt="72000"/>
          </a:blip>
          <a:srcRect/>
          <a:stretch>
            <a:fillRect l="-7857" r="-6428" b="-9346"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F7DB5D-F578-4D7D-A649-E75ADBAB0C69}" name="Table2" displayName="Table2" ref="A1:I56" totalsRowShown="0" headerRowDxfId="95" headerRowBorderDxfId="94" tableBorderDxfId="93">
  <autoFilter ref="A1:I56" xr:uid="{B5B5DC6A-0AD8-4FF0-874D-D8A6A861C61F}"/>
  <tableColumns count="9">
    <tableColumn id="1" xr3:uid="{F20E6D49-9543-4D2F-89B3-30C57BC9F6C0}" name="م" dataDxfId="92"/>
    <tableColumn id="2" xr3:uid="{B3698B32-42A1-443E-BEE9-64F443FA3A12}" name="الاسم" dataDxfId="91"/>
    <tableColumn id="3" xr3:uid="{5E451FF5-043E-4C8C-B699-3F9BFEB0BADE}" name="الجنسيه" dataDxfId="90"/>
    <tableColumn id="4" xr3:uid="{1A7C12C1-F394-4450-A2DB-90993A75A8A0}" name="رقم الاقامه" dataDxfId="89"/>
    <tableColumn id="5" xr3:uid="{40A69F34-85E6-48A6-80AB-680C31F4AE84}" name="رقم الحدود" dataDxfId="88"/>
    <tableColumn id="6" xr3:uid="{2EF0261B-834A-4AB1-A9F4-D156F02F2187}" name="الوظيفة" dataDxfId="87"/>
    <tableColumn id="7" xr3:uid="{D5F280F8-D1A4-416C-91FD-68C9D2FAB833}" name="الراتب" dataDxfId="86"/>
    <tableColumn id="9" xr3:uid="{329C0755-582F-4A6F-81D3-C6717B976772}" name="مكان المشروع" dataDxfId="85"/>
    <tableColumn id="8" xr3:uid="{EFCCEDF4-77D1-4DA3-8C82-37ACE225953C}" name="رقم الجوال" dataDxfId="8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BFF41D-A91B-4722-BB95-488DCA99976A}" name="Table1" displayName="Table1" ref="B2:G211" totalsRowShown="0" headerRowDxfId="83" dataDxfId="81" headerRowBorderDxfId="82" tableBorderDxfId="80" totalsRowBorderDxfId="79">
  <autoFilter ref="B2:G211" xr:uid="{07BFF41D-A91B-4722-BB95-488DCA99976A}"/>
  <sortState xmlns:xlrd2="http://schemas.microsoft.com/office/spreadsheetml/2017/richdata2" ref="B3:G211">
    <sortCondition ref="B2:B211"/>
  </sortState>
  <tableColumns count="6">
    <tableColumn id="1" xr3:uid="{15E4E0E9-045E-44DE-909E-908B778F4AC7}" name="التاريخ" dataDxfId="78"/>
    <tableColumn id="2" xr3:uid="{ED1F5542-945F-445B-B7BA-94FB4E6B1E5F}" name="الاسم" dataDxfId="77"/>
    <tableColumn id="3" xr3:uid="{E0BDD5C4-542E-49C4-A163-EE5E5E6DA5DA}" name="سلفه قصيره / سلفه طويله /خصم" dataDxfId="76"/>
    <tableColumn id="4" xr3:uid="{46457365-76C9-4BF8-9A7D-BED246C7BF33}" name="مبلغ" dataDxfId="75" dataCellStyle="Comma"/>
    <tableColumn id="5" xr3:uid="{44AC5954-049F-47B7-870E-52623E68B673}" name="البيان" dataDxfId="74"/>
    <tableColumn id="6" xr3:uid="{9F9E9CB6-274A-4AC0-B742-1F47C1EC3984}" name="مدة الخصم" dataDxfId="7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2C24C8-C1B6-42AF-91CD-322C7A50471A}" name="Table3" displayName="Table3" ref="A2:G46" totalsRowShown="0" headerRowDxfId="72" headerRowBorderDxfId="71" tableBorderDxfId="70" totalsRowBorderDxfId="69">
  <autoFilter ref="A2:G46" xr:uid="{1A2C24C8-C1B6-42AF-91CD-322C7A50471A}"/>
  <sortState xmlns:xlrd2="http://schemas.microsoft.com/office/spreadsheetml/2017/richdata2" ref="A3:G46">
    <sortCondition ref="G2:G46"/>
  </sortState>
  <tableColumns count="7">
    <tableColumn id="1" xr3:uid="{34010BE0-C821-447F-B999-C3AB0E23BD43}" name="الاســـــــم" dataDxfId="68"/>
    <tableColumn id="2" xr3:uid="{14CE2D88-D9E9-4B4C-85D2-605BF86C8620}" name="اجمالي السلف الصغيره" dataDxfId="67" dataCellStyle="Comma">
      <calculatedColumnFormula>IF(Table3[[#This Row],[الاســـــــم]]&lt;&gt;"",SUMIFS('يومية السلف'!$E$3:$E$400,'يومية السلف'!$C$3:$C$400,Table3[[#This Row],[الاســـــــم]],'يومية السلف'!$D$3:$D$400,'كشف حساب السلف'!$I$3),"")</calculatedColumnFormula>
    </tableColumn>
    <tableColumn id="3" xr3:uid="{796C89A3-B2C0-4E15-B4A8-89B4D4262197}" name="المخصوم من السلف الصغيره" dataDxfId="66" dataCellStyle="Comma">
      <calculatedColumnFormula>IF(Table3[[#This Row],[الاســـــــم]]&lt;&gt;"",SUMIFS('يومية السلف'!$E$3:$E$400,'يومية السلف'!$C$3:$C$400,Table3[[#This Row],[الاســـــــم]],'يومية السلف'!$D$3:$D$400,'كشف حساب السلف'!$I$5),"")</calculatedColumnFormula>
    </tableColumn>
    <tableColumn id="4" xr3:uid="{F7012536-0194-4559-B443-2C13A41CEFB4}" name="المتبقي من السلف الصغيره" dataDxfId="65" dataCellStyle="Comma">
      <calculatedColumnFormula>IFERROR(IF(B3-C3=0," لاتوجد عليه سلف صغيره ",B3-C3),"")</calculatedColumnFormula>
    </tableColumn>
    <tableColumn id="5" xr3:uid="{6C22A535-DF13-495B-B50B-31FEECC6A6A9}" name="اجمالي السلف الكبيره" dataDxfId="64" dataCellStyle="Comma">
      <calculatedColumnFormula>IF(Table3[[#This Row],[الاســـــــم]]&lt;&gt;"",SUMIFS('يومية السلف'!$E$3:$E$400,'يومية السلف'!$C$3:$C$400,Table3[[#This Row],[الاســـــــم]],'يومية السلف'!$D$3:$D$400,'كشف حساب السلف'!$I$4),"")</calculatedColumnFormula>
    </tableColumn>
    <tableColumn id="6" xr3:uid="{BC6C98D8-B74A-4122-AC79-42C559ECBE7C}" name="المخصوم من السلف الكبيره" dataDxfId="63" dataCellStyle="Comma">
      <calculatedColumnFormula>IF(Table3[[#This Row],[الاســـــــم]]&lt;&gt;"",SUMIFS('يومية السلف'!$E$3:$E$400,'يومية السلف'!$C$3:$C$400,Table3[[#This Row],[الاســـــــم]],'يومية السلف'!$D$3:$D$400,'كشف حساب السلف'!$I$6),"")</calculatedColumnFormula>
    </tableColumn>
    <tableColumn id="7" xr3:uid="{53A3D2F3-0103-4F08-9CEA-68B07574FB6B}" name="المتبقي من السلف الكبيره" dataDxfId="62" dataCellStyle="Comma">
      <calculatedColumnFormula>IFERROR(IF(E3-F3=0," لاتوجد عليه سلف كبيره ",E3-F3),"")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730E228-F355-4307-B755-F625F4867926}" name="Table4" displayName="Table4" ref="A1:AJ56" totalsRowShown="0" headerRowDxfId="60" dataDxfId="59" tableBorderDxfId="58" dataCellStyle="Comma 2">
  <autoFilter ref="A1:AJ56" xr:uid="{81B64186-F241-4D50-8A9E-F6A559505880}"/>
  <tableColumns count="36">
    <tableColumn id="1" xr3:uid="{258C3ECC-78A2-418F-8458-16FEE6320848}" name="الاسم" dataDxfId="57"/>
    <tableColumn id="2" xr3:uid="{12FBFDAF-5443-497B-9952-19DAB68A7EDF}" name="الجنسيه" dataDxfId="56">
      <calculatedColumnFormula>VLOOKUP(A2,'بيانات العمال'!$B$2:$C$56,2,FALSE)</calculatedColumnFormula>
    </tableColumn>
    <tableColumn id="3" xr3:uid="{03C757E7-0B14-4819-8258-B910A2845480}" name="الوظيفة" dataDxfId="55">
      <calculatedColumnFormula>VLOOKUP(A2,'بيانات العمال'!$B$1:$F$56,5,FALSE)</calculatedColumnFormula>
    </tableColumn>
    <tableColumn id="4" xr3:uid="{D1AF5731-365D-49D7-A892-6E55BBD2B857}" name="الموقع" dataDxfId="54"/>
    <tableColumn id="5" xr3:uid="{BA59CF40-411A-4200-A1A4-622BAC0C4D30}" name="الأحد-01/مايو" dataDxfId="53" dataCellStyle="Comma 2"/>
    <tableColumn id="6" xr3:uid="{29BC2FE2-BBD8-4ED8-9AF4-BC8606CC3F1A}" name="الإثنين-02/مايو" dataDxfId="52" dataCellStyle="Comma 2"/>
    <tableColumn id="7" xr3:uid="{7DF77F6F-4B6E-4EA5-B40A-227FD1E6E113}" name="الثلاثاء-03/مايو" dataDxfId="51" dataCellStyle="Comma 2"/>
    <tableColumn id="8" xr3:uid="{E87F8D70-990C-48F0-BF80-31209302E18C}" name="الأربعاء-04/مايو" dataDxfId="50" dataCellStyle="Comma 2"/>
    <tableColumn id="9" xr3:uid="{C7CF1994-D7E6-42FE-BAF2-C2BE53435338}" name="الخميس-05/مايو" dataDxfId="49" dataCellStyle="Comma 2"/>
    <tableColumn id="10" xr3:uid="{D65DA884-9021-42D2-A509-859D80F9B924}" name="الجمعة-06/مايو" dataDxfId="48" dataCellStyle="Comma 2"/>
    <tableColumn id="11" xr3:uid="{9CC9E222-1321-4A95-8526-EE4DB3095B11}" name="السبت-07/مايو" dataDxfId="47" dataCellStyle="Comma 2"/>
    <tableColumn id="12" xr3:uid="{BEF1DDB9-08E2-4491-9B6E-3012F7E3B814}" name="الأحد-08/مايو" dataDxfId="46" dataCellStyle="Comma 2"/>
    <tableColumn id="13" xr3:uid="{4E04D2AA-EF1F-43F1-A4C3-7A99783B6CA4}" name="الإثنين-09/مايو" dataDxfId="45" dataCellStyle="Comma 2"/>
    <tableColumn id="14" xr3:uid="{E4840A91-3C09-44F6-B6CC-DD5DFECFC356}" name="الثلاثاء-10/مايو" dataDxfId="44" dataCellStyle="Comma 2"/>
    <tableColumn id="15" xr3:uid="{9D359522-260C-4C6F-B0A2-C1BD4FEC2E6E}" name="الأربعاء-11/مايو" dataDxfId="43" dataCellStyle="Comma 2"/>
    <tableColumn id="16" xr3:uid="{610382BC-E870-47B3-8964-3BEB09174805}" name="الخميس-12/مايو" dataDxfId="42" dataCellStyle="Comma 2"/>
    <tableColumn id="17" xr3:uid="{6700C9AF-C618-49B4-BD9A-68D89DF0D2CE}" name="الجمعة-13/مايو" dataDxfId="41" dataCellStyle="Comma 2"/>
    <tableColumn id="18" xr3:uid="{8630FFFF-04B9-4292-B7E4-63E69105EE2E}" name="السبت-14/مايو" dataDxfId="40" dataCellStyle="Comma 2"/>
    <tableColumn id="19" xr3:uid="{64C0B90B-55AE-4C60-A7A6-A094EA078F2A}" name="الأحد-15/مايو" dataDxfId="39" dataCellStyle="Comma 2"/>
    <tableColumn id="20" xr3:uid="{08F653E1-1E17-4E35-AB4C-5879C16501B4}" name="الإثنين-16/مايو" dataDxfId="38" dataCellStyle="Comma 2"/>
    <tableColumn id="21" xr3:uid="{C8C75EC2-0F11-48B7-8FDB-DABBA835929C}" name="الثلاثاء-17/مايو" dataDxfId="37" dataCellStyle="Comma 2"/>
    <tableColumn id="22" xr3:uid="{4F593DC8-D424-49D5-9B8E-AA10BF7224DB}" name="الأربعاء-18/مايو" dataDxfId="36" dataCellStyle="Comma 2"/>
    <tableColumn id="23" xr3:uid="{A5138D79-DB8F-4D5F-A225-5C0E49D10C7C}" name="الخميس-19/مايو" dataDxfId="35" dataCellStyle="Comma 2"/>
    <tableColumn id="24" xr3:uid="{6AF1BFB4-FDEB-4BBE-AD44-D3F20E62A995}" name="الجمعة-20/مايو" dataDxfId="34" dataCellStyle="Comma 2"/>
    <tableColumn id="25" xr3:uid="{3A396531-ABC9-4474-99C4-C838ED6D3760}" name="السبت-21/مايو" dataDxfId="33" dataCellStyle="Comma 2"/>
    <tableColumn id="26" xr3:uid="{DE1F6FE2-D2E7-48F6-A2C9-39FB2B92C04E}" name="الأحد-22/مايو" dataDxfId="32" dataCellStyle="Comma 2"/>
    <tableColumn id="27" xr3:uid="{AFA94DE4-0C25-4F3D-879E-B3E8EBF75E0B}" name="الإثنين-23/مايو" dataDxfId="31" dataCellStyle="Comma 2"/>
    <tableColumn id="28" xr3:uid="{F950BB88-0984-4304-A156-38B24406520C}" name="الثلاثاء-24/مايو" dataDxfId="30" dataCellStyle="Comma 2"/>
    <tableColumn id="29" xr3:uid="{1C3FE938-244F-4DE0-A9B6-DEEFE5637FC1}" name="الأربعاء-25/مايو" dataDxfId="29" dataCellStyle="Comma 2"/>
    <tableColumn id="30" xr3:uid="{D0D293DC-1588-4551-90C5-42D7725459BF}" name="الخميس-26/مايو" dataDxfId="28" dataCellStyle="Comma 2"/>
    <tableColumn id="31" xr3:uid="{5E787BA8-6E1F-4961-95A8-177959AAA796}" name="الجمعة-27/مايو" dataDxfId="27" dataCellStyle="Comma 2"/>
    <tableColumn id="32" xr3:uid="{34BF3B4D-B36A-47AE-A443-E1519F97607B}" name="السبت-28/مايو" dataDxfId="26" dataCellStyle="Comma 2"/>
    <tableColumn id="33" xr3:uid="{A77AF6E6-057E-40DD-8004-74F75BD35C36}" name="الأحد-29/مايو" dataDxfId="25" dataCellStyle="Comma 2"/>
    <tableColumn id="34" xr3:uid="{A5C2C727-D58D-407F-80CB-81A11C55D783}" name="الإثنين-30/مايو" dataDxfId="24" dataCellStyle="Comma 2"/>
    <tableColumn id="35" xr3:uid="{EEE8C6A7-909D-48E9-8A22-C852BCA43A1A}" name="اجمالي أيام الحضور" dataDxfId="23" dataCellStyle="Comma 2">
      <calculatedColumnFormula>SUM(E2:AH2)</calculatedColumnFormula>
    </tableColumn>
    <tableColumn id="36" xr3:uid="{930BD99B-8A3E-4B93-A24B-B5CD863F66B4}" name="اجمالي أيام الغياب" dataDxfId="22" dataCellStyle="Comma 2">
      <calculatedColumnFormula>30-'الحضور والغياب'!$AI2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C0A0ED0-FA74-4AC5-9488-0472AEA42905}" name="Table5" displayName="Table5" ref="A3:Q58" totalsRowShown="0" headerRowDxfId="21" dataDxfId="19" headerRowBorderDxfId="20" tableBorderDxfId="18" totalsRowBorderDxfId="17">
  <autoFilter ref="A3:Q58" xr:uid="{BC0A0ED0-FA74-4AC5-9488-0472AEA42905}"/>
  <sortState xmlns:xlrd2="http://schemas.microsoft.com/office/spreadsheetml/2017/richdata2" ref="A5:Q58">
    <sortCondition ref="B3:B58"/>
  </sortState>
  <tableColumns count="17">
    <tableColumn id="1" xr3:uid="{6236CFB5-013F-480D-8B4E-04C9E96C81BC}" name="م" dataDxfId="16"/>
    <tableColumn id="2" xr3:uid="{050390BF-EDDF-4314-BD7B-F85A2872451A}" name="الاسم" dataDxfId="15"/>
    <tableColumn id="3" xr3:uid="{FE12E286-3390-4E2F-A0DD-EEAAFDF772A7}" name="الوظيفة" dataDxfId="14">
      <calculatedColumnFormula>VLOOKUP(B4,'بيانات العمال'!$B$1:$F$56,5,FALSE)</calculatedColumnFormula>
    </tableColumn>
    <tableColumn id="4" xr3:uid="{6B73B194-7D64-4E3A-AD51-B44D71793E77}" name="الراتب" dataDxfId="13" dataCellStyle="Comma">
      <calculatedColumnFormula>VLOOKUP(Table5[[#This Row],[الاسم]],'بيانات العمال'!$B$2:$G$56,6,FALSE)</calculatedColumnFormula>
    </tableColumn>
    <tableColumn id="5" xr3:uid="{E01F64DE-D0F0-4FB6-B0D2-B4B426013449}" name="بونص" dataDxfId="12" dataCellStyle="Comma">
      <calculatedColumnFormula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calculatedColumnFormula>
    </tableColumn>
    <tableColumn id="6" xr3:uid="{7A9F1742-84B1-4408-B966-819BB367FEA1}" name="الراتب بعد البونص" dataDxfId="11" dataCellStyle="Comma">
      <calculatedColumnFormula>Table5[[#This Row],[الراتب]]+Table5[[#This Row],[بونص]]</calculatedColumnFormula>
    </tableColumn>
    <tableColumn id="7" xr3:uid="{5EB2F2BC-436B-4BA2-9886-F96BBD1C2A9A}" name="اجمالي أيام الحضور" dataDxfId="10" dataCellStyle="Comma">
      <calculatedColumnFormula>INDEX('الحضور والغياب'!$A$1:$AJ$402,MATCH(Table5[[#This Row],[الاسم]],'الحضور والغياب'!$A$1:$A$402,0),MATCH(Table5[[#Headers],[اجمالي أيام الحضور]],'الحضور والغياب'!$A$1:$AJ$1,0))</calculatedColumnFormula>
    </tableColumn>
    <tableColumn id="8" xr3:uid="{393AD88D-F84D-4982-908C-E43B328E30DC}" name="اجمالي أيام الغياب" dataDxfId="9" dataCellStyle="Comma">
      <calculatedColumnFormula>INDEX('الحضور والغياب'!$A$1:$AJ$402,MATCH(Table5[[#This Row],[الاسم]],'الحضور والغياب'!$A$1:$A$402,0),MATCH(Table5[[#Headers],[اجمالي أيام الغياب]],'الحضور والغياب'!$A$1:$AJ$1,0))</calculatedColumnFormula>
    </tableColumn>
    <tableColumn id="9" xr3:uid="{BEB940DF-848B-4851-A368-1A5ECC6B784F}" name="استقطاعات الغياب" dataDxfId="8" dataCellStyle="Comma">
      <calculatedColumnFormula>Table5[[#This Row],[الراتب بعد البونص]]/30*Table5[[#This Row],[اجمالي أيام الغياب]]</calculatedColumnFormula>
    </tableColumn>
    <tableColumn id="10" xr3:uid="{CF270117-8559-4D1C-B98B-8F30367A9CD1}" name="استقطاعات السلف" dataDxfId="7" dataCellStyle="Comma">
      <calculatedColumnFormula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calculatedColumnFormula>
    </tableColumn>
    <tableColumn id="14" xr3:uid="{04B40FA8-26F7-4258-8789-B96A50398851}" name="استقطاعات السلف الكبيره" dataDxfId="6" dataCellStyle="Comma">
      <calculatedColumnFormula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calculatedColumnFormula>
    </tableColumn>
    <tableColumn id="11" xr3:uid="{8E006D4C-F267-43CE-BCCF-C4CAABC7BABD}" name="الجزاءات" dataDxfId="5" dataCellStyle="Comma">
      <calculatedColumnFormula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calculatedColumnFormula>
    </tableColumn>
    <tableColumn id="12" xr3:uid="{32CFAA82-880E-4686-8D34-2BBB76AFDF92}" name="اجمالي المستقطع" dataDxfId="4" dataCellStyle="Comma">
      <calculatedColumnFormula>Table5[[#This Row],[استقطاعات الغياب]]+Table5[[#This Row],[استقطاعات السلف]]+Table5[[#This Row],[الجزاءات]]+Table5[[#This Row],[استقطاعات السلف الكبيره]]</calculatedColumnFormula>
    </tableColumn>
    <tableColumn id="13" xr3:uid="{41D28BB3-0455-4D7F-A35C-A9266918B3B1}" name="اجمالي الراتب" dataDxfId="3" dataCellStyle="Comma">
      <calculatedColumnFormula>Table5[[#This Row],[الراتب بعد البونص]]-Table5[[#This Row],[اجمالي المستقطع]]</calculatedColumnFormula>
    </tableColumn>
    <tableColumn id="17" xr3:uid="{3E7DE5A2-2D0C-4B04-922D-EC3222512DFD}" name="الموقع" dataDxfId="2"/>
    <tableColumn id="15" xr3:uid="{23D26C34-031E-49F2-8406-D026601D24F3}" name="a" dataDxfId="1"/>
    <tableColumn id="16" xr3:uid="{63B2772A-3A7B-4F39-B4C5-6297ACDE50CD}" name="ملاحظات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DC6A-0AD8-4FF0-874D-D8A6A861C61F}">
  <dimension ref="A1:I56"/>
  <sheetViews>
    <sheetView showGridLines="0" rightToLeft="1" topLeftCell="A31" zoomScale="98" zoomScaleNormal="98" workbookViewId="0">
      <selection activeCell="B2" sqref="B2:B56"/>
    </sheetView>
  </sheetViews>
  <sheetFormatPr defaultColWidth="9" defaultRowHeight="13.8" x14ac:dyDescent="0.25"/>
  <cols>
    <col min="1" max="1" width="4.3984375" style="28" customWidth="1"/>
    <col min="2" max="2" width="28.5" style="23" bestFit="1" customWidth="1"/>
    <col min="3" max="3" width="9" style="28"/>
    <col min="4" max="4" width="11.5" style="29" customWidth="1"/>
    <col min="5" max="5" width="11.8984375" style="29" customWidth="1"/>
    <col min="6" max="6" width="10.8984375" style="28" bestFit="1" customWidth="1"/>
    <col min="7" max="7" width="9" style="28"/>
    <col min="8" max="8" width="11.19921875" style="28" customWidth="1"/>
    <col min="9" max="9" width="9.5" style="28" customWidth="1"/>
    <col min="10" max="16384" width="9" style="28"/>
  </cols>
  <sheetData>
    <row r="1" spans="1:9" ht="15" x14ac:dyDescent="0.25">
      <c r="A1" s="77" t="s">
        <v>45</v>
      </c>
      <c r="B1" s="94" t="s">
        <v>0</v>
      </c>
      <c r="C1" s="78" t="s">
        <v>5</v>
      </c>
      <c r="D1" s="79" t="s">
        <v>10</v>
      </c>
      <c r="E1" s="79" t="s">
        <v>11</v>
      </c>
      <c r="F1" s="78" t="s">
        <v>12</v>
      </c>
      <c r="G1" s="78" t="s">
        <v>13</v>
      </c>
      <c r="H1" s="80" t="s">
        <v>108</v>
      </c>
      <c r="I1" s="80" t="s">
        <v>39</v>
      </c>
    </row>
    <row r="2" spans="1:9" x14ac:dyDescent="0.25">
      <c r="A2" s="124">
        <v>1</v>
      </c>
      <c r="B2" s="123" t="s">
        <v>172</v>
      </c>
      <c r="C2" s="30" t="s">
        <v>3</v>
      </c>
      <c r="D2" s="31"/>
      <c r="E2" s="31"/>
      <c r="F2" s="30" t="s">
        <v>68</v>
      </c>
      <c r="G2" s="30">
        <v>10000</v>
      </c>
      <c r="H2" s="76" t="s">
        <v>109</v>
      </c>
      <c r="I2" s="76"/>
    </row>
    <row r="3" spans="1:9" x14ac:dyDescent="0.25">
      <c r="A3" s="124">
        <v>2</v>
      </c>
      <c r="B3" s="123" t="s">
        <v>173</v>
      </c>
      <c r="C3" s="30" t="s">
        <v>6</v>
      </c>
      <c r="D3" s="31" t="s">
        <v>35</v>
      </c>
      <c r="E3" s="31"/>
      <c r="F3" s="30" t="s">
        <v>36</v>
      </c>
      <c r="G3" s="30">
        <v>2500</v>
      </c>
      <c r="H3" s="76" t="s">
        <v>109</v>
      </c>
      <c r="I3" s="76"/>
    </row>
    <row r="4" spans="1:9" x14ac:dyDescent="0.25">
      <c r="A4" s="124">
        <v>3</v>
      </c>
      <c r="B4" s="123" t="s">
        <v>174</v>
      </c>
      <c r="C4" s="30" t="s">
        <v>3</v>
      </c>
      <c r="D4" s="31"/>
      <c r="E4" s="31"/>
      <c r="F4" s="30" t="s">
        <v>106</v>
      </c>
      <c r="G4" s="30">
        <v>4000</v>
      </c>
      <c r="H4" s="76" t="s">
        <v>109</v>
      </c>
      <c r="I4" s="76"/>
    </row>
    <row r="5" spans="1:9" x14ac:dyDescent="0.25">
      <c r="A5" s="124">
        <v>4</v>
      </c>
      <c r="B5" s="123" t="s">
        <v>175</v>
      </c>
      <c r="C5" s="30" t="s">
        <v>6</v>
      </c>
      <c r="D5" s="31" t="s">
        <v>41</v>
      </c>
      <c r="E5" s="31"/>
      <c r="F5" s="30" t="s">
        <v>9</v>
      </c>
      <c r="G5" s="30">
        <v>2750</v>
      </c>
      <c r="H5" s="76" t="s">
        <v>109</v>
      </c>
      <c r="I5" s="76"/>
    </row>
    <row r="6" spans="1:9" x14ac:dyDescent="0.25">
      <c r="A6" s="124">
        <v>5</v>
      </c>
      <c r="B6" s="123" t="s">
        <v>176</v>
      </c>
      <c r="C6" s="30" t="s">
        <v>6</v>
      </c>
      <c r="D6" s="31" t="s">
        <v>19</v>
      </c>
      <c r="E6" s="31"/>
      <c r="F6" s="30" t="s">
        <v>20</v>
      </c>
      <c r="G6" s="30">
        <v>2300</v>
      </c>
      <c r="H6" s="76" t="s">
        <v>110</v>
      </c>
      <c r="I6" s="76"/>
    </row>
    <row r="7" spans="1:9" x14ac:dyDescent="0.25">
      <c r="A7" s="124">
        <v>6</v>
      </c>
      <c r="B7" s="123" t="s">
        <v>177</v>
      </c>
      <c r="C7" s="30" t="s">
        <v>6</v>
      </c>
      <c r="D7" s="31">
        <v>2486204320</v>
      </c>
      <c r="E7" s="31"/>
      <c r="F7" s="30" t="s">
        <v>9</v>
      </c>
      <c r="G7" s="30">
        <v>2750</v>
      </c>
      <c r="H7" s="76" t="s">
        <v>109</v>
      </c>
      <c r="I7" s="76"/>
    </row>
    <row r="8" spans="1:9" x14ac:dyDescent="0.25">
      <c r="A8" s="124">
        <v>7</v>
      </c>
      <c r="B8" s="123" t="s">
        <v>178</v>
      </c>
      <c r="C8" s="30" t="s">
        <v>7</v>
      </c>
      <c r="D8" s="31" t="s">
        <v>14</v>
      </c>
      <c r="E8" s="31"/>
      <c r="F8" s="30" t="s">
        <v>15</v>
      </c>
      <c r="G8" s="30">
        <v>1700</v>
      </c>
      <c r="H8" s="76" t="s">
        <v>110</v>
      </c>
      <c r="I8" s="76"/>
    </row>
    <row r="9" spans="1:9" x14ac:dyDescent="0.25">
      <c r="A9" s="124">
        <v>8</v>
      </c>
      <c r="B9" s="123" t="s">
        <v>179</v>
      </c>
      <c r="C9" s="30" t="s">
        <v>8</v>
      </c>
      <c r="D9" s="31" t="s">
        <v>16</v>
      </c>
      <c r="E9" s="31"/>
      <c r="F9" s="30" t="s">
        <v>17</v>
      </c>
      <c r="G9" s="30">
        <v>1700</v>
      </c>
      <c r="H9" s="76" t="s">
        <v>109</v>
      </c>
      <c r="I9" s="76"/>
    </row>
    <row r="10" spans="1:9" x14ac:dyDescent="0.25">
      <c r="A10" s="124">
        <v>9</v>
      </c>
      <c r="B10" s="123" t="s">
        <v>180</v>
      </c>
      <c r="C10" s="30" t="s">
        <v>7</v>
      </c>
      <c r="D10" s="31" t="s">
        <v>18</v>
      </c>
      <c r="E10" s="31"/>
      <c r="F10" s="30" t="s">
        <v>15</v>
      </c>
      <c r="G10" s="30">
        <v>3000</v>
      </c>
      <c r="H10" s="76" t="s">
        <v>110</v>
      </c>
      <c r="I10" s="76"/>
    </row>
    <row r="11" spans="1:9" x14ac:dyDescent="0.25">
      <c r="A11" s="124">
        <v>10</v>
      </c>
      <c r="B11" s="123" t="s">
        <v>181</v>
      </c>
      <c r="C11" s="30" t="s">
        <v>7</v>
      </c>
      <c r="D11" s="31" t="s">
        <v>21</v>
      </c>
      <c r="E11" s="31"/>
      <c r="F11" s="30" t="s">
        <v>22</v>
      </c>
      <c r="G11" s="30">
        <v>2300</v>
      </c>
      <c r="H11" s="76" t="s">
        <v>111</v>
      </c>
      <c r="I11" s="76"/>
    </row>
    <row r="12" spans="1:9" x14ac:dyDescent="0.25">
      <c r="A12" s="124">
        <v>11</v>
      </c>
      <c r="B12" s="123" t="s">
        <v>182</v>
      </c>
      <c r="C12" s="30" t="s">
        <v>6</v>
      </c>
      <c r="D12" s="31" t="s">
        <v>23</v>
      </c>
      <c r="E12" s="31"/>
      <c r="F12" s="30" t="s">
        <v>9</v>
      </c>
      <c r="G12" s="30">
        <v>2500</v>
      </c>
      <c r="H12" s="76" t="s">
        <v>109</v>
      </c>
      <c r="I12" s="76"/>
    </row>
    <row r="13" spans="1:9" x14ac:dyDescent="0.25">
      <c r="A13" s="124">
        <v>12</v>
      </c>
      <c r="B13" s="123" t="s">
        <v>183</v>
      </c>
      <c r="C13" s="30" t="s">
        <v>8</v>
      </c>
      <c r="D13" s="31" t="s">
        <v>24</v>
      </c>
      <c r="E13" s="31"/>
      <c r="F13" s="30" t="s">
        <v>15</v>
      </c>
      <c r="G13" s="30">
        <v>1700</v>
      </c>
      <c r="H13" s="76" t="s">
        <v>110</v>
      </c>
      <c r="I13" s="76"/>
    </row>
    <row r="14" spans="1:9" x14ac:dyDescent="0.25">
      <c r="A14" s="124">
        <v>13</v>
      </c>
      <c r="B14" s="123" t="s">
        <v>184</v>
      </c>
      <c r="C14" s="30" t="s">
        <v>8</v>
      </c>
      <c r="D14" s="31"/>
      <c r="E14" s="31"/>
      <c r="F14" s="30" t="s">
        <v>15</v>
      </c>
      <c r="G14" s="30">
        <v>2500</v>
      </c>
      <c r="H14" s="76" t="s">
        <v>111</v>
      </c>
      <c r="I14" s="76"/>
    </row>
    <row r="15" spans="1:9" x14ac:dyDescent="0.25">
      <c r="A15" s="124">
        <v>14</v>
      </c>
      <c r="B15" s="123" t="s">
        <v>185</v>
      </c>
      <c r="C15" s="30" t="s">
        <v>7</v>
      </c>
      <c r="D15" s="31" t="s">
        <v>25</v>
      </c>
      <c r="E15" s="31"/>
      <c r="F15" s="30" t="s">
        <v>26</v>
      </c>
      <c r="G15" s="30">
        <v>1700</v>
      </c>
      <c r="H15" s="76" t="s">
        <v>111</v>
      </c>
      <c r="I15" s="76"/>
    </row>
    <row r="16" spans="1:9" x14ac:dyDescent="0.25">
      <c r="A16" s="124">
        <v>15</v>
      </c>
      <c r="B16" s="123" t="s">
        <v>186</v>
      </c>
      <c r="C16" s="30" t="s">
        <v>6</v>
      </c>
      <c r="D16" s="31" t="s">
        <v>27</v>
      </c>
      <c r="E16" s="31"/>
      <c r="F16" s="30" t="s">
        <v>9</v>
      </c>
      <c r="G16" s="30">
        <v>2750</v>
      </c>
      <c r="H16" s="76" t="s">
        <v>109</v>
      </c>
      <c r="I16" s="76"/>
    </row>
    <row r="17" spans="1:9" x14ac:dyDescent="0.25">
      <c r="A17" s="124">
        <v>16</v>
      </c>
      <c r="B17" s="123" t="s">
        <v>187</v>
      </c>
      <c r="C17" s="30" t="s">
        <v>8</v>
      </c>
      <c r="D17" s="31" t="s">
        <v>28</v>
      </c>
      <c r="E17" s="31"/>
      <c r="F17" s="30" t="s">
        <v>17</v>
      </c>
      <c r="G17" s="30">
        <v>1700</v>
      </c>
      <c r="H17" s="76" t="s">
        <v>109</v>
      </c>
      <c r="I17" s="76"/>
    </row>
    <row r="18" spans="1:9" x14ac:dyDescent="0.25">
      <c r="A18" s="124">
        <v>17</v>
      </c>
      <c r="B18" s="123" t="s">
        <v>188</v>
      </c>
      <c r="C18" s="30" t="s">
        <v>7</v>
      </c>
      <c r="D18" s="31" t="s">
        <v>29</v>
      </c>
      <c r="E18" s="31"/>
      <c r="F18" s="30" t="s">
        <v>30</v>
      </c>
      <c r="G18" s="30">
        <v>2000</v>
      </c>
      <c r="H18" s="76" t="s">
        <v>109</v>
      </c>
      <c r="I18" s="76"/>
    </row>
    <row r="19" spans="1:9" x14ac:dyDescent="0.25">
      <c r="A19" s="124">
        <v>18</v>
      </c>
      <c r="B19" s="123" t="s">
        <v>189</v>
      </c>
      <c r="C19" s="30" t="s">
        <v>8</v>
      </c>
      <c r="D19" s="31" t="s">
        <v>31</v>
      </c>
      <c r="E19" s="31"/>
      <c r="F19" s="30" t="s">
        <v>17</v>
      </c>
      <c r="G19" s="30">
        <v>1600</v>
      </c>
      <c r="H19" s="76" t="s">
        <v>109</v>
      </c>
      <c r="I19" s="76"/>
    </row>
    <row r="20" spans="1:9" x14ac:dyDescent="0.25">
      <c r="A20" s="124">
        <v>19</v>
      </c>
      <c r="B20" s="123" t="s">
        <v>190</v>
      </c>
      <c r="C20" s="30" t="s">
        <v>6</v>
      </c>
      <c r="D20" s="31" t="s">
        <v>32</v>
      </c>
      <c r="E20" s="31"/>
      <c r="F20" s="30" t="s">
        <v>9</v>
      </c>
      <c r="G20" s="30">
        <v>3000</v>
      </c>
      <c r="H20" s="76" t="s">
        <v>109</v>
      </c>
      <c r="I20" s="76"/>
    </row>
    <row r="21" spans="1:9" x14ac:dyDescent="0.25">
      <c r="A21" s="124">
        <v>20</v>
      </c>
      <c r="B21" s="123" t="s">
        <v>191</v>
      </c>
      <c r="C21" s="30" t="s">
        <v>8</v>
      </c>
      <c r="D21" s="31" t="s">
        <v>33</v>
      </c>
      <c r="E21" s="31"/>
      <c r="F21" s="30" t="s">
        <v>15</v>
      </c>
      <c r="G21" s="30">
        <v>1700</v>
      </c>
      <c r="H21" s="76" t="s">
        <v>110</v>
      </c>
      <c r="I21" s="76"/>
    </row>
    <row r="22" spans="1:9" x14ac:dyDescent="0.25">
      <c r="A22" s="124">
        <v>21</v>
      </c>
      <c r="B22" s="123" t="s">
        <v>192</v>
      </c>
      <c r="C22" s="30" t="s">
        <v>7</v>
      </c>
      <c r="D22" s="31" t="s">
        <v>34</v>
      </c>
      <c r="E22" s="31"/>
      <c r="F22" s="30" t="s">
        <v>112</v>
      </c>
      <c r="G22" s="30">
        <v>1700</v>
      </c>
      <c r="H22" s="76" t="s">
        <v>109</v>
      </c>
      <c r="I22" s="76"/>
    </row>
    <row r="23" spans="1:9" x14ac:dyDescent="0.25">
      <c r="A23" s="124">
        <v>22</v>
      </c>
      <c r="B23" s="123" t="s">
        <v>193</v>
      </c>
      <c r="C23" s="30" t="s">
        <v>7</v>
      </c>
      <c r="D23" s="31" t="s">
        <v>37</v>
      </c>
      <c r="E23" s="31"/>
      <c r="F23" s="30" t="s">
        <v>22</v>
      </c>
      <c r="G23" s="30">
        <v>1700</v>
      </c>
      <c r="H23" s="76" t="s">
        <v>110</v>
      </c>
      <c r="I23" s="76"/>
    </row>
    <row r="24" spans="1:9" x14ac:dyDescent="0.25">
      <c r="A24" s="124">
        <v>23</v>
      </c>
      <c r="B24" s="123" t="s">
        <v>194</v>
      </c>
      <c r="C24" s="30" t="s">
        <v>7</v>
      </c>
      <c r="D24" s="31" t="s">
        <v>38</v>
      </c>
      <c r="E24" s="31"/>
      <c r="F24" s="30" t="s">
        <v>22</v>
      </c>
      <c r="G24" s="30">
        <v>2000</v>
      </c>
      <c r="H24" s="76" t="s">
        <v>111</v>
      </c>
      <c r="I24" s="76"/>
    </row>
    <row r="25" spans="1:9" x14ac:dyDescent="0.25">
      <c r="A25" s="124">
        <v>24</v>
      </c>
      <c r="B25" s="123" t="s">
        <v>195</v>
      </c>
      <c r="C25" s="30" t="s">
        <v>7</v>
      </c>
      <c r="D25" s="31" t="s">
        <v>40</v>
      </c>
      <c r="E25" s="31"/>
      <c r="F25" s="30" t="s">
        <v>22</v>
      </c>
      <c r="G25" s="30">
        <v>1700</v>
      </c>
      <c r="H25" s="76" t="s">
        <v>110</v>
      </c>
      <c r="I25" s="76"/>
    </row>
    <row r="26" spans="1:9" x14ac:dyDescent="0.25">
      <c r="A26" s="124">
        <v>25</v>
      </c>
      <c r="B26" s="123" t="s">
        <v>196</v>
      </c>
      <c r="C26" s="30" t="s">
        <v>7</v>
      </c>
      <c r="D26" s="31" t="s">
        <v>42</v>
      </c>
      <c r="E26" s="31"/>
      <c r="F26" s="30" t="s">
        <v>112</v>
      </c>
      <c r="G26" s="30">
        <v>1700</v>
      </c>
      <c r="H26" s="76" t="s">
        <v>109</v>
      </c>
      <c r="I26" s="76"/>
    </row>
    <row r="27" spans="1:9" x14ac:dyDescent="0.25">
      <c r="A27" s="124">
        <v>26</v>
      </c>
      <c r="B27" s="123" t="s">
        <v>197</v>
      </c>
      <c r="C27" s="30" t="s">
        <v>7</v>
      </c>
      <c r="D27" s="31" t="s">
        <v>43</v>
      </c>
      <c r="E27" s="31"/>
      <c r="F27" s="30" t="s">
        <v>22</v>
      </c>
      <c r="G27" s="30">
        <v>1600</v>
      </c>
      <c r="H27" s="76" t="s">
        <v>111</v>
      </c>
      <c r="I27" s="76"/>
    </row>
    <row r="28" spans="1:9" x14ac:dyDescent="0.25">
      <c r="A28" s="124">
        <v>27</v>
      </c>
      <c r="B28" s="123" t="s">
        <v>198</v>
      </c>
      <c r="C28" s="30" t="s">
        <v>6</v>
      </c>
      <c r="D28" s="31" t="s">
        <v>44</v>
      </c>
      <c r="E28" s="31"/>
      <c r="F28" s="30" t="s">
        <v>20</v>
      </c>
      <c r="G28" s="30">
        <v>2300</v>
      </c>
      <c r="H28" s="76" t="s">
        <v>109</v>
      </c>
      <c r="I28" s="76"/>
    </row>
    <row r="29" spans="1:9" x14ac:dyDescent="0.25">
      <c r="A29" s="124">
        <v>28</v>
      </c>
      <c r="B29" s="123" t="s">
        <v>199</v>
      </c>
      <c r="C29" s="30" t="s">
        <v>6</v>
      </c>
      <c r="D29" s="31"/>
      <c r="E29" s="31" t="s">
        <v>64</v>
      </c>
      <c r="F29" s="30" t="s">
        <v>9</v>
      </c>
      <c r="G29" s="30">
        <v>2500</v>
      </c>
      <c r="H29" s="76" t="s">
        <v>109</v>
      </c>
      <c r="I29" s="76"/>
    </row>
    <row r="30" spans="1:9" x14ac:dyDescent="0.25">
      <c r="A30" s="124">
        <v>29</v>
      </c>
      <c r="B30" s="123" t="s">
        <v>200</v>
      </c>
      <c r="C30" s="30" t="s">
        <v>6</v>
      </c>
      <c r="D30" s="31"/>
      <c r="E30" s="31" t="s">
        <v>62</v>
      </c>
      <c r="F30" s="30" t="s">
        <v>61</v>
      </c>
      <c r="G30" s="30">
        <v>2000</v>
      </c>
      <c r="H30" s="76" t="s">
        <v>109</v>
      </c>
      <c r="I30" s="76"/>
    </row>
    <row r="31" spans="1:9" x14ac:dyDescent="0.25">
      <c r="A31" s="124">
        <v>30</v>
      </c>
      <c r="B31" s="123" t="s">
        <v>201</v>
      </c>
      <c r="C31" s="30" t="s">
        <v>6</v>
      </c>
      <c r="D31" s="31"/>
      <c r="E31" s="31"/>
      <c r="F31" s="30" t="s">
        <v>61</v>
      </c>
      <c r="G31" s="30">
        <v>2500</v>
      </c>
      <c r="H31" s="76" t="s">
        <v>109</v>
      </c>
      <c r="I31" s="76"/>
    </row>
    <row r="32" spans="1:9" x14ac:dyDescent="0.25">
      <c r="A32" s="124">
        <v>31</v>
      </c>
      <c r="B32" s="123" t="s">
        <v>202</v>
      </c>
      <c r="C32" s="30" t="s">
        <v>6</v>
      </c>
      <c r="D32" s="31"/>
      <c r="E32" s="31"/>
      <c r="F32" s="30" t="s">
        <v>61</v>
      </c>
      <c r="G32" s="30">
        <v>2500</v>
      </c>
      <c r="H32" s="76" t="s">
        <v>109</v>
      </c>
      <c r="I32" s="76"/>
    </row>
    <row r="33" spans="1:9" x14ac:dyDescent="0.25">
      <c r="A33" s="124">
        <v>32</v>
      </c>
      <c r="B33" s="123" t="s">
        <v>203</v>
      </c>
      <c r="C33" s="30" t="s">
        <v>6</v>
      </c>
      <c r="D33" s="31"/>
      <c r="E33" s="31" t="s">
        <v>58</v>
      </c>
      <c r="F33" s="30" t="s">
        <v>9</v>
      </c>
      <c r="G33" s="30">
        <v>2500</v>
      </c>
      <c r="H33" s="76" t="s">
        <v>109</v>
      </c>
      <c r="I33" s="76"/>
    </row>
    <row r="34" spans="1:9" x14ac:dyDescent="0.25">
      <c r="A34" s="124">
        <v>33</v>
      </c>
      <c r="B34" s="123" t="s">
        <v>204</v>
      </c>
      <c r="C34" s="30" t="s">
        <v>6</v>
      </c>
      <c r="D34" s="31"/>
      <c r="E34" s="31" t="s">
        <v>59</v>
      </c>
      <c r="F34" s="30" t="s">
        <v>9</v>
      </c>
      <c r="G34" s="30">
        <v>2500</v>
      </c>
      <c r="H34" s="76" t="s">
        <v>109</v>
      </c>
      <c r="I34" s="76"/>
    </row>
    <row r="35" spans="1:9" x14ac:dyDescent="0.25">
      <c r="A35" s="124">
        <v>34</v>
      </c>
      <c r="B35" s="123" t="s">
        <v>205</v>
      </c>
      <c r="C35" s="30" t="s">
        <v>6</v>
      </c>
      <c r="D35" s="31"/>
      <c r="E35" s="31" t="s">
        <v>60</v>
      </c>
      <c r="F35" s="30" t="s">
        <v>9</v>
      </c>
      <c r="G35" s="30">
        <v>2500</v>
      </c>
      <c r="H35" s="76" t="s">
        <v>109</v>
      </c>
      <c r="I35" s="76"/>
    </row>
    <row r="36" spans="1:9" x14ac:dyDescent="0.25">
      <c r="A36" s="124">
        <v>35</v>
      </c>
      <c r="B36" s="123" t="s">
        <v>206</v>
      </c>
      <c r="C36" s="30" t="s">
        <v>6</v>
      </c>
      <c r="D36" s="31"/>
      <c r="E36" s="31" t="s">
        <v>63</v>
      </c>
      <c r="F36" s="30" t="s">
        <v>9</v>
      </c>
      <c r="G36" s="30">
        <v>2500</v>
      </c>
      <c r="H36" s="76" t="s">
        <v>109</v>
      </c>
      <c r="I36" s="76"/>
    </row>
    <row r="37" spans="1:9" x14ac:dyDescent="0.25">
      <c r="A37" s="124">
        <v>36</v>
      </c>
      <c r="B37" s="123" t="s">
        <v>207</v>
      </c>
      <c r="C37" s="30" t="s">
        <v>6</v>
      </c>
      <c r="D37" s="31"/>
      <c r="E37" s="31" t="s">
        <v>65</v>
      </c>
      <c r="F37" s="30" t="s">
        <v>9</v>
      </c>
      <c r="G37" s="30">
        <v>2500</v>
      </c>
      <c r="H37" s="76" t="s">
        <v>109</v>
      </c>
      <c r="I37" s="76"/>
    </row>
    <row r="38" spans="1:9" x14ac:dyDescent="0.25">
      <c r="A38" s="124">
        <v>37</v>
      </c>
      <c r="B38" s="123" t="s">
        <v>208</v>
      </c>
      <c r="C38" s="30" t="s">
        <v>6</v>
      </c>
      <c r="D38" s="31"/>
      <c r="E38" s="31" t="s">
        <v>66</v>
      </c>
      <c r="F38" s="30" t="s">
        <v>112</v>
      </c>
      <c r="G38" s="30">
        <v>2500</v>
      </c>
      <c r="H38" s="76" t="s">
        <v>109</v>
      </c>
      <c r="I38" s="76"/>
    </row>
    <row r="39" spans="1:9" x14ac:dyDescent="0.25">
      <c r="A39" s="124">
        <v>38</v>
      </c>
      <c r="B39" s="123" t="s">
        <v>209</v>
      </c>
      <c r="C39" s="30" t="s">
        <v>3</v>
      </c>
      <c r="D39" s="31"/>
      <c r="E39" s="31"/>
      <c r="F39" s="30" t="s">
        <v>69</v>
      </c>
      <c r="G39" s="30">
        <v>1000</v>
      </c>
      <c r="H39" s="76" t="s">
        <v>109</v>
      </c>
      <c r="I39" s="76"/>
    </row>
    <row r="40" spans="1:9" x14ac:dyDescent="0.25">
      <c r="A40" s="124">
        <v>39</v>
      </c>
      <c r="B40" s="123" t="s">
        <v>210</v>
      </c>
      <c r="C40" s="30" t="s">
        <v>7</v>
      </c>
      <c r="D40" s="31"/>
      <c r="E40" s="31"/>
      <c r="F40" s="30" t="s">
        <v>22</v>
      </c>
      <c r="G40" s="30">
        <v>1800</v>
      </c>
      <c r="H40" s="76" t="s">
        <v>111</v>
      </c>
      <c r="I40" s="76"/>
    </row>
    <row r="41" spans="1:9" x14ac:dyDescent="0.25">
      <c r="A41" s="124">
        <v>40</v>
      </c>
      <c r="B41" s="123" t="s">
        <v>211</v>
      </c>
      <c r="C41" s="30" t="s">
        <v>6</v>
      </c>
      <c r="D41" s="31"/>
      <c r="E41" s="31" t="s">
        <v>92</v>
      </c>
      <c r="F41" s="30" t="s">
        <v>93</v>
      </c>
      <c r="G41" s="30">
        <v>4000</v>
      </c>
      <c r="H41" s="76" t="s">
        <v>109</v>
      </c>
      <c r="I41" s="76"/>
    </row>
    <row r="42" spans="1:9" x14ac:dyDescent="0.25">
      <c r="A42" s="124">
        <v>41</v>
      </c>
      <c r="B42" s="123" t="s">
        <v>212</v>
      </c>
      <c r="C42" s="30" t="s">
        <v>6</v>
      </c>
      <c r="D42" s="31"/>
      <c r="E42" s="31"/>
      <c r="F42" s="30" t="s">
        <v>61</v>
      </c>
      <c r="G42" s="30">
        <v>2500</v>
      </c>
      <c r="H42" s="76" t="s">
        <v>109</v>
      </c>
      <c r="I42" s="76"/>
    </row>
    <row r="43" spans="1:9" x14ac:dyDescent="0.25">
      <c r="A43" s="124">
        <v>42</v>
      </c>
      <c r="B43" s="123" t="s">
        <v>213</v>
      </c>
      <c r="C43" s="30" t="s">
        <v>8</v>
      </c>
      <c r="D43" s="31"/>
      <c r="E43" s="31"/>
      <c r="F43" s="30" t="s">
        <v>22</v>
      </c>
      <c r="G43" s="30">
        <v>1500</v>
      </c>
      <c r="H43" s="76" t="s">
        <v>110</v>
      </c>
      <c r="I43" s="76"/>
    </row>
    <row r="44" spans="1:9" x14ac:dyDescent="0.25">
      <c r="A44" s="124">
        <v>43</v>
      </c>
      <c r="B44" s="123" t="s">
        <v>214</v>
      </c>
      <c r="C44" s="30" t="s">
        <v>8</v>
      </c>
      <c r="D44" s="31" t="s">
        <v>116</v>
      </c>
      <c r="E44" s="31"/>
      <c r="F44" s="30" t="s">
        <v>22</v>
      </c>
      <c r="G44" s="30">
        <v>1500</v>
      </c>
      <c r="H44" s="76" t="s">
        <v>110</v>
      </c>
      <c r="I44" s="76"/>
    </row>
    <row r="45" spans="1:9" x14ac:dyDescent="0.25">
      <c r="A45" s="124">
        <v>44</v>
      </c>
      <c r="B45" s="123" t="s">
        <v>215</v>
      </c>
      <c r="C45" s="30" t="s">
        <v>7</v>
      </c>
      <c r="D45" s="31"/>
      <c r="E45" s="31">
        <v>3090867957</v>
      </c>
      <c r="F45" s="30" t="s">
        <v>22</v>
      </c>
      <c r="G45" s="30">
        <v>1700</v>
      </c>
      <c r="H45" s="76" t="s">
        <v>111</v>
      </c>
      <c r="I45" s="76"/>
    </row>
    <row r="46" spans="1:9" x14ac:dyDescent="0.25">
      <c r="A46" s="124">
        <v>45</v>
      </c>
      <c r="B46" s="123" t="s">
        <v>216</v>
      </c>
      <c r="C46" s="30" t="s">
        <v>8</v>
      </c>
      <c r="D46" s="31"/>
      <c r="E46" s="31" t="s">
        <v>100</v>
      </c>
      <c r="F46" s="30" t="s">
        <v>112</v>
      </c>
      <c r="G46" s="30">
        <v>1500</v>
      </c>
      <c r="H46" s="76" t="s">
        <v>109</v>
      </c>
      <c r="I46" s="76"/>
    </row>
    <row r="47" spans="1:9" x14ac:dyDescent="0.25">
      <c r="A47" s="124">
        <v>46</v>
      </c>
      <c r="B47" s="123" t="s">
        <v>217</v>
      </c>
      <c r="C47" s="30" t="s">
        <v>7</v>
      </c>
      <c r="D47" s="31"/>
      <c r="E47" s="31"/>
      <c r="F47" s="30" t="s">
        <v>22</v>
      </c>
      <c r="G47" s="30">
        <v>1700</v>
      </c>
      <c r="H47" s="76" t="s">
        <v>111</v>
      </c>
      <c r="I47" s="76"/>
    </row>
    <row r="48" spans="1:9" x14ac:dyDescent="0.25">
      <c r="A48" s="124">
        <v>47</v>
      </c>
      <c r="B48" s="123" t="s">
        <v>218</v>
      </c>
      <c r="C48" s="30" t="s">
        <v>7</v>
      </c>
      <c r="D48" s="31"/>
      <c r="E48" s="31" t="s">
        <v>104</v>
      </c>
      <c r="F48" s="30" t="s">
        <v>112</v>
      </c>
      <c r="G48" s="30">
        <v>1500</v>
      </c>
      <c r="H48" s="76" t="s">
        <v>109</v>
      </c>
      <c r="I48" s="76"/>
    </row>
    <row r="49" spans="1:9" x14ac:dyDescent="0.25">
      <c r="A49" s="124">
        <v>48</v>
      </c>
      <c r="B49" s="123" t="s">
        <v>219</v>
      </c>
      <c r="C49" s="82" t="s">
        <v>7</v>
      </c>
      <c r="D49" s="83"/>
      <c r="E49" s="83" t="s">
        <v>105</v>
      </c>
      <c r="F49" s="82" t="s">
        <v>113</v>
      </c>
      <c r="G49" s="82">
        <v>2000</v>
      </c>
      <c r="H49" s="84" t="s">
        <v>109</v>
      </c>
      <c r="I49" s="84"/>
    </row>
    <row r="50" spans="1:9" x14ac:dyDescent="0.25">
      <c r="A50" s="124">
        <v>49</v>
      </c>
      <c r="B50" s="123" t="s">
        <v>220</v>
      </c>
      <c r="C50" s="82" t="s">
        <v>7</v>
      </c>
      <c r="D50" s="83"/>
      <c r="E50" s="83"/>
      <c r="F50" s="82" t="s">
        <v>112</v>
      </c>
      <c r="G50" s="82">
        <v>1700</v>
      </c>
      <c r="H50" s="84" t="s">
        <v>109</v>
      </c>
      <c r="I50" s="84"/>
    </row>
    <row r="51" spans="1:9" x14ac:dyDescent="0.25">
      <c r="A51" s="124">
        <v>50</v>
      </c>
      <c r="B51" s="123" t="s">
        <v>221</v>
      </c>
      <c r="C51" s="82" t="s">
        <v>7</v>
      </c>
      <c r="D51" s="83"/>
      <c r="E51" s="83" t="s">
        <v>107</v>
      </c>
      <c r="F51" s="82" t="s">
        <v>112</v>
      </c>
      <c r="G51" s="82">
        <v>1700</v>
      </c>
      <c r="H51" s="84" t="s">
        <v>109</v>
      </c>
      <c r="I51" s="84"/>
    </row>
    <row r="52" spans="1:9" x14ac:dyDescent="0.25">
      <c r="A52" s="124">
        <v>51</v>
      </c>
      <c r="B52" s="123" t="s">
        <v>222</v>
      </c>
      <c r="C52" s="82" t="s">
        <v>7</v>
      </c>
      <c r="D52" s="83"/>
      <c r="E52" s="83" t="s">
        <v>124</v>
      </c>
      <c r="F52" s="82"/>
      <c r="G52" s="82">
        <v>1700</v>
      </c>
      <c r="H52" s="84" t="s">
        <v>122</v>
      </c>
      <c r="I52" s="84"/>
    </row>
    <row r="53" spans="1:9" x14ac:dyDescent="0.25">
      <c r="A53" s="124">
        <v>52</v>
      </c>
      <c r="B53" s="123" t="s">
        <v>223</v>
      </c>
      <c r="C53" s="82" t="s">
        <v>7</v>
      </c>
      <c r="D53" s="83"/>
      <c r="E53" s="83" t="s">
        <v>123</v>
      </c>
      <c r="F53" s="82"/>
      <c r="G53" s="82">
        <v>1700</v>
      </c>
      <c r="H53" s="84" t="s">
        <v>122</v>
      </c>
      <c r="I53" s="84"/>
    </row>
    <row r="54" spans="1:9" x14ac:dyDescent="0.25">
      <c r="A54" s="124">
        <v>53</v>
      </c>
      <c r="B54" s="123" t="s">
        <v>224</v>
      </c>
      <c r="C54" s="82" t="s">
        <v>7</v>
      </c>
      <c r="D54" s="83"/>
      <c r="E54" s="83" t="s">
        <v>161</v>
      </c>
      <c r="F54" s="82"/>
      <c r="G54" s="82">
        <v>1700</v>
      </c>
      <c r="H54" s="84" t="s">
        <v>109</v>
      </c>
      <c r="I54" s="84"/>
    </row>
    <row r="55" spans="1:9" x14ac:dyDescent="0.25">
      <c r="A55" s="124">
        <v>54</v>
      </c>
      <c r="B55" s="123" t="s">
        <v>225</v>
      </c>
      <c r="C55" s="82" t="s">
        <v>7</v>
      </c>
      <c r="D55" s="83"/>
      <c r="E55" s="83" t="s">
        <v>162</v>
      </c>
      <c r="F55" s="82"/>
      <c r="G55" s="82">
        <v>1700</v>
      </c>
      <c r="H55" s="84" t="s">
        <v>109</v>
      </c>
      <c r="I55" s="84"/>
    </row>
    <row r="56" spans="1:9" x14ac:dyDescent="0.25">
      <c r="A56" s="124">
        <v>55</v>
      </c>
      <c r="B56" s="123" t="s">
        <v>226</v>
      </c>
      <c r="C56" s="82" t="s">
        <v>6</v>
      </c>
      <c r="D56" s="83" t="s">
        <v>163</v>
      </c>
      <c r="E56" s="83"/>
      <c r="F56" s="82" t="s">
        <v>164</v>
      </c>
      <c r="G56" s="82">
        <v>2300</v>
      </c>
      <c r="H56" s="84" t="s">
        <v>109</v>
      </c>
      <c r="I56" s="84"/>
    </row>
  </sheetData>
  <phoneticPr fontId="3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923B-BF85-4C69-B1AC-68269C04653A}">
  <dimension ref="B1:H211"/>
  <sheetViews>
    <sheetView showGridLines="0" rightToLeft="1" topLeftCell="A76" zoomScale="115" zoomScaleNormal="115" workbookViewId="0">
      <selection activeCell="C86" sqref="C78:C86"/>
    </sheetView>
  </sheetViews>
  <sheetFormatPr defaultColWidth="9" defaultRowHeight="13.8" x14ac:dyDescent="0.25"/>
  <cols>
    <col min="1" max="1" width="28.8984375" style="23" customWidth="1"/>
    <col min="2" max="2" width="12.69921875" style="23" bestFit="1" customWidth="1"/>
    <col min="3" max="3" width="26.19921875" style="24" bestFit="1" customWidth="1"/>
    <col min="4" max="4" width="19" style="23" customWidth="1"/>
    <col min="5" max="5" width="9" style="23"/>
    <col min="6" max="6" width="26.69921875" style="23" customWidth="1"/>
    <col min="7" max="7" width="10.3984375" style="23" customWidth="1"/>
    <col min="8" max="8" width="9" style="23" hidden="1" customWidth="1"/>
    <col min="9" max="16384" width="9" style="23"/>
  </cols>
  <sheetData>
    <row r="1" spans="2:8" x14ac:dyDescent="0.25">
      <c r="E1" s="64">
        <f>SUBTOTAL(9,Table1[مبلغ])</f>
        <v>79630</v>
      </c>
    </row>
    <row r="2" spans="2:8" ht="17.399999999999999" x14ac:dyDescent="0.25">
      <c r="B2" s="53" t="s">
        <v>1</v>
      </c>
      <c r="C2" s="54" t="s">
        <v>0</v>
      </c>
      <c r="D2" s="55" t="s">
        <v>47</v>
      </c>
      <c r="E2" s="54" t="s">
        <v>46</v>
      </c>
      <c r="F2" s="54" t="s">
        <v>2</v>
      </c>
      <c r="G2" s="56" t="s">
        <v>4</v>
      </c>
    </row>
    <row r="3" spans="2:8" ht="17.399999999999999" x14ac:dyDescent="0.25">
      <c r="B3" s="51">
        <v>44593</v>
      </c>
      <c r="C3" s="27" t="s">
        <v>172</v>
      </c>
      <c r="D3" s="25" t="s">
        <v>49</v>
      </c>
      <c r="E3" s="61">
        <v>4000</v>
      </c>
      <c r="F3" s="25"/>
      <c r="G3" s="52"/>
      <c r="H3" s="23" t="s">
        <v>48</v>
      </c>
    </row>
    <row r="4" spans="2:8" ht="17.399999999999999" x14ac:dyDescent="0.25">
      <c r="B4" s="51">
        <v>44593</v>
      </c>
      <c r="C4" s="27" t="s">
        <v>173</v>
      </c>
      <c r="D4" s="25" t="s">
        <v>49</v>
      </c>
      <c r="E4" s="61">
        <v>3000</v>
      </c>
      <c r="F4" s="25"/>
      <c r="G4" s="52"/>
      <c r="H4" s="23" t="s">
        <v>49</v>
      </c>
    </row>
    <row r="5" spans="2:8" ht="17.399999999999999" x14ac:dyDescent="0.25">
      <c r="B5" s="51">
        <v>44593</v>
      </c>
      <c r="C5" s="27" t="s">
        <v>174</v>
      </c>
      <c r="D5" s="25" t="s">
        <v>49</v>
      </c>
      <c r="E5" s="61">
        <v>3000</v>
      </c>
      <c r="F5" s="25"/>
      <c r="G5" s="52"/>
      <c r="H5" s="23" t="s">
        <v>50</v>
      </c>
    </row>
    <row r="6" spans="2:8" ht="17.399999999999999" x14ac:dyDescent="0.25">
      <c r="B6" s="51">
        <v>44593</v>
      </c>
      <c r="C6" s="27" t="s">
        <v>175</v>
      </c>
      <c r="D6" s="25" t="s">
        <v>49</v>
      </c>
      <c r="E6" s="61">
        <v>2550</v>
      </c>
      <c r="F6" s="25"/>
      <c r="G6" s="52"/>
      <c r="H6" s="23" t="s">
        <v>51</v>
      </c>
    </row>
    <row r="7" spans="2:8" ht="17.399999999999999" x14ac:dyDescent="0.25">
      <c r="B7" s="51">
        <v>44593</v>
      </c>
      <c r="C7" s="27" t="s">
        <v>176</v>
      </c>
      <c r="D7" s="25" t="s">
        <v>49</v>
      </c>
      <c r="E7" s="61">
        <v>2550</v>
      </c>
      <c r="F7" s="25"/>
      <c r="G7" s="52"/>
    </row>
    <row r="8" spans="2:8" ht="17.399999999999999" x14ac:dyDescent="0.25">
      <c r="B8" s="51">
        <v>44593</v>
      </c>
      <c r="C8" s="27" t="s">
        <v>177</v>
      </c>
      <c r="D8" s="25" t="s">
        <v>49</v>
      </c>
      <c r="E8" s="61">
        <v>2400</v>
      </c>
      <c r="F8" s="25"/>
      <c r="G8" s="52"/>
    </row>
    <row r="9" spans="2:8" ht="17.399999999999999" x14ac:dyDescent="0.25">
      <c r="B9" s="51">
        <v>44593</v>
      </c>
      <c r="C9" s="27" t="s">
        <v>178</v>
      </c>
      <c r="D9" s="25" t="s">
        <v>49</v>
      </c>
      <c r="E9" s="61">
        <v>1750</v>
      </c>
      <c r="F9" s="25"/>
      <c r="G9" s="52"/>
    </row>
    <row r="10" spans="2:8" ht="17.399999999999999" x14ac:dyDescent="0.25">
      <c r="B10" s="51">
        <v>44593</v>
      </c>
      <c r="C10" s="27" t="s">
        <v>179</v>
      </c>
      <c r="D10" s="25" t="s">
        <v>49</v>
      </c>
      <c r="E10" s="61">
        <v>1750</v>
      </c>
      <c r="F10" s="25"/>
      <c r="G10" s="52"/>
    </row>
    <row r="11" spans="2:8" ht="17.399999999999999" x14ac:dyDescent="0.25">
      <c r="B11" s="51">
        <v>44593</v>
      </c>
      <c r="C11" s="27" t="s">
        <v>180</v>
      </c>
      <c r="D11" s="25" t="s">
        <v>49</v>
      </c>
      <c r="E11" s="61">
        <v>1540</v>
      </c>
      <c r="F11" s="25"/>
      <c r="G11" s="52">
        <v>3</v>
      </c>
    </row>
    <row r="12" spans="2:8" ht="17.399999999999999" x14ac:dyDescent="0.25">
      <c r="B12" s="51">
        <v>44593</v>
      </c>
      <c r="C12" s="27" t="s">
        <v>181</v>
      </c>
      <c r="D12" s="25" t="s">
        <v>49</v>
      </c>
      <c r="E12" s="61">
        <v>1540</v>
      </c>
      <c r="F12" s="25"/>
      <c r="G12" s="52">
        <v>3</v>
      </c>
    </row>
    <row r="13" spans="2:8" ht="17.399999999999999" x14ac:dyDescent="0.25">
      <c r="B13" s="51">
        <v>44593</v>
      </c>
      <c r="C13" s="27" t="s">
        <v>172</v>
      </c>
      <c r="D13" s="25" t="s">
        <v>49</v>
      </c>
      <c r="E13" s="61">
        <v>1540</v>
      </c>
      <c r="F13" s="25"/>
      <c r="G13" s="52">
        <v>3</v>
      </c>
    </row>
    <row r="14" spans="2:8" ht="17.399999999999999" x14ac:dyDescent="0.25">
      <c r="B14" s="51">
        <v>44593</v>
      </c>
      <c r="C14" s="27" t="s">
        <v>173</v>
      </c>
      <c r="D14" s="25" t="s">
        <v>49</v>
      </c>
      <c r="E14" s="61">
        <v>1540</v>
      </c>
      <c r="F14" s="25"/>
      <c r="G14" s="52">
        <v>3</v>
      </c>
    </row>
    <row r="15" spans="2:8" ht="17.399999999999999" x14ac:dyDescent="0.25">
      <c r="B15" s="51">
        <v>44593</v>
      </c>
      <c r="C15" s="27" t="s">
        <v>174</v>
      </c>
      <c r="D15" s="25" t="s">
        <v>49</v>
      </c>
      <c r="E15" s="61">
        <v>1540</v>
      </c>
      <c r="F15" s="25"/>
      <c r="G15" s="52">
        <v>3</v>
      </c>
    </row>
    <row r="16" spans="2:8" ht="17.399999999999999" x14ac:dyDescent="0.25">
      <c r="B16" s="51">
        <v>44601</v>
      </c>
      <c r="C16" s="27" t="s">
        <v>175</v>
      </c>
      <c r="D16" s="25" t="s">
        <v>49</v>
      </c>
      <c r="E16" s="61">
        <v>2000</v>
      </c>
      <c r="F16" s="25" t="s">
        <v>67</v>
      </c>
      <c r="G16" s="52">
        <v>4</v>
      </c>
    </row>
    <row r="17" spans="2:7" ht="17.399999999999999" x14ac:dyDescent="0.25">
      <c r="B17" s="51">
        <v>44601</v>
      </c>
      <c r="C17" s="27" t="s">
        <v>176</v>
      </c>
      <c r="D17" s="25" t="s">
        <v>49</v>
      </c>
      <c r="E17" s="61">
        <v>2000</v>
      </c>
      <c r="F17" s="25" t="s">
        <v>67</v>
      </c>
      <c r="G17" s="52">
        <v>4</v>
      </c>
    </row>
    <row r="18" spans="2:7" ht="17.399999999999999" x14ac:dyDescent="0.25">
      <c r="B18" s="51">
        <v>44601</v>
      </c>
      <c r="C18" s="27" t="s">
        <v>177</v>
      </c>
      <c r="D18" s="25" t="s">
        <v>49</v>
      </c>
      <c r="E18" s="61">
        <v>2000</v>
      </c>
      <c r="F18" s="25" t="s">
        <v>67</v>
      </c>
      <c r="G18" s="52">
        <v>4</v>
      </c>
    </row>
    <row r="19" spans="2:7" ht="17.399999999999999" x14ac:dyDescent="0.25">
      <c r="B19" s="51">
        <v>44601</v>
      </c>
      <c r="C19" s="27" t="s">
        <v>178</v>
      </c>
      <c r="D19" s="25" t="s">
        <v>49</v>
      </c>
      <c r="E19" s="61">
        <v>2000</v>
      </c>
      <c r="F19" s="25" t="s">
        <v>67</v>
      </c>
      <c r="G19" s="52">
        <v>4</v>
      </c>
    </row>
    <row r="20" spans="2:7" ht="17.399999999999999" x14ac:dyDescent="0.25">
      <c r="B20" s="51">
        <v>44601</v>
      </c>
      <c r="C20" s="27" t="s">
        <v>179</v>
      </c>
      <c r="D20" s="25" t="s">
        <v>49</v>
      </c>
      <c r="E20" s="61">
        <v>2000</v>
      </c>
      <c r="F20" s="25" t="s">
        <v>67</v>
      </c>
      <c r="G20" s="52">
        <v>4</v>
      </c>
    </row>
    <row r="21" spans="2:7" ht="17.399999999999999" x14ac:dyDescent="0.25">
      <c r="B21" s="51">
        <v>44601</v>
      </c>
      <c r="C21" s="27" t="s">
        <v>180</v>
      </c>
      <c r="D21" s="25" t="s">
        <v>49</v>
      </c>
      <c r="E21" s="61">
        <v>2000</v>
      </c>
      <c r="F21" s="25" t="s">
        <v>67</v>
      </c>
      <c r="G21" s="52">
        <v>4</v>
      </c>
    </row>
    <row r="22" spans="2:7" ht="17.399999999999999" x14ac:dyDescent="0.25">
      <c r="B22" s="51">
        <v>44601</v>
      </c>
      <c r="C22" s="27" t="s">
        <v>181</v>
      </c>
      <c r="D22" s="25" t="s">
        <v>49</v>
      </c>
      <c r="E22" s="61">
        <v>2000</v>
      </c>
      <c r="F22" s="25" t="s">
        <v>67</v>
      </c>
      <c r="G22" s="52">
        <v>4</v>
      </c>
    </row>
    <row r="23" spans="2:7" ht="17.399999999999999" x14ac:dyDescent="0.25">
      <c r="B23" s="51">
        <v>44601</v>
      </c>
      <c r="C23" s="27" t="s">
        <v>172</v>
      </c>
      <c r="D23" s="25" t="s">
        <v>49</v>
      </c>
      <c r="E23" s="61">
        <v>2000</v>
      </c>
      <c r="F23" s="25" t="s">
        <v>67</v>
      </c>
      <c r="G23" s="52">
        <v>4</v>
      </c>
    </row>
    <row r="24" spans="2:7" ht="17.399999999999999" x14ac:dyDescent="0.25">
      <c r="B24" s="51">
        <v>44601</v>
      </c>
      <c r="C24" s="27" t="s">
        <v>173</v>
      </c>
      <c r="D24" s="25" t="s">
        <v>49</v>
      </c>
      <c r="E24" s="61">
        <v>2000</v>
      </c>
      <c r="F24" s="25" t="s">
        <v>67</v>
      </c>
      <c r="G24" s="52">
        <v>4</v>
      </c>
    </row>
    <row r="25" spans="2:7" ht="17.399999999999999" x14ac:dyDescent="0.25">
      <c r="B25" s="51">
        <v>44601</v>
      </c>
      <c r="C25" s="27" t="s">
        <v>174</v>
      </c>
      <c r="D25" s="25" t="s">
        <v>49</v>
      </c>
      <c r="E25" s="61">
        <v>2000</v>
      </c>
      <c r="F25" s="25" t="s">
        <v>67</v>
      </c>
      <c r="G25" s="52">
        <v>4</v>
      </c>
    </row>
    <row r="26" spans="2:7" ht="17.399999999999999" x14ac:dyDescent="0.25">
      <c r="B26" s="51">
        <v>44620</v>
      </c>
      <c r="C26" s="27" t="s">
        <v>175</v>
      </c>
      <c r="D26" s="25" t="s">
        <v>51</v>
      </c>
      <c r="E26" s="61">
        <v>1000</v>
      </c>
      <c r="F26" s="25" t="s">
        <v>89</v>
      </c>
      <c r="G26" s="52"/>
    </row>
    <row r="27" spans="2:7" ht="17.399999999999999" x14ac:dyDescent="0.25">
      <c r="B27" s="51">
        <v>44620</v>
      </c>
      <c r="C27" s="27" t="s">
        <v>176</v>
      </c>
      <c r="D27" s="25" t="s">
        <v>51</v>
      </c>
      <c r="E27" s="61">
        <v>500</v>
      </c>
      <c r="F27" s="25" t="s">
        <v>89</v>
      </c>
      <c r="G27" s="52"/>
    </row>
    <row r="28" spans="2:7" ht="17.399999999999999" x14ac:dyDescent="0.25">
      <c r="B28" s="51">
        <v>44620</v>
      </c>
      <c r="C28" s="27" t="s">
        <v>177</v>
      </c>
      <c r="D28" s="25" t="s">
        <v>51</v>
      </c>
      <c r="E28" s="61">
        <v>500</v>
      </c>
      <c r="F28" s="25" t="s">
        <v>89</v>
      </c>
      <c r="G28" s="52"/>
    </row>
    <row r="29" spans="2:7" ht="17.399999999999999" x14ac:dyDescent="0.25">
      <c r="B29" s="51">
        <v>44620</v>
      </c>
      <c r="C29" s="27" t="s">
        <v>178</v>
      </c>
      <c r="D29" s="25" t="s">
        <v>51</v>
      </c>
      <c r="E29" s="61">
        <v>500</v>
      </c>
      <c r="F29" s="25" t="s">
        <v>89</v>
      </c>
      <c r="G29" s="52"/>
    </row>
    <row r="30" spans="2:7" ht="17.399999999999999" x14ac:dyDescent="0.25">
      <c r="B30" s="51">
        <v>44620</v>
      </c>
      <c r="C30" s="27" t="s">
        <v>179</v>
      </c>
      <c r="D30" s="25" t="s">
        <v>51</v>
      </c>
      <c r="E30" s="61">
        <v>500</v>
      </c>
      <c r="F30" s="25" t="s">
        <v>89</v>
      </c>
      <c r="G30" s="52"/>
    </row>
    <row r="31" spans="2:7" ht="17.399999999999999" x14ac:dyDescent="0.25">
      <c r="B31" s="51">
        <v>44620</v>
      </c>
      <c r="C31" s="27" t="s">
        <v>180</v>
      </c>
      <c r="D31" s="25" t="s">
        <v>51</v>
      </c>
      <c r="E31" s="61">
        <v>500</v>
      </c>
      <c r="F31" s="25" t="s">
        <v>89</v>
      </c>
      <c r="G31" s="52"/>
    </row>
    <row r="32" spans="2:7" ht="17.399999999999999" x14ac:dyDescent="0.25">
      <c r="B32" s="51">
        <v>44620</v>
      </c>
      <c r="C32" s="27" t="s">
        <v>181</v>
      </c>
      <c r="D32" s="25" t="s">
        <v>51</v>
      </c>
      <c r="E32" s="61">
        <v>500</v>
      </c>
      <c r="F32" s="25" t="s">
        <v>89</v>
      </c>
      <c r="G32" s="52"/>
    </row>
    <row r="33" spans="2:7" ht="17.399999999999999" x14ac:dyDescent="0.25">
      <c r="B33" s="51">
        <v>44620</v>
      </c>
      <c r="C33" s="27" t="s">
        <v>172</v>
      </c>
      <c r="D33" s="25" t="s">
        <v>51</v>
      </c>
      <c r="E33" s="61">
        <v>500</v>
      </c>
      <c r="F33" s="25" t="s">
        <v>89</v>
      </c>
      <c r="G33" s="52"/>
    </row>
    <row r="34" spans="2:7" ht="17.399999999999999" x14ac:dyDescent="0.25">
      <c r="B34" s="51">
        <v>44620</v>
      </c>
      <c r="C34" s="27" t="s">
        <v>173</v>
      </c>
      <c r="D34" s="25" t="s">
        <v>51</v>
      </c>
      <c r="E34" s="61">
        <v>500</v>
      </c>
      <c r="F34" s="25" t="s">
        <v>89</v>
      </c>
      <c r="G34" s="52"/>
    </row>
    <row r="35" spans="2:7" ht="17.399999999999999" x14ac:dyDescent="0.25">
      <c r="B35" s="51">
        <v>44620</v>
      </c>
      <c r="C35" s="27" t="s">
        <v>174</v>
      </c>
      <c r="D35" s="25" t="s">
        <v>51</v>
      </c>
      <c r="E35" s="61">
        <v>500</v>
      </c>
      <c r="F35" s="25" t="s">
        <v>89</v>
      </c>
      <c r="G35" s="52"/>
    </row>
    <row r="36" spans="2:7" ht="17.399999999999999" x14ac:dyDescent="0.25">
      <c r="B36" s="51">
        <v>44620</v>
      </c>
      <c r="C36" s="27" t="s">
        <v>175</v>
      </c>
      <c r="D36" s="25" t="s">
        <v>49</v>
      </c>
      <c r="E36" s="61">
        <v>500</v>
      </c>
      <c r="F36" s="25"/>
      <c r="G36" s="52"/>
    </row>
    <row r="37" spans="2:7" ht="17.399999999999999" x14ac:dyDescent="0.25">
      <c r="B37" s="51">
        <v>44620</v>
      </c>
      <c r="C37" s="27" t="s">
        <v>176</v>
      </c>
      <c r="D37" s="25" t="s">
        <v>51</v>
      </c>
      <c r="E37" s="61">
        <v>300</v>
      </c>
      <c r="F37" s="25"/>
      <c r="G37" s="52"/>
    </row>
    <row r="38" spans="2:7" ht="17.399999999999999" x14ac:dyDescent="0.25">
      <c r="B38" s="51">
        <v>44620</v>
      </c>
      <c r="C38" s="27" t="s">
        <v>177</v>
      </c>
      <c r="D38" s="25" t="s">
        <v>48</v>
      </c>
      <c r="E38" s="61">
        <v>250</v>
      </c>
      <c r="F38" s="25"/>
      <c r="G38" s="52"/>
    </row>
    <row r="39" spans="2:7" ht="17.399999999999999" x14ac:dyDescent="0.25">
      <c r="B39" s="51">
        <v>44620</v>
      </c>
      <c r="C39" s="27" t="s">
        <v>178</v>
      </c>
      <c r="D39" s="25" t="s">
        <v>50</v>
      </c>
      <c r="E39" s="61">
        <v>250</v>
      </c>
      <c r="F39" s="25" t="s">
        <v>88</v>
      </c>
      <c r="G39" s="52"/>
    </row>
    <row r="40" spans="2:7" ht="17.399999999999999" x14ac:dyDescent="0.25">
      <c r="B40" s="51">
        <v>44620</v>
      </c>
      <c r="C40" s="27" t="s">
        <v>179</v>
      </c>
      <c r="D40" s="25" t="s">
        <v>48</v>
      </c>
      <c r="E40" s="61">
        <v>200</v>
      </c>
      <c r="F40" s="25" t="s">
        <v>57</v>
      </c>
      <c r="G40" s="52"/>
    </row>
    <row r="41" spans="2:7" ht="17.399999999999999" x14ac:dyDescent="0.25">
      <c r="B41" s="51">
        <v>44620</v>
      </c>
      <c r="C41" s="27" t="s">
        <v>180</v>
      </c>
      <c r="D41" s="25" t="s">
        <v>48</v>
      </c>
      <c r="E41" s="61">
        <v>200</v>
      </c>
      <c r="F41" s="25"/>
      <c r="G41" s="52"/>
    </row>
    <row r="42" spans="2:7" ht="17.399999999999999" x14ac:dyDescent="0.25">
      <c r="B42" s="51">
        <v>44620</v>
      </c>
      <c r="C42" s="27" t="s">
        <v>181</v>
      </c>
      <c r="D42" s="25" t="s">
        <v>48</v>
      </c>
      <c r="E42" s="61">
        <v>200</v>
      </c>
      <c r="F42" s="25"/>
      <c r="G42" s="52"/>
    </row>
    <row r="43" spans="2:7" ht="17.399999999999999" x14ac:dyDescent="0.25">
      <c r="B43" s="51">
        <v>44620</v>
      </c>
      <c r="C43" s="27" t="s">
        <v>172</v>
      </c>
      <c r="D43" s="25" t="s">
        <v>50</v>
      </c>
      <c r="E43" s="61">
        <v>200</v>
      </c>
      <c r="F43" s="25" t="s">
        <v>88</v>
      </c>
      <c r="G43" s="52"/>
    </row>
    <row r="44" spans="2:7" ht="17.399999999999999" x14ac:dyDescent="0.25">
      <c r="B44" s="51">
        <v>44620</v>
      </c>
      <c r="C44" s="27" t="s">
        <v>173</v>
      </c>
      <c r="D44" s="25" t="s">
        <v>50</v>
      </c>
      <c r="E44" s="61">
        <v>200</v>
      </c>
      <c r="F44" s="25" t="s">
        <v>88</v>
      </c>
      <c r="G44" s="52"/>
    </row>
    <row r="45" spans="2:7" ht="17.399999999999999" x14ac:dyDescent="0.25">
      <c r="B45" s="51">
        <v>44620</v>
      </c>
      <c r="C45" s="27" t="s">
        <v>174</v>
      </c>
      <c r="D45" s="25" t="s">
        <v>50</v>
      </c>
      <c r="E45" s="61">
        <v>200</v>
      </c>
      <c r="F45" s="25" t="s">
        <v>88</v>
      </c>
      <c r="G45" s="52"/>
    </row>
    <row r="46" spans="2:7" ht="17.399999999999999" x14ac:dyDescent="0.25">
      <c r="B46" s="51">
        <v>44630</v>
      </c>
      <c r="C46" s="27" t="s">
        <v>175</v>
      </c>
      <c r="D46" s="25" t="s">
        <v>48</v>
      </c>
      <c r="E46" s="61">
        <v>300</v>
      </c>
      <c r="F46" s="25" t="s">
        <v>94</v>
      </c>
      <c r="G46" s="52"/>
    </row>
    <row r="47" spans="2:7" ht="17.399999999999999" x14ac:dyDescent="0.25">
      <c r="B47" s="51">
        <v>44630</v>
      </c>
      <c r="C47" s="27" t="s">
        <v>176</v>
      </c>
      <c r="D47" s="25" t="s">
        <v>48</v>
      </c>
      <c r="E47" s="61">
        <v>300</v>
      </c>
      <c r="F47" s="25" t="s">
        <v>94</v>
      </c>
      <c r="G47" s="52"/>
    </row>
    <row r="48" spans="2:7" ht="17.399999999999999" x14ac:dyDescent="0.25">
      <c r="B48" s="51">
        <v>44630</v>
      </c>
      <c r="C48" s="27" t="s">
        <v>177</v>
      </c>
      <c r="D48" s="25" t="s">
        <v>48</v>
      </c>
      <c r="E48" s="61">
        <v>300</v>
      </c>
      <c r="F48" s="25" t="s">
        <v>94</v>
      </c>
      <c r="G48" s="52"/>
    </row>
    <row r="49" spans="2:7" ht="17.399999999999999" x14ac:dyDescent="0.25">
      <c r="B49" s="51">
        <v>44630</v>
      </c>
      <c r="C49" s="27" t="s">
        <v>178</v>
      </c>
      <c r="D49" s="25" t="s">
        <v>48</v>
      </c>
      <c r="E49" s="61">
        <v>300</v>
      </c>
      <c r="F49" s="25" t="s">
        <v>94</v>
      </c>
      <c r="G49" s="52"/>
    </row>
    <row r="50" spans="2:7" ht="17.399999999999999" x14ac:dyDescent="0.25">
      <c r="B50" s="60">
        <v>44630</v>
      </c>
      <c r="C50" s="27" t="s">
        <v>179</v>
      </c>
      <c r="D50" s="25" t="s">
        <v>48</v>
      </c>
      <c r="E50" s="62">
        <v>300</v>
      </c>
      <c r="F50" s="25" t="s">
        <v>94</v>
      </c>
      <c r="G50" s="59"/>
    </row>
    <row r="51" spans="2:7" ht="17.399999999999999" x14ac:dyDescent="0.25">
      <c r="B51" s="51">
        <v>44630</v>
      </c>
      <c r="C51" s="27" t="s">
        <v>180</v>
      </c>
      <c r="D51" s="25" t="s">
        <v>48</v>
      </c>
      <c r="E51" s="61">
        <v>300</v>
      </c>
      <c r="F51" s="25" t="s">
        <v>94</v>
      </c>
      <c r="G51" s="52"/>
    </row>
    <row r="52" spans="2:7" ht="17.399999999999999" x14ac:dyDescent="0.25">
      <c r="B52" s="51">
        <v>44639</v>
      </c>
      <c r="C52" s="27" t="s">
        <v>181</v>
      </c>
      <c r="D52" s="25" t="s">
        <v>49</v>
      </c>
      <c r="E52" s="61">
        <v>1000</v>
      </c>
      <c r="F52" s="25" t="s">
        <v>95</v>
      </c>
      <c r="G52" s="52"/>
    </row>
    <row r="53" spans="2:7" ht="17.399999999999999" x14ac:dyDescent="0.25">
      <c r="B53" s="51">
        <v>44643</v>
      </c>
      <c r="C53" s="27" t="s">
        <v>172</v>
      </c>
      <c r="D53" s="25" t="s">
        <v>48</v>
      </c>
      <c r="E53" s="61">
        <v>1865</v>
      </c>
      <c r="F53" s="25" t="s">
        <v>94</v>
      </c>
      <c r="G53" s="52"/>
    </row>
    <row r="54" spans="2:7" ht="17.399999999999999" x14ac:dyDescent="0.25">
      <c r="B54" s="51">
        <v>44650</v>
      </c>
      <c r="C54" s="27" t="s">
        <v>173</v>
      </c>
      <c r="D54" s="25" t="s">
        <v>50</v>
      </c>
      <c r="E54" s="61">
        <v>300</v>
      </c>
      <c r="F54" s="25" t="s">
        <v>96</v>
      </c>
      <c r="G54" s="52"/>
    </row>
    <row r="55" spans="2:7" ht="17.399999999999999" x14ac:dyDescent="0.25">
      <c r="B55" s="51">
        <v>44650</v>
      </c>
      <c r="C55" s="27" t="s">
        <v>174</v>
      </c>
      <c r="D55" s="25" t="s">
        <v>50</v>
      </c>
      <c r="E55" s="61">
        <v>300</v>
      </c>
      <c r="F55" s="25" t="s">
        <v>96</v>
      </c>
      <c r="G55" s="52"/>
    </row>
    <row r="56" spans="2:7" ht="17.399999999999999" x14ac:dyDescent="0.25">
      <c r="B56" s="51">
        <v>44650</v>
      </c>
      <c r="C56" s="27" t="s">
        <v>175</v>
      </c>
      <c r="D56" s="25" t="s">
        <v>50</v>
      </c>
      <c r="E56" s="61">
        <v>300</v>
      </c>
      <c r="F56" s="25" t="s">
        <v>96</v>
      </c>
      <c r="G56" s="52"/>
    </row>
    <row r="57" spans="2:7" ht="17.399999999999999" x14ac:dyDescent="0.25">
      <c r="B57" s="51">
        <v>44650</v>
      </c>
      <c r="C57" s="27" t="s">
        <v>176</v>
      </c>
      <c r="D57" s="25" t="s">
        <v>50</v>
      </c>
      <c r="E57" s="62">
        <v>300</v>
      </c>
      <c r="F57" s="25" t="s">
        <v>96</v>
      </c>
      <c r="G57" s="52"/>
    </row>
    <row r="58" spans="2:7" ht="17.399999999999999" x14ac:dyDescent="0.25">
      <c r="B58" s="51">
        <v>44650</v>
      </c>
      <c r="C58" s="27" t="s">
        <v>177</v>
      </c>
      <c r="D58" s="25" t="s">
        <v>50</v>
      </c>
      <c r="E58" s="61">
        <v>1865</v>
      </c>
      <c r="F58" s="25" t="s">
        <v>96</v>
      </c>
      <c r="G58" s="52"/>
    </row>
    <row r="59" spans="2:7" ht="17.399999999999999" x14ac:dyDescent="0.25">
      <c r="B59" s="51">
        <v>44650</v>
      </c>
      <c r="C59" s="27" t="s">
        <v>178</v>
      </c>
      <c r="D59" s="25" t="s">
        <v>49</v>
      </c>
      <c r="E59" s="61">
        <v>3000</v>
      </c>
      <c r="F59" s="25"/>
      <c r="G59" s="52">
        <v>6</v>
      </c>
    </row>
    <row r="60" spans="2:7" ht="17.399999999999999" x14ac:dyDescent="0.25">
      <c r="B60" s="66">
        <v>44650</v>
      </c>
      <c r="C60" s="27" t="s">
        <v>179</v>
      </c>
      <c r="D60" s="67" t="s">
        <v>48</v>
      </c>
      <c r="E60" s="68">
        <v>200</v>
      </c>
      <c r="F60" s="67" t="s">
        <v>102</v>
      </c>
      <c r="G60" s="52"/>
    </row>
    <row r="61" spans="2:7" ht="17.399999999999999" x14ac:dyDescent="0.25">
      <c r="B61" s="66">
        <v>44650</v>
      </c>
      <c r="C61" s="27" t="s">
        <v>180</v>
      </c>
      <c r="D61" s="67" t="s">
        <v>48</v>
      </c>
      <c r="E61" s="68">
        <v>200</v>
      </c>
      <c r="F61" s="67" t="s">
        <v>102</v>
      </c>
      <c r="G61" s="52"/>
    </row>
    <row r="62" spans="2:7" ht="17.399999999999999" x14ac:dyDescent="0.25">
      <c r="B62" s="51">
        <v>44681</v>
      </c>
      <c r="C62" s="27" t="s">
        <v>172</v>
      </c>
      <c r="D62" s="25" t="s">
        <v>48</v>
      </c>
      <c r="E62" s="61">
        <v>300</v>
      </c>
      <c r="F62" s="25" t="s">
        <v>117</v>
      </c>
      <c r="G62" s="52"/>
    </row>
    <row r="63" spans="2:7" ht="17.399999999999999" x14ac:dyDescent="0.25">
      <c r="B63" s="51">
        <v>44681</v>
      </c>
      <c r="C63" s="27" t="s">
        <v>173</v>
      </c>
      <c r="D63" s="25" t="s">
        <v>50</v>
      </c>
      <c r="E63" s="61">
        <v>300</v>
      </c>
      <c r="F63" s="25" t="s">
        <v>118</v>
      </c>
      <c r="G63" s="52"/>
    </row>
    <row r="64" spans="2:7" ht="17.399999999999999" x14ac:dyDescent="0.25">
      <c r="B64" s="51">
        <v>44711</v>
      </c>
      <c r="C64" s="27" t="s">
        <v>175</v>
      </c>
      <c r="D64" s="25" t="s">
        <v>50</v>
      </c>
      <c r="E64" s="61">
        <v>500</v>
      </c>
      <c r="F64" s="25" t="s">
        <v>155</v>
      </c>
      <c r="G64" s="52"/>
    </row>
    <row r="65" spans="2:7" ht="17.399999999999999" x14ac:dyDescent="0.25">
      <c r="B65" s="51">
        <v>44711</v>
      </c>
      <c r="C65" s="27" t="s">
        <v>176</v>
      </c>
      <c r="D65" s="25" t="s">
        <v>50</v>
      </c>
      <c r="E65" s="61">
        <v>500</v>
      </c>
      <c r="F65" s="25" t="s">
        <v>156</v>
      </c>
      <c r="G65" s="52"/>
    </row>
    <row r="66" spans="2:7" ht="17.399999999999999" x14ac:dyDescent="0.25">
      <c r="B66" s="51">
        <v>44711</v>
      </c>
      <c r="C66" s="27" t="s">
        <v>177</v>
      </c>
      <c r="D66" s="25" t="s">
        <v>51</v>
      </c>
      <c r="E66" s="61">
        <v>200</v>
      </c>
      <c r="F66" s="25" t="s">
        <v>157</v>
      </c>
      <c r="G66" s="52"/>
    </row>
    <row r="67" spans="2:7" ht="17.399999999999999" x14ac:dyDescent="0.25">
      <c r="B67" s="51">
        <v>44711</v>
      </c>
      <c r="C67" s="27" t="s">
        <v>179</v>
      </c>
      <c r="D67" s="25" t="s">
        <v>51</v>
      </c>
      <c r="E67" s="61">
        <v>500</v>
      </c>
      <c r="F67" s="25" t="s">
        <v>157</v>
      </c>
      <c r="G67" s="52"/>
    </row>
    <row r="68" spans="2:7" ht="17.399999999999999" x14ac:dyDescent="0.25">
      <c r="B68" s="51">
        <v>44711</v>
      </c>
      <c r="C68" s="27" t="s">
        <v>181</v>
      </c>
      <c r="D68" s="25" t="s">
        <v>51</v>
      </c>
      <c r="E68" s="61">
        <v>500</v>
      </c>
      <c r="F68" s="25" t="s">
        <v>157</v>
      </c>
      <c r="G68" s="52"/>
    </row>
    <row r="69" spans="2:7" ht="17.399999999999999" x14ac:dyDescent="0.25">
      <c r="B69" s="51">
        <v>44711</v>
      </c>
      <c r="C69" s="27" t="s">
        <v>172</v>
      </c>
      <c r="D69" s="25" t="s">
        <v>51</v>
      </c>
      <c r="E69" s="61">
        <v>500</v>
      </c>
      <c r="F69" s="25" t="s">
        <v>157</v>
      </c>
      <c r="G69" s="52"/>
    </row>
    <row r="70" spans="2:7" ht="17.399999999999999" x14ac:dyDescent="0.25">
      <c r="B70" s="51">
        <v>44711</v>
      </c>
      <c r="C70" s="27" t="s">
        <v>173</v>
      </c>
      <c r="D70" s="25" t="s">
        <v>51</v>
      </c>
      <c r="E70" s="61">
        <v>500</v>
      </c>
      <c r="F70" s="25" t="s">
        <v>157</v>
      </c>
      <c r="G70" s="52"/>
    </row>
    <row r="71" spans="2:7" ht="17.399999999999999" x14ac:dyDescent="0.25">
      <c r="B71" s="51">
        <v>44711</v>
      </c>
      <c r="C71" s="27" t="s">
        <v>174</v>
      </c>
      <c r="D71" s="25" t="s">
        <v>51</v>
      </c>
      <c r="E71" s="61">
        <v>500</v>
      </c>
      <c r="F71" s="25" t="s">
        <v>157</v>
      </c>
      <c r="G71" s="52"/>
    </row>
    <row r="72" spans="2:7" ht="17.399999999999999" x14ac:dyDescent="0.25">
      <c r="B72" s="51">
        <v>44711</v>
      </c>
      <c r="C72" s="27" t="s">
        <v>176</v>
      </c>
      <c r="D72" s="25" t="s">
        <v>51</v>
      </c>
      <c r="E72" s="61">
        <v>500</v>
      </c>
      <c r="F72" s="25" t="s">
        <v>157</v>
      </c>
      <c r="G72" s="52"/>
    </row>
    <row r="73" spans="2:7" ht="17.399999999999999" x14ac:dyDescent="0.25">
      <c r="B73" s="51">
        <v>44711</v>
      </c>
      <c r="C73" s="27" t="s">
        <v>177</v>
      </c>
      <c r="D73" s="25" t="s">
        <v>51</v>
      </c>
      <c r="E73" s="61">
        <v>500</v>
      </c>
      <c r="F73" s="25" t="s">
        <v>157</v>
      </c>
      <c r="G73" s="52"/>
    </row>
    <row r="74" spans="2:7" ht="17.399999999999999" x14ac:dyDescent="0.25">
      <c r="B74" s="51">
        <v>44711</v>
      </c>
      <c r="C74" s="27" t="s">
        <v>178</v>
      </c>
      <c r="D74" s="25" t="s">
        <v>51</v>
      </c>
      <c r="E74" s="61">
        <v>500</v>
      </c>
      <c r="F74" s="25" t="s">
        <v>157</v>
      </c>
      <c r="G74" s="52"/>
    </row>
    <row r="75" spans="2:7" ht="17.399999999999999" x14ac:dyDescent="0.25">
      <c r="B75" s="51">
        <v>44711</v>
      </c>
      <c r="C75" s="27" t="s">
        <v>179</v>
      </c>
      <c r="D75" s="25" t="s">
        <v>51</v>
      </c>
      <c r="E75" s="61">
        <v>500</v>
      </c>
      <c r="F75" s="25" t="s">
        <v>157</v>
      </c>
      <c r="G75" s="52"/>
    </row>
    <row r="76" spans="2:7" ht="17.399999999999999" x14ac:dyDescent="0.25">
      <c r="B76" s="51">
        <v>44711</v>
      </c>
      <c r="C76" s="27" t="s">
        <v>180</v>
      </c>
      <c r="D76" s="25" t="s">
        <v>51</v>
      </c>
      <c r="E76" s="61">
        <v>500</v>
      </c>
      <c r="F76" s="25" t="s">
        <v>157</v>
      </c>
      <c r="G76" s="52"/>
    </row>
    <row r="77" spans="2:7" ht="17.399999999999999" x14ac:dyDescent="0.25">
      <c r="B77" s="51">
        <v>44711</v>
      </c>
      <c r="C77" s="27" t="s">
        <v>181</v>
      </c>
      <c r="D77" s="25" t="s">
        <v>51</v>
      </c>
      <c r="E77" s="61">
        <v>500</v>
      </c>
      <c r="F77" s="25" t="s">
        <v>157</v>
      </c>
      <c r="G77" s="52"/>
    </row>
    <row r="78" spans="2:7" ht="17.399999999999999" x14ac:dyDescent="0.25">
      <c r="B78" s="51">
        <v>44711</v>
      </c>
      <c r="C78" s="27" t="s">
        <v>172</v>
      </c>
      <c r="D78" s="25" t="s">
        <v>51</v>
      </c>
      <c r="E78" s="61">
        <v>500</v>
      </c>
      <c r="F78" s="25" t="s">
        <v>157</v>
      </c>
      <c r="G78" s="52"/>
    </row>
    <row r="79" spans="2:7" ht="17.399999999999999" x14ac:dyDescent="0.25">
      <c r="B79" s="51">
        <v>44711</v>
      </c>
      <c r="C79" s="27" t="s">
        <v>173</v>
      </c>
      <c r="D79" s="25" t="s">
        <v>51</v>
      </c>
      <c r="E79" s="61">
        <v>500</v>
      </c>
      <c r="F79" s="25" t="s">
        <v>157</v>
      </c>
      <c r="G79" s="52"/>
    </row>
    <row r="80" spans="2:7" ht="17.399999999999999" x14ac:dyDescent="0.25">
      <c r="B80" s="51">
        <v>44711</v>
      </c>
      <c r="C80" s="27" t="s">
        <v>174</v>
      </c>
      <c r="D80" s="25" t="s">
        <v>51</v>
      </c>
      <c r="E80" s="61">
        <v>500</v>
      </c>
      <c r="F80" s="25" t="s">
        <v>157</v>
      </c>
      <c r="G80" s="52"/>
    </row>
    <row r="81" spans="2:7" ht="17.399999999999999" x14ac:dyDescent="0.25">
      <c r="B81" s="51">
        <v>44711</v>
      </c>
      <c r="C81" s="27" t="s">
        <v>175</v>
      </c>
      <c r="D81" s="25" t="s">
        <v>51</v>
      </c>
      <c r="E81" s="61">
        <v>500</v>
      </c>
      <c r="F81" s="25" t="s">
        <v>157</v>
      </c>
      <c r="G81" s="52"/>
    </row>
    <row r="82" spans="2:7" ht="17.399999999999999" x14ac:dyDescent="0.25">
      <c r="B82" s="51">
        <v>44711</v>
      </c>
      <c r="C82" s="27" t="s">
        <v>177</v>
      </c>
      <c r="D82" s="25" t="s">
        <v>51</v>
      </c>
      <c r="E82" s="61">
        <v>500</v>
      </c>
      <c r="F82" s="25" t="s">
        <v>157</v>
      </c>
      <c r="G82" s="52"/>
    </row>
    <row r="83" spans="2:7" ht="17.399999999999999" x14ac:dyDescent="0.25">
      <c r="B83" s="51">
        <v>44711</v>
      </c>
      <c r="C83" s="27" t="s">
        <v>178</v>
      </c>
      <c r="D83" s="25" t="s">
        <v>51</v>
      </c>
      <c r="E83" s="61">
        <v>500</v>
      </c>
      <c r="F83" s="25" t="s">
        <v>157</v>
      </c>
      <c r="G83" s="52"/>
    </row>
    <row r="84" spans="2:7" ht="17.399999999999999" x14ac:dyDescent="0.25">
      <c r="B84" s="51">
        <v>44711</v>
      </c>
      <c r="C84" s="27" t="s">
        <v>179</v>
      </c>
      <c r="D84" s="25" t="s">
        <v>51</v>
      </c>
      <c r="E84" s="61">
        <v>500</v>
      </c>
      <c r="F84" s="25" t="s">
        <v>157</v>
      </c>
      <c r="G84" s="52"/>
    </row>
    <row r="85" spans="2:7" ht="17.399999999999999" x14ac:dyDescent="0.25">
      <c r="B85" s="51">
        <v>44711</v>
      </c>
      <c r="C85" s="27" t="s">
        <v>180</v>
      </c>
      <c r="D85" s="25" t="s">
        <v>51</v>
      </c>
      <c r="E85" s="61">
        <v>500</v>
      </c>
      <c r="F85" s="25" t="s">
        <v>157</v>
      </c>
      <c r="G85" s="52"/>
    </row>
    <row r="86" spans="2:7" ht="17.399999999999999" x14ac:dyDescent="0.25">
      <c r="B86" s="51">
        <v>44711</v>
      </c>
      <c r="C86" s="27" t="s">
        <v>181</v>
      </c>
      <c r="D86" s="25" t="s">
        <v>51</v>
      </c>
      <c r="E86" s="61">
        <v>500</v>
      </c>
      <c r="F86" s="25" t="s">
        <v>157</v>
      </c>
      <c r="G86" s="52"/>
    </row>
    <row r="87" spans="2:7" ht="17.399999999999999" x14ac:dyDescent="0.25">
      <c r="B87" s="51"/>
      <c r="C87" s="27"/>
      <c r="D87" s="25"/>
      <c r="E87" s="61"/>
      <c r="F87" s="25"/>
      <c r="G87" s="52"/>
    </row>
    <row r="88" spans="2:7" ht="17.399999999999999" x14ac:dyDescent="0.25">
      <c r="B88" s="51"/>
      <c r="C88" s="27"/>
      <c r="D88" s="25"/>
      <c r="E88" s="61"/>
      <c r="F88" s="25"/>
      <c r="G88" s="52"/>
    </row>
    <row r="89" spans="2:7" ht="17.399999999999999" x14ac:dyDescent="0.25">
      <c r="B89" s="51"/>
      <c r="C89" s="27"/>
      <c r="D89" s="25"/>
      <c r="E89" s="61"/>
      <c r="F89" s="25"/>
      <c r="G89" s="52"/>
    </row>
    <row r="90" spans="2:7" ht="17.399999999999999" x14ac:dyDescent="0.25">
      <c r="B90" s="51"/>
      <c r="C90" s="27"/>
      <c r="D90" s="25"/>
      <c r="E90" s="61"/>
      <c r="F90" s="25"/>
      <c r="G90" s="52"/>
    </row>
    <row r="91" spans="2:7" ht="17.399999999999999" x14ac:dyDescent="0.25">
      <c r="B91" s="51"/>
      <c r="C91" s="27"/>
      <c r="D91" s="25"/>
      <c r="E91" s="61"/>
      <c r="F91" s="25"/>
      <c r="G91" s="52"/>
    </row>
    <row r="92" spans="2:7" ht="17.399999999999999" x14ac:dyDescent="0.25">
      <c r="B92" s="51"/>
      <c r="C92" s="27"/>
      <c r="D92" s="25"/>
      <c r="E92" s="61"/>
      <c r="F92" s="25"/>
      <c r="G92" s="52"/>
    </row>
    <row r="93" spans="2:7" ht="17.399999999999999" x14ac:dyDescent="0.25">
      <c r="B93" s="51"/>
      <c r="C93" s="27"/>
      <c r="D93" s="25"/>
      <c r="E93" s="61"/>
      <c r="F93" s="25"/>
      <c r="G93" s="52"/>
    </row>
    <row r="94" spans="2:7" ht="17.399999999999999" x14ac:dyDescent="0.25">
      <c r="B94" s="51"/>
      <c r="C94" s="27"/>
      <c r="D94" s="25"/>
      <c r="E94" s="61"/>
      <c r="F94" s="25"/>
      <c r="G94" s="52"/>
    </row>
    <row r="95" spans="2:7" ht="17.399999999999999" x14ac:dyDescent="0.25">
      <c r="B95" s="51"/>
      <c r="C95" s="27"/>
      <c r="D95" s="25"/>
      <c r="E95" s="61"/>
      <c r="F95" s="25"/>
      <c r="G95" s="52"/>
    </row>
    <row r="96" spans="2:7" ht="17.399999999999999" x14ac:dyDescent="0.25">
      <c r="B96" s="51"/>
      <c r="C96" s="27"/>
      <c r="D96" s="25"/>
      <c r="E96" s="61"/>
      <c r="F96" s="25"/>
      <c r="G96" s="52"/>
    </row>
    <row r="97" spans="2:7" ht="17.399999999999999" x14ac:dyDescent="0.25">
      <c r="B97" s="51"/>
      <c r="C97" s="27"/>
      <c r="D97" s="25"/>
      <c r="E97" s="61"/>
      <c r="F97" s="25"/>
      <c r="G97" s="52"/>
    </row>
    <row r="98" spans="2:7" ht="17.399999999999999" x14ac:dyDescent="0.25">
      <c r="B98" s="51"/>
      <c r="C98" s="27"/>
      <c r="D98" s="25"/>
      <c r="E98" s="61"/>
      <c r="F98" s="25"/>
      <c r="G98" s="52"/>
    </row>
    <row r="99" spans="2:7" ht="17.399999999999999" x14ac:dyDescent="0.25">
      <c r="B99" s="51"/>
      <c r="C99" s="27"/>
      <c r="D99" s="25"/>
      <c r="E99" s="61"/>
      <c r="F99" s="25"/>
      <c r="G99" s="52"/>
    </row>
    <row r="100" spans="2:7" ht="17.399999999999999" x14ac:dyDescent="0.25">
      <c r="B100" s="51"/>
      <c r="C100" s="27"/>
      <c r="D100" s="25"/>
      <c r="E100" s="61"/>
      <c r="F100" s="25"/>
      <c r="G100" s="52"/>
    </row>
    <row r="101" spans="2:7" ht="17.399999999999999" x14ac:dyDescent="0.25">
      <c r="B101" s="51"/>
      <c r="C101" s="27"/>
      <c r="D101" s="25"/>
      <c r="E101" s="61"/>
      <c r="F101" s="25"/>
      <c r="G101" s="52"/>
    </row>
    <row r="102" spans="2:7" ht="17.399999999999999" x14ac:dyDescent="0.25">
      <c r="B102" s="51"/>
      <c r="C102" s="27"/>
      <c r="D102" s="25"/>
      <c r="E102" s="61"/>
      <c r="F102" s="25"/>
      <c r="G102" s="52"/>
    </row>
    <row r="103" spans="2:7" ht="17.399999999999999" x14ac:dyDescent="0.25">
      <c r="B103" s="51"/>
      <c r="C103" s="27"/>
      <c r="D103" s="25"/>
      <c r="E103" s="61"/>
      <c r="F103" s="25"/>
      <c r="G103" s="52"/>
    </row>
    <row r="104" spans="2:7" ht="17.399999999999999" x14ac:dyDescent="0.25">
      <c r="B104" s="51"/>
      <c r="C104" s="27"/>
      <c r="D104" s="25"/>
      <c r="E104" s="61"/>
      <c r="F104" s="25"/>
      <c r="G104" s="52"/>
    </row>
    <row r="105" spans="2:7" ht="17.399999999999999" x14ac:dyDescent="0.25">
      <c r="B105" s="51"/>
      <c r="C105" s="27"/>
      <c r="D105" s="25"/>
      <c r="E105" s="61"/>
      <c r="F105" s="25"/>
      <c r="G105" s="52"/>
    </row>
    <row r="106" spans="2:7" ht="17.399999999999999" x14ac:dyDescent="0.25">
      <c r="B106" s="51"/>
      <c r="C106" s="27"/>
      <c r="D106" s="25"/>
      <c r="E106" s="61"/>
      <c r="F106" s="25"/>
      <c r="G106" s="52"/>
    </row>
    <row r="107" spans="2:7" ht="17.399999999999999" x14ac:dyDescent="0.25">
      <c r="B107" s="51"/>
      <c r="C107" s="27"/>
      <c r="D107" s="25"/>
      <c r="E107" s="61"/>
      <c r="F107" s="25"/>
      <c r="G107" s="52"/>
    </row>
    <row r="108" spans="2:7" ht="17.399999999999999" x14ac:dyDescent="0.25">
      <c r="B108" s="51"/>
      <c r="C108" s="27"/>
      <c r="D108" s="25"/>
      <c r="E108" s="61"/>
      <c r="F108" s="25"/>
      <c r="G108" s="52"/>
    </row>
    <row r="109" spans="2:7" ht="17.399999999999999" x14ac:dyDescent="0.25">
      <c r="B109" s="51"/>
      <c r="C109" s="27"/>
      <c r="D109" s="25"/>
      <c r="E109" s="61"/>
      <c r="F109" s="25"/>
      <c r="G109" s="52"/>
    </row>
    <row r="110" spans="2:7" ht="17.399999999999999" x14ac:dyDescent="0.25">
      <c r="B110" s="51"/>
      <c r="C110" s="27"/>
      <c r="D110" s="25"/>
      <c r="E110" s="61"/>
      <c r="F110" s="25"/>
      <c r="G110" s="52"/>
    </row>
    <row r="111" spans="2:7" ht="17.399999999999999" x14ac:dyDescent="0.25">
      <c r="B111" s="51"/>
      <c r="C111" s="27"/>
      <c r="D111" s="25"/>
      <c r="E111" s="61"/>
      <c r="F111" s="25"/>
      <c r="G111" s="52"/>
    </row>
    <row r="112" spans="2:7" ht="17.399999999999999" x14ac:dyDescent="0.25">
      <c r="B112" s="51"/>
      <c r="C112" s="27"/>
      <c r="D112" s="25"/>
      <c r="E112" s="61"/>
      <c r="F112" s="25"/>
      <c r="G112" s="52"/>
    </row>
    <row r="113" spans="2:7" ht="17.399999999999999" x14ac:dyDescent="0.25">
      <c r="B113" s="51"/>
      <c r="C113" s="27"/>
      <c r="D113" s="25"/>
      <c r="E113" s="61"/>
      <c r="F113" s="25"/>
      <c r="G113" s="52"/>
    </row>
    <row r="114" spans="2:7" ht="17.399999999999999" x14ac:dyDescent="0.25">
      <c r="B114" s="51"/>
      <c r="C114" s="27"/>
      <c r="D114" s="25"/>
      <c r="E114" s="61"/>
      <c r="F114" s="25"/>
      <c r="G114" s="52"/>
    </row>
    <row r="115" spans="2:7" ht="17.399999999999999" x14ac:dyDescent="0.25">
      <c r="B115" s="51"/>
      <c r="C115" s="27"/>
      <c r="D115" s="25"/>
      <c r="E115" s="61"/>
      <c r="F115" s="25"/>
      <c r="G115" s="52"/>
    </row>
    <row r="116" spans="2:7" ht="17.399999999999999" x14ac:dyDescent="0.25">
      <c r="B116" s="51"/>
      <c r="C116" s="27"/>
      <c r="D116" s="25"/>
      <c r="E116" s="61"/>
      <c r="F116" s="25"/>
      <c r="G116" s="52"/>
    </row>
    <row r="117" spans="2:7" ht="17.399999999999999" x14ac:dyDescent="0.25">
      <c r="B117" s="51"/>
      <c r="C117" s="27"/>
      <c r="D117" s="25"/>
      <c r="E117" s="61"/>
      <c r="F117" s="25"/>
      <c r="G117" s="52"/>
    </row>
    <row r="118" spans="2:7" ht="17.399999999999999" x14ac:dyDescent="0.25">
      <c r="B118" s="51"/>
      <c r="C118" s="27"/>
      <c r="D118" s="25"/>
      <c r="E118" s="61"/>
      <c r="F118" s="25"/>
      <c r="G118" s="52"/>
    </row>
    <row r="119" spans="2:7" ht="17.399999999999999" x14ac:dyDescent="0.25">
      <c r="B119" s="51"/>
      <c r="C119" s="27"/>
      <c r="D119" s="25"/>
      <c r="E119" s="61"/>
      <c r="F119" s="25"/>
      <c r="G119" s="52"/>
    </row>
    <row r="120" spans="2:7" ht="17.399999999999999" x14ac:dyDescent="0.25">
      <c r="B120" s="51"/>
      <c r="C120" s="27"/>
      <c r="D120" s="25"/>
      <c r="E120" s="61"/>
      <c r="F120" s="25"/>
      <c r="G120" s="52"/>
    </row>
    <row r="121" spans="2:7" ht="17.399999999999999" x14ac:dyDescent="0.25">
      <c r="B121" s="51"/>
      <c r="C121" s="27"/>
      <c r="D121" s="25"/>
      <c r="E121" s="61"/>
      <c r="F121" s="25"/>
      <c r="G121" s="52"/>
    </row>
    <row r="122" spans="2:7" ht="17.399999999999999" x14ac:dyDescent="0.25">
      <c r="B122" s="51"/>
      <c r="C122" s="27"/>
      <c r="D122" s="25"/>
      <c r="E122" s="61"/>
      <c r="F122" s="25"/>
      <c r="G122" s="52"/>
    </row>
    <row r="123" spans="2:7" ht="17.399999999999999" x14ac:dyDescent="0.25">
      <c r="B123" s="51"/>
      <c r="C123" s="27"/>
      <c r="D123" s="25"/>
      <c r="E123" s="61"/>
      <c r="F123" s="25"/>
      <c r="G123" s="52"/>
    </row>
    <row r="124" spans="2:7" ht="17.399999999999999" x14ac:dyDescent="0.25">
      <c r="B124" s="51"/>
      <c r="C124" s="27"/>
      <c r="D124" s="25"/>
      <c r="E124" s="61"/>
      <c r="F124" s="25"/>
      <c r="G124" s="52"/>
    </row>
    <row r="125" spans="2:7" ht="17.399999999999999" x14ac:dyDescent="0.25">
      <c r="B125" s="51"/>
      <c r="C125" s="27"/>
      <c r="D125" s="25"/>
      <c r="E125" s="61"/>
      <c r="F125" s="25"/>
      <c r="G125" s="52"/>
    </row>
    <row r="126" spans="2:7" ht="17.399999999999999" x14ac:dyDescent="0.25">
      <c r="B126" s="51"/>
      <c r="C126" s="27"/>
      <c r="D126" s="25"/>
      <c r="E126" s="61"/>
      <c r="F126" s="25"/>
      <c r="G126" s="52"/>
    </row>
    <row r="127" spans="2:7" ht="17.399999999999999" x14ac:dyDescent="0.25">
      <c r="B127" s="51"/>
      <c r="C127" s="27"/>
      <c r="D127" s="25"/>
      <c r="E127" s="61"/>
      <c r="F127" s="25"/>
      <c r="G127" s="52"/>
    </row>
    <row r="128" spans="2:7" ht="17.399999999999999" x14ac:dyDescent="0.25">
      <c r="B128" s="51"/>
      <c r="C128" s="27"/>
      <c r="D128" s="25"/>
      <c r="E128" s="61"/>
      <c r="F128" s="25"/>
      <c r="G128" s="52"/>
    </row>
    <row r="129" spans="2:7" ht="17.399999999999999" x14ac:dyDescent="0.25">
      <c r="B129" s="51"/>
      <c r="C129" s="27"/>
      <c r="D129" s="25"/>
      <c r="E129" s="61"/>
      <c r="F129" s="25"/>
      <c r="G129" s="52"/>
    </row>
    <row r="130" spans="2:7" ht="17.399999999999999" x14ac:dyDescent="0.25">
      <c r="B130" s="51"/>
      <c r="C130" s="27"/>
      <c r="D130" s="25"/>
      <c r="E130" s="61"/>
      <c r="F130" s="25"/>
      <c r="G130" s="52"/>
    </row>
    <row r="131" spans="2:7" ht="17.399999999999999" x14ac:dyDescent="0.25">
      <c r="B131" s="51"/>
      <c r="C131" s="27"/>
      <c r="D131" s="25"/>
      <c r="E131" s="61"/>
      <c r="F131" s="25"/>
      <c r="G131" s="52"/>
    </row>
    <row r="132" spans="2:7" ht="17.399999999999999" x14ac:dyDescent="0.25">
      <c r="B132" s="51"/>
      <c r="C132" s="27"/>
      <c r="D132" s="25"/>
      <c r="E132" s="61"/>
      <c r="F132" s="25"/>
      <c r="G132" s="52"/>
    </row>
    <row r="133" spans="2:7" ht="17.399999999999999" x14ac:dyDescent="0.25">
      <c r="B133" s="51"/>
      <c r="C133" s="27"/>
      <c r="D133" s="25"/>
      <c r="E133" s="61"/>
      <c r="F133" s="25"/>
      <c r="G133" s="52"/>
    </row>
    <row r="134" spans="2:7" ht="17.399999999999999" x14ac:dyDescent="0.25">
      <c r="B134" s="51"/>
      <c r="C134" s="27"/>
      <c r="D134" s="25"/>
      <c r="E134" s="61"/>
      <c r="F134" s="25"/>
      <c r="G134" s="52"/>
    </row>
    <row r="135" spans="2:7" ht="17.399999999999999" x14ac:dyDescent="0.25">
      <c r="B135" s="51"/>
      <c r="C135" s="27"/>
      <c r="D135" s="25"/>
      <c r="E135" s="61"/>
      <c r="F135" s="25"/>
      <c r="G135" s="52"/>
    </row>
    <row r="136" spans="2:7" ht="17.399999999999999" x14ac:dyDescent="0.25">
      <c r="B136" s="51"/>
      <c r="C136" s="27"/>
      <c r="D136" s="25"/>
      <c r="E136" s="61"/>
      <c r="F136" s="25"/>
      <c r="G136" s="52"/>
    </row>
    <row r="137" spans="2:7" ht="17.399999999999999" x14ac:dyDescent="0.25">
      <c r="B137" s="51"/>
      <c r="C137" s="27"/>
      <c r="D137" s="25"/>
      <c r="E137" s="61"/>
      <c r="F137" s="25"/>
      <c r="G137" s="52"/>
    </row>
    <row r="138" spans="2:7" ht="17.399999999999999" x14ac:dyDescent="0.25">
      <c r="B138" s="51"/>
      <c r="C138" s="27"/>
      <c r="D138" s="25"/>
      <c r="E138" s="61"/>
      <c r="F138" s="25"/>
      <c r="G138" s="52"/>
    </row>
    <row r="139" spans="2:7" ht="17.399999999999999" x14ac:dyDescent="0.25">
      <c r="B139" s="51"/>
      <c r="C139" s="27"/>
      <c r="D139" s="25"/>
      <c r="E139" s="61"/>
      <c r="F139" s="25"/>
      <c r="G139" s="52"/>
    </row>
    <row r="140" spans="2:7" ht="17.399999999999999" x14ac:dyDescent="0.25">
      <c r="B140" s="51"/>
      <c r="C140" s="27"/>
      <c r="D140" s="25"/>
      <c r="E140" s="61"/>
      <c r="F140" s="25"/>
      <c r="G140" s="52"/>
    </row>
    <row r="141" spans="2:7" ht="17.399999999999999" x14ac:dyDescent="0.25">
      <c r="B141" s="51"/>
      <c r="C141" s="27"/>
      <c r="D141" s="25"/>
      <c r="E141" s="61"/>
      <c r="F141" s="25"/>
      <c r="G141" s="52"/>
    </row>
    <row r="142" spans="2:7" ht="17.399999999999999" x14ac:dyDescent="0.25">
      <c r="B142" s="51"/>
      <c r="C142" s="27"/>
      <c r="D142" s="25"/>
      <c r="E142" s="61"/>
      <c r="F142" s="25"/>
      <c r="G142" s="52"/>
    </row>
    <row r="143" spans="2:7" ht="17.399999999999999" x14ac:dyDescent="0.25">
      <c r="B143" s="51"/>
      <c r="C143" s="27"/>
      <c r="D143" s="25"/>
      <c r="E143" s="61"/>
      <c r="F143" s="25"/>
      <c r="G143" s="52"/>
    </row>
    <row r="144" spans="2:7" ht="17.399999999999999" x14ac:dyDescent="0.25">
      <c r="B144" s="51"/>
      <c r="C144" s="27"/>
      <c r="D144" s="25"/>
      <c r="E144" s="61"/>
      <c r="F144" s="25"/>
      <c r="G144" s="52"/>
    </row>
    <row r="145" spans="2:7" ht="17.399999999999999" x14ac:dyDescent="0.25">
      <c r="B145" s="51"/>
      <c r="C145" s="27"/>
      <c r="D145" s="25"/>
      <c r="E145" s="61"/>
      <c r="F145" s="25"/>
      <c r="G145" s="52"/>
    </row>
    <row r="146" spans="2:7" ht="17.399999999999999" x14ac:dyDescent="0.25">
      <c r="B146" s="51"/>
      <c r="C146" s="27"/>
      <c r="D146" s="25"/>
      <c r="E146" s="61"/>
      <c r="F146" s="25"/>
      <c r="G146" s="52"/>
    </row>
    <row r="147" spans="2:7" ht="17.399999999999999" x14ac:dyDescent="0.25">
      <c r="B147" s="51"/>
      <c r="C147" s="27"/>
      <c r="D147" s="25"/>
      <c r="E147" s="61"/>
      <c r="F147" s="25"/>
      <c r="G147" s="52"/>
    </row>
    <row r="148" spans="2:7" ht="17.399999999999999" x14ac:dyDescent="0.25">
      <c r="B148" s="51"/>
      <c r="C148" s="27"/>
      <c r="D148" s="25"/>
      <c r="E148" s="61"/>
      <c r="F148" s="25"/>
      <c r="G148" s="52"/>
    </row>
    <row r="149" spans="2:7" ht="17.399999999999999" x14ac:dyDescent="0.25">
      <c r="B149" s="51"/>
      <c r="C149" s="27"/>
      <c r="D149" s="25"/>
      <c r="E149" s="61"/>
      <c r="F149" s="25"/>
      <c r="G149" s="52"/>
    </row>
    <row r="150" spans="2:7" ht="17.399999999999999" x14ac:dyDescent="0.25">
      <c r="B150" s="51"/>
      <c r="C150" s="27"/>
      <c r="D150" s="25"/>
      <c r="E150" s="61"/>
      <c r="F150" s="25"/>
      <c r="G150" s="52"/>
    </row>
    <row r="151" spans="2:7" ht="17.399999999999999" x14ac:dyDescent="0.25">
      <c r="B151" s="51"/>
      <c r="C151" s="27"/>
      <c r="D151" s="25"/>
      <c r="E151" s="61"/>
      <c r="F151" s="25"/>
      <c r="G151" s="52"/>
    </row>
    <row r="152" spans="2:7" ht="17.399999999999999" x14ac:dyDescent="0.25">
      <c r="B152" s="51"/>
      <c r="C152" s="27"/>
      <c r="D152" s="25"/>
      <c r="E152" s="61"/>
      <c r="F152" s="25"/>
      <c r="G152" s="52"/>
    </row>
    <row r="153" spans="2:7" ht="17.399999999999999" x14ac:dyDescent="0.25">
      <c r="B153" s="51"/>
      <c r="C153" s="27"/>
      <c r="D153" s="25"/>
      <c r="E153" s="61"/>
      <c r="F153" s="25"/>
      <c r="G153" s="52"/>
    </row>
    <row r="154" spans="2:7" ht="17.399999999999999" x14ac:dyDescent="0.25">
      <c r="B154" s="51"/>
      <c r="C154" s="27"/>
      <c r="D154" s="25"/>
      <c r="E154" s="61"/>
      <c r="F154" s="25"/>
      <c r="G154" s="52"/>
    </row>
    <row r="155" spans="2:7" ht="17.399999999999999" x14ac:dyDescent="0.25">
      <c r="B155" s="51"/>
      <c r="C155" s="27"/>
      <c r="D155" s="25"/>
      <c r="E155" s="61"/>
      <c r="F155" s="25"/>
      <c r="G155" s="52"/>
    </row>
    <row r="156" spans="2:7" ht="17.399999999999999" x14ac:dyDescent="0.25">
      <c r="B156" s="51"/>
      <c r="C156" s="27"/>
      <c r="D156" s="25"/>
      <c r="E156" s="61"/>
      <c r="F156" s="25"/>
      <c r="G156" s="52"/>
    </row>
    <row r="157" spans="2:7" ht="17.399999999999999" x14ac:dyDescent="0.25">
      <c r="B157" s="51"/>
      <c r="C157" s="27"/>
      <c r="D157" s="25"/>
      <c r="E157" s="61"/>
      <c r="F157" s="25"/>
      <c r="G157" s="52"/>
    </row>
    <row r="158" spans="2:7" ht="17.399999999999999" x14ac:dyDescent="0.25">
      <c r="B158" s="51"/>
      <c r="C158" s="27"/>
      <c r="D158" s="25"/>
      <c r="E158" s="61"/>
      <c r="F158" s="25"/>
      <c r="G158" s="52"/>
    </row>
    <row r="159" spans="2:7" ht="17.399999999999999" x14ac:dyDescent="0.25">
      <c r="B159" s="51"/>
      <c r="C159" s="27"/>
      <c r="D159" s="25"/>
      <c r="E159" s="61"/>
      <c r="F159" s="25"/>
      <c r="G159" s="52"/>
    </row>
    <row r="160" spans="2:7" ht="17.399999999999999" x14ac:dyDescent="0.25">
      <c r="B160" s="51"/>
      <c r="C160" s="27"/>
      <c r="D160" s="25"/>
      <c r="E160" s="61"/>
      <c r="F160" s="25"/>
      <c r="G160" s="52"/>
    </row>
    <row r="161" spans="2:7" ht="17.399999999999999" x14ac:dyDescent="0.25">
      <c r="B161" s="51"/>
      <c r="C161" s="27"/>
      <c r="D161" s="25"/>
      <c r="E161" s="61"/>
      <c r="F161" s="25"/>
      <c r="G161" s="52"/>
    </row>
    <row r="162" spans="2:7" ht="17.399999999999999" x14ac:dyDescent="0.25">
      <c r="B162" s="51"/>
      <c r="C162" s="27"/>
      <c r="D162" s="25"/>
      <c r="E162" s="61"/>
      <c r="F162" s="25"/>
      <c r="G162" s="52"/>
    </row>
    <row r="163" spans="2:7" ht="17.399999999999999" x14ac:dyDescent="0.25">
      <c r="B163" s="51"/>
      <c r="C163" s="27"/>
      <c r="D163" s="25"/>
      <c r="E163" s="61"/>
      <c r="F163" s="25"/>
      <c r="G163" s="52"/>
    </row>
    <row r="164" spans="2:7" ht="17.399999999999999" x14ac:dyDescent="0.25">
      <c r="B164" s="51"/>
      <c r="C164" s="27"/>
      <c r="D164" s="25"/>
      <c r="E164" s="61"/>
      <c r="F164" s="25"/>
      <c r="G164" s="52"/>
    </row>
    <row r="165" spans="2:7" ht="17.399999999999999" x14ac:dyDescent="0.25">
      <c r="B165" s="51"/>
      <c r="C165" s="27"/>
      <c r="D165" s="25"/>
      <c r="E165" s="61"/>
      <c r="F165" s="25"/>
      <c r="G165" s="52"/>
    </row>
    <row r="166" spans="2:7" ht="17.399999999999999" x14ac:dyDescent="0.25">
      <c r="B166" s="51"/>
      <c r="C166" s="27"/>
      <c r="D166" s="25"/>
      <c r="E166" s="61"/>
      <c r="F166" s="25"/>
      <c r="G166" s="52"/>
    </row>
    <row r="167" spans="2:7" ht="17.399999999999999" x14ac:dyDescent="0.25">
      <c r="B167" s="51"/>
      <c r="C167" s="27"/>
      <c r="D167" s="25"/>
      <c r="E167" s="61"/>
      <c r="F167" s="25"/>
      <c r="G167" s="52"/>
    </row>
    <row r="168" spans="2:7" ht="17.399999999999999" x14ac:dyDescent="0.25">
      <c r="B168" s="51"/>
      <c r="C168" s="27"/>
      <c r="D168" s="25"/>
      <c r="E168" s="61"/>
      <c r="F168" s="25"/>
      <c r="G168" s="52"/>
    </row>
    <row r="169" spans="2:7" ht="17.399999999999999" x14ac:dyDescent="0.25">
      <c r="B169" s="51"/>
      <c r="C169" s="27"/>
      <c r="D169" s="25"/>
      <c r="E169" s="61"/>
      <c r="F169" s="25"/>
      <c r="G169" s="52"/>
    </row>
    <row r="170" spans="2:7" ht="17.399999999999999" x14ac:dyDescent="0.25">
      <c r="B170" s="51"/>
      <c r="C170" s="27"/>
      <c r="D170" s="25"/>
      <c r="E170" s="61"/>
      <c r="F170" s="25"/>
      <c r="G170" s="52"/>
    </row>
    <row r="171" spans="2:7" ht="17.399999999999999" x14ac:dyDescent="0.25">
      <c r="B171" s="51"/>
      <c r="C171" s="27"/>
      <c r="D171" s="25"/>
      <c r="E171" s="61"/>
      <c r="F171" s="25"/>
      <c r="G171" s="52"/>
    </row>
    <row r="172" spans="2:7" ht="17.399999999999999" x14ac:dyDescent="0.25">
      <c r="B172" s="51"/>
      <c r="C172" s="27"/>
      <c r="D172" s="25"/>
      <c r="E172" s="61"/>
      <c r="F172" s="25"/>
      <c r="G172" s="52"/>
    </row>
    <row r="173" spans="2:7" ht="17.399999999999999" x14ac:dyDescent="0.25">
      <c r="B173" s="51"/>
      <c r="C173" s="27"/>
      <c r="D173" s="25"/>
      <c r="E173" s="61"/>
      <c r="F173" s="25"/>
      <c r="G173" s="52"/>
    </row>
    <row r="174" spans="2:7" ht="17.399999999999999" x14ac:dyDescent="0.25">
      <c r="B174" s="51"/>
      <c r="C174" s="27"/>
      <c r="D174" s="25"/>
      <c r="E174" s="61"/>
      <c r="F174" s="25"/>
      <c r="G174" s="52"/>
    </row>
    <row r="175" spans="2:7" ht="17.399999999999999" x14ac:dyDescent="0.25">
      <c r="B175" s="51"/>
      <c r="C175" s="27"/>
      <c r="D175" s="25"/>
      <c r="E175" s="61"/>
      <c r="F175" s="25"/>
      <c r="G175" s="52"/>
    </row>
    <row r="176" spans="2:7" ht="17.399999999999999" x14ac:dyDescent="0.25">
      <c r="B176" s="51"/>
      <c r="C176" s="27"/>
      <c r="D176" s="25"/>
      <c r="E176" s="61"/>
      <c r="F176" s="25"/>
      <c r="G176" s="52"/>
    </row>
    <row r="177" spans="2:7" ht="17.399999999999999" x14ac:dyDescent="0.25">
      <c r="B177" s="51"/>
      <c r="C177" s="27"/>
      <c r="D177" s="25"/>
      <c r="E177" s="61"/>
      <c r="F177" s="25"/>
      <c r="G177" s="52"/>
    </row>
    <row r="178" spans="2:7" ht="17.399999999999999" x14ac:dyDescent="0.25">
      <c r="B178" s="51"/>
      <c r="C178" s="27"/>
      <c r="D178" s="25"/>
      <c r="E178" s="61"/>
      <c r="F178" s="25"/>
      <c r="G178" s="52"/>
    </row>
    <row r="179" spans="2:7" ht="17.399999999999999" x14ac:dyDescent="0.25">
      <c r="B179" s="51"/>
      <c r="C179" s="27"/>
      <c r="D179" s="25"/>
      <c r="E179" s="61"/>
      <c r="F179" s="25"/>
      <c r="G179" s="52"/>
    </row>
    <row r="180" spans="2:7" ht="17.399999999999999" x14ac:dyDescent="0.25">
      <c r="B180" s="51"/>
      <c r="C180" s="27"/>
      <c r="D180" s="25"/>
      <c r="E180" s="61"/>
      <c r="F180" s="25"/>
      <c r="G180" s="52"/>
    </row>
    <row r="181" spans="2:7" ht="17.399999999999999" x14ac:dyDescent="0.25">
      <c r="B181" s="51"/>
      <c r="C181" s="27"/>
      <c r="D181" s="25"/>
      <c r="E181" s="61"/>
      <c r="F181" s="25"/>
      <c r="G181" s="52"/>
    </row>
    <row r="182" spans="2:7" ht="17.399999999999999" x14ac:dyDescent="0.25">
      <c r="B182" s="51"/>
      <c r="C182" s="27"/>
      <c r="D182" s="25"/>
      <c r="E182" s="61"/>
      <c r="F182" s="25"/>
      <c r="G182" s="52"/>
    </row>
    <row r="183" spans="2:7" ht="17.399999999999999" x14ac:dyDescent="0.25">
      <c r="B183" s="51"/>
      <c r="C183" s="27"/>
      <c r="D183" s="25"/>
      <c r="E183" s="61"/>
      <c r="F183" s="25"/>
      <c r="G183" s="52"/>
    </row>
    <row r="184" spans="2:7" ht="17.399999999999999" x14ac:dyDescent="0.25">
      <c r="B184" s="51"/>
      <c r="C184" s="27"/>
      <c r="D184" s="25"/>
      <c r="E184" s="61"/>
      <c r="F184" s="25"/>
      <c r="G184" s="52"/>
    </row>
    <row r="185" spans="2:7" ht="17.399999999999999" x14ac:dyDescent="0.25">
      <c r="B185" s="51"/>
      <c r="C185" s="27"/>
      <c r="D185" s="25"/>
      <c r="E185" s="61"/>
      <c r="F185" s="25"/>
      <c r="G185" s="52"/>
    </row>
    <row r="186" spans="2:7" ht="17.399999999999999" x14ac:dyDescent="0.25">
      <c r="B186" s="51"/>
      <c r="C186" s="27"/>
      <c r="D186" s="25"/>
      <c r="E186" s="61"/>
      <c r="F186" s="25"/>
      <c r="G186" s="52"/>
    </row>
    <row r="187" spans="2:7" ht="17.399999999999999" x14ac:dyDescent="0.25">
      <c r="B187" s="51"/>
      <c r="C187" s="27"/>
      <c r="D187" s="25"/>
      <c r="E187" s="61"/>
      <c r="F187" s="25"/>
      <c r="G187" s="52"/>
    </row>
    <row r="188" spans="2:7" ht="17.399999999999999" x14ac:dyDescent="0.25">
      <c r="B188" s="51"/>
      <c r="C188" s="27"/>
      <c r="D188" s="25"/>
      <c r="E188" s="61"/>
      <c r="F188" s="25"/>
      <c r="G188" s="52"/>
    </row>
    <row r="189" spans="2:7" ht="17.399999999999999" x14ac:dyDescent="0.25">
      <c r="B189" s="51"/>
      <c r="C189" s="27"/>
      <c r="D189" s="25"/>
      <c r="E189" s="61"/>
      <c r="F189" s="25"/>
      <c r="G189" s="52"/>
    </row>
    <row r="190" spans="2:7" ht="17.399999999999999" x14ac:dyDescent="0.25">
      <c r="B190" s="51"/>
      <c r="C190" s="27"/>
      <c r="D190" s="25"/>
      <c r="E190" s="61"/>
      <c r="F190" s="25"/>
      <c r="G190" s="52"/>
    </row>
    <row r="191" spans="2:7" ht="17.399999999999999" x14ac:dyDescent="0.25">
      <c r="B191" s="51"/>
      <c r="C191" s="27"/>
      <c r="D191" s="25"/>
      <c r="E191" s="61"/>
      <c r="F191" s="25"/>
      <c r="G191" s="52"/>
    </row>
    <row r="192" spans="2:7" ht="17.399999999999999" x14ac:dyDescent="0.25">
      <c r="B192" s="51"/>
      <c r="C192" s="27"/>
      <c r="D192" s="25"/>
      <c r="E192" s="61"/>
      <c r="F192" s="25"/>
      <c r="G192" s="52"/>
    </row>
    <row r="193" spans="2:7" ht="17.399999999999999" x14ac:dyDescent="0.25">
      <c r="B193" s="51"/>
      <c r="C193" s="27"/>
      <c r="D193" s="25"/>
      <c r="E193" s="61"/>
      <c r="F193" s="25"/>
      <c r="G193" s="52"/>
    </row>
    <row r="194" spans="2:7" ht="17.399999999999999" x14ac:dyDescent="0.25">
      <c r="B194" s="51"/>
      <c r="C194" s="27"/>
      <c r="D194" s="25"/>
      <c r="E194" s="61"/>
      <c r="F194" s="25"/>
      <c r="G194" s="52"/>
    </row>
    <row r="195" spans="2:7" ht="17.399999999999999" x14ac:dyDescent="0.25">
      <c r="B195" s="51"/>
      <c r="C195" s="27"/>
      <c r="D195" s="25"/>
      <c r="E195" s="61"/>
      <c r="F195" s="25"/>
      <c r="G195" s="52"/>
    </row>
    <row r="196" spans="2:7" ht="17.399999999999999" x14ac:dyDescent="0.25">
      <c r="B196" s="51"/>
      <c r="C196" s="27"/>
      <c r="D196" s="25"/>
      <c r="E196" s="61"/>
      <c r="F196" s="25"/>
      <c r="G196" s="52"/>
    </row>
    <row r="197" spans="2:7" ht="17.399999999999999" x14ac:dyDescent="0.25">
      <c r="B197" s="51"/>
      <c r="C197" s="27"/>
      <c r="D197" s="25"/>
      <c r="E197" s="61"/>
      <c r="F197" s="25"/>
      <c r="G197" s="52"/>
    </row>
    <row r="198" spans="2:7" ht="17.399999999999999" x14ac:dyDescent="0.25">
      <c r="B198" s="51"/>
      <c r="C198" s="27"/>
      <c r="D198" s="25"/>
      <c r="E198" s="61"/>
      <c r="F198" s="25"/>
      <c r="G198" s="52"/>
    </row>
    <row r="199" spans="2:7" ht="17.399999999999999" x14ac:dyDescent="0.25">
      <c r="B199" s="51"/>
      <c r="C199" s="27"/>
      <c r="D199" s="25"/>
      <c r="E199" s="61"/>
      <c r="F199" s="25"/>
      <c r="G199" s="52"/>
    </row>
    <row r="200" spans="2:7" ht="17.399999999999999" x14ac:dyDescent="0.25">
      <c r="B200" s="51"/>
      <c r="C200" s="27"/>
      <c r="D200" s="25"/>
      <c r="E200" s="61"/>
      <c r="F200" s="25"/>
      <c r="G200" s="52"/>
    </row>
    <row r="201" spans="2:7" ht="17.399999999999999" x14ac:dyDescent="0.25">
      <c r="B201" s="51"/>
      <c r="C201" s="27"/>
      <c r="D201" s="25"/>
      <c r="E201" s="61"/>
      <c r="F201" s="25"/>
      <c r="G201" s="52"/>
    </row>
    <row r="202" spans="2:7" ht="17.399999999999999" x14ac:dyDescent="0.25">
      <c r="B202" s="51"/>
      <c r="C202" s="27"/>
      <c r="D202" s="25"/>
      <c r="E202" s="61"/>
      <c r="F202" s="25"/>
      <c r="G202" s="52"/>
    </row>
    <row r="203" spans="2:7" ht="17.399999999999999" x14ac:dyDescent="0.25">
      <c r="B203" s="51"/>
      <c r="C203" s="27"/>
      <c r="D203" s="25"/>
      <c r="E203" s="61"/>
      <c r="F203" s="25"/>
      <c r="G203" s="52"/>
    </row>
    <row r="204" spans="2:7" ht="17.399999999999999" x14ac:dyDescent="0.25">
      <c r="B204" s="51"/>
      <c r="C204" s="27"/>
      <c r="D204" s="25"/>
      <c r="E204" s="61"/>
      <c r="F204" s="25"/>
      <c r="G204" s="52"/>
    </row>
    <row r="205" spans="2:7" ht="17.399999999999999" x14ac:dyDescent="0.25">
      <c r="B205" s="51"/>
      <c r="C205" s="27"/>
      <c r="D205" s="25"/>
      <c r="E205" s="61"/>
      <c r="F205" s="25"/>
      <c r="G205" s="52"/>
    </row>
    <row r="206" spans="2:7" ht="17.399999999999999" x14ac:dyDescent="0.25">
      <c r="B206" s="51"/>
      <c r="C206" s="27"/>
      <c r="D206" s="25"/>
      <c r="E206" s="61"/>
      <c r="F206" s="25"/>
      <c r="G206" s="52"/>
    </row>
    <row r="207" spans="2:7" ht="17.399999999999999" x14ac:dyDescent="0.25">
      <c r="B207" s="51"/>
      <c r="C207" s="27"/>
      <c r="D207" s="25"/>
      <c r="E207" s="61"/>
      <c r="F207" s="25"/>
      <c r="G207" s="52"/>
    </row>
    <row r="208" spans="2:7" ht="17.399999999999999" x14ac:dyDescent="0.25">
      <c r="B208" s="51"/>
      <c r="C208" s="27"/>
      <c r="D208" s="25"/>
      <c r="E208" s="61"/>
      <c r="F208" s="25"/>
      <c r="G208" s="52"/>
    </row>
    <row r="209" spans="2:7" ht="17.399999999999999" x14ac:dyDescent="0.25">
      <c r="B209" s="51"/>
      <c r="C209" s="27"/>
      <c r="D209" s="25"/>
      <c r="E209" s="61"/>
      <c r="F209" s="25"/>
      <c r="G209" s="52"/>
    </row>
    <row r="210" spans="2:7" ht="17.399999999999999" x14ac:dyDescent="0.25">
      <c r="B210" s="51"/>
      <c r="C210" s="27"/>
      <c r="D210" s="25"/>
      <c r="E210" s="61"/>
      <c r="F210" s="25"/>
      <c r="G210" s="52"/>
    </row>
    <row r="211" spans="2:7" ht="17.399999999999999" x14ac:dyDescent="0.25">
      <c r="B211" s="60"/>
      <c r="C211" s="57"/>
      <c r="D211" s="58"/>
      <c r="E211" s="62"/>
      <c r="F211" s="58"/>
      <c r="G211" s="59"/>
    </row>
  </sheetData>
  <dataValidations count="1">
    <dataValidation type="list" allowBlank="1" showErrorMessage="1" errorTitle="برجاء الكتابه بطريقه صحيحه" error="سلفه قصيره_x000a_سلفه طويله_x000a_خصم" sqref="D3:D211" xr:uid="{E98C8033-B0A2-479E-BD41-13FCF2162847}">
      <formula1>$H$3:$H$6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اكتب الاسم صح" error="الاسم غير صحصح املائيا_x000a_اتاكد من الاسم" xr:uid="{84FAECD2-807C-4370-98E3-1B3AA275DC3D}">
          <x14:formula1>
            <xm:f>'بيانات العمال'!$B$2:$B$51</xm:f>
          </x14:formula1>
          <xm:sqref>C3:C211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5663-43EF-436B-AF21-F34995792978}">
  <sheetPr>
    <pageSetUpPr fitToPage="1"/>
  </sheetPr>
  <dimension ref="A1:I46"/>
  <sheetViews>
    <sheetView rightToLeft="1" topLeftCell="A3" workbookViewId="0">
      <selection activeCell="A11" sqref="A11"/>
    </sheetView>
  </sheetViews>
  <sheetFormatPr defaultRowHeight="20.399999999999999" x14ac:dyDescent="0.35"/>
  <cols>
    <col min="1" max="1" width="46" style="4" customWidth="1"/>
    <col min="2" max="2" width="20.19921875" customWidth="1"/>
    <col min="3" max="3" width="19.59765625" customWidth="1"/>
    <col min="4" max="4" width="19.5" customWidth="1"/>
    <col min="5" max="5" width="16.5" customWidth="1"/>
    <col min="6" max="6" width="17.69921875" customWidth="1"/>
    <col min="7" max="7" width="17.19921875" bestFit="1" customWidth="1"/>
    <col min="9" max="9" width="0" hidden="1" customWidth="1"/>
  </cols>
  <sheetData>
    <row r="1" spans="1:9" x14ac:dyDescent="0.35">
      <c r="A1" s="5"/>
      <c r="B1" s="63">
        <f t="shared" ref="B1:G1" si="0">SUBTOTAL(9,B3:B45)</f>
        <v>4915</v>
      </c>
      <c r="C1" s="63">
        <f t="shared" si="0"/>
        <v>4415</v>
      </c>
      <c r="D1" s="63">
        <f t="shared" si="0"/>
        <v>500</v>
      </c>
      <c r="E1" s="63">
        <f t="shared" si="0"/>
        <v>48650</v>
      </c>
      <c r="F1" s="63">
        <f t="shared" si="0"/>
        <v>14700</v>
      </c>
      <c r="G1" s="63">
        <f t="shared" si="0"/>
        <v>33950</v>
      </c>
    </row>
    <row r="2" spans="1:9" ht="45.6" x14ac:dyDescent="0.25">
      <c r="A2" s="7" t="s">
        <v>56</v>
      </c>
      <c r="B2" s="10" t="s">
        <v>52</v>
      </c>
      <c r="C2" s="10" t="s">
        <v>53</v>
      </c>
      <c r="D2" s="10" t="s">
        <v>70</v>
      </c>
      <c r="E2" s="11" t="s">
        <v>54</v>
      </c>
      <c r="F2" s="11" t="s">
        <v>55</v>
      </c>
      <c r="G2" s="12" t="s">
        <v>71</v>
      </c>
    </row>
    <row r="3" spans="1:9" x14ac:dyDescent="0.35">
      <c r="A3" s="6" t="s">
        <v>172</v>
      </c>
      <c r="B3" s="13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>2165</v>
      </c>
      <c r="C3" s="13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>200</v>
      </c>
      <c r="D3" s="15">
        <f t="shared" ref="D3:D46" si="1">IFERROR(IF(B3-C3=0," لاتوجد عليه سلف صغيره ",B3-C3),"")</f>
        <v>1965</v>
      </c>
      <c r="E3" s="13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>7540</v>
      </c>
      <c r="F3" s="13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>1500</v>
      </c>
      <c r="G3" s="17">
        <f t="shared" ref="G3:G46" si="2">IFERROR(IF(E3-F3=0," لاتوجد عليه سلف كبيره ",E3-F3),"")</f>
        <v>6040</v>
      </c>
      <c r="I3" t="s">
        <v>48</v>
      </c>
    </row>
    <row r="4" spans="1:9" x14ac:dyDescent="0.35">
      <c r="A4" s="6" t="s">
        <v>173</v>
      </c>
      <c r="B4" s="13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>0</v>
      </c>
      <c r="C4" s="13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>800</v>
      </c>
      <c r="D4" s="15">
        <f t="shared" si="1"/>
        <v>-800</v>
      </c>
      <c r="E4" s="13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>6540</v>
      </c>
      <c r="F4" s="13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>1500</v>
      </c>
      <c r="G4" s="17">
        <f t="shared" si="2"/>
        <v>5040</v>
      </c>
      <c r="I4" t="s">
        <v>49</v>
      </c>
    </row>
    <row r="5" spans="1:9" x14ac:dyDescent="0.35">
      <c r="A5" s="6" t="s">
        <v>174</v>
      </c>
      <c r="B5" s="13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>0</v>
      </c>
      <c r="C5" s="13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>500</v>
      </c>
      <c r="D5" s="15">
        <f t="shared" si="1"/>
        <v>-500</v>
      </c>
      <c r="E5" s="13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>6540</v>
      </c>
      <c r="F5" s="13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>1500</v>
      </c>
      <c r="G5" s="17">
        <f t="shared" si="2"/>
        <v>5040</v>
      </c>
      <c r="I5" t="s">
        <v>50</v>
      </c>
    </row>
    <row r="6" spans="1:9" x14ac:dyDescent="0.35">
      <c r="A6" s="6" t="s">
        <v>175</v>
      </c>
      <c r="B6" s="13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>300</v>
      </c>
      <c r="C6" s="13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>800</v>
      </c>
      <c r="D6" s="15">
        <f t="shared" si="1"/>
        <v>-500</v>
      </c>
      <c r="E6" s="13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>5050</v>
      </c>
      <c r="F6" s="13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>1500</v>
      </c>
      <c r="G6" s="17">
        <f t="shared" si="2"/>
        <v>3550</v>
      </c>
      <c r="I6" t="s">
        <v>51</v>
      </c>
    </row>
    <row r="7" spans="1:9" x14ac:dyDescent="0.35">
      <c r="A7" s="6" t="s">
        <v>177</v>
      </c>
      <c r="B7" s="13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>550</v>
      </c>
      <c r="C7" s="13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>1865</v>
      </c>
      <c r="D7" s="15">
        <f t="shared" si="1"/>
        <v>-1315</v>
      </c>
      <c r="E7" s="13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>4400</v>
      </c>
      <c r="F7" s="13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>1700</v>
      </c>
      <c r="G7" s="17">
        <f t="shared" si="2"/>
        <v>2700</v>
      </c>
    </row>
    <row r="8" spans="1:9" x14ac:dyDescent="0.35">
      <c r="A8" s="6" t="s">
        <v>178</v>
      </c>
      <c r="B8" s="13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>300</v>
      </c>
      <c r="C8" s="13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>250</v>
      </c>
      <c r="D8" s="15">
        <f t="shared" si="1"/>
        <v>50</v>
      </c>
      <c r="E8" s="13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>6750</v>
      </c>
      <c r="F8" s="13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>1500</v>
      </c>
      <c r="G8" s="17">
        <f t="shared" si="2"/>
        <v>5250</v>
      </c>
    </row>
    <row r="9" spans="1:9" x14ac:dyDescent="0.35">
      <c r="A9" s="6" t="s">
        <v>179</v>
      </c>
      <c r="B9" s="13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>700</v>
      </c>
      <c r="C9" s="13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>0</v>
      </c>
      <c r="D9" s="15">
        <f t="shared" si="1"/>
        <v>700</v>
      </c>
      <c r="E9" s="13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>3750</v>
      </c>
      <c r="F9" s="13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>2000</v>
      </c>
      <c r="G9" s="17">
        <f t="shared" si="2"/>
        <v>1750</v>
      </c>
    </row>
    <row r="10" spans="1:9" x14ac:dyDescent="0.35">
      <c r="A10" s="6" t="s">
        <v>180</v>
      </c>
      <c r="B10" s="13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>700</v>
      </c>
      <c r="C10" s="13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>0</v>
      </c>
      <c r="D10" s="15">
        <f t="shared" si="1"/>
        <v>700</v>
      </c>
      <c r="E10" s="13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>3540</v>
      </c>
      <c r="F10" s="13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>1500</v>
      </c>
      <c r="G10" s="17">
        <f t="shared" si="2"/>
        <v>2040</v>
      </c>
    </row>
    <row r="11" spans="1:9" x14ac:dyDescent="0.35">
      <c r="A11" s="6" t="s">
        <v>181</v>
      </c>
      <c r="B11" s="13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>200</v>
      </c>
      <c r="C11" s="13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>0</v>
      </c>
      <c r="D11" s="15">
        <f t="shared" si="1"/>
        <v>200</v>
      </c>
      <c r="E11" s="13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>4540</v>
      </c>
      <c r="F11" s="13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>2000</v>
      </c>
      <c r="G11" s="17">
        <f t="shared" si="2"/>
        <v>2540</v>
      </c>
    </row>
    <row r="12" spans="1:9" x14ac:dyDescent="0.35">
      <c r="A12" s="6"/>
      <c r="B1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1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12" s="15" t="str">
        <f t="shared" si="1"/>
        <v/>
      </c>
      <c r="E1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1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12" s="17" t="str">
        <f t="shared" si="2"/>
        <v/>
      </c>
    </row>
    <row r="13" spans="1:9" x14ac:dyDescent="0.35">
      <c r="A13" s="6"/>
      <c r="B1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1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13" s="15" t="str">
        <f t="shared" si="1"/>
        <v/>
      </c>
      <c r="E1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1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13" s="17" t="str">
        <f t="shared" si="2"/>
        <v/>
      </c>
    </row>
    <row r="14" spans="1:9" x14ac:dyDescent="0.35">
      <c r="A14" s="6"/>
      <c r="B1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1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14" s="15" t="str">
        <f t="shared" si="1"/>
        <v/>
      </c>
      <c r="E1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1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14" s="17" t="str">
        <f t="shared" si="2"/>
        <v/>
      </c>
    </row>
    <row r="15" spans="1:9" x14ac:dyDescent="0.35">
      <c r="A15" s="6"/>
      <c r="B1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1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15" s="15" t="str">
        <f t="shared" si="1"/>
        <v/>
      </c>
      <c r="E1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1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15" s="17" t="str">
        <f t="shared" si="2"/>
        <v/>
      </c>
    </row>
    <row r="16" spans="1:9" x14ac:dyDescent="0.35">
      <c r="A16" s="6"/>
      <c r="B16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16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16" s="15" t="str">
        <f t="shared" si="1"/>
        <v/>
      </c>
      <c r="E16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16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16" s="17" t="str">
        <f t="shared" si="2"/>
        <v/>
      </c>
    </row>
    <row r="17" spans="1:7" x14ac:dyDescent="0.35">
      <c r="A17" s="6"/>
      <c r="B17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17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17" s="15" t="str">
        <f t="shared" si="1"/>
        <v/>
      </c>
      <c r="E17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17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17" s="17" t="str">
        <f t="shared" si="2"/>
        <v/>
      </c>
    </row>
    <row r="18" spans="1:7" x14ac:dyDescent="0.35">
      <c r="A18" s="6"/>
      <c r="B18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18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18" s="15" t="str">
        <f t="shared" si="1"/>
        <v/>
      </c>
      <c r="E18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18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18" s="17" t="str">
        <f t="shared" si="2"/>
        <v/>
      </c>
    </row>
    <row r="19" spans="1:7" x14ac:dyDescent="0.35">
      <c r="A19" s="6"/>
      <c r="B19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19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19" s="15" t="str">
        <f t="shared" si="1"/>
        <v/>
      </c>
      <c r="E19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19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19" s="17" t="str">
        <f t="shared" si="2"/>
        <v/>
      </c>
    </row>
    <row r="20" spans="1:7" x14ac:dyDescent="0.35">
      <c r="A20" s="6"/>
      <c r="B20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20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20" s="15" t="str">
        <f t="shared" si="1"/>
        <v/>
      </c>
      <c r="E20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20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20" s="17" t="str">
        <f t="shared" si="2"/>
        <v/>
      </c>
    </row>
    <row r="21" spans="1:7" x14ac:dyDescent="0.35">
      <c r="A21" s="6"/>
      <c r="B21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21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21" s="15" t="str">
        <f t="shared" si="1"/>
        <v/>
      </c>
      <c r="E21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21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21" s="17" t="str">
        <f t="shared" si="2"/>
        <v/>
      </c>
    </row>
    <row r="22" spans="1:7" x14ac:dyDescent="0.35">
      <c r="A22" s="6"/>
      <c r="B2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2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22" s="15" t="str">
        <f t="shared" si="1"/>
        <v/>
      </c>
      <c r="E2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2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22" s="17" t="str">
        <f t="shared" si="2"/>
        <v/>
      </c>
    </row>
    <row r="23" spans="1:7" x14ac:dyDescent="0.35">
      <c r="A23" s="6"/>
      <c r="B2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2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23" s="15" t="str">
        <f t="shared" si="1"/>
        <v/>
      </c>
      <c r="E2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2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23" s="17" t="str">
        <f t="shared" si="2"/>
        <v/>
      </c>
    </row>
    <row r="24" spans="1:7" x14ac:dyDescent="0.35">
      <c r="A24" s="6"/>
      <c r="B2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2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24" s="15" t="str">
        <f t="shared" si="1"/>
        <v/>
      </c>
      <c r="E2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2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24" s="17" t="str">
        <f t="shared" si="2"/>
        <v/>
      </c>
    </row>
    <row r="25" spans="1:7" x14ac:dyDescent="0.35">
      <c r="A25" s="6"/>
      <c r="B2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2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25" s="15" t="str">
        <f t="shared" si="1"/>
        <v/>
      </c>
      <c r="E2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2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25" s="17" t="str">
        <f t="shared" si="2"/>
        <v/>
      </c>
    </row>
    <row r="26" spans="1:7" x14ac:dyDescent="0.35">
      <c r="A26" s="6"/>
      <c r="B26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26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26" s="15" t="str">
        <f t="shared" si="1"/>
        <v/>
      </c>
      <c r="E26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26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26" s="17" t="str">
        <f t="shared" si="2"/>
        <v/>
      </c>
    </row>
    <row r="27" spans="1:7" x14ac:dyDescent="0.35">
      <c r="A27" s="6"/>
      <c r="B27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27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27" s="15" t="str">
        <f t="shared" si="1"/>
        <v/>
      </c>
      <c r="E27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27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27" s="17" t="str">
        <f t="shared" si="2"/>
        <v/>
      </c>
    </row>
    <row r="28" spans="1:7" x14ac:dyDescent="0.35">
      <c r="A28" s="6"/>
      <c r="B28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28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28" s="15" t="str">
        <f t="shared" si="1"/>
        <v/>
      </c>
      <c r="E28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28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28" s="17" t="str">
        <f t="shared" si="2"/>
        <v/>
      </c>
    </row>
    <row r="29" spans="1:7" x14ac:dyDescent="0.35">
      <c r="A29" s="6"/>
      <c r="B29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29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29" s="15" t="str">
        <f t="shared" si="1"/>
        <v/>
      </c>
      <c r="E29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29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29" s="17" t="str">
        <f t="shared" si="2"/>
        <v/>
      </c>
    </row>
    <row r="30" spans="1:7" x14ac:dyDescent="0.35">
      <c r="A30" s="6"/>
      <c r="B30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30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30" s="15" t="str">
        <f t="shared" si="1"/>
        <v/>
      </c>
      <c r="E30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30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30" s="17" t="str">
        <f t="shared" si="2"/>
        <v/>
      </c>
    </row>
    <row r="31" spans="1:7" x14ac:dyDescent="0.35">
      <c r="A31" s="6"/>
      <c r="B31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31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31" s="15" t="str">
        <f t="shared" si="1"/>
        <v/>
      </c>
      <c r="E31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31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31" s="17" t="str">
        <f t="shared" si="2"/>
        <v/>
      </c>
    </row>
    <row r="32" spans="1:7" x14ac:dyDescent="0.35">
      <c r="A32" s="6"/>
      <c r="B3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3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32" s="15" t="str">
        <f t="shared" si="1"/>
        <v/>
      </c>
      <c r="E3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3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32" s="17" t="str">
        <f t="shared" si="2"/>
        <v/>
      </c>
    </row>
    <row r="33" spans="1:7" x14ac:dyDescent="0.35">
      <c r="A33" s="6"/>
      <c r="B3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3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33" s="15" t="str">
        <f t="shared" si="1"/>
        <v/>
      </c>
      <c r="E3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3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33" s="17" t="str">
        <f t="shared" si="2"/>
        <v/>
      </c>
    </row>
    <row r="34" spans="1:7" x14ac:dyDescent="0.35">
      <c r="A34" s="6"/>
      <c r="B3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3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34" s="15" t="str">
        <f t="shared" si="1"/>
        <v/>
      </c>
      <c r="E3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3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34" s="17" t="str">
        <f t="shared" si="2"/>
        <v/>
      </c>
    </row>
    <row r="35" spans="1:7" x14ac:dyDescent="0.35">
      <c r="A35" s="6"/>
      <c r="B3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3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35" s="15" t="str">
        <f t="shared" si="1"/>
        <v/>
      </c>
      <c r="E3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3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35" s="17" t="str">
        <f t="shared" si="2"/>
        <v/>
      </c>
    </row>
    <row r="36" spans="1:7" x14ac:dyDescent="0.35">
      <c r="A36" s="6"/>
      <c r="B36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36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36" s="15" t="str">
        <f t="shared" si="1"/>
        <v/>
      </c>
      <c r="E36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36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36" s="17" t="str">
        <f t="shared" si="2"/>
        <v/>
      </c>
    </row>
    <row r="37" spans="1:7" x14ac:dyDescent="0.35">
      <c r="A37" s="6"/>
      <c r="B37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37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37" s="15" t="str">
        <f t="shared" si="1"/>
        <v/>
      </c>
      <c r="E37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37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37" s="17" t="str">
        <f t="shared" si="2"/>
        <v/>
      </c>
    </row>
    <row r="38" spans="1:7" x14ac:dyDescent="0.35">
      <c r="A38" s="6"/>
      <c r="B38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38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38" s="15" t="str">
        <f t="shared" si="1"/>
        <v/>
      </c>
      <c r="E38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38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38" s="17" t="str">
        <f t="shared" si="2"/>
        <v/>
      </c>
    </row>
    <row r="39" spans="1:7" x14ac:dyDescent="0.35">
      <c r="A39" s="6"/>
      <c r="B39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39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39" s="15" t="str">
        <f t="shared" si="1"/>
        <v/>
      </c>
      <c r="E39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39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39" s="17" t="str">
        <f t="shared" si="2"/>
        <v/>
      </c>
    </row>
    <row r="40" spans="1:7" x14ac:dyDescent="0.35">
      <c r="A40" s="6"/>
      <c r="B40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40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40" s="15" t="str">
        <f t="shared" si="1"/>
        <v/>
      </c>
      <c r="E40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40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40" s="17" t="str">
        <f t="shared" si="2"/>
        <v/>
      </c>
    </row>
    <row r="41" spans="1:7" x14ac:dyDescent="0.35">
      <c r="A41" s="6"/>
      <c r="B41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41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41" s="15" t="str">
        <f t="shared" si="1"/>
        <v/>
      </c>
      <c r="E41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41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41" s="17" t="str">
        <f t="shared" si="2"/>
        <v/>
      </c>
    </row>
    <row r="42" spans="1:7" x14ac:dyDescent="0.35">
      <c r="A42" s="6"/>
      <c r="B4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4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42" s="15" t="str">
        <f t="shared" si="1"/>
        <v/>
      </c>
      <c r="E4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42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42" s="17" t="str">
        <f t="shared" si="2"/>
        <v/>
      </c>
    </row>
    <row r="43" spans="1:7" x14ac:dyDescent="0.35">
      <c r="A43" s="6"/>
      <c r="B4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4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43" s="15" t="str">
        <f t="shared" si="1"/>
        <v/>
      </c>
      <c r="E4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43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43" s="17" t="str">
        <f t="shared" si="2"/>
        <v/>
      </c>
    </row>
    <row r="44" spans="1:7" x14ac:dyDescent="0.35">
      <c r="A44" s="6"/>
      <c r="B4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4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44" s="15" t="str">
        <f t="shared" si="1"/>
        <v/>
      </c>
      <c r="E4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44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44" s="17" t="str">
        <f t="shared" si="2"/>
        <v/>
      </c>
    </row>
    <row r="45" spans="1:7" x14ac:dyDescent="0.35">
      <c r="A45" s="6"/>
      <c r="B4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4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45" s="15" t="str">
        <f t="shared" si="1"/>
        <v/>
      </c>
      <c r="E4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45" s="13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45" s="17" t="str">
        <f t="shared" si="2"/>
        <v/>
      </c>
    </row>
    <row r="46" spans="1:7" x14ac:dyDescent="0.35">
      <c r="A46" s="8"/>
      <c r="B46" s="14" t="str">
        <f>IF(Table3[[#This Row],[الاســـــــم]]&lt;&gt;"",SUMIFS('يومية السلف'!$E$3:$E$400,'يومية السلف'!$C$3:$C$400,Table3[[#This Row],[الاســـــــم]],'يومية السلف'!$D$3:$D$400,'كشف حساب السلف'!$I$3),"")</f>
        <v/>
      </c>
      <c r="C46" s="14" t="str">
        <f>IF(Table3[[#This Row],[الاســـــــم]]&lt;&gt;"",SUMIFS('يومية السلف'!$E$3:$E$400,'يومية السلف'!$C$3:$C$400,Table3[[#This Row],[الاســـــــم]],'يومية السلف'!$D$3:$D$400,'كشف حساب السلف'!$I$5),"")</f>
        <v/>
      </c>
      <c r="D46" s="16" t="str">
        <f t="shared" si="1"/>
        <v/>
      </c>
      <c r="E46" s="14" t="str">
        <f>IF(Table3[[#This Row],[الاســـــــم]]&lt;&gt;"",SUMIFS('يومية السلف'!$E$3:$E$400,'يومية السلف'!$C$3:$C$400,Table3[[#This Row],[الاســـــــم]],'يومية السلف'!$D$3:$D$400,'كشف حساب السلف'!$I$4),"")</f>
        <v/>
      </c>
      <c r="F46" s="14" t="str">
        <f>IF(Table3[[#This Row],[الاســـــــم]]&lt;&gt;"",SUMIFS('يومية السلف'!$E$3:$E$400,'يومية السلف'!$C$3:$C$400,Table3[[#This Row],[الاســـــــم]],'يومية السلف'!$D$3:$D$400,'كشف حساب السلف'!$I$6),"")</f>
        <v/>
      </c>
      <c r="G46" s="18" t="str">
        <f t="shared" si="2"/>
        <v/>
      </c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12B528E3-A4B7-4A8E-A744-298B2F20ECF5}">
          <x14:formula1>
            <xm:f>'بيانات العمال'!$B$2:$B$51</xm:f>
          </x14:formula1>
          <xm:sqref>A3:A46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2E58-5A82-48F1-9F68-8B458D066101}">
  <dimension ref="B1:H50"/>
  <sheetViews>
    <sheetView showGridLines="0" rightToLeft="1" topLeftCell="A14" workbookViewId="0">
      <selection activeCell="C29" sqref="C25:C29"/>
    </sheetView>
  </sheetViews>
  <sheetFormatPr defaultColWidth="9" defaultRowHeight="13.8" x14ac:dyDescent="0.25"/>
  <cols>
    <col min="1" max="1" width="31.69921875" style="23" customWidth="1"/>
    <col min="2" max="2" width="12.69921875" style="23" bestFit="1" customWidth="1"/>
    <col min="3" max="3" width="26.19921875" style="24" bestFit="1" customWidth="1"/>
    <col min="4" max="4" width="9.69921875" style="23" bestFit="1" customWidth="1"/>
    <col min="5" max="5" width="9" style="23"/>
    <col min="6" max="6" width="26.69921875" style="23" customWidth="1"/>
    <col min="7" max="7" width="9" style="23" customWidth="1"/>
    <col min="8" max="8" width="9" style="23" hidden="1" customWidth="1"/>
    <col min="9" max="16384" width="9" style="23"/>
  </cols>
  <sheetData>
    <row r="1" spans="2:8" ht="6.75" customHeight="1" x14ac:dyDescent="0.25"/>
    <row r="2" spans="2:8" ht="36" x14ac:dyDescent="0.25">
      <c r="B2" s="25" t="s">
        <v>1</v>
      </c>
      <c r="C2" s="25" t="s">
        <v>0</v>
      </c>
      <c r="D2" s="65" t="s">
        <v>98</v>
      </c>
      <c r="E2" s="25" t="s">
        <v>46</v>
      </c>
      <c r="F2" s="25" t="s">
        <v>2</v>
      </c>
    </row>
    <row r="3" spans="2:8" ht="17.399999999999999" x14ac:dyDescent="0.25">
      <c r="B3" s="26">
        <v>44620</v>
      </c>
      <c r="C3" s="27" t="s">
        <v>172</v>
      </c>
      <c r="D3" s="25" t="s">
        <v>74</v>
      </c>
      <c r="E3" s="25">
        <v>100</v>
      </c>
      <c r="F3" s="25" t="s">
        <v>90</v>
      </c>
      <c r="H3" s="23" t="s">
        <v>74</v>
      </c>
    </row>
    <row r="4" spans="2:8" ht="17.399999999999999" x14ac:dyDescent="0.25">
      <c r="B4" s="26">
        <v>44620</v>
      </c>
      <c r="C4" s="27" t="s">
        <v>173</v>
      </c>
      <c r="D4" s="25" t="s">
        <v>74</v>
      </c>
      <c r="E4" s="25">
        <v>750</v>
      </c>
      <c r="F4" s="25" t="s">
        <v>90</v>
      </c>
      <c r="H4" s="23" t="s">
        <v>84</v>
      </c>
    </row>
    <row r="5" spans="2:8" ht="17.399999999999999" x14ac:dyDescent="0.25">
      <c r="B5" s="26">
        <v>44620</v>
      </c>
      <c r="C5" s="27" t="s">
        <v>174</v>
      </c>
      <c r="D5" s="25" t="s">
        <v>74</v>
      </c>
      <c r="E5" s="25">
        <v>100</v>
      </c>
      <c r="F5" s="25" t="s">
        <v>90</v>
      </c>
    </row>
    <row r="6" spans="2:8" ht="17.399999999999999" x14ac:dyDescent="0.25">
      <c r="B6" s="26">
        <v>44620</v>
      </c>
      <c r="C6" s="27" t="s">
        <v>175</v>
      </c>
      <c r="D6" s="25" t="s">
        <v>74</v>
      </c>
      <c r="E6" s="25">
        <v>400</v>
      </c>
      <c r="F6" s="25" t="s">
        <v>90</v>
      </c>
    </row>
    <row r="7" spans="2:8" ht="17.399999999999999" x14ac:dyDescent="0.25">
      <c r="B7" s="26">
        <v>44620</v>
      </c>
      <c r="C7" s="27" t="s">
        <v>177</v>
      </c>
      <c r="D7" s="25" t="s">
        <v>74</v>
      </c>
      <c r="E7" s="25">
        <v>100</v>
      </c>
      <c r="F7" s="25" t="s">
        <v>90</v>
      </c>
    </row>
    <row r="8" spans="2:8" ht="17.399999999999999" x14ac:dyDescent="0.25">
      <c r="B8" s="26">
        <v>44620</v>
      </c>
      <c r="C8" s="27" t="s">
        <v>178</v>
      </c>
      <c r="D8" s="25" t="s">
        <v>74</v>
      </c>
      <c r="E8" s="25">
        <v>500</v>
      </c>
      <c r="F8" s="25" t="s">
        <v>90</v>
      </c>
    </row>
    <row r="9" spans="2:8" ht="17.399999999999999" x14ac:dyDescent="0.25">
      <c r="B9" s="26">
        <v>44620</v>
      </c>
      <c r="C9" s="27" t="s">
        <v>179</v>
      </c>
      <c r="D9" s="25" t="s">
        <v>74</v>
      </c>
      <c r="E9" s="25">
        <v>250</v>
      </c>
      <c r="F9" s="25" t="s">
        <v>90</v>
      </c>
    </row>
    <row r="10" spans="2:8" ht="17.399999999999999" x14ac:dyDescent="0.25">
      <c r="B10" s="26">
        <v>44620</v>
      </c>
      <c r="C10" s="27" t="s">
        <v>180</v>
      </c>
      <c r="D10" s="25" t="s">
        <v>74</v>
      </c>
      <c r="E10" s="25">
        <v>50</v>
      </c>
      <c r="F10" s="25" t="s">
        <v>90</v>
      </c>
    </row>
    <row r="11" spans="2:8" ht="17.399999999999999" x14ac:dyDescent="0.25">
      <c r="B11" s="26">
        <v>44650</v>
      </c>
      <c r="C11" s="27" t="s">
        <v>181</v>
      </c>
      <c r="D11" s="25" t="s">
        <v>74</v>
      </c>
      <c r="E11" s="25">
        <v>500</v>
      </c>
      <c r="F11" s="25" t="s">
        <v>97</v>
      </c>
    </row>
    <row r="12" spans="2:8" ht="17.399999999999999" x14ac:dyDescent="0.25">
      <c r="B12" s="26">
        <v>44650</v>
      </c>
      <c r="C12" s="27" t="s">
        <v>172</v>
      </c>
      <c r="D12" s="25" t="s">
        <v>84</v>
      </c>
      <c r="E12" s="25">
        <v>50</v>
      </c>
      <c r="F12" s="25" t="s">
        <v>99</v>
      </c>
    </row>
    <row r="13" spans="2:8" ht="17.399999999999999" x14ac:dyDescent="0.25">
      <c r="B13" s="26">
        <v>44650</v>
      </c>
      <c r="C13" s="27" t="s">
        <v>173</v>
      </c>
      <c r="D13" s="25" t="s">
        <v>74</v>
      </c>
      <c r="E13" s="25">
        <v>500</v>
      </c>
      <c r="F13" s="25" t="s">
        <v>101</v>
      </c>
    </row>
    <row r="14" spans="2:8" ht="17.399999999999999" x14ac:dyDescent="0.25">
      <c r="B14" s="26">
        <v>44650</v>
      </c>
      <c r="C14" s="27" t="s">
        <v>174</v>
      </c>
      <c r="D14" s="25" t="s">
        <v>74</v>
      </c>
      <c r="E14" s="25">
        <v>150</v>
      </c>
      <c r="F14" s="25" t="s">
        <v>97</v>
      </c>
    </row>
    <row r="15" spans="2:8" ht="17.399999999999999" x14ac:dyDescent="0.25">
      <c r="B15" s="26">
        <v>44650</v>
      </c>
      <c r="C15" s="27" t="s">
        <v>175</v>
      </c>
      <c r="D15" s="25" t="s">
        <v>74</v>
      </c>
      <c r="E15" s="25">
        <v>200</v>
      </c>
      <c r="F15" s="25" t="s">
        <v>103</v>
      </c>
    </row>
    <row r="16" spans="2:8" ht="17.399999999999999" x14ac:dyDescent="0.25">
      <c r="B16" s="26">
        <v>44650</v>
      </c>
      <c r="C16" s="27" t="s">
        <v>177</v>
      </c>
      <c r="D16" s="25" t="s">
        <v>74</v>
      </c>
      <c r="E16" s="25">
        <v>200</v>
      </c>
      <c r="F16" s="25" t="s">
        <v>103</v>
      </c>
    </row>
    <row r="17" spans="2:6" ht="17.399999999999999" x14ac:dyDescent="0.25">
      <c r="B17" s="26">
        <v>44681</v>
      </c>
      <c r="C17" s="27" t="s">
        <v>178</v>
      </c>
      <c r="D17" s="25" t="s">
        <v>74</v>
      </c>
      <c r="E17" s="25">
        <v>500</v>
      </c>
      <c r="F17" s="25" t="s">
        <v>101</v>
      </c>
    </row>
    <row r="18" spans="2:6" ht="17.399999999999999" x14ac:dyDescent="0.25">
      <c r="B18" s="26">
        <v>44681</v>
      </c>
      <c r="C18" s="27" t="s">
        <v>179</v>
      </c>
      <c r="D18" s="25" t="s">
        <v>74</v>
      </c>
      <c r="E18" s="25">
        <v>500</v>
      </c>
      <c r="F18" s="25" t="s">
        <v>115</v>
      </c>
    </row>
    <row r="19" spans="2:6" ht="17.399999999999999" x14ac:dyDescent="0.25">
      <c r="B19" s="26">
        <v>44681</v>
      </c>
      <c r="C19" s="27" t="s">
        <v>180</v>
      </c>
      <c r="D19" s="25" t="s">
        <v>84</v>
      </c>
      <c r="E19" s="25">
        <v>5000</v>
      </c>
      <c r="F19" s="25" t="s">
        <v>119</v>
      </c>
    </row>
    <row r="20" spans="2:6" ht="17.399999999999999" x14ac:dyDescent="0.25">
      <c r="B20" s="26">
        <v>44711</v>
      </c>
      <c r="C20" s="27" t="s">
        <v>181</v>
      </c>
      <c r="D20" s="25" t="s">
        <v>74</v>
      </c>
      <c r="E20" s="25">
        <v>500</v>
      </c>
      <c r="F20" s="25" t="s">
        <v>160</v>
      </c>
    </row>
    <row r="21" spans="2:6" ht="17.399999999999999" x14ac:dyDescent="0.25">
      <c r="B21" s="26">
        <v>44711</v>
      </c>
      <c r="C21" s="27" t="s">
        <v>172</v>
      </c>
      <c r="D21" s="25" t="s">
        <v>84</v>
      </c>
      <c r="E21" s="25">
        <v>50</v>
      </c>
      <c r="F21" s="25" t="s">
        <v>165</v>
      </c>
    </row>
    <row r="22" spans="2:6" ht="17.399999999999999" x14ac:dyDescent="0.25">
      <c r="B22" s="26">
        <v>44711</v>
      </c>
      <c r="C22" s="27" t="s">
        <v>173</v>
      </c>
      <c r="D22" s="25" t="s">
        <v>74</v>
      </c>
      <c r="E22" s="25">
        <v>5000</v>
      </c>
      <c r="F22" s="25" t="s">
        <v>166</v>
      </c>
    </row>
    <row r="23" spans="2:6" ht="17.399999999999999" x14ac:dyDescent="0.25">
      <c r="B23" s="26">
        <v>44711</v>
      </c>
      <c r="C23" s="27" t="s">
        <v>174</v>
      </c>
      <c r="D23" s="25" t="s">
        <v>74</v>
      </c>
      <c r="E23" s="25">
        <v>1000</v>
      </c>
      <c r="F23" s="25" t="s">
        <v>166</v>
      </c>
    </row>
    <row r="24" spans="2:6" ht="17.399999999999999" x14ac:dyDescent="0.25">
      <c r="B24" s="26">
        <v>44711</v>
      </c>
      <c r="C24" s="27" t="s">
        <v>175</v>
      </c>
      <c r="D24" s="25" t="s">
        <v>74</v>
      </c>
      <c r="E24" s="25">
        <v>250</v>
      </c>
      <c r="F24" s="25" t="s">
        <v>166</v>
      </c>
    </row>
    <row r="25" spans="2:6" ht="17.399999999999999" x14ac:dyDescent="0.25">
      <c r="B25" s="26"/>
      <c r="C25" s="27"/>
      <c r="D25" s="25"/>
      <c r="E25" s="25"/>
      <c r="F25" s="25"/>
    </row>
    <row r="26" spans="2:6" ht="17.399999999999999" x14ac:dyDescent="0.25">
      <c r="B26" s="26"/>
      <c r="C26" s="27"/>
      <c r="D26" s="25"/>
      <c r="E26" s="25"/>
      <c r="F26" s="25"/>
    </row>
    <row r="27" spans="2:6" ht="17.399999999999999" x14ac:dyDescent="0.25">
      <c r="B27" s="26"/>
      <c r="C27" s="27"/>
      <c r="D27" s="25"/>
      <c r="E27" s="25"/>
      <c r="F27" s="25"/>
    </row>
    <row r="28" spans="2:6" ht="17.399999999999999" x14ac:dyDescent="0.25">
      <c r="B28" s="26"/>
      <c r="C28" s="27"/>
      <c r="D28" s="25"/>
      <c r="E28" s="25"/>
      <c r="F28" s="25"/>
    </row>
    <row r="29" spans="2:6" ht="17.399999999999999" x14ac:dyDescent="0.25">
      <c r="B29" s="26"/>
      <c r="C29" s="27"/>
      <c r="D29" s="25"/>
      <c r="E29" s="25"/>
      <c r="F29" s="25"/>
    </row>
    <row r="30" spans="2:6" ht="17.399999999999999" x14ac:dyDescent="0.25">
      <c r="B30" s="25"/>
      <c r="C30" s="27"/>
      <c r="D30" s="25"/>
      <c r="E30" s="25"/>
      <c r="F30" s="25"/>
    </row>
    <row r="31" spans="2:6" ht="17.399999999999999" x14ac:dyDescent="0.25">
      <c r="B31" s="25"/>
      <c r="C31" s="27"/>
      <c r="D31" s="25"/>
      <c r="E31" s="25"/>
      <c r="F31" s="25"/>
    </row>
    <row r="32" spans="2:6" ht="17.399999999999999" x14ac:dyDescent="0.25">
      <c r="B32" s="25"/>
      <c r="C32" s="27"/>
      <c r="D32" s="25"/>
      <c r="E32" s="25"/>
      <c r="F32" s="25"/>
    </row>
    <row r="33" spans="2:6" ht="17.399999999999999" x14ac:dyDescent="0.25">
      <c r="B33" s="25"/>
      <c r="C33" s="27"/>
      <c r="D33" s="25"/>
      <c r="E33" s="25"/>
      <c r="F33" s="25"/>
    </row>
    <row r="34" spans="2:6" ht="17.399999999999999" x14ac:dyDescent="0.25">
      <c r="B34" s="25"/>
      <c r="C34" s="27"/>
      <c r="D34" s="25"/>
      <c r="E34" s="25"/>
      <c r="F34" s="25"/>
    </row>
    <row r="35" spans="2:6" ht="17.399999999999999" x14ac:dyDescent="0.25">
      <c r="B35" s="25"/>
      <c r="C35" s="27"/>
      <c r="D35" s="25"/>
      <c r="E35" s="25"/>
      <c r="F35" s="25"/>
    </row>
    <row r="36" spans="2:6" ht="17.399999999999999" x14ac:dyDescent="0.25">
      <c r="B36" s="25"/>
      <c r="C36" s="27"/>
      <c r="D36" s="25"/>
      <c r="E36" s="25"/>
      <c r="F36" s="25"/>
    </row>
    <row r="37" spans="2:6" ht="17.399999999999999" x14ac:dyDescent="0.25">
      <c r="B37" s="25"/>
      <c r="C37" s="27"/>
      <c r="D37" s="25"/>
      <c r="E37" s="25"/>
      <c r="F37" s="25"/>
    </row>
    <row r="38" spans="2:6" ht="17.399999999999999" x14ac:dyDescent="0.25">
      <c r="B38" s="25"/>
      <c r="C38" s="27"/>
      <c r="D38" s="25"/>
      <c r="E38" s="25"/>
      <c r="F38" s="25"/>
    </row>
    <row r="39" spans="2:6" ht="17.399999999999999" x14ac:dyDescent="0.25">
      <c r="B39" s="25"/>
      <c r="C39" s="27"/>
      <c r="D39" s="25"/>
      <c r="E39" s="25"/>
      <c r="F39" s="25"/>
    </row>
    <row r="40" spans="2:6" ht="17.399999999999999" x14ac:dyDescent="0.25">
      <c r="B40" s="25"/>
      <c r="C40" s="27"/>
      <c r="D40" s="25"/>
      <c r="E40" s="25"/>
      <c r="F40" s="25"/>
    </row>
    <row r="41" spans="2:6" ht="17.399999999999999" x14ac:dyDescent="0.25">
      <c r="B41" s="25"/>
      <c r="C41" s="27"/>
      <c r="D41" s="25"/>
      <c r="E41" s="25"/>
      <c r="F41" s="25"/>
    </row>
    <row r="42" spans="2:6" ht="17.399999999999999" x14ac:dyDescent="0.25">
      <c r="B42" s="25"/>
      <c r="C42" s="27"/>
      <c r="D42" s="25"/>
      <c r="E42" s="25"/>
      <c r="F42" s="25"/>
    </row>
    <row r="43" spans="2:6" ht="17.399999999999999" x14ac:dyDescent="0.25">
      <c r="B43" s="25"/>
      <c r="C43" s="27"/>
      <c r="D43" s="25"/>
      <c r="E43" s="25"/>
      <c r="F43" s="25"/>
    </row>
    <row r="44" spans="2:6" ht="17.399999999999999" x14ac:dyDescent="0.25">
      <c r="B44" s="25"/>
      <c r="C44" s="27"/>
      <c r="D44" s="25"/>
      <c r="E44" s="25"/>
      <c r="F44" s="25"/>
    </row>
    <row r="45" spans="2:6" ht="17.399999999999999" x14ac:dyDescent="0.25">
      <c r="B45" s="25"/>
      <c r="C45" s="27"/>
      <c r="D45" s="25"/>
      <c r="E45" s="25"/>
      <c r="F45" s="25"/>
    </row>
    <row r="46" spans="2:6" ht="17.399999999999999" x14ac:dyDescent="0.25">
      <c r="B46" s="25"/>
      <c r="C46" s="27"/>
      <c r="D46" s="25"/>
      <c r="E46" s="25"/>
      <c r="F46" s="25"/>
    </row>
    <row r="47" spans="2:6" ht="17.399999999999999" x14ac:dyDescent="0.25">
      <c r="B47" s="25"/>
      <c r="C47" s="27"/>
      <c r="D47" s="25"/>
      <c r="E47" s="25"/>
      <c r="F47" s="25"/>
    </row>
    <row r="48" spans="2:6" ht="17.399999999999999" x14ac:dyDescent="0.25">
      <c r="B48" s="25"/>
      <c r="C48" s="27"/>
      <c r="D48" s="25"/>
      <c r="E48" s="25"/>
      <c r="F48" s="25"/>
    </row>
    <row r="49" spans="2:6" ht="17.399999999999999" x14ac:dyDescent="0.25">
      <c r="B49" s="25"/>
      <c r="C49" s="27"/>
      <c r="D49" s="25"/>
      <c r="E49" s="25"/>
      <c r="F49" s="25"/>
    </row>
    <row r="50" spans="2:6" ht="17.399999999999999" x14ac:dyDescent="0.25">
      <c r="B50" s="25"/>
      <c r="C50" s="27"/>
      <c r="D50" s="25"/>
      <c r="E50" s="25"/>
      <c r="F50" s="25"/>
    </row>
  </sheetData>
  <autoFilter ref="B2:F20" xr:uid="{57292E58-5A82-48F1-9F68-8B458D066101}"/>
  <dataValidations count="1">
    <dataValidation type="list" allowBlank="1" showErrorMessage="1" errorTitle="برجاء الكتابه بطريقه صحيحه" error="بونص_x000a_جزاءات" sqref="D3:D50" xr:uid="{2232E99C-66BC-4237-BF39-8A6024846E00}">
      <formula1>$H$3:$H$4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اكتب الاسم صح" error="الاسم غير صحصح املائيا_x000a_اتاكد من الاسم" xr:uid="{96FACE06-9545-4553-A838-0D6D241388F5}">
          <x14:formula1>
            <xm:f>'بيانات العمال'!$B$2:$B$56</xm:f>
          </x14:formula1>
          <xm:sqref>C3:C50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4186-F241-4D50-8A9E-F6A559505880}">
  <dimension ref="A1:AJ56"/>
  <sheetViews>
    <sheetView rightToLeft="1" zoomScale="50" zoomScaleNormal="5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M18" sqref="M18"/>
    </sheetView>
  </sheetViews>
  <sheetFormatPr defaultColWidth="9" defaultRowHeight="32.4" x14ac:dyDescent="0.55000000000000004"/>
  <cols>
    <col min="1" max="1" width="65.5" style="20" customWidth="1"/>
    <col min="2" max="2" width="12.69921875" style="122" customWidth="1"/>
    <col min="3" max="3" width="14.19921875" style="122" customWidth="1"/>
    <col min="4" max="4" width="11" style="122" customWidth="1"/>
    <col min="5" max="34" width="7.5" style="9" customWidth="1"/>
    <col min="35" max="35" width="21.8984375" style="9" customWidth="1"/>
    <col min="36" max="36" width="20" style="9" customWidth="1"/>
    <col min="37" max="16384" width="9" style="9"/>
  </cols>
  <sheetData>
    <row r="1" spans="1:36" s="19" customFormat="1" ht="138" x14ac:dyDescent="0.25">
      <c r="A1" s="119" t="s">
        <v>0</v>
      </c>
      <c r="B1" s="120" t="s">
        <v>5</v>
      </c>
      <c r="C1" s="120" t="s">
        <v>12</v>
      </c>
      <c r="D1" s="120" t="s">
        <v>114</v>
      </c>
      <c r="E1" s="111" t="s">
        <v>125</v>
      </c>
      <c r="F1" s="111" t="s">
        <v>126</v>
      </c>
      <c r="G1" s="111" t="s">
        <v>127</v>
      </c>
      <c r="H1" s="111" t="s">
        <v>128</v>
      </c>
      <c r="I1" s="111" t="s">
        <v>129</v>
      </c>
      <c r="J1" s="111" t="s">
        <v>130</v>
      </c>
      <c r="K1" s="111" t="s">
        <v>131</v>
      </c>
      <c r="L1" s="111" t="s">
        <v>132</v>
      </c>
      <c r="M1" s="111" t="s">
        <v>133</v>
      </c>
      <c r="N1" s="111" t="s">
        <v>134</v>
      </c>
      <c r="O1" s="111" t="s">
        <v>135</v>
      </c>
      <c r="P1" s="111" t="s">
        <v>136</v>
      </c>
      <c r="Q1" s="111" t="s">
        <v>137</v>
      </c>
      <c r="R1" s="111" t="s">
        <v>138</v>
      </c>
      <c r="S1" s="111" t="s">
        <v>139</v>
      </c>
      <c r="T1" s="111" t="s">
        <v>140</v>
      </c>
      <c r="U1" s="111" t="s">
        <v>141</v>
      </c>
      <c r="V1" s="111" t="s">
        <v>142</v>
      </c>
      <c r="W1" s="111" t="s">
        <v>143</v>
      </c>
      <c r="X1" s="111" t="s">
        <v>144</v>
      </c>
      <c r="Y1" s="111" t="s">
        <v>145</v>
      </c>
      <c r="Z1" s="111" t="s">
        <v>146</v>
      </c>
      <c r="AA1" s="111" t="s">
        <v>147</v>
      </c>
      <c r="AB1" s="111" t="s">
        <v>148</v>
      </c>
      <c r="AC1" s="111" t="s">
        <v>149</v>
      </c>
      <c r="AD1" s="111" t="s">
        <v>150</v>
      </c>
      <c r="AE1" s="111" t="s">
        <v>151</v>
      </c>
      <c r="AF1" s="111" t="s">
        <v>152</v>
      </c>
      <c r="AG1" s="111" t="s">
        <v>153</v>
      </c>
      <c r="AH1" s="111" t="s">
        <v>154</v>
      </c>
      <c r="AI1" s="112" t="s">
        <v>72</v>
      </c>
      <c r="AJ1" s="113" t="s">
        <v>73</v>
      </c>
    </row>
    <row r="2" spans="1:36" x14ac:dyDescent="0.55000000000000004">
      <c r="A2" s="117" t="s">
        <v>172</v>
      </c>
      <c r="B2" s="2" t="str">
        <f>VLOOKUP(A2,'بيانات العمال'!$B$2:$C$49,2,FALSE)</f>
        <v>سعودي</v>
      </c>
      <c r="C2" s="3" t="str">
        <f>VLOOKUP(A2,'بيانات العمال'!$B$1:$F$49,5,FALSE)</f>
        <v>مدير عام</v>
      </c>
      <c r="D2" s="2" t="s">
        <v>109</v>
      </c>
      <c r="E2" s="127">
        <v>1</v>
      </c>
      <c r="F2" s="127">
        <v>1</v>
      </c>
      <c r="G2" s="127">
        <v>1</v>
      </c>
      <c r="H2" s="127">
        <v>1</v>
      </c>
      <c r="I2" s="127">
        <v>1</v>
      </c>
      <c r="J2" s="127">
        <v>1</v>
      </c>
      <c r="K2" s="127">
        <v>1</v>
      </c>
      <c r="L2" s="127">
        <v>1</v>
      </c>
      <c r="M2" s="127">
        <v>1</v>
      </c>
      <c r="N2" s="127">
        <v>1</v>
      </c>
      <c r="O2" s="127">
        <v>1</v>
      </c>
      <c r="P2" s="127">
        <v>1</v>
      </c>
      <c r="Q2" s="127">
        <v>1</v>
      </c>
      <c r="R2" s="127">
        <v>1</v>
      </c>
      <c r="S2" s="127">
        <v>1</v>
      </c>
      <c r="T2" s="127">
        <v>1</v>
      </c>
      <c r="U2" s="127">
        <v>1</v>
      </c>
      <c r="V2" s="127">
        <v>1</v>
      </c>
      <c r="W2" s="127">
        <v>1</v>
      </c>
      <c r="X2" s="127">
        <v>1</v>
      </c>
      <c r="Y2" s="127">
        <v>1</v>
      </c>
      <c r="Z2" s="127">
        <v>1</v>
      </c>
      <c r="AA2" s="127">
        <v>1</v>
      </c>
      <c r="AB2" s="127">
        <v>1</v>
      </c>
      <c r="AC2" s="127">
        <v>1</v>
      </c>
      <c r="AD2" s="127">
        <v>1</v>
      </c>
      <c r="AE2" s="127">
        <v>1</v>
      </c>
      <c r="AF2" s="127">
        <v>1</v>
      </c>
      <c r="AG2" s="127">
        <v>1</v>
      </c>
      <c r="AH2" s="127">
        <v>1</v>
      </c>
      <c r="AI2" s="128">
        <f t="shared" ref="AI2:AI27" si="0">SUM(E2:AH2)</f>
        <v>30</v>
      </c>
      <c r="AJ2" s="129">
        <f>30-'الحضور والغياب'!$AI2</f>
        <v>0</v>
      </c>
    </row>
    <row r="3" spans="1:36" x14ac:dyDescent="0.55000000000000004">
      <c r="A3" s="117" t="s">
        <v>173</v>
      </c>
      <c r="B3" s="2" t="str">
        <f>VLOOKUP(A3,'بيانات العمال'!$B$2:$C$49,2,FALSE)</f>
        <v>مصري</v>
      </c>
      <c r="C3" s="3" t="str">
        <f>VLOOKUP(A3,'بيانات العمال'!$B$1:$F$49,5,FALSE)</f>
        <v>محاسب</v>
      </c>
      <c r="D3" s="2" t="s">
        <v>109</v>
      </c>
      <c r="E3" s="127">
        <v>1</v>
      </c>
      <c r="F3" s="127">
        <v>1</v>
      </c>
      <c r="G3" s="127">
        <v>1</v>
      </c>
      <c r="H3" s="127">
        <v>1</v>
      </c>
      <c r="I3" s="127">
        <v>1</v>
      </c>
      <c r="J3" s="127">
        <v>1</v>
      </c>
      <c r="K3" s="127">
        <v>1</v>
      </c>
      <c r="L3" s="127">
        <v>1</v>
      </c>
      <c r="M3" s="127">
        <v>1</v>
      </c>
      <c r="N3" s="127">
        <v>1</v>
      </c>
      <c r="O3" s="127">
        <v>1</v>
      </c>
      <c r="P3" s="127">
        <v>1</v>
      </c>
      <c r="Q3" s="127">
        <v>1</v>
      </c>
      <c r="R3" s="127">
        <v>1</v>
      </c>
      <c r="S3" s="127">
        <v>1</v>
      </c>
      <c r="T3" s="127">
        <v>1</v>
      </c>
      <c r="U3" s="127">
        <v>1</v>
      </c>
      <c r="V3" s="127">
        <v>1</v>
      </c>
      <c r="W3" s="127">
        <v>1</v>
      </c>
      <c r="X3" s="127">
        <v>1</v>
      </c>
      <c r="Y3" s="127">
        <v>1</v>
      </c>
      <c r="Z3" s="127">
        <v>1</v>
      </c>
      <c r="AA3" s="127">
        <v>1</v>
      </c>
      <c r="AB3" s="127">
        <v>1</v>
      </c>
      <c r="AC3" s="127">
        <v>1</v>
      </c>
      <c r="AD3" s="127">
        <v>1</v>
      </c>
      <c r="AE3" s="127">
        <v>1</v>
      </c>
      <c r="AF3" s="127">
        <v>1</v>
      </c>
      <c r="AG3" s="127">
        <v>1</v>
      </c>
      <c r="AH3" s="127">
        <v>1</v>
      </c>
      <c r="AI3" s="128">
        <f t="shared" si="0"/>
        <v>30</v>
      </c>
      <c r="AJ3" s="129">
        <f>30-'الحضور والغياب'!$AI3</f>
        <v>0</v>
      </c>
    </row>
    <row r="4" spans="1:36" x14ac:dyDescent="0.55000000000000004">
      <c r="A4" s="117" t="s">
        <v>174</v>
      </c>
      <c r="B4" s="2" t="str">
        <f>VLOOKUP(A4,'بيانات العمال'!$B$2:$C$49,2,FALSE)</f>
        <v>سعودي</v>
      </c>
      <c r="C4" s="3" t="str">
        <f>VLOOKUP(A4,'بيانات العمال'!$B$1:$F$49,5,FALSE)</f>
        <v>إداري</v>
      </c>
      <c r="D4" s="2" t="s">
        <v>109</v>
      </c>
      <c r="E4" s="127">
        <v>1</v>
      </c>
      <c r="F4" s="127">
        <v>1</v>
      </c>
      <c r="G4" s="127">
        <v>1</v>
      </c>
      <c r="H4" s="127">
        <v>1</v>
      </c>
      <c r="I4" s="127">
        <v>1</v>
      </c>
      <c r="J4" s="127">
        <v>1</v>
      </c>
      <c r="K4" s="127">
        <v>1</v>
      </c>
      <c r="L4" s="127">
        <v>1</v>
      </c>
      <c r="M4" s="127">
        <v>1</v>
      </c>
      <c r="N4" s="127">
        <v>1</v>
      </c>
      <c r="O4" s="127">
        <v>1</v>
      </c>
      <c r="P4" s="127">
        <v>1</v>
      </c>
      <c r="Q4" s="127">
        <v>1</v>
      </c>
      <c r="R4" s="127">
        <v>1</v>
      </c>
      <c r="S4" s="127">
        <v>1</v>
      </c>
      <c r="T4" s="127">
        <v>1</v>
      </c>
      <c r="U4" s="127">
        <v>1</v>
      </c>
      <c r="V4" s="127">
        <v>1</v>
      </c>
      <c r="W4" s="127">
        <v>1</v>
      </c>
      <c r="X4" s="127">
        <v>1</v>
      </c>
      <c r="Y4" s="127">
        <v>1</v>
      </c>
      <c r="Z4" s="127">
        <v>1</v>
      </c>
      <c r="AA4" s="127">
        <v>1</v>
      </c>
      <c r="AB4" s="127">
        <v>1</v>
      </c>
      <c r="AC4" s="127">
        <v>1</v>
      </c>
      <c r="AD4" s="127">
        <v>1</v>
      </c>
      <c r="AE4" s="127">
        <v>1</v>
      </c>
      <c r="AF4" s="127">
        <v>1</v>
      </c>
      <c r="AG4" s="127">
        <v>1</v>
      </c>
      <c r="AH4" s="127">
        <v>1</v>
      </c>
      <c r="AI4" s="130">
        <f t="shared" si="0"/>
        <v>30</v>
      </c>
      <c r="AJ4" s="131">
        <f>30-'الحضور والغياب'!$AI4</f>
        <v>0</v>
      </c>
    </row>
    <row r="5" spans="1:36" x14ac:dyDescent="0.55000000000000004">
      <c r="A5" s="117" t="s">
        <v>175</v>
      </c>
      <c r="B5" s="2" t="str">
        <f>VLOOKUP(A5,'بيانات العمال'!$B$2:$C$49,2,FALSE)</f>
        <v>مصري</v>
      </c>
      <c r="C5" s="3" t="str">
        <f>VLOOKUP(A5,'بيانات العمال'!$B$1:$F$49,5,FALSE)</f>
        <v>نجار</v>
      </c>
      <c r="D5" s="2" t="s">
        <v>109</v>
      </c>
      <c r="E5" s="127"/>
      <c r="F5" s="127"/>
      <c r="G5" s="127"/>
      <c r="H5" s="127"/>
      <c r="I5" s="127"/>
      <c r="J5" s="127"/>
      <c r="K5" s="127">
        <v>1</v>
      </c>
      <c r="L5" s="127">
        <v>1</v>
      </c>
      <c r="M5" s="127">
        <v>1</v>
      </c>
      <c r="N5" s="127">
        <v>1</v>
      </c>
      <c r="O5" s="127">
        <v>1</v>
      </c>
      <c r="P5" s="127">
        <v>1</v>
      </c>
      <c r="Q5" s="127">
        <v>1</v>
      </c>
      <c r="R5" s="127">
        <v>1</v>
      </c>
      <c r="S5" s="127">
        <v>1</v>
      </c>
      <c r="T5" s="127">
        <v>1</v>
      </c>
      <c r="U5" s="127">
        <v>1</v>
      </c>
      <c r="V5" s="127">
        <v>1</v>
      </c>
      <c r="W5" s="127">
        <v>1</v>
      </c>
      <c r="X5" s="127">
        <v>1</v>
      </c>
      <c r="Y5" s="127">
        <v>1</v>
      </c>
      <c r="Z5" s="127">
        <v>1</v>
      </c>
      <c r="AA5" s="127">
        <v>1</v>
      </c>
      <c r="AB5" s="127">
        <v>1</v>
      </c>
      <c r="AC5" s="127">
        <v>1</v>
      </c>
      <c r="AD5" s="127">
        <v>1</v>
      </c>
      <c r="AE5" s="127">
        <v>1</v>
      </c>
      <c r="AF5" s="127">
        <v>1</v>
      </c>
      <c r="AG5" s="127">
        <v>1</v>
      </c>
      <c r="AH5" s="127">
        <v>1</v>
      </c>
      <c r="AI5" s="128">
        <f>SUM(E5:AH5)</f>
        <v>24</v>
      </c>
      <c r="AJ5" s="129">
        <f>30-'الحضور والغياب'!$AI5</f>
        <v>6</v>
      </c>
    </row>
    <row r="6" spans="1:36" x14ac:dyDescent="0.55000000000000004">
      <c r="A6" s="117" t="s">
        <v>176</v>
      </c>
      <c r="B6" s="2" t="str">
        <f>VLOOKUP(A6,'بيانات العمال'!$B$2:$C$49,2,FALSE)</f>
        <v>مصري</v>
      </c>
      <c r="C6" s="3" t="str">
        <f>VLOOKUP(A6,'بيانات العمال'!$B$1:$F$49,5,FALSE)</f>
        <v>مراقب</v>
      </c>
      <c r="D6" s="2" t="s">
        <v>110</v>
      </c>
      <c r="E6" s="127">
        <v>1</v>
      </c>
      <c r="F6" s="127">
        <v>1</v>
      </c>
      <c r="G6" s="127">
        <v>1</v>
      </c>
      <c r="H6" s="127">
        <v>1</v>
      </c>
      <c r="I6" s="127">
        <v>1</v>
      </c>
      <c r="J6" s="127">
        <v>1</v>
      </c>
      <c r="K6" s="127">
        <v>1</v>
      </c>
      <c r="L6" s="127">
        <v>1</v>
      </c>
      <c r="M6" s="127">
        <v>1</v>
      </c>
      <c r="N6" s="127">
        <v>1</v>
      </c>
      <c r="O6" s="127">
        <v>1</v>
      </c>
      <c r="P6" s="127">
        <v>1</v>
      </c>
      <c r="Q6" s="127">
        <v>1</v>
      </c>
      <c r="R6" s="127">
        <v>1</v>
      </c>
      <c r="S6" s="127">
        <v>1</v>
      </c>
      <c r="T6" s="127">
        <v>1</v>
      </c>
      <c r="U6" s="127">
        <v>1</v>
      </c>
      <c r="V6" s="127">
        <v>1</v>
      </c>
      <c r="W6" s="127">
        <v>1</v>
      </c>
      <c r="X6" s="127">
        <v>1</v>
      </c>
      <c r="Y6" s="127">
        <v>1</v>
      </c>
      <c r="Z6" s="127">
        <v>1</v>
      </c>
      <c r="AA6" s="127">
        <v>1</v>
      </c>
      <c r="AB6" s="127">
        <v>1</v>
      </c>
      <c r="AC6" s="127">
        <v>1</v>
      </c>
      <c r="AD6" s="127">
        <v>1</v>
      </c>
      <c r="AE6" s="127">
        <v>1</v>
      </c>
      <c r="AF6" s="127">
        <v>1</v>
      </c>
      <c r="AG6" s="127">
        <v>1</v>
      </c>
      <c r="AH6" s="127">
        <v>1</v>
      </c>
      <c r="AI6" s="130">
        <f t="shared" si="0"/>
        <v>30</v>
      </c>
      <c r="AJ6" s="131">
        <f>30-'الحضور والغياب'!$AI6</f>
        <v>0</v>
      </c>
    </row>
    <row r="7" spans="1:36" x14ac:dyDescent="0.55000000000000004">
      <c r="A7" s="117" t="s">
        <v>177</v>
      </c>
      <c r="B7" s="2" t="str">
        <f>VLOOKUP(A7,'بيانات العمال'!$B$2:$C$49,2,FALSE)</f>
        <v>مصري</v>
      </c>
      <c r="C7" s="3" t="str">
        <f>VLOOKUP(A7,'بيانات العمال'!$B$1:$F$49,5,FALSE)</f>
        <v>نجار</v>
      </c>
      <c r="D7" s="2" t="s">
        <v>109</v>
      </c>
      <c r="E7" s="127">
        <v>1</v>
      </c>
      <c r="F7" s="127">
        <v>1</v>
      </c>
      <c r="G7" s="127">
        <v>1</v>
      </c>
      <c r="H7" s="127">
        <v>1</v>
      </c>
      <c r="I7" s="127">
        <v>1</v>
      </c>
      <c r="J7" s="127">
        <v>1</v>
      </c>
      <c r="K7" s="127">
        <v>1</v>
      </c>
      <c r="L7" s="127">
        <v>1</v>
      </c>
      <c r="M7" s="127">
        <v>1</v>
      </c>
      <c r="N7" s="127">
        <v>1</v>
      </c>
      <c r="O7" s="127">
        <v>1</v>
      </c>
      <c r="P7" s="127">
        <v>1</v>
      </c>
      <c r="Q7" s="127">
        <v>1</v>
      </c>
      <c r="R7" s="127">
        <v>1</v>
      </c>
      <c r="S7" s="127">
        <v>1</v>
      </c>
      <c r="T7" s="127">
        <v>1</v>
      </c>
      <c r="U7" s="127">
        <v>1</v>
      </c>
      <c r="V7" s="127">
        <v>1</v>
      </c>
      <c r="W7" s="127">
        <v>1</v>
      </c>
      <c r="X7" s="127">
        <v>1</v>
      </c>
      <c r="Y7" s="127">
        <v>1</v>
      </c>
      <c r="Z7" s="127">
        <v>1</v>
      </c>
      <c r="AA7" s="127">
        <v>1</v>
      </c>
      <c r="AB7" s="127">
        <v>1</v>
      </c>
      <c r="AC7" s="127">
        <v>1</v>
      </c>
      <c r="AD7" s="127">
        <v>1</v>
      </c>
      <c r="AE7" s="127">
        <v>1</v>
      </c>
      <c r="AF7" s="127">
        <v>1</v>
      </c>
      <c r="AG7" s="127">
        <v>1</v>
      </c>
      <c r="AH7" s="127">
        <v>1</v>
      </c>
      <c r="AI7" s="128">
        <f t="shared" si="0"/>
        <v>30</v>
      </c>
      <c r="AJ7" s="129">
        <f>30-'الحضور والغياب'!$AI7</f>
        <v>0</v>
      </c>
    </row>
    <row r="8" spans="1:36" x14ac:dyDescent="0.55000000000000004">
      <c r="A8" s="117" t="s">
        <v>178</v>
      </c>
      <c r="B8" s="2" t="str">
        <f>VLOOKUP(A8,'بيانات العمال'!$B$2:$C$49,2,FALSE)</f>
        <v>باكستاني</v>
      </c>
      <c r="C8" s="85" t="str">
        <f>VLOOKUP(A8,'بيانات العمال'!$B$1:$F$56,5,FALSE)</f>
        <v>عامل تشطيبات</v>
      </c>
      <c r="D8" s="2" t="s">
        <v>110</v>
      </c>
      <c r="E8" s="127">
        <v>1</v>
      </c>
      <c r="F8" s="127">
        <v>1</v>
      </c>
      <c r="G8" s="127">
        <v>1</v>
      </c>
      <c r="H8" s="127">
        <v>1</v>
      </c>
      <c r="I8" s="127">
        <v>1</v>
      </c>
      <c r="J8" s="127">
        <v>1</v>
      </c>
      <c r="K8" s="127">
        <v>1</v>
      </c>
      <c r="L8" s="127">
        <v>1</v>
      </c>
      <c r="M8" s="127">
        <v>1</v>
      </c>
      <c r="N8" s="127">
        <v>1</v>
      </c>
      <c r="O8" s="127">
        <v>1</v>
      </c>
      <c r="P8" s="127">
        <v>1</v>
      </c>
      <c r="Q8" s="127">
        <v>1</v>
      </c>
      <c r="R8" s="127">
        <v>1</v>
      </c>
      <c r="S8" s="127">
        <v>1</v>
      </c>
      <c r="T8" s="127">
        <v>1</v>
      </c>
      <c r="U8" s="127">
        <v>1</v>
      </c>
      <c r="V8" s="127">
        <v>1</v>
      </c>
      <c r="W8" s="127">
        <v>1</v>
      </c>
      <c r="X8" s="127">
        <v>1</v>
      </c>
      <c r="Y8" s="127">
        <v>1</v>
      </c>
      <c r="Z8" s="127">
        <v>1</v>
      </c>
      <c r="AA8" s="127">
        <v>1</v>
      </c>
      <c r="AB8" s="127">
        <v>1</v>
      </c>
      <c r="AC8" s="127">
        <v>1</v>
      </c>
      <c r="AD8" s="127">
        <v>1</v>
      </c>
      <c r="AE8" s="127">
        <v>1</v>
      </c>
      <c r="AF8" s="127">
        <v>1</v>
      </c>
      <c r="AG8" s="127">
        <v>1</v>
      </c>
      <c r="AH8" s="127">
        <v>1</v>
      </c>
      <c r="AI8" s="130">
        <f>SUM(E8:AH8)</f>
        <v>30</v>
      </c>
      <c r="AJ8" s="131">
        <f>30-'الحضور والغياب'!$AI8</f>
        <v>0</v>
      </c>
    </row>
    <row r="9" spans="1:36" x14ac:dyDescent="0.55000000000000004">
      <c r="A9" s="117" t="s">
        <v>179</v>
      </c>
      <c r="B9" s="2" t="str">
        <f>VLOOKUP(A9,'بيانات العمال'!$B$2:$C$49,2,FALSE)</f>
        <v>هندي</v>
      </c>
      <c r="C9" s="3" t="str">
        <f>VLOOKUP(A9,'بيانات العمال'!$B$1:$F$49,5,FALSE)</f>
        <v>عامل نجار</v>
      </c>
      <c r="D9" s="2" t="s">
        <v>109</v>
      </c>
      <c r="E9" s="127">
        <v>1</v>
      </c>
      <c r="F9" s="127">
        <v>1</v>
      </c>
      <c r="G9" s="127">
        <v>1</v>
      </c>
      <c r="H9" s="127">
        <v>1</v>
      </c>
      <c r="I9" s="127">
        <v>1</v>
      </c>
      <c r="J9" s="127">
        <v>1</v>
      </c>
      <c r="K9" s="127">
        <v>1</v>
      </c>
      <c r="L9" s="127">
        <v>1</v>
      </c>
      <c r="M9" s="127">
        <v>1</v>
      </c>
      <c r="N9" s="127">
        <v>1</v>
      </c>
      <c r="O9" s="127">
        <v>1</v>
      </c>
      <c r="P9" s="127">
        <v>1</v>
      </c>
      <c r="Q9" s="127">
        <v>1</v>
      </c>
      <c r="R9" s="127">
        <v>1</v>
      </c>
      <c r="S9" s="127">
        <v>1</v>
      </c>
      <c r="T9" s="127">
        <v>1</v>
      </c>
      <c r="U9" s="127">
        <v>1</v>
      </c>
      <c r="V9" s="127">
        <v>1</v>
      </c>
      <c r="W9" s="127">
        <v>1</v>
      </c>
      <c r="X9" s="127">
        <v>1</v>
      </c>
      <c r="Y9" s="127">
        <v>1</v>
      </c>
      <c r="Z9" s="127">
        <v>1</v>
      </c>
      <c r="AA9" s="127">
        <v>1</v>
      </c>
      <c r="AB9" s="127">
        <v>1</v>
      </c>
      <c r="AC9" s="127">
        <v>1</v>
      </c>
      <c r="AD9" s="127">
        <v>1</v>
      </c>
      <c r="AE9" s="127">
        <v>1</v>
      </c>
      <c r="AF9" s="127">
        <v>1</v>
      </c>
      <c r="AG9" s="127">
        <v>1</v>
      </c>
      <c r="AH9" s="127">
        <v>1</v>
      </c>
      <c r="AI9" s="132">
        <f t="shared" si="0"/>
        <v>30</v>
      </c>
      <c r="AJ9" s="133">
        <f>30-'الحضور والغياب'!$AI9</f>
        <v>0</v>
      </c>
    </row>
    <row r="10" spans="1:36" x14ac:dyDescent="0.55000000000000004">
      <c r="A10" s="117" t="s">
        <v>180</v>
      </c>
      <c r="B10" s="2" t="str">
        <f>VLOOKUP(A10,'بيانات العمال'!$B$2:$C$49,2,FALSE)</f>
        <v>باكستاني</v>
      </c>
      <c r="C10" s="3" t="str">
        <f>VLOOKUP(A10,'بيانات العمال'!$B$1:$F$49,5,FALSE)</f>
        <v>عامل تشطيبات</v>
      </c>
      <c r="D10" s="2" t="s">
        <v>110</v>
      </c>
      <c r="E10" s="127">
        <v>1</v>
      </c>
      <c r="F10" s="127">
        <v>1</v>
      </c>
      <c r="G10" s="127">
        <v>1</v>
      </c>
      <c r="H10" s="127">
        <v>1</v>
      </c>
      <c r="I10" s="127">
        <v>1</v>
      </c>
      <c r="J10" s="127">
        <v>1</v>
      </c>
      <c r="K10" s="127">
        <v>1</v>
      </c>
      <c r="L10" s="127">
        <v>1</v>
      </c>
      <c r="M10" s="127">
        <v>1</v>
      </c>
      <c r="N10" s="127">
        <v>1</v>
      </c>
      <c r="O10" s="127">
        <v>1</v>
      </c>
      <c r="P10" s="127">
        <v>1</v>
      </c>
      <c r="Q10" s="127">
        <v>1</v>
      </c>
      <c r="R10" s="127">
        <v>1</v>
      </c>
      <c r="S10" s="127">
        <v>1</v>
      </c>
      <c r="T10" s="127">
        <v>1</v>
      </c>
      <c r="U10" s="127">
        <v>1</v>
      </c>
      <c r="V10" s="127">
        <v>1</v>
      </c>
      <c r="W10" s="127">
        <v>1</v>
      </c>
      <c r="X10" s="127">
        <v>1</v>
      </c>
      <c r="Y10" s="127">
        <v>1</v>
      </c>
      <c r="Z10" s="127">
        <v>1</v>
      </c>
      <c r="AA10" s="127">
        <v>1</v>
      </c>
      <c r="AB10" s="127">
        <v>1</v>
      </c>
      <c r="AC10" s="127">
        <v>1</v>
      </c>
      <c r="AD10" s="127">
        <v>1</v>
      </c>
      <c r="AE10" s="127">
        <v>1</v>
      </c>
      <c r="AF10" s="127">
        <v>1</v>
      </c>
      <c r="AG10" s="127">
        <v>1</v>
      </c>
      <c r="AH10" s="127">
        <v>1</v>
      </c>
      <c r="AI10" s="132">
        <f t="shared" si="0"/>
        <v>30</v>
      </c>
      <c r="AJ10" s="133">
        <f>30-'الحضور والغياب'!$AI10</f>
        <v>0</v>
      </c>
    </row>
    <row r="11" spans="1:36" x14ac:dyDescent="0.55000000000000004">
      <c r="A11" s="117" t="s">
        <v>181</v>
      </c>
      <c r="B11" s="2" t="str">
        <f>VLOOKUP(A11,'بيانات العمال'!$B$2:$C$49,2,FALSE)</f>
        <v>باكستاني</v>
      </c>
      <c r="C11" s="3" t="str">
        <f>VLOOKUP(A11,'بيانات العمال'!$B$1:$F$49,5,FALSE)</f>
        <v>تشطيبات</v>
      </c>
      <c r="D11" s="2" t="s">
        <v>122</v>
      </c>
      <c r="E11" s="127">
        <v>1</v>
      </c>
      <c r="F11" s="127">
        <v>1</v>
      </c>
      <c r="G11" s="127">
        <v>1</v>
      </c>
      <c r="H11" s="127">
        <v>1</v>
      </c>
      <c r="I11" s="127">
        <v>1</v>
      </c>
      <c r="J11" s="127">
        <v>1</v>
      </c>
      <c r="K11" s="127">
        <v>1</v>
      </c>
      <c r="L11" s="127">
        <v>1</v>
      </c>
      <c r="M11" s="127">
        <v>1</v>
      </c>
      <c r="N11" s="127">
        <v>1</v>
      </c>
      <c r="O11" s="127">
        <v>1</v>
      </c>
      <c r="P11" s="127">
        <v>1</v>
      </c>
      <c r="Q11" s="127">
        <v>1</v>
      </c>
      <c r="R11" s="127">
        <v>1</v>
      </c>
      <c r="S11" s="127">
        <v>1</v>
      </c>
      <c r="T11" s="127">
        <v>1</v>
      </c>
      <c r="U11" s="127">
        <v>1</v>
      </c>
      <c r="V11" s="127">
        <v>1</v>
      </c>
      <c r="W11" s="127">
        <v>1</v>
      </c>
      <c r="X11" s="127">
        <v>1</v>
      </c>
      <c r="Y11" s="127">
        <v>1</v>
      </c>
      <c r="Z11" s="127">
        <v>1</v>
      </c>
      <c r="AA11" s="127">
        <v>1</v>
      </c>
      <c r="AB11" s="127">
        <v>1</v>
      </c>
      <c r="AC11" s="127">
        <v>1</v>
      </c>
      <c r="AD11" s="127">
        <v>1</v>
      </c>
      <c r="AE11" s="127">
        <v>1</v>
      </c>
      <c r="AF11" s="127">
        <v>1</v>
      </c>
      <c r="AG11" s="127">
        <v>1</v>
      </c>
      <c r="AH11" s="127">
        <v>1</v>
      </c>
      <c r="AI11" s="132">
        <f t="shared" si="0"/>
        <v>30</v>
      </c>
      <c r="AJ11" s="133">
        <f>30-'الحضور والغياب'!$AI11</f>
        <v>0</v>
      </c>
    </row>
    <row r="12" spans="1:36" x14ac:dyDescent="0.55000000000000004">
      <c r="A12" s="117" t="s">
        <v>182</v>
      </c>
      <c r="B12" s="2" t="str">
        <f>VLOOKUP(A12,'بيانات العمال'!$B$2:$C$49,2,FALSE)</f>
        <v>مصري</v>
      </c>
      <c r="C12" s="3" t="str">
        <f>VLOOKUP(A12,'بيانات العمال'!$B$1:$F$49,5,FALSE)</f>
        <v>نجار</v>
      </c>
      <c r="D12" s="2" t="s">
        <v>109</v>
      </c>
      <c r="E12" s="127">
        <v>1</v>
      </c>
      <c r="F12" s="127">
        <v>1</v>
      </c>
      <c r="G12" s="127">
        <v>1</v>
      </c>
      <c r="H12" s="127">
        <v>1</v>
      </c>
      <c r="I12" s="127">
        <v>1</v>
      </c>
      <c r="J12" s="127">
        <v>1</v>
      </c>
      <c r="K12" s="127">
        <v>1</v>
      </c>
      <c r="L12" s="127">
        <v>1</v>
      </c>
      <c r="M12" s="127">
        <v>1</v>
      </c>
      <c r="N12" s="127">
        <v>1</v>
      </c>
      <c r="O12" s="127">
        <v>1</v>
      </c>
      <c r="P12" s="127">
        <v>1</v>
      </c>
      <c r="Q12" s="127">
        <v>1</v>
      </c>
      <c r="R12" s="127">
        <v>1</v>
      </c>
      <c r="S12" s="127">
        <v>1</v>
      </c>
      <c r="T12" s="127">
        <v>1</v>
      </c>
      <c r="U12" s="127">
        <v>1</v>
      </c>
      <c r="V12" s="127">
        <v>1</v>
      </c>
      <c r="W12" s="127">
        <v>1</v>
      </c>
      <c r="X12" s="127">
        <v>1</v>
      </c>
      <c r="Y12" s="127">
        <v>1</v>
      </c>
      <c r="Z12" s="127">
        <v>1</v>
      </c>
      <c r="AA12" s="127">
        <v>1</v>
      </c>
      <c r="AB12" s="127">
        <v>1</v>
      </c>
      <c r="AC12" s="127">
        <v>1</v>
      </c>
      <c r="AD12" s="127">
        <v>1</v>
      </c>
      <c r="AE12" s="127">
        <v>1</v>
      </c>
      <c r="AF12" s="127">
        <v>1</v>
      </c>
      <c r="AG12" s="127">
        <v>1</v>
      </c>
      <c r="AH12" s="127">
        <v>1</v>
      </c>
      <c r="AI12" s="132">
        <f t="shared" si="0"/>
        <v>30</v>
      </c>
      <c r="AJ12" s="133">
        <f>30-'الحضور والغياب'!$AI12</f>
        <v>0</v>
      </c>
    </row>
    <row r="13" spans="1:36" x14ac:dyDescent="0.55000000000000004">
      <c r="A13" s="117" t="s">
        <v>183</v>
      </c>
      <c r="B13" s="2" t="str">
        <f>VLOOKUP(A13,'بيانات العمال'!$B$2:$C$49,2,FALSE)</f>
        <v>هندي</v>
      </c>
      <c r="C13" s="3" t="str">
        <f>VLOOKUP(A13,'بيانات العمال'!$B$1:$F$49,5,FALSE)</f>
        <v>عامل تشطيبات</v>
      </c>
      <c r="D13" s="2" t="s">
        <v>110</v>
      </c>
      <c r="E13" s="127">
        <v>1</v>
      </c>
      <c r="F13" s="127">
        <v>1</v>
      </c>
      <c r="G13" s="127">
        <v>1</v>
      </c>
      <c r="H13" s="127">
        <v>1</v>
      </c>
      <c r="I13" s="127">
        <v>1</v>
      </c>
      <c r="J13" s="127">
        <v>1</v>
      </c>
      <c r="K13" s="127">
        <v>1</v>
      </c>
      <c r="L13" s="127">
        <v>1</v>
      </c>
      <c r="M13" s="127">
        <v>1</v>
      </c>
      <c r="N13" s="127">
        <v>1</v>
      </c>
      <c r="O13" s="127">
        <v>1</v>
      </c>
      <c r="P13" s="127">
        <v>1</v>
      </c>
      <c r="Q13" s="127">
        <v>1</v>
      </c>
      <c r="R13" s="127">
        <v>1</v>
      </c>
      <c r="S13" s="127">
        <v>1</v>
      </c>
      <c r="T13" s="127">
        <v>1</v>
      </c>
      <c r="U13" s="127">
        <v>1</v>
      </c>
      <c r="V13" s="127">
        <v>1</v>
      </c>
      <c r="W13" s="127">
        <v>1</v>
      </c>
      <c r="X13" s="127">
        <v>1</v>
      </c>
      <c r="Y13" s="127">
        <v>1</v>
      </c>
      <c r="Z13" s="127">
        <v>1</v>
      </c>
      <c r="AA13" s="127">
        <v>1</v>
      </c>
      <c r="AB13" s="127">
        <v>1</v>
      </c>
      <c r="AC13" s="127">
        <v>1</v>
      </c>
      <c r="AD13" s="127">
        <v>1</v>
      </c>
      <c r="AE13" s="127">
        <v>1</v>
      </c>
      <c r="AF13" s="127">
        <v>1</v>
      </c>
      <c r="AG13" s="127">
        <v>1</v>
      </c>
      <c r="AH13" s="127">
        <v>1</v>
      </c>
      <c r="AI13" s="132">
        <f t="shared" si="0"/>
        <v>30</v>
      </c>
      <c r="AJ13" s="133">
        <f>30-'الحضور والغياب'!$AI13</f>
        <v>0</v>
      </c>
    </row>
    <row r="14" spans="1:36" x14ac:dyDescent="0.55000000000000004">
      <c r="A14" s="117" t="s">
        <v>184</v>
      </c>
      <c r="B14" s="2" t="str">
        <f>VLOOKUP(A14,'بيانات العمال'!$B$2:$C$49,2,FALSE)</f>
        <v>هندي</v>
      </c>
      <c r="C14" s="3" t="str">
        <f>VLOOKUP(A14,'بيانات العمال'!$B$1:$F$49,5,FALSE)</f>
        <v>عامل تشطيبات</v>
      </c>
      <c r="D14" s="2" t="s">
        <v>111</v>
      </c>
      <c r="E14" s="127">
        <v>1</v>
      </c>
      <c r="F14" s="127">
        <v>1</v>
      </c>
      <c r="G14" s="127">
        <v>1</v>
      </c>
      <c r="H14" s="127">
        <v>1</v>
      </c>
      <c r="I14" s="127">
        <v>1</v>
      </c>
      <c r="J14" s="127">
        <v>1</v>
      </c>
      <c r="K14" s="127">
        <v>1</v>
      </c>
      <c r="L14" s="127">
        <v>1</v>
      </c>
      <c r="M14" s="127">
        <v>1</v>
      </c>
      <c r="N14" s="127">
        <v>1</v>
      </c>
      <c r="O14" s="127">
        <v>1</v>
      </c>
      <c r="P14" s="127">
        <v>1</v>
      </c>
      <c r="Q14" s="127">
        <v>1</v>
      </c>
      <c r="R14" s="127">
        <v>1</v>
      </c>
      <c r="S14" s="127">
        <v>1</v>
      </c>
      <c r="T14" s="127">
        <v>1</v>
      </c>
      <c r="U14" s="127">
        <v>1</v>
      </c>
      <c r="V14" s="127">
        <v>1</v>
      </c>
      <c r="W14" s="127">
        <v>1</v>
      </c>
      <c r="X14" s="127">
        <v>1</v>
      </c>
      <c r="Y14" s="127">
        <v>1</v>
      </c>
      <c r="Z14" s="127">
        <v>1</v>
      </c>
      <c r="AA14" s="127">
        <v>1</v>
      </c>
      <c r="AB14" s="127">
        <v>1</v>
      </c>
      <c r="AC14" s="127">
        <v>1</v>
      </c>
      <c r="AD14" s="127">
        <v>1</v>
      </c>
      <c r="AE14" s="127">
        <v>1</v>
      </c>
      <c r="AF14" s="127">
        <v>1</v>
      </c>
      <c r="AG14" s="127">
        <v>1</v>
      </c>
      <c r="AH14" s="127">
        <v>1</v>
      </c>
      <c r="AI14" s="132">
        <f t="shared" si="0"/>
        <v>30</v>
      </c>
      <c r="AJ14" s="133">
        <f>30-'الحضور والغياب'!$AI14</f>
        <v>0</v>
      </c>
    </row>
    <row r="15" spans="1:36" x14ac:dyDescent="0.55000000000000004">
      <c r="A15" s="117" t="s">
        <v>185</v>
      </c>
      <c r="B15" s="2" t="str">
        <f>VLOOKUP(A15,'بيانات العمال'!$B$2:$C$49,2,FALSE)</f>
        <v>باكستاني</v>
      </c>
      <c r="C15" s="3" t="str">
        <f>VLOOKUP(A15,'بيانات العمال'!$B$1:$F$49,5,FALSE)</f>
        <v>عامل تشطيب</v>
      </c>
      <c r="D15" s="2" t="s">
        <v>111</v>
      </c>
      <c r="E15" s="127">
        <v>1</v>
      </c>
      <c r="F15" s="127">
        <v>1</v>
      </c>
      <c r="G15" s="127">
        <v>1</v>
      </c>
      <c r="H15" s="127">
        <v>1</v>
      </c>
      <c r="I15" s="127">
        <v>1</v>
      </c>
      <c r="J15" s="127">
        <v>1</v>
      </c>
      <c r="K15" s="127">
        <v>1</v>
      </c>
      <c r="L15" s="127">
        <v>1</v>
      </c>
      <c r="M15" s="127">
        <v>1</v>
      </c>
      <c r="N15" s="127">
        <v>1</v>
      </c>
      <c r="O15" s="127">
        <v>1</v>
      </c>
      <c r="P15" s="127">
        <v>1</v>
      </c>
      <c r="Q15" s="127">
        <v>1</v>
      </c>
      <c r="R15" s="127">
        <v>1</v>
      </c>
      <c r="S15" s="127">
        <v>1</v>
      </c>
      <c r="T15" s="127">
        <v>1</v>
      </c>
      <c r="U15" s="127">
        <v>1</v>
      </c>
      <c r="V15" s="127">
        <v>1</v>
      </c>
      <c r="W15" s="127">
        <v>1</v>
      </c>
      <c r="X15" s="127">
        <v>1</v>
      </c>
      <c r="Y15" s="127">
        <v>1</v>
      </c>
      <c r="Z15" s="127">
        <v>1</v>
      </c>
      <c r="AA15" s="127">
        <v>1</v>
      </c>
      <c r="AB15" s="127">
        <v>1</v>
      </c>
      <c r="AC15" s="127">
        <v>1</v>
      </c>
      <c r="AD15" s="127">
        <v>1</v>
      </c>
      <c r="AE15" s="127">
        <v>1</v>
      </c>
      <c r="AF15" s="127">
        <v>1</v>
      </c>
      <c r="AG15" s="127">
        <v>1</v>
      </c>
      <c r="AH15" s="127">
        <v>1</v>
      </c>
      <c r="AI15" s="132">
        <f t="shared" si="0"/>
        <v>30</v>
      </c>
      <c r="AJ15" s="133">
        <f>30-'الحضور والغياب'!$AI15</f>
        <v>0</v>
      </c>
    </row>
    <row r="16" spans="1:36" x14ac:dyDescent="0.55000000000000004">
      <c r="A16" s="117" t="s">
        <v>186</v>
      </c>
      <c r="B16" s="2" t="str">
        <f>VLOOKUP(A16,'بيانات العمال'!$B$2:$C$49,2,FALSE)</f>
        <v>مصري</v>
      </c>
      <c r="C16" s="3" t="str">
        <f>VLOOKUP(A16,'بيانات العمال'!$B$1:$F$49,5,FALSE)</f>
        <v>نجار</v>
      </c>
      <c r="D16" s="2" t="s">
        <v>109</v>
      </c>
      <c r="E16" s="127"/>
      <c r="F16" s="127"/>
      <c r="G16" s="134"/>
      <c r="H16" s="127"/>
      <c r="I16" s="127"/>
      <c r="J16" s="127"/>
      <c r="K16" s="127">
        <v>1</v>
      </c>
      <c r="L16" s="127">
        <v>1</v>
      </c>
      <c r="M16" s="127">
        <v>1</v>
      </c>
      <c r="N16" s="127">
        <v>1</v>
      </c>
      <c r="O16" s="127">
        <v>1</v>
      </c>
      <c r="P16" s="127">
        <v>1</v>
      </c>
      <c r="Q16" s="127">
        <v>1</v>
      </c>
      <c r="R16" s="127">
        <v>1</v>
      </c>
      <c r="S16" s="127">
        <v>1</v>
      </c>
      <c r="T16" s="127">
        <v>1</v>
      </c>
      <c r="U16" s="127">
        <v>1</v>
      </c>
      <c r="V16" s="127">
        <v>1</v>
      </c>
      <c r="W16" s="127">
        <v>1</v>
      </c>
      <c r="X16" s="127">
        <v>1</v>
      </c>
      <c r="Y16" s="127">
        <v>1</v>
      </c>
      <c r="Z16" s="127">
        <v>1</v>
      </c>
      <c r="AA16" s="127">
        <v>1</v>
      </c>
      <c r="AB16" s="127">
        <v>1</v>
      </c>
      <c r="AC16" s="127">
        <v>1</v>
      </c>
      <c r="AD16" s="127">
        <v>1</v>
      </c>
      <c r="AE16" s="127">
        <v>1</v>
      </c>
      <c r="AF16" s="127">
        <v>1</v>
      </c>
      <c r="AG16" s="127">
        <v>1</v>
      </c>
      <c r="AH16" s="127">
        <v>1</v>
      </c>
      <c r="AI16" s="132">
        <f t="shared" si="0"/>
        <v>24</v>
      </c>
      <c r="AJ16" s="133">
        <f>30-'الحضور والغياب'!$AI16</f>
        <v>6</v>
      </c>
    </row>
    <row r="17" spans="1:36" x14ac:dyDescent="0.55000000000000004">
      <c r="A17" s="117" t="s">
        <v>187</v>
      </c>
      <c r="B17" s="2" t="str">
        <f>VLOOKUP(A17,'بيانات العمال'!$B$2:$C$49,2,FALSE)</f>
        <v>هندي</v>
      </c>
      <c r="C17" s="3" t="str">
        <f>VLOOKUP(A17,'بيانات العمال'!$B$1:$F$49,5,FALSE)</f>
        <v>عامل نجار</v>
      </c>
      <c r="D17" s="2" t="s">
        <v>109</v>
      </c>
      <c r="E17" s="127">
        <v>1</v>
      </c>
      <c r="F17" s="127">
        <v>1</v>
      </c>
      <c r="G17" s="127">
        <v>1</v>
      </c>
      <c r="H17" s="127">
        <v>1</v>
      </c>
      <c r="I17" s="127">
        <v>1</v>
      </c>
      <c r="J17" s="127">
        <v>1</v>
      </c>
      <c r="K17" s="127">
        <v>1</v>
      </c>
      <c r="L17" s="127">
        <v>1</v>
      </c>
      <c r="M17" s="127">
        <v>1</v>
      </c>
      <c r="N17" s="127">
        <v>1</v>
      </c>
      <c r="O17" s="127">
        <v>1</v>
      </c>
      <c r="P17" s="127">
        <v>1</v>
      </c>
      <c r="Q17" s="127">
        <v>1</v>
      </c>
      <c r="R17" s="127">
        <v>1</v>
      </c>
      <c r="S17" s="127">
        <v>1</v>
      </c>
      <c r="T17" s="127">
        <v>1</v>
      </c>
      <c r="U17" s="127">
        <v>1</v>
      </c>
      <c r="V17" s="127">
        <v>1</v>
      </c>
      <c r="W17" s="127">
        <v>1</v>
      </c>
      <c r="X17" s="127">
        <v>1</v>
      </c>
      <c r="Y17" s="127">
        <v>1</v>
      </c>
      <c r="Z17" s="127">
        <v>1</v>
      </c>
      <c r="AA17" s="127">
        <v>1</v>
      </c>
      <c r="AB17" s="127">
        <v>1</v>
      </c>
      <c r="AC17" s="127">
        <v>1</v>
      </c>
      <c r="AD17" s="127">
        <v>1</v>
      </c>
      <c r="AE17" s="127">
        <v>1</v>
      </c>
      <c r="AF17" s="127">
        <v>1</v>
      </c>
      <c r="AG17" s="127">
        <v>1</v>
      </c>
      <c r="AH17" s="127">
        <v>1</v>
      </c>
      <c r="AI17" s="132">
        <f t="shared" si="0"/>
        <v>30</v>
      </c>
      <c r="AJ17" s="133">
        <f>30-'الحضور والغياب'!$AI17</f>
        <v>0</v>
      </c>
    </row>
    <row r="18" spans="1:36" x14ac:dyDescent="0.55000000000000004">
      <c r="A18" s="117" t="s">
        <v>188</v>
      </c>
      <c r="B18" s="2" t="str">
        <f>VLOOKUP(A18,'بيانات العمال'!$B$2:$C$49,2,FALSE)</f>
        <v>باكستاني</v>
      </c>
      <c r="C18" s="3" t="str">
        <f>VLOOKUP(A18,'بيانات العمال'!$B$1:$F$49,5,FALSE)</f>
        <v>كهربائي</v>
      </c>
      <c r="D18" s="2" t="s">
        <v>109</v>
      </c>
      <c r="E18" s="127">
        <v>1</v>
      </c>
      <c r="F18" s="127">
        <v>1</v>
      </c>
      <c r="G18" s="127">
        <v>1</v>
      </c>
      <c r="H18" s="127">
        <v>1</v>
      </c>
      <c r="I18" s="127">
        <v>1</v>
      </c>
      <c r="J18" s="127">
        <v>1</v>
      </c>
      <c r="K18" s="127">
        <v>1</v>
      </c>
      <c r="L18" s="127">
        <v>1</v>
      </c>
      <c r="M18" s="127">
        <v>1</v>
      </c>
      <c r="N18" s="127">
        <v>1</v>
      </c>
      <c r="O18" s="127">
        <v>1</v>
      </c>
      <c r="P18" s="127">
        <v>1</v>
      </c>
      <c r="Q18" s="127">
        <v>1</v>
      </c>
      <c r="R18" s="127">
        <v>1</v>
      </c>
      <c r="S18" s="127">
        <v>1</v>
      </c>
      <c r="T18" s="127">
        <v>1</v>
      </c>
      <c r="U18" s="127">
        <v>1</v>
      </c>
      <c r="V18" s="127">
        <v>1</v>
      </c>
      <c r="W18" s="127">
        <v>1</v>
      </c>
      <c r="X18" s="127">
        <v>1</v>
      </c>
      <c r="Y18" s="127">
        <v>1</v>
      </c>
      <c r="Z18" s="127">
        <v>1</v>
      </c>
      <c r="AA18" s="127">
        <v>1</v>
      </c>
      <c r="AB18" s="127">
        <v>1</v>
      </c>
      <c r="AC18" s="127">
        <v>1</v>
      </c>
      <c r="AD18" s="127">
        <v>1</v>
      </c>
      <c r="AE18" s="127">
        <v>1</v>
      </c>
      <c r="AF18" s="127">
        <v>1</v>
      </c>
      <c r="AG18" s="127">
        <v>1</v>
      </c>
      <c r="AH18" s="127">
        <v>1</v>
      </c>
      <c r="AI18" s="132">
        <f t="shared" si="0"/>
        <v>30</v>
      </c>
      <c r="AJ18" s="133">
        <f>30-'الحضور والغياب'!$AI18</f>
        <v>0</v>
      </c>
    </row>
    <row r="19" spans="1:36" x14ac:dyDescent="0.55000000000000004">
      <c r="A19" s="117" t="s">
        <v>189</v>
      </c>
      <c r="B19" s="2" t="str">
        <f>VLOOKUP(A19,'بيانات العمال'!$B$2:$C$49,2,FALSE)</f>
        <v>هندي</v>
      </c>
      <c r="C19" s="3" t="str">
        <f>VLOOKUP(A19,'بيانات العمال'!$B$1:$F$49,5,FALSE)</f>
        <v>عامل نجار</v>
      </c>
      <c r="D19" s="2" t="s">
        <v>109</v>
      </c>
      <c r="E19" s="127">
        <v>1</v>
      </c>
      <c r="F19" s="127">
        <v>1</v>
      </c>
      <c r="G19" s="127">
        <v>1</v>
      </c>
      <c r="H19" s="127">
        <v>1</v>
      </c>
      <c r="I19" s="127">
        <v>1</v>
      </c>
      <c r="J19" s="127">
        <v>1</v>
      </c>
      <c r="K19" s="127">
        <v>1</v>
      </c>
      <c r="L19" s="127">
        <v>1</v>
      </c>
      <c r="M19" s="127">
        <v>1</v>
      </c>
      <c r="N19" s="127">
        <v>1</v>
      </c>
      <c r="O19" s="127">
        <v>1</v>
      </c>
      <c r="P19" s="127">
        <v>1</v>
      </c>
      <c r="Q19" s="127">
        <v>1</v>
      </c>
      <c r="R19" s="127">
        <v>1</v>
      </c>
      <c r="S19" s="127">
        <v>1</v>
      </c>
      <c r="T19" s="127">
        <v>1</v>
      </c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32">
        <f t="shared" si="0"/>
        <v>16</v>
      </c>
      <c r="AJ19" s="133">
        <f>30-'الحضور والغياب'!$AI19</f>
        <v>14</v>
      </c>
    </row>
    <row r="20" spans="1:36" x14ac:dyDescent="0.55000000000000004">
      <c r="A20" s="117" t="s">
        <v>190</v>
      </c>
      <c r="B20" s="2" t="str">
        <f>VLOOKUP(A20,'بيانات العمال'!$B$2:$C$49,2,FALSE)</f>
        <v>مصري</v>
      </c>
      <c r="C20" s="3" t="str">
        <f>VLOOKUP(A20,'بيانات العمال'!$B$1:$F$49,5,FALSE)</f>
        <v>نجار</v>
      </c>
      <c r="D20" s="2" t="s">
        <v>109</v>
      </c>
      <c r="E20" s="127">
        <v>1</v>
      </c>
      <c r="F20" s="127">
        <v>1</v>
      </c>
      <c r="G20" s="127">
        <v>1</v>
      </c>
      <c r="H20" s="127">
        <v>1</v>
      </c>
      <c r="I20" s="127">
        <v>1</v>
      </c>
      <c r="J20" s="127">
        <v>1</v>
      </c>
      <c r="K20" s="127">
        <v>1</v>
      </c>
      <c r="L20" s="127">
        <v>1</v>
      </c>
      <c r="M20" s="127">
        <v>1</v>
      </c>
      <c r="N20" s="127">
        <v>1</v>
      </c>
      <c r="O20" s="127">
        <v>1</v>
      </c>
      <c r="P20" s="127">
        <v>1</v>
      </c>
      <c r="Q20" s="127">
        <v>1</v>
      </c>
      <c r="R20" s="127">
        <v>1</v>
      </c>
      <c r="S20" s="127">
        <v>1</v>
      </c>
      <c r="T20" s="127">
        <v>1</v>
      </c>
      <c r="U20" s="127">
        <v>1</v>
      </c>
      <c r="V20" s="127">
        <v>1</v>
      </c>
      <c r="W20" s="127">
        <v>1</v>
      </c>
      <c r="X20" s="127">
        <v>1</v>
      </c>
      <c r="Y20" s="127">
        <v>1</v>
      </c>
      <c r="Z20" s="127">
        <v>1</v>
      </c>
      <c r="AA20" s="127">
        <v>1</v>
      </c>
      <c r="AB20" s="127">
        <v>1</v>
      </c>
      <c r="AC20" s="127">
        <v>1</v>
      </c>
      <c r="AD20" s="127">
        <v>1</v>
      </c>
      <c r="AE20" s="127">
        <v>1</v>
      </c>
      <c r="AF20" s="127">
        <v>1</v>
      </c>
      <c r="AG20" s="127">
        <v>1</v>
      </c>
      <c r="AH20" s="127">
        <v>1</v>
      </c>
      <c r="AI20" s="132">
        <f t="shared" si="0"/>
        <v>30</v>
      </c>
      <c r="AJ20" s="133">
        <f>30-'الحضور والغياب'!$AI20</f>
        <v>0</v>
      </c>
    </row>
    <row r="21" spans="1:36" x14ac:dyDescent="0.55000000000000004">
      <c r="A21" s="117" t="s">
        <v>191</v>
      </c>
      <c r="B21" s="2" t="str">
        <f>VLOOKUP(A21,'بيانات العمال'!$B$2:$C$49,2,FALSE)</f>
        <v>هندي</v>
      </c>
      <c r="C21" s="3" t="str">
        <f>VLOOKUP(A21,'بيانات العمال'!$B$1:$F$49,5,FALSE)</f>
        <v>عامل تشطيبات</v>
      </c>
      <c r="D21" s="2" t="s">
        <v>110</v>
      </c>
      <c r="E21" s="127">
        <v>1</v>
      </c>
      <c r="F21" s="127">
        <v>1</v>
      </c>
      <c r="G21" s="127">
        <v>1</v>
      </c>
      <c r="H21" s="127">
        <v>1</v>
      </c>
      <c r="I21" s="127">
        <v>1</v>
      </c>
      <c r="J21" s="127">
        <v>1</v>
      </c>
      <c r="K21" s="127">
        <v>1</v>
      </c>
      <c r="L21" s="127">
        <v>1</v>
      </c>
      <c r="M21" s="127">
        <v>1</v>
      </c>
      <c r="N21" s="127">
        <v>1</v>
      </c>
      <c r="O21" s="127">
        <v>1</v>
      </c>
      <c r="P21" s="127">
        <v>1</v>
      </c>
      <c r="Q21" s="127">
        <v>1</v>
      </c>
      <c r="R21" s="127">
        <v>1</v>
      </c>
      <c r="S21" s="127">
        <v>1</v>
      </c>
      <c r="T21" s="127">
        <v>1</v>
      </c>
      <c r="U21" s="127">
        <v>1</v>
      </c>
      <c r="V21" s="127">
        <v>1</v>
      </c>
      <c r="W21" s="127">
        <v>1</v>
      </c>
      <c r="X21" s="127">
        <v>1</v>
      </c>
      <c r="Y21" s="127">
        <v>1</v>
      </c>
      <c r="Z21" s="127">
        <v>1</v>
      </c>
      <c r="AA21" s="127">
        <v>1</v>
      </c>
      <c r="AB21" s="127">
        <v>1</v>
      </c>
      <c r="AC21" s="127">
        <v>1</v>
      </c>
      <c r="AD21" s="127">
        <v>1</v>
      </c>
      <c r="AE21" s="127">
        <v>1</v>
      </c>
      <c r="AF21" s="127">
        <v>1</v>
      </c>
      <c r="AG21" s="127">
        <v>1</v>
      </c>
      <c r="AH21" s="127">
        <v>1</v>
      </c>
      <c r="AI21" s="132">
        <f t="shared" si="0"/>
        <v>30</v>
      </c>
      <c r="AJ21" s="133">
        <f>30-'الحضور والغياب'!$AI21</f>
        <v>0</v>
      </c>
    </row>
    <row r="22" spans="1:36" x14ac:dyDescent="0.55000000000000004">
      <c r="A22" s="117" t="s">
        <v>192</v>
      </c>
      <c r="B22" s="2" t="str">
        <f>VLOOKUP(A22,'بيانات العمال'!$B$2:$C$49,2,FALSE)</f>
        <v>باكستاني</v>
      </c>
      <c r="C22" s="3" t="str">
        <f>VLOOKUP(A22,'بيانات العمال'!$B$1:$F$49,5,FALSE)</f>
        <v>بناء</v>
      </c>
      <c r="D22" s="2" t="s">
        <v>109</v>
      </c>
      <c r="E22" s="127">
        <v>1</v>
      </c>
      <c r="F22" s="127">
        <v>1</v>
      </c>
      <c r="G22" s="127">
        <v>1</v>
      </c>
      <c r="H22" s="127">
        <v>1</v>
      </c>
      <c r="I22" s="127">
        <v>1</v>
      </c>
      <c r="J22" s="127">
        <v>1</v>
      </c>
      <c r="K22" s="127">
        <v>1</v>
      </c>
      <c r="L22" s="127">
        <v>1</v>
      </c>
      <c r="M22" s="127">
        <v>1</v>
      </c>
      <c r="N22" s="127">
        <v>1</v>
      </c>
      <c r="O22" s="127">
        <v>1</v>
      </c>
      <c r="P22" s="127">
        <v>1</v>
      </c>
      <c r="Q22" s="127">
        <v>1</v>
      </c>
      <c r="R22" s="127">
        <v>1</v>
      </c>
      <c r="S22" s="127">
        <v>1</v>
      </c>
      <c r="T22" s="127">
        <v>1</v>
      </c>
      <c r="U22" s="127">
        <v>1</v>
      </c>
      <c r="V22" s="127">
        <v>1</v>
      </c>
      <c r="W22" s="127">
        <v>1</v>
      </c>
      <c r="X22" s="127">
        <v>1</v>
      </c>
      <c r="Y22" s="127">
        <v>1</v>
      </c>
      <c r="Z22" s="127">
        <v>1</v>
      </c>
      <c r="AA22" s="127">
        <v>1</v>
      </c>
      <c r="AB22" s="127">
        <v>1</v>
      </c>
      <c r="AC22" s="127">
        <v>1</v>
      </c>
      <c r="AD22" s="127">
        <v>1</v>
      </c>
      <c r="AE22" s="127">
        <v>1</v>
      </c>
      <c r="AF22" s="127">
        <v>1</v>
      </c>
      <c r="AG22" s="127">
        <v>1</v>
      </c>
      <c r="AH22" s="127">
        <v>1</v>
      </c>
      <c r="AI22" s="132">
        <f t="shared" si="0"/>
        <v>30</v>
      </c>
      <c r="AJ22" s="133">
        <f>30-'الحضور والغياب'!$AI22</f>
        <v>0</v>
      </c>
    </row>
    <row r="23" spans="1:36" x14ac:dyDescent="0.55000000000000004">
      <c r="A23" s="117" t="s">
        <v>193</v>
      </c>
      <c r="B23" s="2" t="str">
        <f>VLOOKUP(A23,'بيانات العمال'!$B$2:$C$49,2,FALSE)</f>
        <v>باكستاني</v>
      </c>
      <c r="C23" s="3" t="str">
        <f>VLOOKUP(A23,'بيانات العمال'!$B$1:$F$49,5,FALSE)</f>
        <v>تشطيبات</v>
      </c>
      <c r="D23" s="2" t="s">
        <v>110</v>
      </c>
      <c r="E23" s="127">
        <v>1</v>
      </c>
      <c r="F23" s="127">
        <v>1</v>
      </c>
      <c r="G23" s="127">
        <v>1</v>
      </c>
      <c r="H23" s="127">
        <v>1</v>
      </c>
      <c r="I23" s="127">
        <v>1</v>
      </c>
      <c r="J23" s="127">
        <v>1</v>
      </c>
      <c r="K23" s="127">
        <v>1</v>
      </c>
      <c r="L23" s="127">
        <v>1</v>
      </c>
      <c r="M23" s="127">
        <v>1</v>
      </c>
      <c r="N23" s="127">
        <v>1</v>
      </c>
      <c r="O23" s="127">
        <v>1</v>
      </c>
      <c r="P23" s="127">
        <v>1</v>
      </c>
      <c r="Q23" s="127">
        <v>1</v>
      </c>
      <c r="R23" s="127">
        <v>1</v>
      </c>
      <c r="S23" s="127">
        <v>1</v>
      </c>
      <c r="T23" s="127">
        <v>1</v>
      </c>
      <c r="U23" s="127">
        <v>1</v>
      </c>
      <c r="V23" s="127">
        <v>1</v>
      </c>
      <c r="W23" s="127">
        <v>1</v>
      </c>
      <c r="X23" s="127">
        <v>1</v>
      </c>
      <c r="Y23" s="127">
        <v>1</v>
      </c>
      <c r="Z23" s="127">
        <v>1</v>
      </c>
      <c r="AA23" s="127">
        <v>1</v>
      </c>
      <c r="AB23" s="127">
        <v>1</v>
      </c>
      <c r="AC23" s="127">
        <v>1</v>
      </c>
      <c r="AD23" s="127">
        <v>1</v>
      </c>
      <c r="AE23" s="127">
        <v>1</v>
      </c>
      <c r="AF23" s="127">
        <v>1</v>
      </c>
      <c r="AG23" s="127">
        <v>1</v>
      </c>
      <c r="AH23" s="127">
        <v>1</v>
      </c>
      <c r="AI23" s="132">
        <f t="shared" si="0"/>
        <v>30</v>
      </c>
      <c r="AJ23" s="133">
        <f>30-'الحضور والغياب'!$AI23</f>
        <v>0</v>
      </c>
    </row>
    <row r="24" spans="1:36" x14ac:dyDescent="0.55000000000000004">
      <c r="A24" s="117" t="s">
        <v>194</v>
      </c>
      <c r="B24" s="2" t="str">
        <f>VLOOKUP(A24,'بيانات العمال'!$B$2:$C$49,2,FALSE)</f>
        <v>باكستاني</v>
      </c>
      <c r="C24" s="3" t="str">
        <f>VLOOKUP(A24,'بيانات العمال'!$B$1:$F$49,5,FALSE)</f>
        <v>تشطيبات</v>
      </c>
      <c r="D24" s="2" t="s">
        <v>122</v>
      </c>
      <c r="E24" s="127">
        <v>1</v>
      </c>
      <c r="F24" s="127">
        <v>1</v>
      </c>
      <c r="G24" s="127">
        <v>1</v>
      </c>
      <c r="H24" s="127">
        <v>1</v>
      </c>
      <c r="I24" s="127">
        <v>1</v>
      </c>
      <c r="J24" s="127">
        <v>1</v>
      </c>
      <c r="K24" s="127">
        <v>1</v>
      </c>
      <c r="L24" s="127">
        <v>1</v>
      </c>
      <c r="M24" s="127">
        <v>1</v>
      </c>
      <c r="N24" s="127">
        <v>1</v>
      </c>
      <c r="O24" s="127">
        <v>1</v>
      </c>
      <c r="P24" s="127">
        <v>1</v>
      </c>
      <c r="Q24" s="127">
        <v>1</v>
      </c>
      <c r="R24" s="127">
        <v>1</v>
      </c>
      <c r="S24" s="127">
        <v>1</v>
      </c>
      <c r="T24" s="127">
        <v>1</v>
      </c>
      <c r="U24" s="127">
        <v>1</v>
      </c>
      <c r="V24" s="127">
        <v>1</v>
      </c>
      <c r="W24" s="127">
        <v>1</v>
      </c>
      <c r="X24" s="127">
        <v>1</v>
      </c>
      <c r="Y24" s="127">
        <v>1</v>
      </c>
      <c r="Z24" s="127">
        <v>1</v>
      </c>
      <c r="AA24" s="127">
        <v>1</v>
      </c>
      <c r="AB24" s="127">
        <v>1</v>
      </c>
      <c r="AC24" s="127">
        <v>1</v>
      </c>
      <c r="AD24" s="127">
        <v>1</v>
      </c>
      <c r="AE24" s="127">
        <v>1</v>
      </c>
      <c r="AF24" s="127">
        <v>1</v>
      </c>
      <c r="AG24" s="127">
        <v>1</v>
      </c>
      <c r="AH24" s="127">
        <v>1</v>
      </c>
      <c r="AI24" s="132">
        <f t="shared" si="0"/>
        <v>30</v>
      </c>
      <c r="AJ24" s="133">
        <f>30-'الحضور والغياب'!$AI24</f>
        <v>0</v>
      </c>
    </row>
    <row r="25" spans="1:36" x14ac:dyDescent="0.55000000000000004">
      <c r="A25" s="117" t="s">
        <v>195</v>
      </c>
      <c r="B25" s="2" t="str">
        <f>VLOOKUP(A25,'بيانات العمال'!$B$2:$C$49,2,FALSE)</f>
        <v>باكستاني</v>
      </c>
      <c r="C25" s="3" t="str">
        <f>VLOOKUP(A25,'بيانات العمال'!$B$1:$F$49,5,FALSE)</f>
        <v>تشطيبات</v>
      </c>
      <c r="D25" s="2" t="s">
        <v>110</v>
      </c>
      <c r="E25" s="127">
        <v>1</v>
      </c>
      <c r="F25" s="127">
        <v>1</v>
      </c>
      <c r="G25" s="127">
        <v>1</v>
      </c>
      <c r="H25" s="127">
        <v>1</v>
      </c>
      <c r="I25" s="127">
        <v>1</v>
      </c>
      <c r="J25" s="127">
        <v>1</v>
      </c>
      <c r="K25" s="127">
        <v>1</v>
      </c>
      <c r="L25" s="127">
        <v>1</v>
      </c>
      <c r="M25" s="127">
        <v>1</v>
      </c>
      <c r="N25" s="127">
        <v>1</v>
      </c>
      <c r="O25" s="127">
        <v>1</v>
      </c>
      <c r="P25" s="127">
        <v>1</v>
      </c>
      <c r="Q25" s="127">
        <v>1</v>
      </c>
      <c r="R25" s="127">
        <v>1</v>
      </c>
      <c r="S25" s="127">
        <v>1</v>
      </c>
      <c r="T25" s="127">
        <v>1</v>
      </c>
      <c r="U25" s="127">
        <v>1</v>
      </c>
      <c r="V25" s="127">
        <v>1</v>
      </c>
      <c r="W25" s="127">
        <v>1</v>
      </c>
      <c r="X25" s="127">
        <v>1</v>
      </c>
      <c r="Y25" s="127">
        <v>1</v>
      </c>
      <c r="Z25" s="127">
        <v>1</v>
      </c>
      <c r="AA25" s="127">
        <v>1</v>
      </c>
      <c r="AB25" s="127">
        <v>1</v>
      </c>
      <c r="AC25" s="127">
        <v>1</v>
      </c>
      <c r="AD25" s="127">
        <v>1</v>
      </c>
      <c r="AE25" s="127">
        <v>1</v>
      </c>
      <c r="AF25" s="127">
        <v>1</v>
      </c>
      <c r="AG25" s="127">
        <v>1</v>
      </c>
      <c r="AH25" s="127">
        <v>1</v>
      </c>
      <c r="AI25" s="132">
        <f t="shared" si="0"/>
        <v>30</v>
      </c>
      <c r="AJ25" s="133">
        <f>30-'الحضور والغياب'!$AI25</f>
        <v>0</v>
      </c>
    </row>
    <row r="26" spans="1:36" x14ac:dyDescent="0.55000000000000004">
      <c r="A26" s="117" t="s">
        <v>196</v>
      </c>
      <c r="B26" s="2" t="str">
        <f>VLOOKUP(A26,'بيانات العمال'!$B$2:$C$49,2,FALSE)</f>
        <v>باكستاني</v>
      </c>
      <c r="C26" s="3" t="str">
        <f>VLOOKUP(A26,'بيانات العمال'!$B$1:$F$49,5,FALSE)</f>
        <v>بناء</v>
      </c>
      <c r="D26" s="2" t="s">
        <v>109</v>
      </c>
      <c r="E26" s="127">
        <v>1</v>
      </c>
      <c r="F26" s="127">
        <v>1</v>
      </c>
      <c r="G26" s="127">
        <v>1</v>
      </c>
      <c r="H26" s="127">
        <v>1</v>
      </c>
      <c r="I26" s="127">
        <v>1</v>
      </c>
      <c r="J26" s="127">
        <v>1</v>
      </c>
      <c r="K26" s="127">
        <v>1</v>
      </c>
      <c r="L26" s="127">
        <v>1</v>
      </c>
      <c r="M26" s="127">
        <v>1</v>
      </c>
      <c r="N26" s="127">
        <v>1</v>
      </c>
      <c r="O26" s="127">
        <v>1</v>
      </c>
      <c r="P26" s="127">
        <v>1</v>
      </c>
      <c r="Q26" s="127">
        <v>1</v>
      </c>
      <c r="R26" s="127">
        <v>1</v>
      </c>
      <c r="S26" s="127">
        <v>1</v>
      </c>
      <c r="T26" s="127">
        <v>1</v>
      </c>
      <c r="U26" s="127">
        <v>1</v>
      </c>
      <c r="V26" s="127">
        <v>1</v>
      </c>
      <c r="W26" s="127">
        <v>1</v>
      </c>
      <c r="X26" s="127">
        <v>1</v>
      </c>
      <c r="Y26" s="127">
        <v>1</v>
      </c>
      <c r="Z26" s="127">
        <v>1</v>
      </c>
      <c r="AA26" s="127">
        <v>1</v>
      </c>
      <c r="AB26" s="127">
        <v>1</v>
      </c>
      <c r="AC26" s="127">
        <v>1</v>
      </c>
      <c r="AD26" s="127">
        <v>1</v>
      </c>
      <c r="AE26" s="127">
        <v>1</v>
      </c>
      <c r="AF26" s="127">
        <v>1</v>
      </c>
      <c r="AG26" s="127">
        <v>1</v>
      </c>
      <c r="AH26" s="127">
        <v>1</v>
      </c>
      <c r="AI26" s="132">
        <f t="shared" si="0"/>
        <v>30</v>
      </c>
      <c r="AJ26" s="133">
        <f>30-'الحضور والغياب'!$AI26</f>
        <v>0</v>
      </c>
    </row>
    <row r="27" spans="1:36" x14ac:dyDescent="0.55000000000000004">
      <c r="A27" s="117" t="s">
        <v>197</v>
      </c>
      <c r="B27" s="2" t="str">
        <f>VLOOKUP(A27,'بيانات العمال'!$B$2:$C$49,2,FALSE)</f>
        <v>باكستاني</v>
      </c>
      <c r="C27" s="3" t="str">
        <f>VLOOKUP(A27,'بيانات العمال'!$B$1:$F$49,5,FALSE)</f>
        <v>تشطيبات</v>
      </c>
      <c r="D27" s="2" t="s">
        <v>111</v>
      </c>
      <c r="E27" s="127">
        <v>1</v>
      </c>
      <c r="F27" s="127">
        <v>1</v>
      </c>
      <c r="G27" s="127">
        <v>1</v>
      </c>
      <c r="H27" s="127">
        <v>1</v>
      </c>
      <c r="I27" s="127">
        <v>1</v>
      </c>
      <c r="J27" s="127">
        <v>1</v>
      </c>
      <c r="K27" s="127">
        <v>1</v>
      </c>
      <c r="L27" s="127">
        <v>1</v>
      </c>
      <c r="M27" s="127">
        <v>1</v>
      </c>
      <c r="N27" s="127">
        <v>1</v>
      </c>
      <c r="O27" s="127">
        <v>1</v>
      </c>
      <c r="P27" s="127">
        <v>1</v>
      </c>
      <c r="Q27" s="127">
        <v>1</v>
      </c>
      <c r="R27" s="127">
        <v>1</v>
      </c>
      <c r="S27" s="127">
        <v>1</v>
      </c>
      <c r="T27" s="127">
        <v>1</v>
      </c>
      <c r="U27" s="127">
        <v>1</v>
      </c>
      <c r="V27" s="127">
        <v>1</v>
      </c>
      <c r="W27" s="127">
        <v>1</v>
      </c>
      <c r="X27" s="127">
        <v>1</v>
      </c>
      <c r="Y27" s="127">
        <v>1</v>
      </c>
      <c r="Z27" s="127">
        <v>1</v>
      </c>
      <c r="AA27" s="127">
        <v>1</v>
      </c>
      <c r="AB27" s="127">
        <v>1</v>
      </c>
      <c r="AC27" s="127">
        <v>1</v>
      </c>
      <c r="AD27" s="127">
        <v>1</v>
      </c>
      <c r="AE27" s="127">
        <v>1</v>
      </c>
      <c r="AF27" s="127">
        <v>1</v>
      </c>
      <c r="AG27" s="127">
        <v>1</v>
      </c>
      <c r="AH27" s="127">
        <v>1</v>
      </c>
      <c r="AI27" s="132">
        <f t="shared" si="0"/>
        <v>30</v>
      </c>
      <c r="AJ27" s="133">
        <f>30-'الحضور والغياب'!$AI27</f>
        <v>0</v>
      </c>
    </row>
    <row r="28" spans="1:36" x14ac:dyDescent="0.55000000000000004">
      <c r="A28" s="117" t="s">
        <v>198</v>
      </c>
      <c r="B28" s="2" t="str">
        <f>VLOOKUP(A28,'بيانات العمال'!$B$2:$C$49,2,FALSE)</f>
        <v>مصري</v>
      </c>
      <c r="C28" s="3" t="str">
        <f>VLOOKUP(A28,'بيانات العمال'!$B$1:$F$49,5,FALSE)</f>
        <v>مراقب</v>
      </c>
      <c r="D28" s="2" t="s">
        <v>109</v>
      </c>
      <c r="E28" s="127">
        <v>1</v>
      </c>
      <c r="F28" s="127">
        <v>1</v>
      </c>
      <c r="G28" s="127">
        <v>1</v>
      </c>
      <c r="H28" s="127">
        <v>1</v>
      </c>
      <c r="I28" s="127">
        <v>1</v>
      </c>
      <c r="J28" s="127">
        <v>1</v>
      </c>
      <c r="K28" s="127">
        <v>1</v>
      </c>
      <c r="L28" s="127">
        <v>1</v>
      </c>
      <c r="M28" s="127">
        <v>1</v>
      </c>
      <c r="N28" s="127">
        <v>1</v>
      </c>
      <c r="O28" s="127">
        <v>1</v>
      </c>
      <c r="P28" s="127">
        <v>1</v>
      </c>
      <c r="Q28" s="127">
        <v>1</v>
      </c>
      <c r="R28" s="127">
        <v>1</v>
      </c>
      <c r="S28" s="127">
        <v>1</v>
      </c>
      <c r="T28" s="127">
        <v>1</v>
      </c>
      <c r="U28" s="127">
        <v>1</v>
      </c>
      <c r="V28" s="127">
        <v>1</v>
      </c>
      <c r="W28" s="127">
        <v>1</v>
      </c>
      <c r="X28" s="127">
        <v>1</v>
      </c>
      <c r="Y28" s="127">
        <v>1</v>
      </c>
      <c r="Z28" s="127">
        <v>1</v>
      </c>
      <c r="AA28" s="127">
        <v>1</v>
      </c>
      <c r="AB28" s="127">
        <v>1</v>
      </c>
      <c r="AC28" s="127">
        <v>1</v>
      </c>
      <c r="AD28" s="127">
        <v>1</v>
      </c>
      <c r="AE28" s="127">
        <v>1</v>
      </c>
      <c r="AF28" s="127">
        <v>1</v>
      </c>
      <c r="AG28" s="127">
        <v>1</v>
      </c>
      <c r="AH28" s="127">
        <v>1</v>
      </c>
      <c r="AI28" s="132">
        <f t="shared" ref="AI28:AI34" si="1">SUM(E28:AH28)</f>
        <v>30</v>
      </c>
      <c r="AJ28" s="133">
        <f>30-'الحضور والغياب'!$AI28</f>
        <v>0</v>
      </c>
    </row>
    <row r="29" spans="1:36" x14ac:dyDescent="0.55000000000000004">
      <c r="A29" s="117" t="s">
        <v>199</v>
      </c>
      <c r="B29" s="2" t="str">
        <f>VLOOKUP(A29,'بيانات العمال'!$B$2:$C$49,2,FALSE)</f>
        <v>مصري</v>
      </c>
      <c r="C29" s="3" t="str">
        <f>VLOOKUP(A29,'بيانات العمال'!$B$1:$F$49,5,FALSE)</f>
        <v>نجار</v>
      </c>
      <c r="D29" s="2" t="s">
        <v>109</v>
      </c>
      <c r="E29" s="127">
        <v>1</v>
      </c>
      <c r="F29" s="127">
        <v>1</v>
      </c>
      <c r="G29" s="127">
        <v>1</v>
      </c>
      <c r="H29" s="127">
        <v>1</v>
      </c>
      <c r="I29" s="127">
        <v>1</v>
      </c>
      <c r="J29" s="127">
        <v>1</v>
      </c>
      <c r="K29" s="127">
        <v>1</v>
      </c>
      <c r="L29" s="127">
        <v>1</v>
      </c>
      <c r="M29" s="127">
        <v>1</v>
      </c>
      <c r="N29" s="127">
        <v>1</v>
      </c>
      <c r="O29" s="127">
        <v>1</v>
      </c>
      <c r="P29" s="127">
        <v>1</v>
      </c>
      <c r="Q29" s="127">
        <v>1</v>
      </c>
      <c r="R29" s="127">
        <v>1</v>
      </c>
      <c r="S29" s="127">
        <v>1</v>
      </c>
      <c r="T29" s="127">
        <v>1</v>
      </c>
      <c r="U29" s="127">
        <v>1</v>
      </c>
      <c r="V29" s="127">
        <v>1</v>
      </c>
      <c r="W29" s="127">
        <v>1</v>
      </c>
      <c r="X29" s="127">
        <v>1</v>
      </c>
      <c r="Y29" s="127">
        <v>1</v>
      </c>
      <c r="Z29" s="127">
        <v>1</v>
      </c>
      <c r="AA29" s="127">
        <v>1</v>
      </c>
      <c r="AB29" s="127">
        <v>1</v>
      </c>
      <c r="AC29" s="127">
        <v>1</v>
      </c>
      <c r="AD29" s="127">
        <v>1</v>
      </c>
      <c r="AE29" s="127">
        <v>1</v>
      </c>
      <c r="AF29" s="127">
        <v>1</v>
      </c>
      <c r="AG29" s="127">
        <v>1</v>
      </c>
      <c r="AH29" s="127">
        <v>1</v>
      </c>
      <c r="AI29" s="132">
        <f t="shared" si="1"/>
        <v>30</v>
      </c>
      <c r="AJ29" s="133">
        <f>30-'الحضور والغياب'!$AI29</f>
        <v>0</v>
      </c>
    </row>
    <row r="30" spans="1:36" x14ac:dyDescent="0.55000000000000004">
      <c r="A30" s="117" t="s">
        <v>200</v>
      </c>
      <c r="B30" s="2" t="str">
        <f>VLOOKUP(A30,'بيانات العمال'!$B$2:$C$49,2,FALSE)</f>
        <v>مصري</v>
      </c>
      <c r="C30" s="3" t="str">
        <f>VLOOKUP(A30,'بيانات العمال'!$B$1:$F$49,5,FALSE)</f>
        <v>حداد</v>
      </c>
      <c r="D30" s="2" t="s">
        <v>109</v>
      </c>
      <c r="E30" s="127">
        <v>1</v>
      </c>
      <c r="F30" s="127">
        <v>1</v>
      </c>
      <c r="G30" s="127">
        <v>1</v>
      </c>
      <c r="H30" s="127">
        <v>1</v>
      </c>
      <c r="I30" s="127">
        <v>1</v>
      </c>
      <c r="J30" s="127">
        <v>1</v>
      </c>
      <c r="K30" s="127">
        <v>1</v>
      </c>
      <c r="L30" s="127">
        <v>1</v>
      </c>
      <c r="M30" s="127">
        <v>1</v>
      </c>
      <c r="N30" s="127">
        <v>1</v>
      </c>
      <c r="O30" s="127">
        <v>1</v>
      </c>
      <c r="P30" s="127">
        <v>1</v>
      </c>
      <c r="Q30" s="127">
        <v>1</v>
      </c>
      <c r="R30" s="127">
        <v>1</v>
      </c>
      <c r="S30" s="127">
        <v>1</v>
      </c>
      <c r="T30" s="127">
        <v>1</v>
      </c>
      <c r="U30" s="127">
        <v>1</v>
      </c>
      <c r="V30" s="127">
        <v>1</v>
      </c>
      <c r="W30" s="127">
        <v>1</v>
      </c>
      <c r="X30" s="127">
        <v>1</v>
      </c>
      <c r="Y30" s="127">
        <v>1</v>
      </c>
      <c r="Z30" s="127">
        <v>1</v>
      </c>
      <c r="AA30" s="127">
        <v>1</v>
      </c>
      <c r="AB30" s="127">
        <v>1</v>
      </c>
      <c r="AC30" s="127">
        <v>1</v>
      </c>
      <c r="AD30" s="127">
        <v>1</v>
      </c>
      <c r="AE30" s="127">
        <v>1</v>
      </c>
      <c r="AF30" s="127">
        <v>1</v>
      </c>
      <c r="AG30" s="127">
        <v>1</v>
      </c>
      <c r="AH30" s="127">
        <v>1</v>
      </c>
      <c r="AI30" s="132">
        <f t="shared" si="1"/>
        <v>30</v>
      </c>
      <c r="AJ30" s="133">
        <f>30-'الحضور والغياب'!$AI30</f>
        <v>0</v>
      </c>
    </row>
    <row r="31" spans="1:36" x14ac:dyDescent="0.55000000000000004">
      <c r="A31" s="117" t="s">
        <v>201</v>
      </c>
      <c r="B31" s="2" t="str">
        <f>VLOOKUP(A31,'بيانات العمال'!$B$2:$C$49,2,FALSE)</f>
        <v>مصري</v>
      </c>
      <c r="C31" s="3" t="str">
        <f>VLOOKUP(A31,'بيانات العمال'!$B$1:$F$49,5,FALSE)</f>
        <v>حداد</v>
      </c>
      <c r="D31" s="2" t="s">
        <v>109</v>
      </c>
      <c r="E31" s="127">
        <v>0</v>
      </c>
      <c r="F31" s="127">
        <v>1</v>
      </c>
      <c r="G31" s="127">
        <v>1</v>
      </c>
      <c r="H31" s="127">
        <v>1</v>
      </c>
      <c r="I31" s="127">
        <v>1</v>
      </c>
      <c r="J31" s="127">
        <v>1</v>
      </c>
      <c r="K31" s="127">
        <v>1</v>
      </c>
      <c r="L31" s="127">
        <v>1</v>
      </c>
      <c r="M31" s="127">
        <v>0</v>
      </c>
      <c r="N31" s="127">
        <v>1</v>
      </c>
      <c r="O31" s="127">
        <v>1</v>
      </c>
      <c r="P31" s="127">
        <v>1</v>
      </c>
      <c r="Q31" s="127">
        <v>1</v>
      </c>
      <c r="R31" s="127">
        <v>1</v>
      </c>
      <c r="S31" s="127">
        <v>0</v>
      </c>
      <c r="T31" s="127">
        <v>1</v>
      </c>
      <c r="U31" s="127">
        <v>1</v>
      </c>
      <c r="V31" s="127">
        <v>1</v>
      </c>
      <c r="W31" s="127">
        <v>1</v>
      </c>
      <c r="X31" s="127">
        <v>1</v>
      </c>
      <c r="Y31" s="127">
        <v>1</v>
      </c>
      <c r="Z31" s="127">
        <v>1</v>
      </c>
      <c r="AA31" s="127">
        <v>1</v>
      </c>
      <c r="AB31" s="127">
        <v>1</v>
      </c>
      <c r="AC31" s="127">
        <v>1</v>
      </c>
      <c r="AD31" s="127">
        <v>1</v>
      </c>
      <c r="AE31" s="127">
        <v>1</v>
      </c>
      <c r="AF31" s="127">
        <v>1</v>
      </c>
      <c r="AG31" s="127">
        <v>1</v>
      </c>
      <c r="AH31" s="127">
        <v>1</v>
      </c>
      <c r="AI31" s="132">
        <f t="shared" si="1"/>
        <v>27</v>
      </c>
      <c r="AJ31" s="133">
        <f>30-'الحضور والغياب'!$AI31</f>
        <v>3</v>
      </c>
    </row>
    <row r="32" spans="1:36" x14ac:dyDescent="0.55000000000000004">
      <c r="A32" s="117" t="s">
        <v>202</v>
      </c>
      <c r="B32" s="2" t="str">
        <f>VLOOKUP(A32,'بيانات العمال'!$B$2:$C$49,2,FALSE)</f>
        <v>مصري</v>
      </c>
      <c r="C32" s="3" t="str">
        <f>VLOOKUP(A32,'بيانات العمال'!$B$1:$F$49,5,FALSE)</f>
        <v>حداد</v>
      </c>
      <c r="D32" s="2" t="s">
        <v>109</v>
      </c>
      <c r="E32" s="127">
        <v>1</v>
      </c>
      <c r="F32" s="127">
        <v>1</v>
      </c>
      <c r="G32" s="127">
        <v>1</v>
      </c>
      <c r="H32" s="127">
        <v>1</v>
      </c>
      <c r="I32" s="127">
        <v>1</v>
      </c>
      <c r="J32" s="127">
        <v>1</v>
      </c>
      <c r="K32" s="127">
        <v>1</v>
      </c>
      <c r="L32" s="127">
        <v>1</v>
      </c>
      <c r="M32" s="127">
        <v>1</v>
      </c>
      <c r="N32" s="127">
        <v>1</v>
      </c>
      <c r="O32" s="127">
        <v>1</v>
      </c>
      <c r="P32" s="127">
        <v>1</v>
      </c>
      <c r="Q32" s="127">
        <v>1</v>
      </c>
      <c r="R32" s="127">
        <v>1</v>
      </c>
      <c r="S32" s="127">
        <v>1</v>
      </c>
      <c r="T32" s="127">
        <v>1</v>
      </c>
      <c r="U32" s="127">
        <v>1</v>
      </c>
      <c r="V32" s="127">
        <v>1</v>
      </c>
      <c r="W32" s="127">
        <v>1</v>
      </c>
      <c r="X32" s="127">
        <v>1</v>
      </c>
      <c r="Y32" s="127">
        <v>1</v>
      </c>
      <c r="Z32" s="127">
        <v>1</v>
      </c>
      <c r="AA32" s="127">
        <v>1</v>
      </c>
      <c r="AB32" s="127">
        <v>1</v>
      </c>
      <c r="AC32" s="127">
        <v>1</v>
      </c>
      <c r="AD32" s="127">
        <v>1</v>
      </c>
      <c r="AE32" s="127">
        <v>1</v>
      </c>
      <c r="AF32" s="127">
        <v>1</v>
      </c>
      <c r="AG32" s="127">
        <v>1</v>
      </c>
      <c r="AH32" s="127">
        <v>1</v>
      </c>
      <c r="AI32" s="132">
        <f t="shared" si="1"/>
        <v>30</v>
      </c>
      <c r="AJ32" s="133">
        <f>30-'الحضور والغياب'!$AI32</f>
        <v>0</v>
      </c>
    </row>
    <row r="33" spans="1:36" x14ac:dyDescent="0.55000000000000004">
      <c r="A33" s="117" t="s">
        <v>203</v>
      </c>
      <c r="B33" s="2" t="str">
        <f>VLOOKUP(A33,'بيانات العمال'!$B$2:$C$49,2,FALSE)</f>
        <v>مصري</v>
      </c>
      <c r="C33" s="3" t="str">
        <f>VLOOKUP(A33,'بيانات العمال'!$B$1:$F$49,5,FALSE)</f>
        <v>نجار</v>
      </c>
      <c r="D33" s="2" t="s">
        <v>109</v>
      </c>
      <c r="E33" s="127">
        <v>1</v>
      </c>
      <c r="F33" s="127">
        <v>1</v>
      </c>
      <c r="G33" s="127">
        <v>1</v>
      </c>
      <c r="H33" s="127">
        <v>1</v>
      </c>
      <c r="I33" s="127">
        <v>1</v>
      </c>
      <c r="J33" s="127">
        <v>1</v>
      </c>
      <c r="K33" s="127">
        <v>1</v>
      </c>
      <c r="L33" s="127">
        <v>0</v>
      </c>
      <c r="M33" s="127">
        <v>1</v>
      </c>
      <c r="N33" s="127">
        <v>1</v>
      </c>
      <c r="O33" s="127">
        <v>1</v>
      </c>
      <c r="P33" s="127">
        <v>1</v>
      </c>
      <c r="Q33" s="127">
        <v>1</v>
      </c>
      <c r="R33" s="127">
        <v>1</v>
      </c>
      <c r="S33" s="127">
        <v>1</v>
      </c>
      <c r="T33" s="127">
        <v>1</v>
      </c>
      <c r="U33" s="127">
        <v>0</v>
      </c>
      <c r="V33" s="127">
        <v>1</v>
      </c>
      <c r="W33" s="127">
        <v>1</v>
      </c>
      <c r="X33" s="127">
        <v>1</v>
      </c>
      <c r="Y33" s="127">
        <v>1</v>
      </c>
      <c r="Z33" s="127">
        <v>1</v>
      </c>
      <c r="AA33" s="127">
        <v>1</v>
      </c>
      <c r="AB33" s="127">
        <v>1</v>
      </c>
      <c r="AC33" s="127">
        <v>1</v>
      </c>
      <c r="AD33" s="127">
        <v>1</v>
      </c>
      <c r="AE33" s="127">
        <v>1</v>
      </c>
      <c r="AF33" s="127">
        <v>0</v>
      </c>
      <c r="AG33" s="127">
        <v>1</v>
      </c>
      <c r="AH33" s="127">
        <v>1</v>
      </c>
      <c r="AI33" s="132">
        <f t="shared" si="1"/>
        <v>27</v>
      </c>
      <c r="AJ33" s="133">
        <f>30-'الحضور والغياب'!$AI33</f>
        <v>3</v>
      </c>
    </row>
    <row r="34" spans="1:36" x14ac:dyDescent="0.55000000000000004">
      <c r="A34" s="117" t="s">
        <v>204</v>
      </c>
      <c r="B34" s="2" t="str">
        <f>VLOOKUP(A34,'بيانات العمال'!$B$2:$C$49,2,FALSE)</f>
        <v>مصري</v>
      </c>
      <c r="C34" s="3" t="str">
        <f>VLOOKUP(A34,'بيانات العمال'!$B$1:$F$49,5,FALSE)</f>
        <v>نجار</v>
      </c>
      <c r="D34" s="2" t="s">
        <v>109</v>
      </c>
      <c r="E34" s="127">
        <v>1</v>
      </c>
      <c r="F34" s="127">
        <v>1</v>
      </c>
      <c r="G34" s="127">
        <v>1</v>
      </c>
      <c r="H34" s="127">
        <v>1</v>
      </c>
      <c r="I34" s="127">
        <v>1</v>
      </c>
      <c r="J34" s="127">
        <v>1</v>
      </c>
      <c r="K34" s="127">
        <v>1</v>
      </c>
      <c r="L34" s="127">
        <v>1</v>
      </c>
      <c r="M34" s="127">
        <v>1</v>
      </c>
      <c r="N34" s="127">
        <v>0</v>
      </c>
      <c r="O34" s="127">
        <v>1</v>
      </c>
      <c r="P34" s="127">
        <v>1</v>
      </c>
      <c r="Q34" s="127">
        <v>1</v>
      </c>
      <c r="R34" s="127">
        <v>1</v>
      </c>
      <c r="S34" s="127">
        <v>1</v>
      </c>
      <c r="T34" s="127">
        <v>1</v>
      </c>
      <c r="U34" s="127">
        <v>1</v>
      </c>
      <c r="V34" s="127">
        <v>1</v>
      </c>
      <c r="W34" s="127">
        <v>1</v>
      </c>
      <c r="X34" s="127">
        <v>1</v>
      </c>
      <c r="Y34" s="127">
        <v>1</v>
      </c>
      <c r="Z34" s="127">
        <v>1</v>
      </c>
      <c r="AA34" s="127">
        <v>1</v>
      </c>
      <c r="AB34" s="127">
        <v>1</v>
      </c>
      <c r="AC34" s="127">
        <v>1</v>
      </c>
      <c r="AD34" s="127">
        <v>1</v>
      </c>
      <c r="AE34" s="127">
        <v>1</v>
      </c>
      <c r="AF34" s="127">
        <v>1</v>
      </c>
      <c r="AG34" s="127">
        <v>1</v>
      </c>
      <c r="AH34" s="127">
        <v>1</v>
      </c>
      <c r="AI34" s="132">
        <f t="shared" si="1"/>
        <v>29</v>
      </c>
      <c r="AJ34" s="133">
        <f>30-'الحضور والغياب'!$AI34</f>
        <v>1</v>
      </c>
    </row>
    <row r="35" spans="1:36" x14ac:dyDescent="0.55000000000000004">
      <c r="A35" s="117" t="s">
        <v>205</v>
      </c>
      <c r="B35" s="2" t="str">
        <f>VLOOKUP(A35,'بيانات العمال'!$B$2:$C$49,2,FALSE)</f>
        <v>مصري</v>
      </c>
      <c r="C35" s="3" t="str">
        <f>VLOOKUP(A35,'بيانات العمال'!$B$1:$F$49,5,FALSE)</f>
        <v>نجار</v>
      </c>
      <c r="D35" s="2" t="s">
        <v>109</v>
      </c>
      <c r="E35" s="127">
        <v>1</v>
      </c>
      <c r="F35" s="127">
        <v>1</v>
      </c>
      <c r="G35" s="127">
        <v>1</v>
      </c>
      <c r="H35" s="127">
        <v>1</v>
      </c>
      <c r="I35" s="127">
        <v>1</v>
      </c>
      <c r="J35" s="127">
        <v>1</v>
      </c>
      <c r="K35" s="127">
        <v>1</v>
      </c>
      <c r="L35" s="127">
        <v>1</v>
      </c>
      <c r="M35" s="127">
        <v>1</v>
      </c>
      <c r="N35" s="127">
        <v>1</v>
      </c>
      <c r="O35" s="127">
        <v>1</v>
      </c>
      <c r="P35" s="127">
        <v>1</v>
      </c>
      <c r="Q35" s="127">
        <v>1</v>
      </c>
      <c r="R35" s="127">
        <v>1</v>
      </c>
      <c r="S35" s="127">
        <v>1</v>
      </c>
      <c r="T35" s="127">
        <v>1</v>
      </c>
      <c r="U35" s="127">
        <v>1</v>
      </c>
      <c r="V35" s="127">
        <v>1</v>
      </c>
      <c r="W35" s="127">
        <v>1</v>
      </c>
      <c r="X35" s="127">
        <v>1</v>
      </c>
      <c r="Y35" s="127">
        <v>1</v>
      </c>
      <c r="Z35" s="127">
        <v>1</v>
      </c>
      <c r="AA35" s="127">
        <v>1</v>
      </c>
      <c r="AB35" s="127">
        <v>1</v>
      </c>
      <c r="AC35" s="127">
        <v>1</v>
      </c>
      <c r="AD35" s="127">
        <v>1</v>
      </c>
      <c r="AE35" s="127">
        <v>1</v>
      </c>
      <c r="AF35" s="127">
        <v>1</v>
      </c>
      <c r="AG35" s="127">
        <v>1</v>
      </c>
      <c r="AH35" s="127">
        <v>1</v>
      </c>
      <c r="AI35" s="132">
        <f t="shared" ref="AI35:AI51" si="2">SUM(E35:AH35)</f>
        <v>30</v>
      </c>
      <c r="AJ35" s="133">
        <f>30-'الحضور والغياب'!$AI35</f>
        <v>0</v>
      </c>
    </row>
    <row r="36" spans="1:36" x14ac:dyDescent="0.55000000000000004">
      <c r="A36" s="117" t="s">
        <v>206</v>
      </c>
      <c r="B36" s="2" t="str">
        <f>VLOOKUP(A36,'بيانات العمال'!$B$2:$C$49,2,FALSE)</f>
        <v>مصري</v>
      </c>
      <c r="C36" s="3" t="str">
        <f>VLOOKUP(A36,'بيانات العمال'!$B$1:$F$49,5,FALSE)</f>
        <v>نجار</v>
      </c>
      <c r="D36" s="2" t="s">
        <v>109</v>
      </c>
      <c r="E36" s="127">
        <v>1</v>
      </c>
      <c r="F36" s="127">
        <v>1</v>
      </c>
      <c r="G36" s="127">
        <v>1</v>
      </c>
      <c r="H36" s="127">
        <v>1</v>
      </c>
      <c r="I36" s="127">
        <v>1</v>
      </c>
      <c r="J36" s="127">
        <v>1</v>
      </c>
      <c r="K36" s="127">
        <v>1</v>
      </c>
      <c r="L36" s="127">
        <v>1</v>
      </c>
      <c r="M36" s="127">
        <v>1</v>
      </c>
      <c r="N36" s="127">
        <v>1</v>
      </c>
      <c r="O36" s="127">
        <v>1</v>
      </c>
      <c r="P36" s="127">
        <v>1</v>
      </c>
      <c r="Q36" s="127">
        <v>1</v>
      </c>
      <c r="R36" s="127">
        <v>1</v>
      </c>
      <c r="S36" s="127">
        <v>1</v>
      </c>
      <c r="T36" s="127">
        <v>1</v>
      </c>
      <c r="U36" s="127">
        <v>1</v>
      </c>
      <c r="V36" s="127">
        <v>1</v>
      </c>
      <c r="W36" s="127">
        <v>1</v>
      </c>
      <c r="X36" s="127">
        <v>1</v>
      </c>
      <c r="Y36" s="127">
        <v>1</v>
      </c>
      <c r="Z36" s="127">
        <v>1</v>
      </c>
      <c r="AA36" s="127">
        <v>1</v>
      </c>
      <c r="AB36" s="127">
        <v>1</v>
      </c>
      <c r="AC36" s="127">
        <v>1</v>
      </c>
      <c r="AD36" s="127">
        <v>1</v>
      </c>
      <c r="AE36" s="127">
        <v>1</v>
      </c>
      <c r="AF36" s="127">
        <v>1</v>
      </c>
      <c r="AG36" s="127">
        <v>1</v>
      </c>
      <c r="AH36" s="127">
        <v>1</v>
      </c>
      <c r="AI36" s="132">
        <f t="shared" si="2"/>
        <v>30</v>
      </c>
      <c r="AJ36" s="133">
        <f>30-'الحضور والغياب'!$AI36</f>
        <v>0</v>
      </c>
    </row>
    <row r="37" spans="1:36" x14ac:dyDescent="0.55000000000000004">
      <c r="A37" s="117" t="s">
        <v>207</v>
      </c>
      <c r="B37" s="2" t="str">
        <f>VLOOKUP(A37,'بيانات العمال'!$B$2:$C$49,2,FALSE)</f>
        <v>مصري</v>
      </c>
      <c r="C37" s="3" t="str">
        <f>VLOOKUP(A37,'بيانات العمال'!$B$1:$F$49,5,FALSE)</f>
        <v>نجار</v>
      </c>
      <c r="D37" s="2" t="s">
        <v>109</v>
      </c>
      <c r="E37" s="127">
        <v>1</v>
      </c>
      <c r="F37" s="127">
        <v>1</v>
      </c>
      <c r="G37" s="127">
        <v>1</v>
      </c>
      <c r="H37" s="127">
        <v>1</v>
      </c>
      <c r="I37" s="127">
        <v>1</v>
      </c>
      <c r="J37" s="127">
        <v>1</v>
      </c>
      <c r="K37" s="127">
        <v>1</v>
      </c>
      <c r="L37" s="127">
        <v>1</v>
      </c>
      <c r="M37" s="127">
        <v>1</v>
      </c>
      <c r="N37" s="127">
        <v>1</v>
      </c>
      <c r="O37" s="127">
        <v>1</v>
      </c>
      <c r="P37" s="127">
        <v>1</v>
      </c>
      <c r="Q37" s="127">
        <v>1</v>
      </c>
      <c r="R37" s="127">
        <v>1</v>
      </c>
      <c r="S37" s="127">
        <v>1</v>
      </c>
      <c r="T37" s="127">
        <v>1</v>
      </c>
      <c r="U37" s="127">
        <v>1</v>
      </c>
      <c r="V37" s="127">
        <v>1</v>
      </c>
      <c r="W37" s="127">
        <v>1</v>
      </c>
      <c r="X37" s="127">
        <v>1</v>
      </c>
      <c r="Y37" s="127">
        <v>1</v>
      </c>
      <c r="Z37" s="127">
        <v>1</v>
      </c>
      <c r="AA37" s="127">
        <v>1</v>
      </c>
      <c r="AB37" s="127">
        <v>1</v>
      </c>
      <c r="AC37" s="127">
        <v>1</v>
      </c>
      <c r="AD37" s="127">
        <v>1</v>
      </c>
      <c r="AE37" s="127">
        <v>1</v>
      </c>
      <c r="AF37" s="127">
        <v>1</v>
      </c>
      <c r="AG37" s="127">
        <v>1</v>
      </c>
      <c r="AH37" s="127">
        <v>1</v>
      </c>
      <c r="AI37" s="132">
        <f t="shared" si="2"/>
        <v>30</v>
      </c>
      <c r="AJ37" s="133">
        <f>30-'الحضور والغياب'!$AI37</f>
        <v>0</v>
      </c>
    </row>
    <row r="38" spans="1:36" x14ac:dyDescent="0.55000000000000004">
      <c r="A38" s="117" t="s">
        <v>208</v>
      </c>
      <c r="B38" s="2" t="str">
        <f>VLOOKUP(A38,'بيانات العمال'!$B$2:$C$49,2,FALSE)</f>
        <v>مصري</v>
      </c>
      <c r="C38" s="3" t="str">
        <f>VLOOKUP(A38,'بيانات العمال'!$B$1:$F$49,5,FALSE)</f>
        <v>بناء</v>
      </c>
      <c r="D38" s="2" t="s">
        <v>109</v>
      </c>
      <c r="E38" s="127">
        <v>1</v>
      </c>
      <c r="F38" s="127">
        <v>1</v>
      </c>
      <c r="G38" s="127">
        <v>1</v>
      </c>
      <c r="H38" s="127">
        <v>1</v>
      </c>
      <c r="I38" s="127">
        <v>1</v>
      </c>
      <c r="J38" s="127">
        <v>1</v>
      </c>
      <c r="K38" s="127">
        <v>0</v>
      </c>
      <c r="L38" s="127">
        <v>1</v>
      </c>
      <c r="M38" s="127">
        <v>1</v>
      </c>
      <c r="N38" s="127">
        <v>1</v>
      </c>
      <c r="O38" s="127">
        <v>1</v>
      </c>
      <c r="P38" s="127">
        <v>1</v>
      </c>
      <c r="Q38" s="127">
        <v>1</v>
      </c>
      <c r="R38" s="127">
        <v>1</v>
      </c>
      <c r="S38" s="127">
        <v>1</v>
      </c>
      <c r="T38" s="127">
        <v>1</v>
      </c>
      <c r="U38" s="127">
        <v>1</v>
      </c>
      <c r="V38" s="127">
        <v>1</v>
      </c>
      <c r="W38" s="127">
        <v>1</v>
      </c>
      <c r="X38" s="127">
        <v>1</v>
      </c>
      <c r="Y38" s="127">
        <v>1</v>
      </c>
      <c r="Z38" s="127">
        <v>1</v>
      </c>
      <c r="AA38" s="127">
        <v>1</v>
      </c>
      <c r="AB38" s="127">
        <v>1</v>
      </c>
      <c r="AC38" s="127">
        <v>1</v>
      </c>
      <c r="AD38" s="127">
        <v>1</v>
      </c>
      <c r="AE38" s="127">
        <v>1</v>
      </c>
      <c r="AF38" s="127">
        <v>1</v>
      </c>
      <c r="AG38" s="127">
        <v>1</v>
      </c>
      <c r="AH38" s="127">
        <v>1</v>
      </c>
      <c r="AI38" s="132">
        <f t="shared" si="2"/>
        <v>29</v>
      </c>
      <c r="AJ38" s="133">
        <f>30-'الحضور والغياب'!$AI38</f>
        <v>1</v>
      </c>
    </row>
    <row r="39" spans="1:36" x14ac:dyDescent="0.55000000000000004">
      <c r="A39" s="117" t="s">
        <v>209</v>
      </c>
      <c r="B39" s="2" t="str">
        <f>VLOOKUP(A39,'بيانات العمال'!$B$2:$C$49,2,FALSE)</f>
        <v>سعودي</v>
      </c>
      <c r="C39" s="3" t="str">
        <f>VLOOKUP(A39,'بيانات العمال'!$B$1:$F$49,5,FALSE)</f>
        <v>مدخلة بيانات</v>
      </c>
      <c r="D39" s="2" t="s">
        <v>109</v>
      </c>
      <c r="E39" s="127">
        <v>1</v>
      </c>
      <c r="F39" s="127">
        <v>1</v>
      </c>
      <c r="G39" s="127">
        <v>1</v>
      </c>
      <c r="H39" s="127">
        <v>1</v>
      </c>
      <c r="I39" s="127">
        <v>1</v>
      </c>
      <c r="J39" s="127">
        <v>1</v>
      </c>
      <c r="K39" s="127">
        <v>1</v>
      </c>
      <c r="L39" s="127">
        <v>1</v>
      </c>
      <c r="M39" s="127">
        <v>1</v>
      </c>
      <c r="N39" s="127">
        <v>1</v>
      </c>
      <c r="O39" s="127">
        <v>1</v>
      </c>
      <c r="P39" s="127">
        <v>1</v>
      </c>
      <c r="Q39" s="127">
        <v>1</v>
      </c>
      <c r="R39" s="127">
        <v>1</v>
      </c>
      <c r="S39" s="127">
        <v>1</v>
      </c>
      <c r="T39" s="127">
        <v>1</v>
      </c>
      <c r="U39" s="127">
        <v>1</v>
      </c>
      <c r="V39" s="127">
        <v>1</v>
      </c>
      <c r="W39" s="127">
        <v>1</v>
      </c>
      <c r="X39" s="127">
        <v>1</v>
      </c>
      <c r="Y39" s="127">
        <v>1</v>
      </c>
      <c r="Z39" s="127">
        <v>1</v>
      </c>
      <c r="AA39" s="127">
        <v>1</v>
      </c>
      <c r="AB39" s="127">
        <v>1</v>
      </c>
      <c r="AC39" s="127">
        <v>1</v>
      </c>
      <c r="AD39" s="127">
        <v>1</v>
      </c>
      <c r="AE39" s="127">
        <v>1</v>
      </c>
      <c r="AF39" s="127">
        <v>1</v>
      </c>
      <c r="AG39" s="127">
        <v>1</v>
      </c>
      <c r="AH39" s="127">
        <v>1</v>
      </c>
      <c r="AI39" s="132">
        <f t="shared" si="2"/>
        <v>30</v>
      </c>
      <c r="AJ39" s="133">
        <f>30-'الحضور والغياب'!$AI39</f>
        <v>0</v>
      </c>
    </row>
    <row r="40" spans="1:36" x14ac:dyDescent="0.55000000000000004">
      <c r="A40" s="117" t="s">
        <v>210</v>
      </c>
      <c r="B40" s="85" t="str">
        <f>VLOOKUP(A40,'بيانات العمال'!$B$2:$C$56,2,FALSE)</f>
        <v>باكستاني</v>
      </c>
      <c r="C40" s="85" t="str">
        <f>VLOOKUP(A40,'بيانات العمال'!$B$1:$F$56,5,FALSE)</f>
        <v>تشطيبات</v>
      </c>
      <c r="D40" s="2" t="s">
        <v>111</v>
      </c>
      <c r="E40" s="127">
        <v>1</v>
      </c>
      <c r="F40" s="127">
        <v>1</v>
      </c>
      <c r="G40" s="127">
        <v>1</v>
      </c>
      <c r="H40" s="127">
        <v>1</v>
      </c>
      <c r="I40" s="127">
        <v>1</v>
      </c>
      <c r="J40" s="127">
        <v>1</v>
      </c>
      <c r="K40" s="127">
        <v>1</v>
      </c>
      <c r="L40" s="127">
        <v>1</v>
      </c>
      <c r="M40" s="127">
        <v>1</v>
      </c>
      <c r="N40" s="127">
        <v>1</v>
      </c>
      <c r="O40" s="127">
        <v>1</v>
      </c>
      <c r="P40" s="127">
        <v>1</v>
      </c>
      <c r="Q40" s="127">
        <v>1</v>
      </c>
      <c r="R40" s="127">
        <v>1</v>
      </c>
      <c r="S40" s="127">
        <v>1</v>
      </c>
      <c r="T40" s="127">
        <v>1</v>
      </c>
      <c r="U40" s="127">
        <v>1</v>
      </c>
      <c r="V40" s="127">
        <v>1</v>
      </c>
      <c r="W40" s="127">
        <v>1</v>
      </c>
      <c r="X40" s="127">
        <v>1</v>
      </c>
      <c r="Y40" s="127">
        <v>1</v>
      </c>
      <c r="Z40" s="127">
        <v>1</v>
      </c>
      <c r="AA40" s="127">
        <v>1</v>
      </c>
      <c r="AB40" s="127">
        <v>1</v>
      </c>
      <c r="AC40" s="127">
        <v>1</v>
      </c>
      <c r="AD40" s="127">
        <v>1</v>
      </c>
      <c r="AE40" s="127">
        <v>1</v>
      </c>
      <c r="AF40" s="127">
        <v>1</v>
      </c>
      <c r="AG40" s="127">
        <v>1</v>
      </c>
      <c r="AH40" s="127">
        <v>1</v>
      </c>
      <c r="AI40" s="132">
        <f t="shared" si="2"/>
        <v>30</v>
      </c>
      <c r="AJ40" s="133">
        <f>30-'الحضور والغياب'!$AI40</f>
        <v>0</v>
      </c>
    </row>
    <row r="41" spans="1:36" x14ac:dyDescent="0.55000000000000004">
      <c r="A41" s="117" t="s">
        <v>211</v>
      </c>
      <c r="B41" s="85" t="str">
        <f>VLOOKUP(A41,'بيانات العمال'!$B$2:$C$56,2,FALSE)</f>
        <v>مصري</v>
      </c>
      <c r="C41" s="85" t="str">
        <f>VLOOKUP(A41,'بيانات العمال'!$B$1:$F$56,5,FALSE)</f>
        <v>مهندس مدني</v>
      </c>
      <c r="D41" s="2" t="s">
        <v>109</v>
      </c>
      <c r="E41" s="127">
        <v>1</v>
      </c>
      <c r="F41" s="127">
        <v>1</v>
      </c>
      <c r="G41" s="127">
        <v>1</v>
      </c>
      <c r="H41" s="127">
        <v>1</v>
      </c>
      <c r="I41" s="127">
        <v>1</v>
      </c>
      <c r="J41" s="127">
        <v>1</v>
      </c>
      <c r="K41" s="127">
        <v>1</v>
      </c>
      <c r="L41" s="127">
        <v>1</v>
      </c>
      <c r="M41" s="127">
        <v>1</v>
      </c>
      <c r="N41" s="127">
        <v>1</v>
      </c>
      <c r="O41" s="127">
        <v>1</v>
      </c>
      <c r="P41" s="127">
        <v>1</v>
      </c>
      <c r="Q41" s="127">
        <v>1</v>
      </c>
      <c r="R41" s="127">
        <v>1</v>
      </c>
      <c r="S41" s="127">
        <v>1</v>
      </c>
      <c r="T41" s="127">
        <v>1</v>
      </c>
      <c r="U41" s="127">
        <v>1</v>
      </c>
      <c r="V41" s="127">
        <v>1</v>
      </c>
      <c r="W41" s="127">
        <v>1</v>
      </c>
      <c r="X41" s="127">
        <v>1</v>
      </c>
      <c r="Y41" s="127">
        <v>1</v>
      </c>
      <c r="Z41" s="127">
        <v>1</v>
      </c>
      <c r="AA41" s="127">
        <v>1</v>
      </c>
      <c r="AB41" s="127">
        <v>1</v>
      </c>
      <c r="AC41" s="127">
        <v>1</v>
      </c>
      <c r="AD41" s="127">
        <v>1</v>
      </c>
      <c r="AE41" s="127">
        <v>1</v>
      </c>
      <c r="AF41" s="127">
        <v>1</v>
      </c>
      <c r="AG41" s="127">
        <v>1</v>
      </c>
      <c r="AH41" s="127">
        <v>1</v>
      </c>
      <c r="AI41" s="132">
        <f t="shared" si="2"/>
        <v>30</v>
      </c>
      <c r="AJ41" s="133">
        <f>30-'الحضور والغياب'!$AI41</f>
        <v>0</v>
      </c>
    </row>
    <row r="42" spans="1:36" x14ac:dyDescent="0.55000000000000004">
      <c r="A42" s="117" t="s">
        <v>212</v>
      </c>
      <c r="B42" s="85" t="str">
        <f>VLOOKUP(A42,'بيانات العمال'!$B$2:$C$56,2,FALSE)</f>
        <v>مصري</v>
      </c>
      <c r="C42" s="85" t="str">
        <f>VLOOKUP(A42,'بيانات العمال'!$B$1:$F$56,5,FALSE)</f>
        <v>حداد</v>
      </c>
      <c r="D42" s="2" t="s">
        <v>109</v>
      </c>
      <c r="E42" s="127">
        <v>1</v>
      </c>
      <c r="F42" s="127">
        <v>1</v>
      </c>
      <c r="G42" s="127">
        <v>1</v>
      </c>
      <c r="H42" s="127">
        <v>1</v>
      </c>
      <c r="I42" s="127">
        <v>1</v>
      </c>
      <c r="J42" s="127">
        <v>1</v>
      </c>
      <c r="K42" s="127">
        <v>1</v>
      </c>
      <c r="L42" s="127">
        <v>1</v>
      </c>
      <c r="M42" s="127">
        <v>1</v>
      </c>
      <c r="N42" s="127">
        <v>1</v>
      </c>
      <c r="O42" s="127">
        <v>1</v>
      </c>
      <c r="P42" s="127">
        <v>1</v>
      </c>
      <c r="Q42" s="127">
        <v>1</v>
      </c>
      <c r="R42" s="127">
        <v>1</v>
      </c>
      <c r="S42" s="127">
        <v>1</v>
      </c>
      <c r="T42" s="127">
        <v>1</v>
      </c>
      <c r="U42" s="127">
        <v>1</v>
      </c>
      <c r="V42" s="127">
        <v>1</v>
      </c>
      <c r="W42" s="127">
        <v>1</v>
      </c>
      <c r="X42" s="127">
        <v>1</v>
      </c>
      <c r="Y42" s="127">
        <v>1</v>
      </c>
      <c r="Z42" s="127">
        <v>1</v>
      </c>
      <c r="AA42" s="127">
        <v>1</v>
      </c>
      <c r="AB42" s="127">
        <v>1</v>
      </c>
      <c r="AC42" s="127">
        <v>1</v>
      </c>
      <c r="AD42" s="127">
        <v>1</v>
      </c>
      <c r="AE42" s="127">
        <v>1</v>
      </c>
      <c r="AF42" s="127">
        <v>1</v>
      </c>
      <c r="AG42" s="127">
        <v>1</v>
      </c>
      <c r="AH42" s="127">
        <v>1</v>
      </c>
      <c r="AI42" s="132">
        <f t="shared" si="2"/>
        <v>30</v>
      </c>
      <c r="AJ42" s="133">
        <f>30-'الحضور والغياب'!$AI42</f>
        <v>0</v>
      </c>
    </row>
    <row r="43" spans="1:36" x14ac:dyDescent="0.55000000000000004">
      <c r="A43" s="117" t="s">
        <v>213</v>
      </c>
      <c r="B43" s="85" t="str">
        <f>VLOOKUP(A43,'بيانات العمال'!$B$2:$C$56,2,FALSE)</f>
        <v>هندي</v>
      </c>
      <c r="C43" s="85" t="str">
        <f>VLOOKUP(A43,'بيانات العمال'!$B$1:$F$56,5,FALSE)</f>
        <v>تشطيبات</v>
      </c>
      <c r="D43" s="2" t="s">
        <v>110</v>
      </c>
      <c r="E43" s="127">
        <v>1</v>
      </c>
      <c r="F43" s="127">
        <v>1</v>
      </c>
      <c r="G43" s="127">
        <v>1</v>
      </c>
      <c r="H43" s="127">
        <v>1</v>
      </c>
      <c r="I43" s="127">
        <v>1</v>
      </c>
      <c r="J43" s="127">
        <v>1</v>
      </c>
      <c r="K43" s="127">
        <v>1</v>
      </c>
      <c r="L43" s="127">
        <v>1</v>
      </c>
      <c r="M43" s="127">
        <v>1</v>
      </c>
      <c r="N43" s="127">
        <v>1</v>
      </c>
      <c r="O43" s="127">
        <v>1</v>
      </c>
      <c r="P43" s="127">
        <v>1</v>
      </c>
      <c r="Q43" s="127">
        <v>1</v>
      </c>
      <c r="R43" s="127">
        <v>1</v>
      </c>
      <c r="S43" s="127">
        <v>1</v>
      </c>
      <c r="T43" s="127">
        <v>1</v>
      </c>
      <c r="U43" s="127">
        <v>1</v>
      </c>
      <c r="V43" s="127">
        <v>1</v>
      </c>
      <c r="W43" s="127">
        <v>1</v>
      </c>
      <c r="X43" s="127">
        <v>1</v>
      </c>
      <c r="Y43" s="127">
        <v>1</v>
      </c>
      <c r="Z43" s="127">
        <v>1</v>
      </c>
      <c r="AA43" s="127">
        <v>1</v>
      </c>
      <c r="AB43" s="127">
        <v>1</v>
      </c>
      <c r="AC43" s="127">
        <v>1</v>
      </c>
      <c r="AD43" s="127">
        <v>1</v>
      </c>
      <c r="AE43" s="127">
        <v>1</v>
      </c>
      <c r="AF43" s="127">
        <v>1</v>
      </c>
      <c r="AG43" s="127">
        <v>1</v>
      </c>
      <c r="AH43" s="127">
        <v>1</v>
      </c>
      <c r="AI43" s="132">
        <f t="shared" si="2"/>
        <v>30</v>
      </c>
      <c r="AJ43" s="133">
        <f>30-'الحضور والغياب'!$AI43</f>
        <v>0</v>
      </c>
    </row>
    <row r="44" spans="1:36" x14ac:dyDescent="0.55000000000000004">
      <c r="A44" s="117" t="s">
        <v>214</v>
      </c>
      <c r="B44" s="85" t="str">
        <f>VLOOKUP(A44,'بيانات العمال'!$B$2:$C$56,2,FALSE)</f>
        <v>هندي</v>
      </c>
      <c r="C44" s="85" t="str">
        <f>VLOOKUP(A44,'بيانات العمال'!$B$1:$F$56,5,FALSE)</f>
        <v>تشطيبات</v>
      </c>
      <c r="D44" s="2" t="s">
        <v>110</v>
      </c>
      <c r="E44" s="127">
        <v>1</v>
      </c>
      <c r="F44" s="127">
        <v>1</v>
      </c>
      <c r="G44" s="127">
        <v>1</v>
      </c>
      <c r="H44" s="127">
        <v>1</v>
      </c>
      <c r="I44" s="127">
        <v>1</v>
      </c>
      <c r="J44" s="127">
        <v>1</v>
      </c>
      <c r="K44" s="127">
        <v>1</v>
      </c>
      <c r="L44" s="127">
        <v>1</v>
      </c>
      <c r="M44" s="127">
        <v>1</v>
      </c>
      <c r="N44" s="127">
        <v>1</v>
      </c>
      <c r="O44" s="127">
        <v>1</v>
      </c>
      <c r="P44" s="127">
        <v>1</v>
      </c>
      <c r="Q44" s="127">
        <v>1</v>
      </c>
      <c r="R44" s="127">
        <v>1</v>
      </c>
      <c r="S44" s="127">
        <v>1</v>
      </c>
      <c r="T44" s="127">
        <v>1</v>
      </c>
      <c r="U44" s="127">
        <v>1</v>
      </c>
      <c r="V44" s="127">
        <v>1</v>
      </c>
      <c r="W44" s="127">
        <v>1</v>
      </c>
      <c r="X44" s="127">
        <v>1</v>
      </c>
      <c r="Y44" s="127">
        <v>1</v>
      </c>
      <c r="Z44" s="127">
        <v>1</v>
      </c>
      <c r="AA44" s="127">
        <v>1</v>
      </c>
      <c r="AB44" s="127">
        <v>1</v>
      </c>
      <c r="AC44" s="127">
        <v>1</v>
      </c>
      <c r="AD44" s="127">
        <v>1</v>
      </c>
      <c r="AE44" s="127">
        <v>1</v>
      </c>
      <c r="AF44" s="127">
        <v>1</v>
      </c>
      <c r="AG44" s="127">
        <v>1</v>
      </c>
      <c r="AH44" s="127">
        <v>1</v>
      </c>
      <c r="AI44" s="132">
        <f t="shared" si="2"/>
        <v>30</v>
      </c>
      <c r="AJ44" s="133">
        <f>30-'الحضور والغياب'!$AI44</f>
        <v>0</v>
      </c>
    </row>
    <row r="45" spans="1:36" x14ac:dyDescent="0.55000000000000004">
      <c r="A45" s="117" t="s">
        <v>215</v>
      </c>
      <c r="B45" s="85" t="str">
        <f>VLOOKUP(A45,'بيانات العمال'!$B$2:$C$56,2,FALSE)</f>
        <v>باكستاني</v>
      </c>
      <c r="C45" s="85" t="str">
        <f>VLOOKUP(A45,'بيانات العمال'!$B$1:$F$56,5,FALSE)</f>
        <v>تشطيبات</v>
      </c>
      <c r="D45" s="2" t="s">
        <v>111</v>
      </c>
      <c r="E45" s="127">
        <v>1</v>
      </c>
      <c r="F45" s="127">
        <v>1</v>
      </c>
      <c r="G45" s="127">
        <v>1</v>
      </c>
      <c r="H45" s="127">
        <v>1</v>
      </c>
      <c r="I45" s="127">
        <v>1</v>
      </c>
      <c r="J45" s="127">
        <v>1</v>
      </c>
      <c r="K45" s="127">
        <v>1</v>
      </c>
      <c r="L45" s="127">
        <v>1</v>
      </c>
      <c r="M45" s="127">
        <v>1</v>
      </c>
      <c r="N45" s="127">
        <v>1</v>
      </c>
      <c r="O45" s="127">
        <v>1</v>
      </c>
      <c r="P45" s="127">
        <v>1</v>
      </c>
      <c r="Q45" s="127">
        <v>1</v>
      </c>
      <c r="R45" s="127">
        <v>1</v>
      </c>
      <c r="S45" s="127">
        <v>1</v>
      </c>
      <c r="T45" s="127">
        <v>1</v>
      </c>
      <c r="U45" s="127">
        <v>1</v>
      </c>
      <c r="V45" s="127">
        <v>1</v>
      </c>
      <c r="W45" s="127">
        <v>1</v>
      </c>
      <c r="X45" s="127">
        <v>1</v>
      </c>
      <c r="Y45" s="127">
        <v>1</v>
      </c>
      <c r="Z45" s="127">
        <v>1</v>
      </c>
      <c r="AA45" s="127">
        <v>1</v>
      </c>
      <c r="AB45" s="127">
        <v>1</v>
      </c>
      <c r="AC45" s="127">
        <v>1</v>
      </c>
      <c r="AD45" s="127">
        <v>1</v>
      </c>
      <c r="AE45" s="127">
        <v>1</v>
      </c>
      <c r="AF45" s="127">
        <v>1</v>
      </c>
      <c r="AG45" s="127">
        <v>1</v>
      </c>
      <c r="AH45" s="127">
        <v>1</v>
      </c>
      <c r="AI45" s="132">
        <f t="shared" si="2"/>
        <v>30</v>
      </c>
      <c r="AJ45" s="133">
        <f>30-'الحضور والغياب'!$AI45</f>
        <v>0</v>
      </c>
    </row>
    <row r="46" spans="1:36" x14ac:dyDescent="0.55000000000000004">
      <c r="A46" s="117" t="s">
        <v>216</v>
      </c>
      <c r="B46" s="85" t="str">
        <f>VLOOKUP(A46,'بيانات العمال'!$B$2:$C$56,2,FALSE)</f>
        <v>هندي</v>
      </c>
      <c r="C46" s="85" t="str">
        <f>VLOOKUP(A46,'بيانات العمال'!$B$1:$F$56,5,FALSE)</f>
        <v>بناء</v>
      </c>
      <c r="D46" s="121" t="s">
        <v>111</v>
      </c>
      <c r="E46" s="127">
        <v>1</v>
      </c>
      <c r="F46" s="127">
        <v>1</v>
      </c>
      <c r="G46" s="127">
        <v>1</v>
      </c>
      <c r="H46" s="127">
        <v>1</v>
      </c>
      <c r="I46" s="127">
        <v>1</v>
      </c>
      <c r="J46" s="127">
        <v>1</v>
      </c>
      <c r="K46" s="127">
        <v>1</v>
      </c>
      <c r="L46" s="127">
        <v>1</v>
      </c>
      <c r="M46" s="127">
        <v>1</v>
      </c>
      <c r="N46" s="127">
        <v>1</v>
      </c>
      <c r="O46" s="127">
        <v>1</v>
      </c>
      <c r="P46" s="127">
        <v>1</v>
      </c>
      <c r="Q46" s="127">
        <v>1</v>
      </c>
      <c r="R46" s="127">
        <v>1</v>
      </c>
      <c r="S46" s="127">
        <v>1</v>
      </c>
      <c r="T46" s="127">
        <v>1</v>
      </c>
      <c r="U46" s="127">
        <v>1</v>
      </c>
      <c r="V46" s="127">
        <v>1</v>
      </c>
      <c r="W46" s="127">
        <v>1</v>
      </c>
      <c r="X46" s="127">
        <v>1</v>
      </c>
      <c r="Y46" s="127">
        <v>1</v>
      </c>
      <c r="Z46" s="127">
        <v>1</v>
      </c>
      <c r="AA46" s="127">
        <v>1</v>
      </c>
      <c r="AB46" s="127">
        <v>1</v>
      </c>
      <c r="AC46" s="127">
        <v>1</v>
      </c>
      <c r="AD46" s="127">
        <v>1</v>
      </c>
      <c r="AE46" s="127">
        <v>1</v>
      </c>
      <c r="AF46" s="127">
        <v>1</v>
      </c>
      <c r="AG46" s="127">
        <v>1</v>
      </c>
      <c r="AH46" s="127">
        <v>1</v>
      </c>
      <c r="AI46" s="132">
        <f t="shared" si="2"/>
        <v>30</v>
      </c>
      <c r="AJ46" s="133">
        <f>30-'الحضور والغياب'!$AI46</f>
        <v>0</v>
      </c>
    </row>
    <row r="47" spans="1:36" x14ac:dyDescent="0.55000000000000004">
      <c r="A47" s="117" t="s">
        <v>217</v>
      </c>
      <c r="B47" s="85" t="str">
        <f>VLOOKUP(A47,'بيانات العمال'!$B$2:$C$56,2,FALSE)</f>
        <v>باكستاني</v>
      </c>
      <c r="C47" s="85" t="str">
        <f>VLOOKUP(A47,'بيانات العمال'!$B$1:$F$56,5,FALSE)</f>
        <v>تشطيبات</v>
      </c>
      <c r="D47" s="2" t="s">
        <v>111</v>
      </c>
      <c r="E47" s="127">
        <v>1</v>
      </c>
      <c r="F47" s="127">
        <v>1</v>
      </c>
      <c r="G47" s="127">
        <v>1</v>
      </c>
      <c r="H47" s="127">
        <v>1</v>
      </c>
      <c r="I47" s="127">
        <v>1</v>
      </c>
      <c r="J47" s="127">
        <v>1</v>
      </c>
      <c r="K47" s="127">
        <v>1</v>
      </c>
      <c r="L47" s="127">
        <v>1</v>
      </c>
      <c r="M47" s="127">
        <v>1</v>
      </c>
      <c r="N47" s="127">
        <v>1</v>
      </c>
      <c r="O47" s="127">
        <v>1</v>
      </c>
      <c r="P47" s="127">
        <v>1</v>
      </c>
      <c r="Q47" s="127">
        <v>1</v>
      </c>
      <c r="R47" s="127">
        <v>1</v>
      </c>
      <c r="S47" s="127">
        <v>1</v>
      </c>
      <c r="T47" s="127">
        <v>1</v>
      </c>
      <c r="U47" s="127">
        <v>1</v>
      </c>
      <c r="V47" s="127">
        <v>1</v>
      </c>
      <c r="W47" s="127">
        <v>1</v>
      </c>
      <c r="X47" s="127">
        <v>1</v>
      </c>
      <c r="Y47" s="127">
        <v>1</v>
      </c>
      <c r="Z47" s="127">
        <v>1</v>
      </c>
      <c r="AA47" s="127">
        <v>1</v>
      </c>
      <c r="AB47" s="127">
        <v>1</v>
      </c>
      <c r="AC47" s="127">
        <v>1</v>
      </c>
      <c r="AD47" s="127">
        <v>1</v>
      </c>
      <c r="AE47" s="127">
        <v>1</v>
      </c>
      <c r="AF47" s="127">
        <v>1</v>
      </c>
      <c r="AG47" s="127">
        <v>1</v>
      </c>
      <c r="AH47" s="127">
        <v>1</v>
      </c>
      <c r="AI47" s="132">
        <f t="shared" si="2"/>
        <v>30</v>
      </c>
      <c r="AJ47" s="133">
        <f>30-'الحضور والغياب'!$AI47</f>
        <v>0</v>
      </c>
    </row>
    <row r="48" spans="1:36" x14ac:dyDescent="0.55000000000000004">
      <c r="A48" s="117" t="s">
        <v>218</v>
      </c>
      <c r="B48" s="85" t="str">
        <f>VLOOKUP(A48,'بيانات العمال'!$B$2:$C$56,2,FALSE)</f>
        <v>باكستاني</v>
      </c>
      <c r="C48" s="85" t="str">
        <f>VLOOKUP(A48,'بيانات العمال'!$B$1:$F$56,5,FALSE)</f>
        <v>بناء</v>
      </c>
      <c r="D48" s="2" t="s">
        <v>109</v>
      </c>
      <c r="E48" s="127">
        <v>1</v>
      </c>
      <c r="F48" s="127">
        <v>1</v>
      </c>
      <c r="G48" s="127">
        <v>1</v>
      </c>
      <c r="H48" s="127">
        <v>1</v>
      </c>
      <c r="I48" s="127">
        <v>1</v>
      </c>
      <c r="J48" s="127">
        <v>1</v>
      </c>
      <c r="K48" s="127">
        <v>1</v>
      </c>
      <c r="L48" s="127">
        <v>1</v>
      </c>
      <c r="M48" s="127">
        <v>1</v>
      </c>
      <c r="N48" s="127">
        <v>1</v>
      </c>
      <c r="O48" s="127">
        <v>1</v>
      </c>
      <c r="P48" s="127">
        <v>1</v>
      </c>
      <c r="Q48" s="127">
        <v>1</v>
      </c>
      <c r="R48" s="127">
        <v>1</v>
      </c>
      <c r="S48" s="127">
        <v>1</v>
      </c>
      <c r="T48" s="127">
        <v>1</v>
      </c>
      <c r="U48" s="127">
        <v>1</v>
      </c>
      <c r="V48" s="127">
        <v>1</v>
      </c>
      <c r="W48" s="127">
        <v>1</v>
      </c>
      <c r="X48" s="127">
        <v>1</v>
      </c>
      <c r="Y48" s="127">
        <v>1</v>
      </c>
      <c r="Z48" s="127">
        <v>1</v>
      </c>
      <c r="AA48" s="127">
        <v>1</v>
      </c>
      <c r="AB48" s="127">
        <v>1</v>
      </c>
      <c r="AC48" s="127">
        <v>1</v>
      </c>
      <c r="AD48" s="127">
        <v>1</v>
      </c>
      <c r="AE48" s="127">
        <v>1</v>
      </c>
      <c r="AF48" s="127">
        <v>1</v>
      </c>
      <c r="AG48" s="127">
        <v>1</v>
      </c>
      <c r="AH48" s="127">
        <v>1</v>
      </c>
      <c r="AI48" s="132">
        <f t="shared" si="2"/>
        <v>30</v>
      </c>
      <c r="AJ48" s="133">
        <f>30-'الحضور والغياب'!$AI48</f>
        <v>0</v>
      </c>
    </row>
    <row r="49" spans="1:36" x14ac:dyDescent="0.55000000000000004">
      <c r="A49" s="117" t="s">
        <v>219</v>
      </c>
      <c r="B49" s="85" t="str">
        <f>VLOOKUP(A49,'بيانات العمال'!$B$2:$C$56,2,FALSE)</f>
        <v>باكستاني</v>
      </c>
      <c r="C49" s="85" t="str">
        <f>VLOOKUP(A49,'بيانات العمال'!$B$1:$F$56,5,FALSE)</f>
        <v>ورشة حدادة</v>
      </c>
      <c r="D49" s="2" t="s">
        <v>109</v>
      </c>
      <c r="E49" s="127">
        <v>1</v>
      </c>
      <c r="F49" s="127">
        <v>1</v>
      </c>
      <c r="G49" s="127">
        <v>1</v>
      </c>
      <c r="H49" s="127">
        <v>1</v>
      </c>
      <c r="I49" s="127">
        <v>1</v>
      </c>
      <c r="J49" s="127">
        <v>1</v>
      </c>
      <c r="K49" s="127">
        <v>1</v>
      </c>
      <c r="L49" s="127">
        <v>1</v>
      </c>
      <c r="M49" s="127">
        <v>1</v>
      </c>
      <c r="N49" s="127">
        <v>1</v>
      </c>
      <c r="O49" s="127">
        <v>1</v>
      </c>
      <c r="P49" s="127">
        <v>1</v>
      </c>
      <c r="Q49" s="127">
        <v>1</v>
      </c>
      <c r="R49" s="127">
        <v>1</v>
      </c>
      <c r="S49" s="127">
        <v>1</v>
      </c>
      <c r="T49" s="127">
        <v>1</v>
      </c>
      <c r="U49" s="127">
        <v>1</v>
      </c>
      <c r="V49" s="127">
        <v>1</v>
      </c>
      <c r="W49" s="127">
        <v>1</v>
      </c>
      <c r="X49" s="127">
        <v>1</v>
      </c>
      <c r="Y49" s="127">
        <v>1</v>
      </c>
      <c r="Z49" s="127">
        <v>1</v>
      </c>
      <c r="AA49" s="127">
        <v>1</v>
      </c>
      <c r="AB49" s="127">
        <v>1</v>
      </c>
      <c r="AC49" s="127">
        <v>1</v>
      </c>
      <c r="AD49" s="127">
        <v>1</v>
      </c>
      <c r="AE49" s="127">
        <v>1</v>
      </c>
      <c r="AF49" s="127">
        <v>1</v>
      </c>
      <c r="AG49" s="127">
        <v>1</v>
      </c>
      <c r="AH49" s="127">
        <v>0</v>
      </c>
      <c r="AI49" s="132">
        <f t="shared" si="2"/>
        <v>29</v>
      </c>
      <c r="AJ49" s="133">
        <f>30-'الحضور والغياب'!$AI49</f>
        <v>1</v>
      </c>
    </row>
    <row r="50" spans="1:36" x14ac:dyDescent="0.55000000000000004">
      <c r="A50" s="117" t="s">
        <v>220</v>
      </c>
      <c r="B50" s="85" t="str">
        <f>VLOOKUP(A50,'بيانات العمال'!$B$2:$C$56,2,FALSE)</f>
        <v>باكستاني</v>
      </c>
      <c r="C50" s="85" t="str">
        <f>VLOOKUP(A50,'بيانات العمال'!$B$1:$F$56,5,FALSE)</f>
        <v>بناء</v>
      </c>
      <c r="D50" s="2" t="s">
        <v>111</v>
      </c>
      <c r="E50" s="127">
        <v>1</v>
      </c>
      <c r="F50" s="127">
        <v>1</v>
      </c>
      <c r="G50" s="127">
        <v>1</v>
      </c>
      <c r="H50" s="127">
        <v>1</v>
      </c>
      <c r="I50" s="127">
        <v>1</v>
      </c>
      <c r="J50" s="127">
        <v>1</v>
      </c>
      <c r="K50" s="127">
        <v>1</v>
      </c>
      <c r="L50" s="127">
        <v>1</v>
      </c>
      <c r="M50" s="127">
        <v>1</v>
      </c>
      <c r="N50" s="127">
        <v>1</v>
      </c>
      <c r="O50" s="127">
        <v>1</v>
      </c>
      <c r="P50" s="127">
        <v>1</v>
      </c>
      <c r="Q50" s="127">
        <v>1</v>
      </c>
      <c r="R50" s="127">
        <v>1</v>
      </c>
      <c r="S50" s="127">
        <v>1</v>
      </c>
      <c r="T50" s="127">
        <v>1</v>
      </c>
      <c r="U50" s="127">
        <v>1</v>
      </c>
      <c r="V50" s="127">
        <v>1</v>
      </c>
      <c r="W50" s="127">
        <v>1</v>
      </c>
      <c r="X50" s="127">
        <v>1</v>
      </c>
      <c r="Y50" s="127">
        <v>1</v>
      </c>
      <c r="Z50" s="127">
        <v>1</v>
      </c>
      <c r="AA50" s="127">
        <v>1</v>
      </c>
      <c r="AB50" s="127">
        <v>1</v>
      </c>
      <c r="AC50" s="127">
        <v>1</v>
      </c>
      <c r="AD50" s="127">
        <v>1</v>
      </c>
      <c r="AE50" s="127">
        <v>1</v>
      </c>
      <c r="AF50" s="127">
        <v>1</v>
      </c>
      <c r="AG50" s="127">
        <v>1</v>
      </c>
      <c r="AH50" s="127">
        <v>1</v>
      </c>
      <c r="AI50" s="132">
        <f t="shared" si="2"/>
        <v>30</v>
      </c>
      <c r="AJ50" s="133">
        <f>30-'الحضور والغياب'!$AI50</f>
        <v>0</v>
      </c>
    </row>
    <row r="51" spans="1:36" x14ac:dyDescent="0.55000000000000004">
      <c r="A51" s="118" t="s">
        <v>221</v>
      </c>
      <c r="B51" s="114" t="str">
        <f>VLOOKUP(A51,'بيانات العمال'!$B$2:$C$56,2,FALSE)</f>
        <v>باكستاني</v>
      </c>
      <c r="C51" s="114" t="str">
        <f>VLOOKUP(A51,'بيانات العمال'!$B$1:$F$56,5,FALSE)</f>
        <v>بناء</v>
      </c>
      <c r="D51" s="115" t="s">
        <v>122</v>
      </c>
      <c r="E51" s="135">
        <v>1</v>
      </c>
      <c r="F51" s="135">
        <v>1</v>
      </c>
      <c r="G51" s="135">
        <v>1</v>
      </c>
      <c r="H51" s="135">
        <v>1</v>
      </c>
      <c r="I51" s="135">
        <v>1</v>
      </c>
      <c r="J51" s="135">
        <v>1</v>
      </c>
      <c r="K51" s="135">
        <v>1</v>
      </c>
      <c r="L51" s="135">
        <v>1</v>
      </c>
      <c r="M51" s="135">
        <v>1</v>
      </c>
      <c r="N51" s="135">
        <v>1</v>
      </c>
      <c r="O51" s="135">
        <v>1</v>
      </c>
      <c r="P51" s="135">
        <v>1</v>
      </c>
      <c r="Q51" s="135">
        <v>1</v>
      </c>
      <c r="R51" s="135">
        <v>1</v>
      </c>
      <c r="S51" s="135">
        <v>1</v>
      </c>
      <c r="T51" s="135">
        <v>1</v>
      </c>
      <c r="U51" s="135">
        <v>1</v>
      </c>
      <c r="V51" s="135">
        <v>1</v>
      </c>
      <c r="W51" s="135">
        <v>1</v>
      </c>
      <c r="X51" s="135">
        <v>1</v>
      </c>
      <c r="Y51" s="135">
        <v>1</v>
      </c>
      <c r="Z51" s="135">
        <v>1</v>
      </c>
      <c r="AA51" s="135">
        <v>1</v>
      </c>
      <c r="AB51" s="135">
        <v>1</v>
      </c>
      <c r="AC51" s="135">
        <v>1</v>
      </c>
      <c r="AD51" s="135">
        <v>1</v>
      </c>
      <c r="AE51" s="135">
        <v>1</v>
      </c>
      <c r="AF51" s="135">
        <v>1</v>
      </c>
      <c r="AG51" s="135">
        <v>1</v>
      </c>
      <c r="AH51" s="135">
        <v>1</v>
      </c>
      <c r="AI51" s="128">
        <f t="shared" si="2"/>
        <v>30</v>
      </c>
      <c r="AJ51" s="129">
        <f>30-'الحضور والغياب'!$AI51</f>
        <v>0</v>
      </c>
    </row>
    <row r="52" spans="1:36" x14ac:dyDescent="0.55000000000000004">
      <c r="A52" s="117" t="s">
        <v>222</v>
      </c>
      <c r="B52" s="85" t="str">
        <f>VLOOKUP(A52,'بيانات العمال'!$B$2:$C$56,2,FALSE)</f>
        <v>باكستاني</v>
      </c>
      <c r="C52" s="85">
        <f>VLOOKUP(A52,'بيانات العمال'!$B$1:$F$56,5,FALSE)</f>
        <v>0</v>
      </c>
      <c r="D52" s="2" t="s">
        <v>122</v>
      </c>
      <c r="E52" s="127"/>
      <c r="F52" s="127"/>
      <c r="G52" s="127"/>
      <c r="H52" s="127"/>
      <c r="I52" s="127"/>
      <c r="J52" s="127"/>
      <c r="K52" s="127">
        <v>1</v>
      </c>
      <c r="L52" s="127">
        <v>1</v>
      </c>
      <c r="M52" s="127">
        <v>1</v>
      </c>
      <c r="N52" s="127">
        <v>1</v>
      </c>
      <c r="O52" s="127">
        <v>1</v>
      </c>
      <c r="P52" s="127">
        <v>1</v>
      </c>
      <c r="Q52" s="127">
        <v>1</v>
      </c>
      <c r="R52" s="127">
        <v>1</v>
      </c>
      <c r="S52" s="127">
        <v>1</v>
      </c>
      <c r="T52" s="127">
        <v>1</v>
      </c>
      <c r="U52" s="127">
        <v>1</v>
      </c>
      <c r="V52" s="127">
        <v>1</v>
      </c>
      <c r="W52" s="127">
        <v>1</v>
      </c>
      <c r="X52" s="127">
        <v>1</v>
      </c>
      <c r="Y52" s="127">
        <v>1</v>
      </c>
      <c r="Z52" s="127">
        <v>1</v>
      </c>
      <c r="AA52" s="127">
        <v>1</v>
      </c>
      <c r="AB52" s="127">
        <v>1</v>
      </c>
      <c r="AC52" s="127">
        <v>1</v>
      </c>
      <c r="AD52" s="127">
        <v>1</v>
      </c>
      <c r="AE52" s="127">
        <v>1</v>
      </c>
      <c r="AF52" s="127">
        <v>1</v>
      </c>
      <c r="AG52" s="127">
        <v>1</v>
      </c>
      <c r="AH52" s="127">
        <v>1</v>
      </c>
      <c r="AI52" s="132">
        <f>SUM(E52:AH52)</f>
        <v>24</v>
      </c>
      <c r="AJ52" s="133">
        <f>30-'الحضور والغياب'!$AI52</f>
        <v>6</v>
      </c>
    </row>
    <row r="53" spans="1:36" x14ac:dyDescent="0.55000000000000004">
      <c r="A53" s="117" t="s">
        <v>223</v>
      </c>
      <c r="B53" s="85" t="str">
        <f>VLOOKUP(A53,'بيانات العمال'!$B$2:$C$56,2,FALSE)</f>
        <v>باكستاني</v>
      </c>
      <c r="C53" s="85">
        <f>VLOOKUP(A53,'بيانات العمال'!$B$1:$F$56,5,FALSE)</f>
        <v>0</v>
      </c>
      <c r="D53" s="2" t="s">
        <v>122</v>
      </c>
      <c r="E53" s="127"/>
      <c r="F53" s="127"/>
      <c r="G53" s="127"/>
      <c r="H53" s="127"/>
      <c r="I53" s="127"/>
      <c r="J53" s="127"/>
      <c r="K53" s="127"/>
      <c r="L53" s="127">
        <v>1</v>
      </c>
      <c r="M53" s="127">
        <v>1</v>
      </c>
      <c r="N53" s="127">
        <v>1</v>
      </c>
      <c r="O53" s="127">
        <v>1</v>
      </c>
      <c r="P53" s="127">
        <v>1</v>
      </c>
      <c r="Q53" s="127">
        <v>1</v>
      </c>
      <c r="R53" s="127">
        <v>1</v>
      </c>
      <c r="S53" s="127">
        <v>1</v>
      </c>
      <c r="T53" s="127">
        <v>1</v>
      </c>
      <c r="U53" s="127">
        <v>1</v>
      </c>
      <c r="V53" s="127">
        <v>1</v>
      </c>
      <c r="W53" s="127">
        <v>1</v>
      </c>
      <c r="X53" s="127">
        <v>1</v>
      </c>
      <c r="Y53" s="127">
        <v>1</v>
      </c>
      <c r="Z53" s="127">
        <v>1</v>
      </c>
      <c r="AA53" s="127">
        <v>1</v>
      </c>
      <c r="AB53" s="127">
        <v>1</v>
      </c>
      <c r="AC53" s="127">
        <v>1</v>
      </c>
      <c r="AD53" s="127">
        <v>1</v>
      </c>
      <c r="AE53" s="127">
        <v>1</v>
      </c>
      <c r="AF53" s="127">
        <v>1</v>
      </c>
      <c r="AG53" s="127">
        <v>1</v>
      </c>
      <c r="AH53" s="127">
        <v>1</v>
      </c>
      <c r="AI53" s="132">
        <f>SUM(E53:AH53)</f>
        <v>23</v>
      </c>
      <c r="AJ53" s="133">
        <f>30-'الحضور والغياب'!$AI53</f>
        <v>7</v>
      </c>
    </row>
    <row r="54" spans="1:36" x14ac:dyDescent="0.55000000000000004">
      <c r="A54" s="117" t="s">
        <v>224</v>
      </c>
      <c r="B54" s="85" t="str">
        <f>VLOOKUP(A54,'بيانات العمال'!$B$2:$C$56,2,FALSE)</f>
        <v>باكستاني</v>
      </c>
      <c r="C54" s="85">
        <f>VLOOKUP(A54,'بيانات العمال'!$B$1:$F$56,5,FALSE)</f>
        <v>0</v>
      </c>
      <c r="D54" s="2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>
        <v>1</v>
      </c>
      <c r="U54" s="127">
        <v>1</v>
      </c>
      <c r="V54" s="127">
        <v>1</v>
      </c>
      <c r="W54" s="127">
        <v>1</v>
      </c>
      <c r="X54" s="127">
        <v>1</v>
      </c>
      <c r="Y54" s="127">
        <v>1</v>
      </c>
      <c r="Z54" s="127">
        <v>1</v>
      </c>
      <c r="AA54" s="127">
        <v>1</v>
      </c>
      <c r="AB54" s="127">
        <v>1</v>
      </c>
      <c r="AC54" s="127">
        <v>1</v>
      </c>
      <c r="AD54" s="127">
        <v>1</v>
      </c>
      <c r="AE54" s="127">
        <v>1</v>
      </c>
      <c r="AF54" s="127">
        <v>1</v>
      </c>
      <c r="AG54" s="127">
        <v>1</v>
      </c>
      <c r="AH54" s="127">
        <v>1</v>
      </c>
      <c r="AI54" s="132">
        <f>SUM(E54:AH54)</f>
        <v>15</v>
      </c>
      <c r="AJ54" s="133">
        <f>30-'الحضور والغياب'!$AI54</f>
        <v>15</v>
      </c>
    </row>
    <row r="55" spans="1:36" x14ac:dyDescent="0.55000000000000004">
      <c r="A55" s="117" t="s">
        <v>225</v>
      </c>
      <c r="B55" s="85" t="str">
        <f>VLOOKUP(A55,'بيانات العمال'!$B$2:$C$56,2,FALSE)</f>
        <v>باكستاني</v>
      </c>
      <c r="C55" s="85">
        <f>VLOOKUP(A55,'بيانات العمال'!$B$1:$F$56,5,FALSE)</f>
        <v>0</v>
      </c>
      <c r="D55" s="2"/>
      <c r="E55" s="127"/>
      <c r="F55" s="127"/>
      <c r="G55" s="127"/>
      <c r="H55" s="127"/>
      <c r="I55" s="127"/>
      <c r="J55" s="127">
        <v>0</v>
      </c>
      <c r="K55" s="127">
        <v>1</v>
      </c>
      <c r="L55" s="127">
        <v>1</v>
      </c>
      <c r="M55" s="127">
        <v>1</v>
      </c>
      <c r="N55" s="127">
        <v>1</v>
      </c>
      <c r="O55" s="127">
        <v>1</v>
      </c>
      <c r="P55" s="127">
        <v>1</v>
      </c>
      <c r="Q55" s="127">
        <v>1</v>
      </c>
      <c r="R55" s="127">
        <v>1</v>
      </c>
      <c r="S55" s="127">
        <v>1</v>
      </c>
      <c r="T55" s="127">
        <v>1</v>
      </c>
      <c r="U55" s="127">
        <v>1</v>
      </c>
      <c r="V55" s="127">
        <v>1</v>
      </c>
      <c r="W55" s="127">
        <v>1</v>
      </c>
      <c r="X55" s="127">
        <v>1</v>
      </c>
      <c r="Y55" s="127">
        <v>1</v>
      </c>
      <c r="Z55" s="127">
        <v>1</v>
      </c>
      <c r="AA55" s="127">
        <v>1</v>
      </c>
      <c r="AB55" s="127">
        <v>1</v>
      </c>
      <c r="AC55" s="127">
        <v>1</v>
      </c>
      <c r="AD55" s="127">
        <v>1</v>
      </c>
      <c r="AE55" s="127">
        <v>1</v>
      </c>
      <c r="AF55" s="127">
        <v>1</v>
      </c>
      <c r="AG55" s="127">
        <v>1</v>
      </c>
      <c r="AH55" s="127">
        <v>1</v>
      </c>
      <c r="AI55" s="132">
        <f>SUM(E55:AH55)</f>
        <v>24</v>
      </c>
      <c r="AJ55" s="133">
        <f>30-'الحضور والغياب'!$AI55</f>
        <v>6</v>
      </c>
    </row>
    <row r="56" spans="1:36" x14ac:dyDescent="0.55000000000000004">
      <c r="A56" s="117" t="s">
        <v>226</v>
      </c>
      <c r="B56" s="85" t="str">
        <f>VLOOKUP(A56,'بيانات العمال'!$B$2:$C$56,2,FALSE)</f>
        <v>مصري</v>
      </c>
      <c r="C56" s="85" t="str">
        <f>VLOOKUP(A56,'بيانات العمال'!$B$1:$F$56,5,FALSE)</f>
        <v>تطوير</v>
      </c>
      <c r="D56" s="2" t="s">
        <v>109</v>
      </c>
      <c r="E56" s="127">
        <v>1</v>
      </c>
      <c r="F56" s="127">
        <v>1</v>
      </c>
      <c r="G56" s="127">
        <v>1</v>
      </c>
      <c r="H56" s="127">
        <v>1</v>
      </c>
      <c r="I56" s="127">
        <v>1</v>
      </c>
      <c r="J56" s="127">
        <v>1</v>
      </c>
      <c r="K56" s="127">
        <v>1</v>
      </c>
      <c r="L56" s="127">
        <v>1</v>
      </c>
      <c r="M56" s="127">
        <v>1</v>
      </c>
      <c r="N56" s="127">
        <v>1</v>
      </c>
      <c r="O56" s="127">
        <v>1</v>
      </c>
      <c r="P56" s="127">
        <v>1</v>
      </c>
      <c r="Q56" s="127">
        <v>1</v>
      </c>
      <c r="R56" s="127">
        <v>1</v>
      </c>
      <c r="S56" s="127">
        <v>1</v>
      </c>
      <c r="T56" s="127">
        <v>1</v>
      </c>
      <c r="U56" s="127">
        <v>1</v>
      </c>
      <c r="V56" s="127">
        <v>1</v>
      </c>
      <c r="W56" s="127">
        <v>1</v>
      </c>
      <c r="X56" s="127">
        <v>1</v>
      </c>
      <c r="Y56" s="127">
        <v>1</v>
      </c>
      <c r="Z56" s="127">
        <v>1</v>
      </c>
      <c r="AA56" s="127">
        <v>1</v>
      </c>
      <c r="AB56" s="127">
        <v>1</v>
      </c>
      <c r="AC56" s="127">
        <v>1</v>
      </c>
      <c r="AD56" s="127">
        <v>1</v>
      </c>
      <c r="AE56" s="127">
        <v>1</v>
      </c>
      <c r="AF56" s="127">
        <v>1</v>
      </c>
      <c r="AG56" s="127">
        <v>1</v>
      </c>
      <c r="AH56" s="127">
        <v>1</v>
      </c>
      <c r="AI56" s="132">
        <f>SUM(E56:AH56)</f>
        <v>30</v>
      </c>
      <c r="AJ56" s="133">
        <f>30-'الحضور والغياب'!$AI56</f>
        <v>0</v>
      </c>
    </row>
  </sheetData>
  <conditionalFormatting sqref="AI2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{74271857-C6C8-4B5A-AC15-11EA9D05119B}</x14:id>
        </ext>
      </extLst>
    </cfRule>
  </conditionalFormatting>
  <conditionalFormatting sqref="AI2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2:AH56">
    <cfRule type="cellIs" dxfId="61" priority="3" operator="lessThan">
      <formula>1</formula>
    </cfRule>
  </conditionalFormatting>
  <conditionalFormatting sqref="AJ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{C2306408-88DC-4AFA-98DE-E1FD70595397}</x14:id>
        </ext>
      </extLst>
    </cfRule>
  </conditionalFormatting>
  <conditionalFormatting sqref="AI3:AJ56">
    <cfRule type="dataBar" priority="2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{A1CCD8A6-111D-4E16-8E6C-80B5BE3C2CE5}</x14:id>
        </ext>
      </extLst>
    </cfRule>
  </conditionalFormatting>
  <conditionalFormatting sqref="AJ2:AJ56">
    <cfRule type="dataBar" priority="2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{2FCC07CB-F19C-4A09-83FD-746A40EE7935}</x14:id>
        </ext>
      </extLst>
    </cfRule>
  </conditionalFormatting>
  <conditionalFormatting sqref="AI3:AI56">
    <cfRule type="colorScale" priority="2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4271857-C6C8-4B5A-AC15-11EA9D0511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AI2</xm:sqref>
        </x14:conditionalFormatting>
        <x14:conditionalFormatting xmlns:xm="http://schemas.microsoft.com/office/excel/2006/main">
          <x14:cfRule type="dataBar" id="{C2306408-88DC-4AFA-98DE-E1FD705953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AJ2</xm:sqref>
        </x14:conditionalFormatting>
        <x14:conditionalFormatting xmlns:xm="http://schemas.microsoft.com/office/excel/2006/main">
          <x14:cfRule type="dataBar" id="{A1CCD8A6-111D-4E16-8E6C-80B5BE3C2C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AI3:AJ56</xm:sqref>
        </x14:conditionalFormatting>
        <x14:conditionalFormatting xmlns:xm="http://schemas.microsoft.com/office/excel/2006/main">
          <x14:cfRule type="dataBar" id="{2FCC07CB-F19C-4A09-83FD-746A40EE793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AJ2:AJ56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الاسم غير صحيح" error="برجاء مراجعةة بيانات العمال" xr:uid="{D2D65589-93F6-461B-9173-0BCE3C2B7C81}">
          <x14:formula1>
            <xm:f>'بيانات العمال'!$B$2:$B$56</xm:f>
          </x14:formula1>
          <xm:sqref>A2:A56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F88A0-C9DD-4B63-83CC-CB8A0F99E64E}">
  <sheetPr>
    <pageSetUpPr fitToPage="1"/>
  </sheetPr>
  <dimension ref="A1:Q58"/>
  <sheetViews>
    <sheetView rightToLeft="1" topLeftCell="A2" zoomScale="66" zoomScaleNormal="66" zoomScaleSheetLayoutView="69" workbookViewId="0">
      <selection activeCell="A2" sqref="A2"/>
    </sheetView>
  </sheetViews>
  <sheetFormatPr defaultRowHeight="24.6" x14ac:dyDescent="0.25"/>
  <cols>
    <col min="1" max="1" width="5.69921875" style="75" bestFit="1" customWidth="1"/>
    <col min="2" max="2" width="43.8984375" style="75" customWidth="1"/>
    <col min="3" max="3" width="13.69921875" style="75" bestFit="1" customWidth="1"/>
    <col min="4" max="4" width="15" style="75" bestFit="1" customWidth="1"/>
    <col min="5" max="5" width="13.5" style="75" bestFit="1" customWidth="1"/>
    <col min="6" max="6" width="15.69921875" style="75" customWidth="1"/>
    <col min="7" max="7" width="16.59765625" style="75" customWidth="1"/>
    <col min="8" max="8" width="16.09765625" style="75" customWidth="1"/>
    <col min="9" max="9" width="15.19921875" style="75" customWidth="1"/>
    <col min="10" max="10" width="15.69921875" style="75" customWidth="1"/>
    <col min="11" max="11" width="18.5" style="75" customWidth="1"/>
    <col min="12" max="12" width="15.5" style="75" customWidth="1"/>
    <col min="13" max="13" width="16.5" style="75" customWidth="1"/>
    <col min="14" max="14" width="16.19921875" style="75" customWidth="1"/>
    <col min="15" max="15" width="9.5" style="75" customWidth="1"/>
    <col min="16" max="16" width="9" style="99"/>
    <col min="17" max="17" width="25.69921875" style="75" customWidth="1"/>
    <col min="18" max="16384" width="8.796875" style="75"/>
  </cols>
  <sheetData>
    <row r="1" spans="1:17" ht="25.2" customHeight="1" thickBot="1" x14ac:dyDescent="0.3">
      <c r="D1" s="96" t="s">
        <v>85</v>
      </c>
      <c r="E1" s="96">
        <v>44682</v>
      </c>
      <c r="F1" s="96" t="s">
        <v>86</v>
      </c>
      <c r="G1" s="96">
        <v>44711</v>
      </c>
      <c r="J1" s="97" t="s">
        <v>50</v>
      </c>
      <c r="K1" s="97" t="s">
        <v>51</v>
      </c>
      <c r="N1" s="98"/>
    </row>
    <row r="2" spans="1:17" s="100" customFormat="1" ht="26.25" customHeight="1" thickBot="1" x14ac:dyDescent="0.5">
      <c r="B2" s="101" t="s">
        <v>121</v>
      </c>
      <c r="D2" s="102">
        <f>SUBTOTAL(9,Table5[الراتب])</f>
        <v>124550</v>
      </c>
      <c r="E2" s="100">
        <f>SUBTOTAL(9,Table5[بونص])</f>
        <v>6750</v>
      </c>
      <c r="F2" s="102">
        <f>SUBTOTAL(9,Table5[الراتب بعد البونص])</f>
        <v>131300</v>
      </c>
      <c r="I2" s="102">
        <f>SUBTOTAL(9,Table5[استقطاعات الغياب])</f>
        <v>4556.666666666667</v>
      </c>
      <c r="J2" s="100">
        <f>SUBTOTAL(9,Table5[استقطاعات السلف])</f>
        <v>1000</v>
      </c>
      <c r="K2" s="100">
        <f>SUBTOTAL(9,Table5[استقطاعات السلف الكبيره])</f>
        <v>10200</v>
      </c>
      <c r="L2" s="100">
        <f>SUBTOTAL(9,Table5[الجزاءات])</f>
        <v>50</v>
      </c>
      <c r="M2" s="100">
        <f>SUBTOTAL(9,Table5[اجمالي المستقطع])</f>
        <v>15806.666666666666</v>
      </c>
      <c r="N2" s="103">
        <f>SUBTOTAL(9,Table5[اجمالي الراتب])</f>
        <v>115493.33333333334</v>
      </c>
      <c r="P2" s="104"/>
    </row>
    <row r="3" spans="1:17" s="101" customFormat="1" ht="57.75" customHeight="1" x14ac:dyDescent="0.45">
      <c r="A3" s="105" t="s">
        <v>45</v>
      </c>
      <c r="B3" s="106" t="s">
        <v>0</v>
      </c>
      <c r="C3" s="107" t="s">
        <v>12</v>
      </c>
      <c r="D3" s="107" t="s">
        <v>13</v>
      </c>
      <c r="E3" s="107" t="s">
        <v>74</v>
      </c>
      <c r="F3" s="107" t="s">
        <v>75</v>
      </c>
      <c r="G3" s="107" t="s">
        <v>72</v>
      </c>
      <c r="H3" s="107" t="s">
        <v>73</v>
      </c>
      <c r="I3" s="107" t="s">
        <v>76</v>
      </c>
      <c r="J3" s="107" t="s">
        <v>77</v>
      </c>
      <c r="K3" s="107" t="s">
        <v>82</v>
      </c>
      <c r="L3" s="107" t="s">
        <v>84</v>
      </c>
      <c r="M3" s="107" t="s">
        <v>78</v>
      </c>
      <c r="N3" s="93" t="s">
        <v>81</v>
      </c>
      <c r="O3" s="108" t="s">
        <v>114</v>
      </c>
      <c r="P3" s="109" t="s">
        <v>87</v>
      </c>
      <c r="Q3" s="110" t="s">
        <v>91</v>
      </c>
    </row>
    <row r="4" spans="1:17" ht="28.5" customHeight="1" x14ac:dyDescent="0.4">
      <c r="A4" s="74">
        <v>1</v>
      </c>
      <c r="B4" s="86" t="s">
        <v>172</v>
      </c>
      <c r="C4" s="50" t="str">
        <f>VLOOKUP(B4,'بيانات العمال'!$B$1:$F$56,5,FALSE)</f>
        <v>مدير عام</v>
      </c>
      <c r="D4" s="71">
        <f>VLOOKUP(Table5[[#This Row],[الاسم]],'بيانات العمال'!$B$2:$G$56,6,FALSE)</f>
        <v>10000</v>
      </c>
      <c r="E4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4" s="71">
        <f>Table5[[#This Row],[الراتب]]+Table5[[#This Row],[بونص]]</f>
        <v>10000</v>
      </c>
      <c r="G4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4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4" s="71">
        <f>Table5[[#This Row],[الراتب بعد البونص]]/30*Table5[[#This Row],[اجمالي أيام الغياب]]</f>
        <v>0</v>
      </c>
      <c r="J4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4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1000</v>
      </c>
      <c r="L4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50</v>
      </c>
      <c r="M4" s="71">
        <f>Table5[[#This Row],[استقطاعات الغياب]]+Table5[[#This Row],[استقطاعات السلف]]+Table5[[#This Row],[الجزاءات]]+Table5[[#This Row],[استقطاعات السلف الكبيره]]</f>
        <v>1050</v>
      </c>
      <c r="N4" s="72">
        <f>Table5[[#This Row],[الراتب بعد البونص]]-Table5[[#This Row],[اجمالي المستقطع]]</f>
        <v>8950</v>
      </c>
      <c r="O4" s="72"/>
      <c r="P4" s="73"/>
      <c r="Q4" s="89"/>
    </row>
    <row r="5" spans="1:17" ht="33.75" customHeight="1" x14ac:dyDescent="0.4">
      <c r="A5" s="74">
        <v>18</v>
      </c>
      <c r="B5" s="86" t="s">
        <v>173</v>
      </c>
      <c r="C5" s="50" t="str">
        <f>VLOOKUP(B5,'بيانات العمال'!$B$1:$F$56,5,FALSE)</f>
        <v>محاسب</v>
      </c>
      <c r="D5" s="71">
        <f>VLOOKUP(Table5[[#This Row],[الاسم]],'بيانات العمال'!$B$2:$G$56,6,FALSE)</f>
        <v>2500</v>
      </c>
      <c r="E5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5000</v>
      </c>
      <c r="F5" s="71">
        <f>Table5[[#This Row],[الراتب]]+Table5[[#This Row],[بونص]]</f>
        <v>7500</v>
      </c>
      <c r="G5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5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5" s="71">
        <f>Table5[[#This Row],[الراتب بعد البونص]]/30*Table5[[#This Row],[اجمالي أيام الغياب]]</f>
        <v>0</v>
      </c>
      <c r="J5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5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1000</v>
      </c>
      <c r="L5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5" s="71">
        <f>Table5[[#This Row],[استقطاعات الغياب]]+Table5[[#This Row],[استقطاعات السلف]]+Table5[[#This Row],[الجزاءات]]+Table5[[#This Row],[استقطاعات السلف الكبيره]]</f>
        <v>1000</v>
      </c>
      <c r="N5" s="91">
        <f>Table5[[#This Row],[الراتب بعد البونص]]-Table5[[#This Row],[اجمالي المستقطع]]</f>
        <v>6500</v>
      </c>
      <c r="O5" s="72" t="s">
        <v>109</v>
      </c>
      <c r="P5" s="144" t="s">
        <v>87</v>
      </c>
      <c r="Q5" s="89" t="s">
        <v>168</v>
      </c>
    </row>
    <row r="6" spans="1:17" ht="33.75" customHeight="1" x14ac:dyDescent="0.4">
      <c r="A6" s="74">
        <v>19</v>
      </c>
      <c r="B6" s="86" t="s">
        <v>174</v>
      </c>
      <c r="C6" s="50" t="str">
        <f>VLOOKUP(B6,'بيانات العمال'!$B$1:$F$56,5,FALSE)</f>
        <v>إداري</v>
      </c>
      <c r="D6" s="71">
        <f>VLOOKUP(Table5[[#This Row],[الاسم]],'بيانات العمال'!$B$2:$G$56,6,FALSE)</f>
        <v>4000</v>
      </c>
      <c r="E6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1000</v>
      </c>
      <c r="F6" s="71">
        <f>Table5[[#This Row],[الراتب]]+Table5[[#This Row],[بونص]]</f>
        <v>5000</v>
      </c>
      <c r="G6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6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6" s="71">
        <f>Table5[[#This Row],[الراتب بعد البونص]]/30*Table5[[#This Row],[اجمالي أيام الغياب]]</f>
        <v>0</v>
      </c>
      <c r="J6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6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1000</v>
      </c>
      <c r="L6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6" s="71">
        <f>Table5[[#This Row],[استقطاعات الغياب]]+Table5[[#This Row],[استقطاعات السلف]]+Table5[[#This Row],[الجزاءات]]+Table5[[#This Row],[استقطاعات السلف الكبيره]]</f>
        <v>1000</v>
      </c>
      <c r="N6" s="91">
        <f>Table5[[#This Row],[الراتب بعد البونص]]-Table5[[#This Row],[اجمالي المستقطع]]</f>
        <v>4000</v>
      </c>
      <c r="O6" s="72" t="s">
        <v>109</v>
      </c>
      <c r="P6" s="73" t="s">
        <v>87</v>
      </c>
      <c r="Q6" s="89" t="s">
        <v>120</v>
      </c>
    </row>
    <row r="7" spans="1:17" ht="33.75" customHeight="1" x14ac:dyDescent="0.4">
      <c r="A7" s="74">
        <v>17</v>
      </c>
      <c r="B7" s="86" t="s">
        <v>175</v>
      </c>
      <c r="C7" s="50" t="str">
        <f>VLOOKUP(B7,'بيانات العمال'!$B$1:$F$56,5,FALSE)</f>
        <v>نجار</v>
      </c>
      <c r="D7" s="71">
        <f>VLOOKUP(Table5[[#This Row],[الاسم]],'بيانات العمال'!$B$2:$G$56,6,FALSE)</f>
        <v>2750</v>
      </c>
      <c r="E7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250</v>
      </c>
      <c r="F7" s="71">
        <f>Table5[[#This Row],[الراتب]]+Table5[[#This Row],[بونص]]</f>
        <v>3000</v>
      </c>
      <c r="G7" s="71">
        <f>INDEX('الحضور والغياب'!$A$1:$AJ$402,MATCH(Table5[[#This Row],[الاسم]],'الحضور والغياب'!$A$1:$A$402,0),MATCH(Table5[[#Headers],[اجمالي أيام الحضور]],'الحضور والغياب'!$A$1:$AJ$1,0))</f>
        <v>24</v>
      </c>
      <c r="H7" s="71">
        <f>INDEX('الحضور والغياب'!$A$1:$AJ$402,MATCH(Table5[[#This Row],[الاسم]],'الحضور والغياب'!$A$1:$A$402,0),MATCH(Table5[[#Headers],[اجمالي أيام الغياب]],'الحضور والغياب'!$A$1:$AJ$1,0))</f>
        <v>6</v>
      </c>
      <c r="I7" s="71">
        <f>Table5[[#This Row],[الراتب بعد البونص]]/30*Table5[[#This Row],[اجمالي أيام الغياب]]</f>
        <v>600</v>
      </c>
      <c r="J7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500</v>
      </c>
      <c r="K7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500</v>
      </c>
      <c r="L7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7" s="71">
        <f>Table5[[#This Row],[استقطاعات الغياب]]+Table5[[#This Row],[استقطاعات السلف]]+Table5[[#This Row],[الجزاءات]]+Table5[[#This Row],[استقطاعات السلف الكبيره]]</f>
        <v>1600</v>
      </c>
      <c r="N7" s="91">
        <f>Table5[[#This Row],[الراتب بعد البونص]]-Table5[[#This Row],[اجمالي المستقطع]]</f>
        <v>1400</v>
      </c>
      <c r="O7" s="72" t="s">
        <v>109</v>
      </c>
      <c r="P7" s="144" t="s">
        <v>87</v>
      </c>
      <c r="Q7" s="89" t="s">
        <v>168</v>
      </c>
    </row>
    <row r="8" spans="1:17" ht="33.75" customHeight="1" x14ac:dyDescent="0.4">
      <c r="A8" s="74">
        <v>14</v>
      </c>
      <c r="B8" s="86" t="s">
        <v>176</v>
      </c>
      <c r="C8" s="50" t="str">
        <f>VLOOKUP(B8,'بيانات العمال'!$B$1:$F$56,5,FALSE)</f>
        <v>مراقب</v>
      </c>
      <c r="D8" s="71">
        <f>VLOOKUP(Table5[[#This Row],[الاسم]],'بيانات العمال'!$B$2:$G$56,6,FALSE)</f>
        <v>2300</v>
      </c>
      <c r="E8" s="88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8" s="88">
        <f>Table5[[#This Row],[الراتب]]+Table5[[#This Row],[بونص]]</f>
        <v>2300</v>
      </c>
      <c r="G8" s="88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8" s="88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8" s="88">
        <f>Table5[[#This Row],[الراتب بعد البونص]]/30*Table5[[#This Row],[اجمالي أيام الغياب]]</f>
        <v>0</v>
      </c>
      <c r="J8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500</v>
      </c>
      <c r="K8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500</v>
      </c>
      <c r="L8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8" s="88">
        <f>Table5[[#This Row],[استقطاعات الغياب]]+Table5[[#This Row],[استقطاعات السلف]]+Table5[[#This Row],[الجزاءات]]+Table5[[#This Row],[استقطاعات السلف الكبيره]]</f>
        <v>1000</v>
      </c>
      <c r="N8" s="95">
        <f>Table5[[#This Row],[الراتب بعد البونص]]-Table5[[#This Row],[اجمالي المستقطع]]</f>
        <v>1300</v>
      </c>
      <c r="O8" s="91" t="s">
        <v>111</v>
      </c>
      <c r="P8" s="142" t="s">
        <v>87</v>
      </c>
      <c r="Q8" s="141" t="s">
        <v>171</v>
      </c>
    </row>
    <row r="9" spans="1:17" ht="33.75" customHeight="1" x14ac:dyDescent="0.4">
      <c r="A9" s="74">
        <v>56</v>
      </c>
      <c r="B9" s="86" t="s">
        <v>177</v>
      </c>
      <c r="C9" s="126" t="str">
        <f>VLOOKUP(B9,'بيانات العمال'!$B$1:$F$56,5,FALSE)</f>
        <v>نجار</v>
      </c>
      <c r="D9" s="71">
        <f>VLOOKUP(Table5[[#This Row],[الاسم]],'بيانات العمال'!$B$2:$G$56,6,FALSE)</f>
        <v>2750</v>
      </c>
      <c r="E9" s="88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9" s="88">
        <f>Table5[[#This Row],[الراتب]]+Table5[[#This Row],[بونص]]</f>
        <v>2750</v>
      </c>
      <c r="G9" s="88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9" s="88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9" s="88">
        <f>Table5[[#This Row],[الراتب بعد البونص]]/30*Table5[[#This Row],[اجمالي أيام الغياب]]</f>
        <v>0</v>
      </c>
      <c r="J9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9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1200</v>
      </c>
      <c r="L9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9" s="88">
        <f>Table5[[#This Row],[استقطاعات الغياب]]+Table5[[#This Row],[استقطاعات السلف]]+Table5[[#This Row],[الجزاءات]]+Table5[[#This Row],[استقطاعات السلف الكبيره]]</f>
        <v>1200</v>
      </c>
      <c r="N9" s="95">
        <f>Table5[[#This Row],[الراتب بعد البونص]]-Table5[[#This Row],[اجمالي المستقطع]]</f>
        <v>1550</v>
      </c>
      <c r="O9" s="72" t="s">
        <v>109</v>
      </c>
      <c r="P9" s="70" t="s">
        <v>87</v>
      </c>
      <c r="Q9" s="87" t="s">
        <v>170</v>
      </c>
    </row>
    <row r="10" spans="1:17" ht="33.75" customHeight="1" x14ac:dyDescent="0.4">
      <c r="A10" s="74">
        <v>15</v>
      </c>
      <c r="B10" s="86" t="s">
        <v>178</v>
      </c>
      <c r="C10" s="50" t="str">
        <f>VLOOKUP(B10,'بيانات العمال'!$B$1:$F$56,5,FALSE)</f>
        <v>عامل تشطيبات</v>
      </c>
      <c r="D10" s="71">
        <f>VLOOKUP(Table5[[#This Row],[الاسم]],'بيانات العمال'!$B$2:$G$56,6,FALSE)</f>
        <v>1700</v>
      </c>
      <c r="E10" s="92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10" s="92">
        <f>Table5[[#This Row],[الراتب]]+Table5[[#This Row],[بونص]]</f>
        <v>1700</v>
      </c>
      <c r="G10" s="92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10" s="92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10" s="92">
        <f>Table5[[#This Row],[الراتب بعد البونص]]/30*Table5[[#This Row],[اجمالي أيام الغياب]]</f>
        <v>0</v>
      </c>
      <c r="J10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10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1000</v>
      </c>
      <c r="L10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10" s="92">
        <f>Table5[[#This Row],[استقطاعات الغياب]]+Table5[[#This Row],[استقطاعات السلف]]+Table5[[#This Row],[الجزاءات]]+Table5[[#This Row],[استقطاعات السلف الكبيره]]</f>
        <v>1000</v>
      </c>
      <c r="N10" s="91">
        <f>Table5[[#This Row],[الراتب بعد البونص]]-Table5[[#This Row],[اجمالي المستقطع]]</f>
        <v>700</v>
      </c>
      <c r="O10" s="91" t="s">
        <v>111</v>
      </c>
      <c r="P10" s="142" t="s">
        <v>87</v>
      </c>
      <c r="Q10" s="87" t="s">
        <v>171</v>
      </c>
    </row>
    <row r="11" spans="1:17" ht="33.75" customHeight="1" x14ac:dyDescent="0.4">
      <c r="A11" s="74">
        <v>36</v>
      </c>
      <c r="B11" s="86" t="s">
        <v>179</v>
      </c>
      <c r="C11" s="50" t="str">
        <f>VLOOKUP(B11,'بيانات العمال'!$B$1:$F$56,5,FALSE)</f>
        <v>عامل نجار</v>
      </c>
      <c r="D11" s="71">
        <f>VLOOKUP(Table5[[#This Row],[الاسم]],'بيانات العمال'!$B$2:$G$56,6,FALSE)</f>
        <v>1700</v>
      </c>
      <c r="E11" s="69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11" s="69">
        <f>Table5[[#This Row],[الراتب]]+Table5[[#This Row],[بونص]]</f>
        <v>1700</v>
      </c>
      <c r="G11" s="69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11" s="69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11" s="69">
        <f>Table5[[#This Row],[الراتب بعد البونص]]/30*Table5[[#This Row],[اجمالي أيام الغياب]]</f>
        <v>0</v>
      </c>
      <c r="J11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11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1500</v>
      </c>
      <c r="L11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11" s="69">
        <f>Table5[[#This Row],[استقطاعات الغياب]]+Table5[[#This Row],[استقطاعات السلف]]+Table5[[#This Row],[الجزاءات]]+Table5[[#This Row],[استقطاعات السلف الكبيره]]</f>
        <v>1500</v>
      </c>
      <c r="N11" s="95">
        <f>Table5[[#This Row],[الراتب بعد البونص]]-Table5[[#This Row],[اجمالي المستقطع]]</f>
        <v>200</v>
      </c>
      <c r="O11" s="72" t="s">
        <v>109</v>
      </c>
      <c r="P11" s="145" t="s">
        <v>87</v>
      </c>
      <c r="Q11" s="87" t="s">
        <v>168</v>
      </c>
    </row>
    <row r="12" spans="1:17" ht="33.75" customHeight="1" x14ac:dyDescent="0.4">
      <c r="A12" s="74">
        <v>27</v>
      </c>
      <c r="B12" s="86" t="s">
        <v>180</v>
      </c>
      <c r="C12" s="50" t="str">
        <f>VLOOKUP(B12,'بيانات العمال'!$B$1:$F$56,5,FALSE)</f>
        <v>عامل تشطيبات</v>
      </c>
      <c r="D12" s="71">
        <f>VLOOKUP(Table5[[#This Row],[الاسم]],'بيانات العمال'!$B$2:$G$56,6,FALSE)</f>
        <v>3000</v>
      </c>
      <c r="E12" s="88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12" s="88">
        <f>Table5[[#This Row],[الراتب]]+Table5[[#This Row],[بونص]]</f>
        <v>3000</v>
      </c>
      <c r="G12" s="88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12" s="88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12" s="88">
        <f>Table5[[#This Row],[الراتب بعد البونص]]/30*Table5[[#This Row],[اجمالي أيام الغياب]]</f>
        <v>0</v>
      </c>
      <c r="J12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12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1000</v>
      </c>
      <c r="L12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12" s="88">
        <f>Table5[[#This Row],[استقطاعات الغياب]]+Table5[[#This Row],[استقطاعات السلف]]+Table5[[#This Row],[الجزاءات]]+Table5[[#This Row],[استقطاعات السلف الكبيره]]</f>
        <v>1000</v>
      </c>
      <c r="N12" s="95">
        <f>Table5[[#This Row],[الراتب بعد البونص]]-Table5[[#This Row],[اجمالي المستقطع]]</f>
        <v>2000</v>
      </c>
      <c r="O12" s="91" t="s">
        <v>111</v>
      </c>
      <c r="P12" s="142" t="s">
        <v>87</v>
      </c>
      <c r="Q12" s="87" t="s">
        <v>171</v>
      </c>
    </row>
    <row r="13" spans="1:17" ht="33.75" customHeight="1" x14ac:dyDescent="0.4">
      <c r="A13" s="74">
        <v>40</v>
      </c>
      <c r="B13" s="86" t="s">
        <v>181</v>
      </c>
      <c r="C13" s="50" t="str">
        <f>VLOOKUP(B13,'بيانات العمال'!$B$1:$F$56,5,FALSE)</f>
        <v>تشطيبات</v>
      </c>
      <c r="D13" s="71">
        <f>VLOOKUP(Table5[[#This Row],[الاسم]],'بيانات العمال'!$B$2:$G$56,6,FALSE)</f>
        <v>2300</v>
      </c>
      <c r="E13" s="88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500</v>
      </c>
      <c r="F13" s="88">
        <f>Table5[[#This Row],[الراتب]]+Table5[[#This Row],[بونص]]</f>
        <v>2800</v>
      </c>
      <c r="G13" s="88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13" s="88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13" s="88">
        <f>Table5[[#This Row],[الراتب بعد البونص]]/30*Table5[[#This Row],[اجمالي أيام الغياب]]</f>
        <v>0</v>
      </c>
      <c r="J13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13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1500</v>
      </c>
      <c r="L13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13" s="88">
        <f>Table5[[#This Row],[استقطاعات الغياب]]+Table5[[#This Row],[استقطاعات السلف]]+Table5[[#This Row],[الجزاءات]]+Table5[[#This Row],[استقطاعات السلف الكبيره]]</f>
        <v>1500</v>
      </c>
      <c r="N13" s="95">
        <f>Table5[[#This Row],[الراتب بعد البونص]]-Table5[[#This Row],[اجمالي المستقطع]]</f>
        <v>1300</v>
      </c>
      <c r="O13" s="91" t="s">
        <v>111</v>
      </c>
      <c r="P13" s="142" t="s">
        <v>87</v>
      </c>
      <c r="Q13" s="87" t="s">
        <v>171</v>
      </c>
    </row>
    <row r="14" spans="1:17" ht="33.75" customHeight="1" x14ac:dyDescent="0.4">
      <c r="A14" s="74">
        <v>16</v>
      </c>
      <c r="B14" s="86" t="s">
        <v>182</v>
      </c>
      <c r="C14" s="50" t="str">
        <f>VLOOKUP(B14,'بيانات العمال'!$B$1:$F$56,5,FALSE)</f>
        <v>نجار</v>
      </c>
      <c r="D14" s="71">
        <f>VLOOKUP(Table5[[#This Row],[الاسم]],'بيانات العمال'!$B$2:$G$56,6,FALSE)</f>
        <v>2500</v>
      </c>
      <c r="E14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14" s="71">
        <f>Table5[[#This Row],[الراتب]]+Table5[[#This Row],[بونص]]</f>
        <v>2500</v>
      </c>
      <c r="G14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14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14" s="71">
        <f>Table5[[#This Row],[الراتب بعد البونص]]/30*Table5[[#This Row],[اجمالي أيام الغياب]]</f>
        <v>0</v>
      </c>
      <c r="J14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14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14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14" s="71">
        <f>Table5[[#This Row],[استقطاعات الغياب]]+Table5[[#This Row],[استقطاعات السلف]]+Table5[[#This Row],[الجزاءات]]+Table5[[#This Row],[استقطاعات السلف الكبيره]]</f>
        <v>0</v>
      </c>
      <c r="N14" s="72">
        <f>Table5[[#This Row],[الراتب بعد البونص]]-Table5[[#This Row],[اجمالي المستقطع]]</f>
        <v>2500</v>
      </c>
      <c r="O14" s="72" t="s">
        <v>109</v>
      </c>
      <c r="P14" s="144" t="s">
        <v>87</v>
      </c>
      <c r="Q14" s="89" t="s">
        <v>168</v>
      </c>
    </row>
    <row r="15" spans="1:17" ht="33.75" customHeight="1" x14ac:dyDescent="0.4">
      <c r="A15" s="74">
        <v>45</v>
      </c>
      <c r="B15" s="86" t="s">
        <v>183</v>
      </c>
      <c r="C15" s="50" t="str">
        <f>VLOOKUP(B15,'بيانات العمال'!$B$1:$F$56,5,FALSE)</f>
        <v>عامل تشطيبات</v>
      </c>
      <c r="D15" s="71">
        <f>VLOOKUP(Table5[[#This Row],[الاسم]],'بيانات العمال'!$B$2:$G$56,6,FALSE)</f>
        <v>1700</v>
      </c>
      <c r="E15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15" s="71">
        <f>Table5[[#This Row],[الراتب]]+Table5[[#This Row],[بونص]]</f>
        <v>1700</v>
      </c>
      <c r="G15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15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15" s="71">
        <f>Table5[[#This Row],[الراتب بعد البونص]]/30*Table5[[#This Row],[اجمالي أيام الغياب]]</f>
        <v>0</v>
      </c>
      <c r="J15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15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15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15" s="71">
        <f>Table5[[#This Row],[استقطاعات الغياب]]+Table5[[#This Row],[استقطاعات السلف]]+Table5[[#This Row],[الجزاءات]]+Table5[[#This Row],[استقطاعات السلف الكبيره]]</f>
        <v>0</v>
      </c>
      <c r="N15" s="72">
        <f>Table5[[#This Row],[الراتب بعد البونص]]-Table5[[#This Row],[اجمالي المستقطع]]</f>
        <v>1700</v>
      </c>
      <c r="O15" s="72" t="s">
        <v>111</v>
      </c>
      <c r="P15" s="142" t="s">
        <v>87</v>
      </c>
      <c r="Q15" s="87" t="s">
        <v>171</v>
      </c>
    </row>
    <row r="16" spans="1:17" ht="33.75" customHeight="1" x14ac:dyDescent="0.4">
      <c r="A16" s="74">
        <v>46</v>
      </c>
      <c r="B16" s="86" t="s">
        <v>184</v>
      </c>
      <c r="C16" s="50" t="str">
        <f>VLOOKUP(B16,'بيانات العمال'!$B$1:$F$56,5,FALSE)</f>
        <v>عامل تشطيبات</v>
      </c>
      <c r="D16" s="71">
        <f>VLOOKUP(Table5[[#This Row],[الاسم]],'بيانات العمال'!$B$2:$G$56,6,FALSE)</f>
        <v>2500</v>
      </c>
      <c r="E16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16" s="71">
        <f>Table5[[#This Row],[الراتب]]+Table5[[#This Row],[بونص]]</f>
        <v>2500</v>
      </c>
      <c r="G16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16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16" s="71">
        <f>Table5[[#This Row],[الراتب بعد البونص]]/30*Table5[[#This Row],[اجمالي أيام الغياب]]</f>
        <v>0</v>
      </c>
      <c r="J16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16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16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16" s="71">
        <f>Table5[[#This Row],[استقطاعات الغياب]]+Table5[[#This Row],[استقطاعات السلف]]+Table5[[#This Row],[الجزاءات]]+Table5[[#This Row],[استقطاعات السلف الكبيره]]</f>
        <v>0</v>
      </c>
      <c r="N16" s="72">
        <f>Table5[[#This Row],[الراتب بعد البونص]]-Table5[[#This Row],[اجمالي المستقطع]]</f>
        <v>2500</v>
      </c>
      <c r="O16" s="72" t="s">
        <v>111</v>
      </c>
      <c r="P16" s="142" t="s">
        <v>87</v>
      </c>
      <c r="Q16" s="87" t="s">
        <v>171</v>
      </c>
    </row>
    <row r="17" spans="1:17" ht="33.75" customHeight="1" x14ac:dyDescent="0.4">
      <c r="A17" s="74">
        <v>47</v>
      </c>
      <c r="B17" s="86" t="s">
        <v>185</v>
      </c>
      <c r="C17" s="50" t="str">
        <f>VLOOKUP(B17,'بيانات العمال'!$B$1:$F$56,5,FALSE)</f>
        <v>عامل تشطيب</v>
      </c>
      <c r="D17" s="71">
        <f>VLOOKUP(Table5[[#This Row],[الاسم]],'بيانات العمال'!$B$2:$G$56,6,FALSE)</f>
        <v>1700</v>
      </c>
      <c r="E17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17" s="71">
        <f>Table5[[#This Row],[الراتب]]+Table5[[#This Row],[بونص]]</f>
        <v>1700</v>
      </c>
      <c r="G17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17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17" s="71">
        <f>Table5[[#This Row],[الراتب بعد البونص]]/30*Table5[[#This Row],[اجمالي أيام الغياب]]</f>
        <v>0</v>
      </c>
      <c r="J17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17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17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17" s="71">
        <f>Table5[[#This Row],[استقطاعات الغياب]]+Table5[[#This Row],[استقطاعات السلف]]+Table5[[#This Row],[الجزاءات]]+Table5[[#This Row],[استقطاعات السلف الكبيره]]</f>
        <v>0</v>
      </c>
      <c r="N17" s="72">
        <f>Table5[[#This Row],[الراتب بعد البونص]]-Table5[[#This Row],[اجمالي المستقطع]]</f>
        <v>1700</v>
      </c>
      <c r="O17" s="72" t="s">
        <v>111</v>
      </c>
      <c r="P17" s="142" t="s">
        <v>87</v>
      </c>
      <c r="Q17" s="87" t="s">
        <v>171</v>
      </c>
    </row>
    <row r="18" spans="1:17" ht="33.75" customHeight="1" x14ac:dyDescent="0.4">
      <c r="A18" s="74">
        <v>38</v>
      </c>
      <c r="B18" s="86" t="s">
        <v>186</v>
      </c>
      <c r="C18" s="50" t="str">
        <f>VLOOKUP(B18,'بيانات العمال'!$B$1:$F$56,5,FALSE)</f>
        <v>نجار</v>
      </c>
      <c r="D18" s="71">
        <f>VLOOKUP(Table5[[#This Row],[الاسم]],'بيانات العمال'!$B$2:$G$56,6,FALSE)</f>
        <v>2750</v>
      </c>
      <c r="E18" s="69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18" s="69">
        <f>Table5[[#This Row],[الراتب]]+Table5[[#This Row],[بونص]]</f>
        <v>2750</v>
      </c>
      <c r="G18" s="69">
        <f>INDEX('الحضور والغياب'!$A$1:$AJ$402,MATCH(Table5[[#This Row],[الاسم]],'الحضور والغياب'!$A$1:$A$402,0),MATCH(Table5[[#Headers],[اجمالي أيام الحضور]],'الحضور والغياب'!$A$1:$AJ$1,0))</f>
        <v>24</v>
      </c>
      <c r="H18" s="69">
        <f>INDEX('الحضور والغياب'!$A$1:$AJ$402,MATCH(Table5[[#This Row],[الاسم]],'الحضور والغياب'!$A$1:$A$402,0),MATCH(Table5[[#Headers],[اجمالي أيام الغياب]],'الحضور والغياب'!$A$1:$AJ$1,0))</f>
        <v>6</v>
      </c>
      <c r="I18" s="69">
        <f>Table5[[#This Row],[الراتب بعد البونص]]/30*Table5[[#This Row],[اجمالي أيام الغياب]]</f>
        <v>550</v>
      </c>
      <c r="J18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18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18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18" s="69">
        <f>Table5[[#This Row],[استقطاعات الغياب]]+Table5[[#This Row],[استقطاعات السلف]]+Table5[[#This Row],[الجزاءات]]+Table5[[#This Row],[استقطاعات السلف الكبيره]]</f>
        <v>550</v>
      </c>
      <c r="N18" s="95">
        <f>Table5[[#This Row],[الراتب بعد البونص]]-Table5[[#This Row],[اجمالي المستقطع]]</f>
        <v>2200</v>
      </c>
      <c r="O18" s="72" t="s">
        <v>109</v>
      </c>
      <c r="P18" s="145" t="s">
        <v>87</v>
      </c>
      <c r="Q18" s="89" t="s">
        <v>168</v>
      </c>
    </row>
    <row r="19" spans="1:17" ht="33.75" customHeight="1" x14ac:dyDescent="0.4">
      <c r="A19" s="74">
        <v>32</v>
      </c>
      <c r="B19" s="86" t="s">
        <v>187</v>
      </c>
      <c r="C19" s="50" t="str">
        <f>VLOOKUP(B19,'بيانات العمال'!$B$1:$F$56,5,FALSE)</f>
        <v>عامل نجار</v>
      </c>
      <c r="D19" s="71">
        <f>VLOOKUP(Table5[[#This Row],[الاسم]],'بيانات العمال'!$B$2:$G$56,6,FALSE)</f>
        <v>1700</v>
      </c>
      <c r="E19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19" s="71">
        <f>Table5[[#This Row],[الراتب]]+Table5[[#This Row],[بونص]]</f>
        <v>1700</v>
      </c>
      <c r="G19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19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19" s="71">
        <f>Table5[[#This Row],[الراتب بعد البونص]]/30*Table5[[#This Row],[اجمالي أيام الغياب]]</f>
        <v>0</v>
      </c>
      <c r="J19" s="71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19" s="71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19" s="71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19" s="71">
        <f>Table5[[#This Row],[استقطاعات الغياب]]+Table5[[#This Row],[استقطاعات السلف]]+Table5[[#This Row],[الجزاءات]]+Table5[[#This Row],[استقطاعات السلف الكبيره]]</f>
        <v>0</v>
      </c>
      <c r="N19" s="91">
        <f>Table5[[#This Row],[الراتب بعد البونص]]-Table5[[#This Row],[اجمالي المستقطع]]</f>
        <v>1700</v>
      </c>
      <c r="O19" s="72" t="s">
        <v>109</v>
      </c>
      <c r="P19" s="144" t="s">
        <v>87</v>
      </c>
      <c r="Q19" s="87" t="s">
        <v>168</v>
      </c>
    </row>
    <row r="20" spans="1:17" ht="33.75" customHeight="1" x14ac:dyDescent="0.4">
      <c r="A20" s="74">
        <v>29</v>
      </c>
      <c r="B20" s="86" t="s">
        <v>188</v>
      </c>
      <c r="C20" s="50" t="str">
        <f>VLOOKUP(B20,'بيانات العمال'!$B$1:$F$56,5,FALSE)</f>
        <v>كهربائي</v>
      </c>
      <c r="D20" s="71">
        <f>VLOOKUP(Table5[[#This Row],[الاسم]],'بيانات العمال'!$B$2:$G$56,6,FALSE)</f>
        <v>2000</v>
      </c>
      <c r="E20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20" s="71">
        <f>Table5[[#This Row],[الراتب]]+Table5[[#This Row],[بونص]]</f>
        <v>2000</v>
      </c>
      <c r="G20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20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20" s="71">
        <f>Table5[[#This Row],[الراتب بعد البونص]]/30*Table5[[#This Row],[اجمالي أيام الغياب]]</f>
        <v>0</v>
      </c>
      <c r="J20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20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20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20" s="71">
        <f>Table5[[#This Row],[استقطاعات الغياب]]+Table5[[#This Row],[استقطاعات السلف]]+Table5[[#This Row],[الجزاءات]]+Table5[[#This Row],[استقطاعات السلف الكبيره]]</f>
        <v>0</v>
      </c>
      <c r="N20" s="91">
        <f>Table5[[#This Row],[الراتب بعد البونص]]-Table5[[#This Row],[اجمالي المستقطع]]</f>
        <v>2000</v>
      </c>
      <c r="O20" s="72" t="s">
        <v>109</v>
      </c>
      <c r="P20" s="144" t="s">
        <v>87</v>
      </c>
      <c r="Q20" s="87" t="s">
        <v>168</v>
      </c>
    </row>
    <row r="21" spans="1:17" ht="33.75" customHeight="1" x14ac:dyDescent="0.4">
      <c r="A21" s="74">
        <v>35</v>
      </c>
      <c r="B21" s="86" t="s">
        <v>189</v>
      </c>
      <c r="C21" s="50" t="str">
        <f>VLOOKUP(B21,'بيانات العمال'!$B$1:$F$56,5,FALSE)</f>
        <v>عامل نجار</v>
      </c>
      <c r="D21" s="71">
        <f>VLOOKUP(Table5[[#This Row],[الاسم]],'بيانات العمال'!$B$2:$G$56,6,FALSE)</f>
        <v>1600</v>
      </c>
      <c r="E21" s="69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21" s="69">
        <f>Table5[[#This Row],[الراتب]]+Table5[[#This Row],[بونص]]</f>
        <v>1600</v>
      </c>
      <c r="G21" s="69">
        <f>INDEX('الحضور والغياب'!$A$1:$AJ$402,MATCH(Table5[[#This Row],[الاسم]],'الحضور والغياب'!$A$1:$A$402,0),MATCH(Table5[[#Headers],[اجمالي أيام الحضور]],'الحضور والغياب'!$A$1:$AJ$1,0))</f>
        <v>16</v>
      </c>
      <c r="H21" s="69">
        <f>INDEX('الحضور والغياب'!$A$1:$AJ$402,MATCH(Table5[[#This Row],[الاسم]],'الحضور والغياب'!$A$1:$A$402,0),MATCH(Table5[[#Headers],[اجمالي أيام الغياب]],'الحضور والغياب'!$A$1:$AJ$1,0))</f>
        <v>14</v>
      </c>
      <c r="I21" s="69">
        <f>Table5[[#This Row],[الراتب بعد البونص]]/30*Table5[[#This Row],[اجمالي أيام الغياب]]</f>
        <v>746.66666666666674</v>
      </c>
      <c r="J21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21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21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21" s="69">
        <f>Table5[[#This Row],[استقطاعات الغياب]]+Table5[[#This Row],[استقطاعات السلف]]+Table5[[#This Row],[الجزاءات]]+Table5[[#This Row],[استقطاعات السلف الكبيره]]</f>
        <v>746.66666666666674</v>
      </c>
      <c r="N21" s="95">
        <f>Table5[[#This Row],[الراتب بعد البونص]]-Table5[[#This Row],[اجمالي المستقطع]]</f>
        <v>853.33333333333326</v>
      </c>
      <c r="O21" s="72" t="s">
        <v>109</v>
      </c>
      <c r="P21" s="145" t="s">
        <v>87</v>
      </c>
      <c r="Q21" s="89" t="s">
        <v>168</v>
      </c>
    </row>
    <row r="22" spans="1:17" ht="33.75" customHeight="1" x14ac:dyDescent="0.4">
      <c r="A22" s="74">
        <v>12</v>
      </c>
      <c r="B22" s="86" t="s">
        <v>190</v>
      </c>
      <c r="C22" s="50" t="str">
        <f>VLOOKUP(B22,'بيانات العمال'!$B$1:$F$56,5,FALSE)</f>
        <v>نجار</v>
      </c>
      <c r="D22" s="71">
        <f>VLOOKUP(Table5[[#This Row],[الاسم]],'بيانات العمال'!$B$2:$G$56,6,FALSE)</f>
        <v>3000</v>
      </c>
      <c r="E22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22" s="71">
        <f>Table5[[#This Row],[الراتب]]+Table5[[#This Row],[بونص]]</f>
        <v>3000</v>
      </c>
      <c r="G22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22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22" s="71">
        <f>Table5[[#This Row],[الراتب بعد البونص]]/30*Table5[[#This Row],[اجمالي أيام الغياب]]</f>
        <v>0</v>
      </c>
      <c r="J22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22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22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22" s="71">
        <f>Table5[[#This Row],[استقطاعات الغياب]]+Table5[[#This Row],[استقطاعات السلف]]+Table5[[#This Row],[الجزاءات]]+Table5[[#This Row],[استقطاعات السلف الكبيره]]</f>
        <v>0</v>
      </c>
      <c r="N22" s="91">
        <f>Table5[[#This Row],[الراتب بعد البونص]]-Table5[[#This Row],[اجمالي المستقطع]]</f>
        <v>3000</v>
      </c>
      <c r="O22" s="72" t="s">
        <v>109</v>
      </c>
      <c r="P22" s="144" t="s">
        <v>87</v>
      </c>
      <c r="Q22" s="89" t="s">
        <v>168</v>
      </c>
    </row>
    <row r="23" spans="1:17" ht="33.75" customHeight="1" x14ac:dyDescent="0.4">
      <c r="A23" s="74">
        <v>50</v>
      </c>
      <c r="B23" s="86" t="s">
        <v>191</v>
      </c>
      <c r="C23" s="50" t="str">
        <f>VLOOKUP(B23,'بيانات العمال'!$B$1:$F$56,5,FALSE)</f>
        <v>عامل تشطيبات</v>
      </c>
      <c r="D23" s="71">
        <f>VLOOKUP(Table5[[#This Row],[الاسم]],'بيانات العمال'!$B$2:$G$56,6,FALSE)</f>
        <v>1700</v>
      </c>
      <c r="E23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23" s="71">
        <f>Table5[[#This Row],[الراتب]]+Table5[[#This Row],[بونص]]</f>
        <v>1700</v>
      </c>
      <c r="G23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23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23" s="71">
        <f>Table5[[#This Row],[الراتب بعد البونص]]/30*Table5[[#This Row],[اجمالي أيام الغياب]]</f>
        <v>0</v>
      </c>
      <c r="J23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23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23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23" s="71">
        <f>Table5[[#This Row],[استقطاعات الغياب]]+Table5[[#This Row],[استقطاعات السلف]]+Table5[[#This Row],[الجزاءات]]+Table5[[#This Row],[استقطاعات السلف الكبيره]]</f>
        <v>0</v>
      </c>
      <c r="N23" s="72">
        <f>Table5[[#This Row],[الراتب بعد البونص]]-Table5[[#This Row],[اجمالي المستقطع]]</f>
        <v>1700</v>
      </c>
      <c r="O23" s="72" t="s">
        <v>111</v>
      </c>
      <c r="P23" s="142" t="s">
        <v>87</v>
      </c>
      <c r="Q23" s="87" t="s">
        <v>171</v>
      </c>
    </row>
    <row r="24" spans="1:17" ht="33.75" customHeight="1" x14ac:dyDescent="0.4">
      <c r="A24" s="74">
        <v>42</v>
      </c>
      <c r="B24" s="86" t="s">
        <v>192</v>
      </c>
      <c r="C24" s="50" t="str">
        <f>VLOOKUP(B24,'بيانات العمال'!$B$1:$F$56,5,FALSE)</f>
        <v>بناء</v>
      </c>
      <c r="D24" s="71">
        <f>VLOOKUP(Table5[[#This Row],[الاسم]],'بيانات العمال'!$B$2:$G$56,6,FALSE)</f>
        <v>1700</v>
      </c>
      <c r="E24" s="69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24" s="69">
        <f>Table5[[#This Row],[الراتب]]+Table5[[#This Row],[بونص]]</f>
        <v>1700</v>
      </c>
      <c r="G24" s="69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24" s="69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24" s="69">
        <f>Table5[[#This Row],[الراتب بعد البونص]]/30*Table5[[#This Row],[اجمالي أيام الغياب]]</f>
        <v>0</v>
      </c>
      <c r="J24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24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24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24" s="69">
        <f>Table5[[#This Row],[استقطاعات الغياب]]+Table5[[#This Row],[استقطاعات السلف]]+Table5[[#This Row],[الجزاءات]]+Table5[[#This Row],[استقطاعات السلف الكبيره]]</f>
        <v>0</v>
      </c>
      <c r="N24" s="95">
        <f>Table5[[#This Row],[الراتب بعد البونص]]-Table5[[#This Row],[اجمالي المستقطع]]</f>
        <v>1700</v>
      </c>
      <c r="O24" s="72" t="s">
        <v>109</v>
      </c>
      <c r="P24" s="145" t="s">
        <v>87</v>
      </c>
      <c r="Q24" s="87" t="s">
        <v>168</v>
      </c>
    </row>
    <row r="25" spans="1:17" ht="33.75" customHeight="1" x14ac:dyDescent="0.4">
      <c r="A25" s="74">
        <v>11</v>
      </c>
      <c r="B25" s="86" t="s">
        <v>193</v>
      </c>
      <c r="C25" s="50" t="str">
        <f>VLOOKUP(B25,'بيانات العمال'!$B$1:$F$56,5,FALSE)</f>
        <v>تشطيبات</v>
      </c>
      <c r="D25" s="71">
        <f>VLOOKUP(Table5[[#This Row],[الاسم]],'بيانات العمال'!$B$2:$G$56,6,FALSE)</f>
        <v>1700</v>
      </c>
      <c r="E25" s="92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25" s="92">
        <f>Table5[[#This Row],[الراتب]]+Table5[[#This Row],[بونص]]</f>
        <v>1700</v>
      </c>
      <c r="G25" s="92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25" s="92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25" s="92">
        <f>Table5[[#This Row],[الراتب بعد البونص]]/30*Table5[[#This Row],[اجمالي أيام الغياب]]</f>
        <v>0</v>
      </c>
      <c r="J25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25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25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25" s="92">
        <f>Table5[[#This Row],[استقطاعات الغياب]]+Table5[[#This Row],[استقطاعات السلف]]+Table5[[#This Row],[الجزاءات]]+Table5[[#This Row],[استقطاعات السلف الكبيره]]</f>
        <v>0</v>
      </c>
      <c r="N25" s="91">
        <f>Table5[[#This Row],[الراتب بعد البونص]]-Table5[[#This Row],[اجمالي المستقطع]]</f>
        <v>1700</v>
      </c>
      <c r="O25" s="91" t="s">
        <v>122</v>
      </c>
      <c r="P25" s="142" t="s">
        <v>87</v>
      </c>
      <c r="Q25" s="87" t="s">
        <v>171</v>
      </c>
    </row>
    <row r="26" spans="1:17" ht="33.75" customHeight="1" x14ac:dyDescent="0.4">
      <c r="A26" s="74">
        <v>24</v>
      </c>
      <c r="B26" s="86" t="s">
        <v>194</v>
      </c>
      <c r="C26" s="50" t="str">
        <f>VLOOKUP(B26,'بيانات العمال'!$B$1:$F$56,5,FALSE)</f>
        <v>تشطيبات</v>
      </c>
      <c r="D26" s="71">
        <f>VLOOKUP(Table5[[#This Row],[الاسم]],'بيانات العمال'!$B$2:$G$56,6,FALSE)</f>
        <v>2000</v>
      </c>
      <c r="E26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26" s="71">
        <f>Table5[[#This Row],[الراتب]]+Table5[[#This Row],[بونص]]</f>
        <v>2000</v>
      </c>
      <c r="G26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26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26" s="71">
        <f>Table5[[#This Row],[الراتب بعد البونص]]/30*Table5[[#This Row],[اجمالي أيام الغياب]]</f>
        <v>0</v>
      </c>
      <c r="J26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26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26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26" s="71">
        <f>Table5[[#This Row],[استقطاعات الغياب]]+Table5[[#This Row],[استقطاعات السلف]]+Table5[[#This Row],[الجزاءات]]+Table5[[#This Row],[استقطاعات السلف الكبيره]]</f>
        <v>0</v>
      </c>
      <c r="N26" s="72">
        <f>Table5[[#This Row],[الراتب بعد البونص]]-Table5[[#This Row],[اجمالي المستقطع]]</f>
        <v>2000</v>
      </c>
      <c r="O26" s="72" t="s">
        <v>122</v>
      </c>
      <c r="P26" s="142" t="s">
        <v>87</v>
      </c>
      <c r="Q26" s="87" t="s">
        <v>171</v>
      </c>
    </row>
    <row r="27" spans="1:17" ht="33.75" customHeight="1" x14ac:dyDescent="0.4">
      <c r="A27" s="74">
        <v>51</v>
      </c>
      <c r="B27" s="86" t="s">
        <v>195</v>
      </c>
      <c r="C27" s="50" t="str">
        <f>VLOOKUP(B27,'بيانات العمال'!$B$1:$F$56,5,FALSE)</f>
        <v>تشطيبات</v>
      </c>
      <c r="D27" s="71">
        <f>VLOOKUP(Table5[[#This Row],[الاسم]],'بيانات العمال'!$B$2:$G$56,6,FALSE)</f>
        <v>1700</v>
      </c>
      <c r="E27" s="92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27" s="92">
        <f>Table5[[#This Row],[الراتب]]+Table5[[#This Row],[بونص]]</f>
        <v>1700</v>
      </c>
      <c r="G27" s="92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27" s="92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27" s="92">
        <f>Table5[[#This Row],[الراتب بعد البونص]]/30*Table5[[#This Row],[اجمالي أيام الغياب]]</f>
        <v>0</v>
      </c>
      <c r="J27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27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27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27" s="92">
        <f>Table5[[#This Row],[استقطاعات الغياب]]+Table5[[#This Row],[استقطاعات السلف]]+Table5[[#This Row],[الجزاءات]]+Table5[[#This Row],[استقطاعات السلف الكبيره]]</f>
        <v>0</v>
      </c>
      <c r="N27" s="72">
        <f>Table5[[#This Row],[الراتب بعد البونص]]-Table5[[#This Row],[اجمالي المستقطع]]</f>
        <v>1700</v>
      </c>
      <c r="O27" s="91" t="s">
        <v>122</v>
      </c>
      <c r="P27" s="142" t="s">
        <v>87</v>
      </c>
      <c r="Q27" s="87" t="s">
        <v>171</v>
      </c>
    </row>
    <row r="28" spans="1:17" ht="33.75" customHeight="1" x14ac:dyDescent="0.4">
      <c r="A28" s="74">
        <v>49</v>
      </c>
      <c r="B28" s="86" t="s">
        <v>196</v>
      </c>
      <c r="C28" s="50" t="str">
        <f>VLOOKUP(B28,'بيانات العمال'!$B$1:$F$56,5,FALSE)</f>
        <v>بناء</v>
      </c>
      <c r="D28" s="71">
        <f>VLOOKUP(Table5[[#This Row],[الاسم]],'بيانات العمال'!$B$2:$G$56,6,FALSE)</f>
        <v>1700</v>
      </c>
      <c r="E28" s="88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28" s="88">
        <f>Table5[[#This Row],[الراتب]]+Table5[[#This Row],[بونص]]</f>
        <v>1700</v>
      </c>
      <c r="G28" s="88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28" s="88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28" s="88">
        <f>Table5[[#This Row],[الراتب بعد البونص]]/30*Table5[[#This Row],[اجمالي أيام الغياب]]</f>
        <v>0</v>
      </c>
      <c r="J28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28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28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28" s="88">
        <f>Table5[[#This Row],[استقطاعات الغياب]]+Table5[[#This Row],[استقطاعات السلف]]+Table5[[#This Row],[الجزاءات]]+Table5[[#This Row],[استقطاعات السلف الكبيره]]</f>
        <v>0</v>
      </c>
      <c r="N28" s="95">
        <f>Table5[[#This Row],[الراتب بعد البونص]]-Table5[[#This Row],[اجمالي المستقطع]]</f>
        <v>1700</v>
      </c>
      <c r="O28" s="91" t="s">
        <v>109</v>
      </c>
      <c r="P28" s="145" t="s">
        <v>87</v>
      </c>
      <c r="Q28" s="90" t="s">
        <v>168</v>
      </c>
    </row>
    <row r="29" spans="1:17" ht="33.75" customHeight="1" x14ac:dyDescent="0.4">
      <c r="A29" s="74">
        <v>52</v>
      </c>
      <c r="B29" s="86" t="s">
        <v>197</v>
      </c>
      <c r="C29" s="50" t="str">
        <f>VLOOKUP(B29,'بيانات العمال'!$B$1:$F$56,5,FALSE)</f>
        <v>تشطيبات</v>
      </c>
      <c r="D29" s="71">
        <f>VLOOKUP(Table5[[#This Row],[الاسم]],'بيانات العمال'!$B$2:$G$56,6,FALSE)</f>
        <v>1600</v>
      </c>
      <c r="E29" s="92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29" s="92">
        <f>Table5[[#This Row],[الراتب]]+Table5[[#This Row],[بونص]]</f>
        <v>1600</v>
      </c>
      <c r="G29" s="92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29" s="92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29" s="92">
        <f>Table5[[#This Row],[الراتب بعد البونص]]/30*Table5[[#This Row],[اجمالي أيام الغياب]]</f>
        <v>0</v>
      </c>
      <c r="J29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29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29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29" s="92">
        <f>Table5[[#This Row],[استقطاعات الغياب]]+Table5[[#This Row],[استقطاعات السلف]]+Table5[[#This Row],[الجزاءات]]+Table5[[#This Row],[استقطاعات السلف الكبيره]]</f>
        <v>0</v>
      </c>
      <c r="N29" s="91">
        <f>Table5[[#This Row],[الراتب بعد البونص]]-Table5[[#This Row],[اجمالي المستقطع]]</f>
        <v>1600</v>
      </c>
      <c r="O29" s="91" t="s">
        <v>122</v>
      </c>
      <c r="P29" s="142" t="s">
        <v>87</v>
      </c>
      <c r="Q29" s="87" t="s">
        <v>171</v>
      </c>
    </row>
    <row r="30" spans="1:17" ht="33.75" customHeight="1" x14ac:dyDescent="0.4">
      <c r="A30" s="74">
        <v>48</v>
      </c>
      <c r="B30" s="86" t="s">
        <v>198</v>
      </c>
      <c r="C30" s="50" t="str">
        <f>VLOOKUP(B30,'بيانات العمال'!$B$1:$F$56,5,FALSE)</f>
        <v>مراقب</v>
      </c>
      <c r="D30" s="71">
        <f>VLOOKUP(Table5[[#This Row],[الاسم]],'بيانات العمال'!$B$2:$G$56,6,FALSE)</f>
        <v>2300</v>
      </c>
      <c r="E30" s="88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30" s="88">
        <f>Table5[[#This Row],[الراتب]]+Table5[[#This Row],[بونص]]</f>
        <v>2300</v>
      </c>
      <c r="G30" s="88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30" s="88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30" s="88">
        <f>Table5[[#This Row],[الراتب بعد البونص]]/30*Table5[[#This Row],[اجمالي أيام الغياب]]</f>
        <v>0</v>
      </c>
      <c r="J30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30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30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30" s="88">
        <f>Table5[[#This Row],[استقطاعات الغياب]]+Table5[[#This Row],[استقطاعات السلف]]+Table5[[#This Row],[الجزاءات]]+Table5[[#This Row],[استقطاعات السلف الكبيره]]</f>
        <v>0</v>
      </c>
      <c r="N30" s="95">
        <f>Table5[[#This Row],[الراتب بعد البونص]]-Table5[[#This Row],[اجمالي المستقطع]]</f>
        <v>2300</v>
      </c>
      <c r="O30" s="91" t="s">
        <v>109</v>
      </c>
      <c r="P30" s="145" t="s">
        <v>87</v>
      </c>
      <c r="Q30" s="90" t="s">
        <v>168</v>
      </c>
    </row>
    <row r="31" spans="1:17" ht="33.75" customHeight="1" x14ac:dyDescent="0.4">
      <c r="A31" s="74">
        <v>39</v>
      </c>
      <c r="B31" s="86" t="s">
        <v>199</v>
      </c>
      <c r="C31" s="50" t="str">
        <f>VLOOKUP(B31,'بيانات العمال'!$B$1:$F$56,5,FALSE)</f>
        <v>نجار</v>
      </c>
      <c r="D31" s="71">
        <f>VLOOKUP(Table5[[#This Row],[الاسم]],'بيانات العمال'!$B$2:$G$56,6,FALSE)</f>
        <v>2500</v>
      </c>
      <c r="E31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31" s="71">
        <f>Table5[[#This Row],[الراتب]]+Table5[[#This Row],[بونص]]</f>
        <v>2500</v>
      </c>
      <c r="G31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31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31" s="71">
        <f>Table5[[#This Row],[الراتب بعد البونص]]/30*Table5[[#This Row],[اجمالي أيام الغياب]]</f>
        <v>0</v>
      </c>
      <c r="J31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31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31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31" s="71">
        <f>Table5[[#This Row],[استقطاعات الغياب]]+Table5[[#This Row],[استقطاعات السلف]]+Table5[[#This Row],[الجزاءات]]+Table5[[#This Row],[استقطاعات السلف الكبيره]]</f>
        <v>0</v>
      </c>
      <c r="N31" s="72">
        <f>Table5[[#This Row],[الراتب بعد البونص]]-Table5[[#This Row],[اجمالي المستقطع]]</f>
        <v>2500</v>
      </c>
      <c r="O31" s="72" t="s">
        <v>109</v>
      </c>
      <c r="P31" s="73" t="s">
        <v>87</v>
      </c>
      <c r="Q31" s="148" t="s">
        <v>167</v>
      </c>
    </row>
    <row r="32" spans="1:17" ht="33.75" customHeight="1" x14ac:dyDescent="0.4">
      <c r="A32" s="74">
        <v>41</v>
      </c>
      <c r="B32" s="86" t="s">
        <v>200</v>
      </c>
      <c r="C32" s="50" t="str">
        <f>VLOOKUP(B32,'بيانات العمال'!$B$1:$F$56,5,FALSE)</f>
        <v>حداد</v>
      </c>
      <c r="D32" s="71">
        <f>VLOOKUP(Table5[[#This Row],[الاسم]],'بيانات العمال'!$B$2:$G$56,6,FALSE)</f>
        <v>2000</v>
      </c>
      <c r="E32" s="69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32" s="69">
        <f>Table5[[#This Row],[الراتب]]+Table5[[#This Row],[بونص]]</f>
        <v>2000</v>
      </c>
      <c r="G32" s="69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32" s="69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32" s="69">
        <f>Table5[[#This Row],[الراتب بعد البونص]]/30*Table5[[#This Row],[اجمالي أيام الغياب]]</f>
        <v>0</v>
      </c>
      <c r="J32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32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32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32" s="69">
        <f>Table5[[#This Row],[استقطاعات الغياب]]+Table5[[#This Row],[استقطاعات السلف]]+Table5[[#This Row],[الجزاءات]]+Table5[[#This Row],[استقطاعات السلف الكبيره]]</f>
        <v>0</v>
      </c>
      <c r="N32" s="95">
        <f>Table5[[#This Row],[الراتب بعد البونص]]-Table5[[#This Row],[اجمالي المستقطع]]</f>
        <v>2000</v>
      </c>
      <c r="O32" s="72" t="s">
        <v>109</v>
      </c>
      <c r="P32" s="145" t="s">
        <v>87</v>
      </c>
      <c r="Q32" s="89" t="s">
        <v>168</v>
      </c>
    </row>
    <row r="33" spans="1:17" ht="33.75" customHeight="1" x14ac:dyDescent="0.4">
      <c r="A33" s="74">
        <v>37</v>
      </c>
      <c r="B33" s="86" t="s">
        <v>201</v>
      </c>
      <c r="C33" s="50" t="str">
        <f>VLOOKUP(B33,'بيانات العمال'!$B$1:$F$56,5,FALSE)</f>
        <v>حداد</v>
      </c>
      <c r="D33" s="71">
        <f>VLOOKUP(Table5[[#This Row],[الاسم]],'بيانات العمال'!$B$2:$G$56,6,FALSE)</f>
        <v>2500</v>
      </c>
      <c r="E33" s="69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33" s="69">
        <f>Table5[[#This Row],[الراتب]]+Table5[[#This Row],[بونص]]</f>
        <v>2500</v>
      </c>
      <c r="G33" s="69">
        <f>INDEX('الحضور والغياب'!$A$1:$AJ$402,MATCH(Table5[[#This Row],[الاسم]],'الحضور والغياب'!$A$1:$A$402,0),MATCH(Table5[[#Headers],[اجمالي أيام الحضور]],'الحضور والغياب'!$A$1:$AJ$1,0))</f>
        <v>27</v>
      </c>
      <c r="H33" s="69">
        <f>INDEX('الحضور والغياب'!$A$1:$AJ$402,MATCH(Table5[[#This Row],[الاسم]],'الحضور والغياب'!$A$1:$A$402,0),MATCH(Table5[[#Headers],[اجمالي أيام الغياب]],'الحضور والغياب'!$A$1:$AJ$1,0))</f>
        <v>3</v>
      </c>
      <c r="I33" s="69">
        <f>Table5[[#This Row],[الراتب بعد البونص]]/30*Table5[[#This Row],[اجمالي أيام الغياب]]</f>
        <v>250</v>
      </c>
      <c r="J33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33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33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33" s="69">
        <f>Table5[[#This Row],[استقطاعات الغياب]]+Table5[[#This Row],[استقطاعات السلف]]+Table5[[#This Row],[الجزاءات]]+Table5[[#This Row],[استقطاعات السلف الكبيره]]</f>
        <v>250</v>
      </c>
      <c r="N33" s="95">
        <f>Table5[[#This Row],[الراتب بعد البونص]]-Table5[[#This Row],[اجمالي المستقطع]]</f>
        <v>2250</v>
      </c>
      <c r="O33" s="72" t="s">
        <v>109</v>
      </c>
      <c r="P33" s="145" t="s">
        <v>87</v>
      </c>
      <c r="Q33" s="148" t="s">
        <v>168</v>
      </c>
    </row>
    <row r="34" spans="1:17" ht="33.75" customHeight="1" x14ac:dyDescent="0.4">
      <c r="A34" s="74">
        <v>8</v>
      </c>
      <c r="B34" s="86" t="s">
        <v>202</v>
      </c>
      <c r="C34" s="50" t="str">
        <f>VLOOKUP(B34,'بيانات العمال'!$B$1:$F$56,5,FALSE)</f>
        <v>حداد</v>
      </c>
      <c r="D34" s="71">
        <f>VLOOKUP(Table5[[#This Row],[الاسم]],'بيانات العمال'!$B$2:$G$56,6,FALSE)</f>
        <v>2500</v>
      </c>
      <c r="E34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34" s="71">
        <f>Table5[[#This Row],[الراتب]]+Table5[[#This Row],[بونص]]</f>
        <v>2500</v>
      </c>
      <c r="G34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34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34" s="71">
        <f>Table5[[#This Row],[الراتب بعد البونص]]/30*Table5[[#This Row],[اجمالي أيام الغياب]]</f>
        <v>0</v>
      </c>
      <c r="J34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34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34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34" s="71">
        <f>Table5[[#This Row],[استقطاعات الغياب]]+Table5[[#This Row],[استقطاعات السلف]]+Table5[[#This Row],[الجزاءات]]+Table5[[#This Row],[استقطاعات السلف الكبيره]]</f>
        <v>0</v>
      </c>
      <c r="N34" s="91">
        <f>Table5[[#This Row],[الراتب بعد البونص]]-Table5[[#This Row],[اجمالي المستقطع]]</f>
        <v>2500</v>
      </c>
      <c r="O34" s="72" t="s">
        <v>109</v>
      </c>
      <c r="P34" s="144" t="s">
        <v>87</v>
      </c>
      <c r="Q34" s="148" t="s">
        <v>168</v>
      </c>
    </row>
    <row r="35" spans="1:17" ht="33.75" customHeight="1" x14ac:dyDescent="0.4">
      <c r="A35" s="74">
        <v>54</v>
      </c>
      <c r="B35" s="86" t="s">
        <v>203</v>
      </c>
      <c r="C35" s="126" t="str">
        <f>VLOOKUP(B35,'بيانات العمال'!$B$1:$F$56,5,FALSE)</f>
        <v>نجار</v>
      </c>
      <c r="D35" s="71">
        <f>VLOOKUP(Table5[[#This Row],[الاسم]],'بيانات العمال'!$B$2:$G$56,6,FALSE)</f>
        <v>2500</v>
      </c>
      <c r="E35" s="88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35" s="88">
        <f>Table5[[#This Row],[الراتب]]+Table5[[#This Row],[بونص]]</f>
        <v>2500</v>
      </c>
      <c r="G35" s="88">
        <f>INDEX('الحضور والغياب'!$A$1:$AJ$402,MATCH(Table5[[#This Row],[الاسم]],'الحضور والغياب'!$A$1:$A$402,0),MATCH(Table5[[#Headers],[اجمالي أيام الحضور]],'الحضور والغياب'!$A$1:$AJ$1,0))</f>
        <v>27</v>
      </c>
      <c r="H35" s="88">
        <f>INDEX('الحضور والغياب'!$A$1:$AJ$402,MATCH(Table5[[#This Row],[الاسم]],'الحضور والغياب'!$A$1:$A$402,0),MATCH(Table5[[#Headers],[اجمالي أيام الغياب]],'الحضور والغياب'!$A$1:$AJ$1,0))</f>
        <v>3</v>
      </c>
      <c r="I35" s="88">
        <f>Table5[[#This Row],[الراتب بعد البونص]]/30*Table5[[#This Row],[اجمالي أيام الغياب]]</f>
        <v>250</v>
      </c>
      <c r="J35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35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35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35" s="88">
        <f>Table5[[#This Row],[استقطاعات الغياب]]+Table5[[#This Row],[استقطاعات السلف]]+Table5[[#This Row],[الجزاءات]]+Table5[[#This Row],[استقطاعات السلف الكبيره]]</f>
        <v>250</v>
      </c>
      <c r="N35" s="95">
        <f>Table5[[#This Row],[الراتب بعد البونص]]-Table5[[#This Row],[اجمالي المستقطع]]</f>
        <v>2250</v>
      </c>
      <c r="O35" s="72" t="s">
        <v>109</v>
      </c>
      <c r="P35" s="145" t="s">
        <v>87</v>
      </c>
      <c r="Q35" s="87" t="s">
        <v>168</v>
      </c>
    </row>
    <row r="36" spans="1:17" ht="33.75" customHeight="1" x14ac:dyDescent="0.4">
      <c r="A36" s="74">
        <v>30</v>
      </c>
      <c r="B36" s="86" t="s">
        <v>204</v>
      </c>
      <c r="C36" s="50" t="str">
        <f>VLOOKUP(B36,'بيانات العمال'!$B$1:$F$56,5,FALSE)</f>
        <v>نجار</v>
      </c>
      <c r="D36" s="71">
        <f>VLOOKUP(Table5[[#This Row],[الاسم]],'بيانات العمال'!$B$2:$G$56,6,FALSE)</f>
        <v>2500</v>
      </c>
      <c r="E36" s="69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36" s="69">
        <f>Table5[[#This Row],[الراتب]]+Table5[[#This Row],[بونص]]</f>
        <v>2500</v>
      </c>
      <c r="G36" s="69">
        <f>INDEX('الحضور والغياب'!$A$1:$AJ$402,MATCH(Table5[[#This Row],[الاسم]],'الحضور والغياب'!$A$1:$A$402,0),MATCH(Table5[[#Headers],[اجمالي أيام الحضور]],'الحضور والغياب'!$A$1:$AJ$1,0))</f>
        <v>29</v>
      </c>
      <c r="H36" s="69">
        <f>INDEX('الحضور والغياب'!$A$1:$AJ$402,MATCH(Table5[[#This Row],[الاسم]],'الحضور والغياب'!$A$1:$A$402,0),MATCH(Table5[[#Headers],[اجمالي أيام الغياب]],'الحضور والغياب'!$A$1:$AJ$1,0))</f>
        <v>1</v>
      </c>
      <c r="I36" s="69">
        <f>Table5[[#This Row],[الراتب بعد البونص]]/30*Table5[[#This Row],[اجمالي أيام الغياب]]</f>
        <v>83.333333333333329</v>
      </c>
      <c r="J36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36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36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36" s="69">
        <f>Table5[[#This Row],[استقطاعات الغياب]]+Table5[[#This Row],[استقطاعات السلف]]+Table5[[#This Row],[الجزاءات]]+Table5[[#This Row],[استقطاعات السلف الكبيره]]</f>
        <v>83.333333333333329</v>
      </c>
      <c r="N36" s="95">
        <f>Table5[[#This Row],[الراتب بعد البونص]]-Table5[[#This Row],[اجمالي المستقطع]]</f>
        <v>2416.6666666666665</v>
      </c>
      <c r="O36" s="72" t="s">
        <v>109</v>
      </c>
      <c r="P36" s="145" t="s">
        <v>87</v>
      </c>
      <c r="Q36" s="89" t="s">
        <v>168</v>
      </c>
    </row>
    <row r="37" spans="1:17" ht="33.75" customHeight="1" x14ac:dyDescent="0.4">
      <c r="A37" s="74">
        <v>31</v>
      </c>
      <c r="B37" s="86" t="s">
        <v>205</v>
      </c>
      <c r="C37" s="50" t="str">
        <f>VLOOKUP(B37,'بيانات العمال'!$B$1:$F$56,5,FALSE)</f>
        <v>نجار</v>
      </c>
      <c r="D37" s="71">
        <f>VLOOKUP(Table5[[#This Row],[الاسم]],'بيانات العمال'!$B$2:$G$56,6,FALSE)</f>
        <v>2500</v>
      </c>
      <c r="E37" s="69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37" s="69">
        <f>Table5[[#This Row],[الراتب]]+Table5[[#This Row],[بونص]]</f>
        <v>2500</v>
      </c>
      <c r="G37" s="69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37" s="69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37" s="69">
        <f>Table5[[#This Row],[الراتب بعد البونص]]/30*Table5[[#This Row],[اجمالي أيام الغياب]]</f>
        <v>0</v>
      </c>
      <c r="J37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37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37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37" s="69">
        <f>Table5[[#This Row],[استقطاعات الغياب]]+Table5[[#This Row],[استقطاعات السلف]]+Table5[[#This Row],[الجزاءات]]+Table5[[#This Row],[استقطاعات السلف الكبيره]]</f>
        <v>0</v>
      </c>
      <c r="N37" s="95">
        <f>Table5[[#This Row],[الراتب بعد البونص]]-Table5[[#This Row],[اجمالي المستقطع]]</f>
        <v>2500</v>
      </c>
      <c r="O37" s="72" t="s">
        <v>109</v>
      </c>
      <c r="P37" s="145" t="s">
        <v>87</v>
      </c>
      <c r="Q37" s="87" t="s">
        <v>168</v>
      </c>
    </row>
    <row r="38" spans="1:17" ht="33.75" customHeight="1" x14ac:dyDescent="0.4">
      <c r="A38" s="74">
        <v>55</v>
      </c>
      <c r="B38" s="86" t="s">
        <v>206</v>
      </c>
      <c r="C38" s="126" t="str">
        <f>VLOOKUP(B38,'بيانات العمال'!$B$1:$F$56,5,FALSE)</f>
        <v>نجار</v>
      </c>
      <c r="D38" s="71">
        <f>VLOOKUP(Table5[[#This Row],[الاسم]],'بيانات العمال'!$B$2:$G$56,6,FALSE)</f>
        <v>2500</v>
      </c>
      <c r="E38" s="88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38" s="88">
        <f>Table5[[#This Row],[الراتب]]+Table5[[#This Row],[بونص]]</f>
        <v>2500</v>
      </c>
      <c r="G38" s="88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38" s="88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38" s="88">
        <f>Table5[[#This Row],[الراتب بعد البونص]]/30*Table5[[#This Row],[اجمالي أيام الغياب]]</f>
        <v>0</v>
      </c>
      <c r="J38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38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38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38" s="88">
        <f>Table5[[#This Row],[استقطاعات الغياب]]+Table5[[#This Row],[استقطاعات السلف]]+Table5[[#This Row],[الجزاءات]]+Table5[[#This Row],[استقطاعات السلف الكبيره]]</f>
        <v>0</v>
      </c>
      <c r="N38" s="95">
        <f>Table5[[#This Row],[الراتب بعد البونص]]-Table5[[#This Row],[اجمالي المستقطع]]</f>
        <v>2500</v>
      </c>
      <c r="O38" s="72" t="s">
        <v>109</v>
      </c>
      <c r="P38" s="145" t="s">
        <v>87</v>
      </c>
      <c r="Q38" s="87" t="s">
        <v>169</v>
      </c>
    </row>
    <row r="39" spans="1:17" ht="33.75" customHeight="1" x14ac:dyDescent="0.4">
      <c r="A39" s="74">
        <v>6</v>
      </c>
      <c r="B39" s="86" t="s">
        <v>207</v>
      </c>
      <c r="C39" s="50" t="str">
        <f>VLOOKUP(B39,'بيانات العمال'!$B$1:$F$56,5,FALSE)</f>
        <v>نجار</v>
      </c>
      <c r="D39" s="71">
        <f>VLOOKUP(Table5[[#This Row],[الاسم]],'بيانات العمال'!$B$2:$G$56,6,FALSE)</f>
        <v>2500</v>
      </c>
      <c r="E39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39" s="71">
        <f>Table5[[#This Row],[الراتب]]+Table5[[#This Row],[بونص]]</f>
        <v>2500</v>
      </c>
      <c r="G39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39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39" s="71">
        <f>Table5[[#This Row],[الراتب بعد البونص]]/30*Table5[[#This Row],[اجمالي أيام الغياب]]</f>
        <v>0</v>
      </c>
      <c r="J39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39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39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39" s="71">
        <f>Table5[[#This Row],[استقطاعات الغياب]]+Table5[[#This Row],[استقطاعات السلف]]+Table5[[#This Row],[الجزاءات]]+Table5[[#This Row],[استقطاعات السلف الكبيره]]</f>
        <v>0</v>
      </c>
      <c r="N39" s="91">
        <f>Table5[[#This Row],[الراتب بعد البونص]]-Table5[[#This Row],[اجمالي المستقطع]]</f>
        <v>2500</v>
      </c>
      <c r="O39" s="72" t="s">
        <v>109</v>
      </c>
      <c r="P39" s="144" t="s">
        <v>87</v>
      </c>
      <c r="Q39" s="89" t="s">
        <v>168</v>
      </c>
    </row>
    <row r="40" spans="1:17" ht="33.75" customHeight="1" x14ac:dyDescent="0.4">
      <c r="A40" s="74">
        <v>26</v>
      </c>
      <c r="B40" s="86" t="s">
        <v>208</v>
      </c>
      <c r="C40" s="50" t="str">
        <f>VLOOKUP(B40,'بيانات العمال'!$B$1:$F$56,5,FALSE)</f>
        <v>بناء</v>
      </c>
      <c r="D40" s="71">
        <f>VLOOKUP(Table5[[#This Row],[الاسم]],'بيانات العمال'!$B$2:$G$56,6,FALSE)</f>
        <v>2500</v>
      </c>
      <c r="E40" s="92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40" s="92">
        <f>Table5[[#This Row],[الراتب]]+Table5[[#This Row],[بونص]]</f>
        <v>2500</v>
      </c>
      <c r="G40" s="92">
        <f>INDEX('الحضور والغياب'!$A$1:$AJ$402,MATCH(Table5[[#This Row],[الاسم]],'الحضور والغياب'!$A$1:$A$402,0),MATCH(Table5[[#Headers],[اجمالي أيام الحضور]],'الحضور والغياب'!$A$1:$AJ$1,0))</f>
        <v>29</v>
      </c>
      <c r="H40" s="92">
        <f>INDEX('الحضور والغياب'!$A$1:$AJ$402,MATCH(Table5[[#This Row],[الاسم]],'الحضور والغياب'!$A$1:$A$402,0),MATCH(Table5[[#Headers],[اجمالي أيام الغياب]],'الحضور والغياب'!$A$1:$AJ$1,0))</f>
        <v>1</v>
      </c>
      <c r="I40" s="92">
        <f>Table5[[#This Row],[الراتب بعد البونص]]/30*Table5[[#This Row],[اجمالي أيام الغياب]]</f>
        <v>83.333333333333329</v>
      </c>
      <c r="J40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40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40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40" s="92">
        <f>Table5[[#This Row],[استقطاعات الغياب]]+Table5[[#This Row],[استقطاعات السلف]]+Table5[[#This Row],[الجزاءات]]+Table5[[#This Row],[استقطاعات السلف الكبيره]]</f>
        <v>83.333333333333329</v>
      </c>
      <c r="N40" s="91">
        <f>Table5[[#This Row],[الراتب بعد البونص]]-Table5[[#This Row],[اجمالي المستقطع]]</f>
        <v>2416.6666666666665</v>
      </c>
      <c r="O40" s="91" t="s">
        <v>109</v>
      </c>
      <c r="P40" s="144" t="s">
        <v>87</v>
      </c>
      <c r="Q40" s="87" t="s">
        <v>168</v>
      </c>
    </row>
    <row r="41" spans="1:17" ht="33.75" customHeight="1" x14ac:dyDescent="0.4">
      <c r="A41" s="74">
        <v>4</v>
      </c>
      <c r="B41" s="86" t="s">
        <v>209</v>
      </c>
      <c r="C41" s="50" t="str">
        <f>VLOOKUP(B41,'بيانات العمال'!$B$1:$F$56,5,FALSE)</f>
        <v>مدخلة بيانات</v>
      </c>
      <c r="D41" s="71">
        <f>VLOOKUP(Table5[[#This Row],[الاسم]],'بيانات العمال'!$B$2:$G$56,6,FALSE)</f>
        <v>1000</v>
      </c>
      <c r="E41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41" s="71">
        <f>Table5[[#This Row],[الراتب]]+Table5[[#This Row],[بونص]]</f>
        <v>1000</v>
      </c>
      <c r="G41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41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41" s="71">
        <f>Table5[[#This Row],[الراتب بعد البونص]]/30*Table5[[#This Row],[اجمالي أيام الغياب]]</f>
        <v>0</v>
      </c>
      <c r="J41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41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41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41" s="71">
        <f>Table5[[#This Row],[استقطاعات الغياب]]+Table5[[#This Row],[استقطاعات السلف]]+Table5[[#This Row],[الجزاءات]]+Table5[[#This Row],[استقطاعات السلف الكبيره]]</f>
        <v>0</v>
      </c>
      <c r="N41" s="72">
        <f>Table5[[#This Row],[الراتب بعد البونص]]-Table5[[#This Row],[اجمالي المستقطع]]</f>
        <v>1000</v>
      </c>
      <c r="O41" s="72" t="s">
        <v>109</v>
      </c>
      <c r="P41" s="144" t="s">
        <v>87</v>
      </c>
      <c r="Q41" s="89" t="s">
        <v>168</v>
      </c>
    </row>
    <row r="42" spans="1:17" ht="43.8" x14ac:dyDescent="0.4">
      <c r="A42" s="74">
        <v>53</v>
      </c>
      <c r="B42" s="86" t="s">
        <v>210</v>
      </c>
      <c r="C42" s="50" t="str">
        <f>VLOOKUP(B42,'بيانات العمال'!$B$1:$F$56,5,FALSE)</f>
        <v>تشطيبات</v>
      </c>
      <c r="D42" s="71">
        <f>VLOOKUP(Table5[[#This Row],[الاسم]],'بيانات العمال'!$B$2:$G$56,6,FALSE)</f>
        <v>1800</v>
      </c>
      <c r="E42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42" s="71">
        <f>Table5[[#This Row],[الراتب]]+Table5[[#This Row],[بونص]]</f>
        <v>1800</v>
      </c>
      <c r="G42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42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42" s="71">
        <f>Table5[[#This Row],[الراتب بعد البونص]]/30*Table5[[#This Row],[اجمالي أيام الغياب]]</f>
        <v>0</v>
      </c>
      <c r="J42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42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42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42" s="71">
        <f>Table5[[#This Row],[استقطاعات الغياب]]+Table5[[#This Row],[استقطاعات السلف]]+Table5[[#This Row],[الجزاءات]]+Table5[[#This Row],[استقطاعات السلف الكبيره]]</f>
        <v>0</v>
      </c>
      <c r="N42" s="72">
        <f>Table5[[#This Row],[الراتب بعد البونص]]-Table5[[#This Row],[اجمالي المستقطع]]</f>
        <v>1800</v>
      </c>
      <c r="O42" s="72" t="s">
        <v>122</v>
      </c>
      <c r="P42" s="142" t="s">
        <v>87</v>
      </c>
      <c r="Q42" s="87" t="s">
        <v>171</v>
      </c>
    </row>
    <row r="43" spans="1:17" ht="43.8" x14ac:dyDescent="0.4">
      <c r="A43" s="74">
        <v>28</v>
      </c>
      <c r="B43" s="86" t="s">
        <v>211</v>
      </c>
      <c r="C43" s="50" t="str">
        <f>VLOOKUP(B43,'بيانات العمال'!$B$1:$F$56,5,FALSE)</f>
        <v>مهندس مدني</v>
      </c>
      <c r="D43" s="71">
        <f>VLOOKUP(Table5[[#This Row],[الاسم]],'بيانات العمال'!$B$2:$G$56,6,FALSE)</f>
        <v>4000</v>
      </c>
      <c r="E43" s="92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43" s="92">
        <f>Table5[[#This Row],[الراتب]]+Table5[[#This Row],[بونص]]</f>
        <v>4000</v>
      </c>
      <c r="G43" s="92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43" s="92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43" s="92">
        <f>Table5[[#This Row],[الراتب بعد البونص]]/30*Table5[[#This Row],[اجمالي أيام الغياب]]</f>
        <v>0</v>
      </c>
      <c r="J43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43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43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43" s="92">
        <f>Table5[[#This Row],[استقطاعات الغياب]]+Table5[[#This Row],[استقطاعات السلف]]+Table5[[#This Row],[الجزاءات]]+Table5[[#This Row],[استقطاعات السلف الكبيره]]</f>
        <v>0</v>
      </c>
      <c r="N43" s="92">
        <f>Table5[[#This Row],[الراتب بعد البونص]]-Table5[[#This Row],[اجمالي المستقطع]]</f>
        <v>4000</v>
      </c>
      <c r="O43" s="92" t="s">
        <v>109</v>
      </c>
      <c r="P43" s="144" t="s">
        <v>87</v>
      </c>
      <c r="Q43" s="87" t="s">
        <v>168</v>
      </c>
    </row>
    <row r="44" spans="1:17" ht="43.8" x14ac:dyDescent="0.4">
      <c r="A44" s="74">
        <v>33</v>
      </c>
      <c r="B44" s="86" t="s">
        <v>212</v>
      </c>
      <c r="C44" s="50" t="str">
        <f>VLOOKUP(B44,'بيانات العمال'!$B$1:$F$56,5,FALSE)</f>
        <v>حداد</v>
      </c>
      <c r="D44" s="71">
        <f>VLOOKUP(Table5[[#This Row],[الاسم]],'بيانات العمال'!$B$2:$G$56,6,FALSE)</f>
        <v>2500</v>
      </c>
      <c r="E44" s="69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44" s="69">
        <f>Table5[[#This Row],[الراتب]]+Table5[[#This Row],[بونص]]</f>
        <v>2500</v>
      </c>
      <c r="G44" s="69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44" s="69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44" s="69">
        <f>Table5[[#This Row],[الراتب بعد البونص]]/30*Table5[[#This Row],[اجمالي أيام الغياب]]</f>
        <v>0</v>
      </c>
      <c r="J44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44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44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44" s="69">
        <f>Table5[[#This Row],[استقطاعات الغياب]]+Table5[[#This Row],[استقطاعات السلف]]+Table5[[#This Row],[الجزاءات]]+Table5[[#This Row],[استقطاعات السلف الكبيره]]</f>
        <v>0</v>
      </c>
      <c r="N44" s="95">
        <f>Table5[[#This Row],[الراتب بعد البونص]]-Table5[[#This Row],[اجمالي المستقطع]]</f>
        <v>2500</v>
      </c>
      <c r="O44" s="72" t="s">
        <v>109</v>
      </c>
      <c r="P44" s="145" t="s">
        <v>87</v>
      </c>
      <c r="Q44" s="148" t="s">
        <v>168</v>
      </c>
    </row>
    <row r="45" spans="1:17" ht="43.8" x14ac:dyDescent="0.4">
      <c r="A45" s="74">
        <v>5</v>
      </c>
      <c r="B45" s="86" t="s">
        <v>213</v>
      </c>
      <c r="C45" s="50" t="str">
        <f>VLOOKUP(B45,'بيانات العمال'!$B$1:$F$56,5,FALSE)</f>
        <v>تشطيبات</v>
      </c>
      <c r="D45" s="71">
        <f>VLOOKUP(Table5[[#This Row],[الاسم]],'بيانات العمال'!$B$2:$G$56,6,FALSE)</f>
        <v>1500</v>
      </c>
      <c r="E45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45" s="71">
        <f>Table5[[#This Row],[الراتب]]+Table5[[#This Row],[بونص]]</f>
        <v>1500</v>
      </c>
      <c r="G45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45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45" s="71">
        <f>Table5[[#This Row],[الراتب بعد البونص]]/30*Table5[[#This Row],[اجمالي أيام الغياب]]</f>
        <v>0</v>
      </c>
      <c r="J45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45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45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45" s="71">
        <f>Table5[[#This Row],[استقطاعات الغياب]]+Table5[[#This Row],[استقطاعات السلف]]+Table5[[#This Row],[الجزاءات]]+Table5[[#This Row],[استقطاعات السلف الكبيره]]</f>
        <v>0</v>
      </c>
      <c r="N45" s="72">
        <f>Table5[[#This Row],[الراتب بعد البونص]]-Table5[[#This Row],[اجمالي المستقطع]]</f>
        <v>1500</v>
      </c>
      <c r="O45" s="72" t="s">
        <v>110</v>
      </c>
      <c r="P45" s="142" t="s">
        <v>87</v>
      </c>
      <c r="Q45" s="87" t="s">
        <v>171</v>
      </c>
    </row>
    <row r="46" spans="1:17" ht="43.8" x14ac:dyDescent="0.4">
      <c r="A46" s="74">
        <v>7</v>
      </c>
      <c r="B46" s="86" t="s">
        <v>214</v>
      </c>
      <c r="C46" s="50" t="str">
        <f>VLOOKUP(B46,'بيانات العمال'!$B$1:$F$56,5,FALSE)</f>
        <v>تشطيبات</v>
      </c>
      <c r="D46" s="71">
        <f>VLOOKUP(Table5[[#This Row],[الاسم]],'بيانات العمال'!$B$2:$G$56,6,FALSE)</f>
        <v>1500</v>
      </c>
      <c r="E46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46" s="71">
        <f>Table5[[#This Row],[الراتب]]+Table5[[#This Row],[بونص]]</f>
        <v>1500</v>
      </c>
      <c r="G46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46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46" s="71">
        <f>Table5[[#This Row],[الراتب بعد البونص]]/30*Table5[[#This Row],[اجمالي أيام الغياب]]</f>
        <v>0</v>
      </c>
      <c r="J46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46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46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46" s="71">
        <f>Table5[[#This Row],[استقطاعات الغياب]]+Table5[[#This Row],[استقطاعات السلف]]+Table5[[#This Row],[الجزاءات]]+Table5[[#This Row],[استقطاعات السلف الكبيره]]</f>
        <v>0</v>
      </c>
      <c r="N46" s="72">
        <f>Table5[[#This Row],[الراتب بعد البونص]]-Table5[[#This Row],[اجمالي المستقطع]]</f>
        <v>1500</v>
      </c>
      <c r="O46" s="72" t="s">
        <v>110</v>
      </c>
      <c r="P46" s="142" t="s">
        <v>87</v>
      </c>
      <c r="Q46" s="87" t="s">
        <v>171</v>
      </c>
    </row>
    <row r="47" spans="1:17" ht="43.8" x14ac:dyDescent="0.4">
      <c r="A47" s="74">
        <v>9</v>
      </c>
      <c r="B47" s="86" t="s">
        <v>215</v>
      </c>
      <c r="C47" s="50" t="str">
        <f>VLOOKUP(B47,'بيانات العمال'!$B$1:$F$56,5,FALSE)</f>
        <v>تشطيبات</v>
      </c>
      <c r="D47" s="71">
        <f>VLOOKUP(Table5[[#This Row],[الاسم]],'بيانات العمال'!$B$2:$G$56,6,FALSE)</f>
        <v>1700</v>
      </c>
      <c r="E47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47" s="71">
        <f>Table5[[#This Row],[الراتب]]+Table5[[#This Row],[بونص]]</f>
        <v>1700</v>
      </c>
      <c r="G47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47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47" s="71">
        <f>Table5[[#This Row],[الراتب بعد البونص]]/30*Table5[[#This Row],[اجمالي أيام الغياب]]</f>
        <v>0</v>
      </c>
      <c r="J47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47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47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47" s="71">
        <f>Table5[[#This Row],[استقطاعات الغياب]]+Table5[[#This Row],[استقطاعات السلف]]+Table5[[#This Row],[الجزاءات]]+Table5[[#This Row],[استقطاعات السلف الكبيره]]</f>
        <v>0</v>
      </c>
      <c r="N47" s="72">
        <f>Table5[[#This Row],[الراتب بعد البونص]]-Table5[[#This Row],[اجمالي المستقطع]]</f>
        <v>1700</v>
      </c>
      <c r="O47" s="72" t="s">
        <v>110</v>
      </c>
      <c r="P47" s="142" t="s">
        <v>87</v>
      </c>
      <c r="Q47" s="87" t="s">
        <v>171</v>
      </c>
    </row>
    <row r="48" spans="1:17" ht="43.8" x14ac:dyDescent="0.4">
      <c r="A48" s="74">
        <v>13</v>
      </c>
      <c r="B48" s="86" t="s">
        <v>216</v>
      </c>
      <c r="C48" s="50" t="str">
        <f>VLOOKUP(B48,'بيانات العمال'!$B$1:$F$56,5,FALSE)</f>
        <v>بناء</v>
      </c>
      <c r="D48" s="71">
        <f>VLOOKUP(Table5[[#This Row],[الاسم]],'بيانات العمال'!$B$2:$G$56,6,FALSE)</f>
        <v>1500</v>
      </c>
      <c r="E48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48" s="71">
        <f>Table5[[#This Row],[الراتب]]+Table5[[#This Row],[بونص]]</f>
        <v>1500</v>
      </c>
      <c r="G48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48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48" s="71">
        <f>Table5[[#This Row],[الراتب بعد البونص]]/30*Table5[[#This Row],[اجمالي أيام الغياب]]</f>
        <v>0</v>
      </c>
      <c r="J48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48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48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48" s="71">
        <f>Table5[[#This Row],[استقطاعات الغياب]]+Table5[[#This Row],[استقطاعات السلف]]+Table5[[#This Row],[الجزاءات]]+Table5[[#This Row],[استقطاعات السلف الكبيره]]</f>
        <v>0</v>
      </c>
      <c r="N48" s="71">
        <f>Table5[[#This Row],[الراتب بعد البونص]]-Table5[[#This Row],[اجمالي المستقطع]]</f>
        <v>1500</v>
      </c>
      <c r="O48" s="71" t="s">
        <v>110</v>
      </c>
      <c r="P48" s="142" t="s">
        <v>87</v>
      </c>
      <c r="Q48" s="87" t="s">
        <v>171</v>
      </c>
    </row>
    <row r="49" spans="1:17" ht="43.8" x14ac:dyDescent="0.4">
      <c r="A49" s="74">
        <v>21</v>
      </c>
      <c r="B49" s="86" t="s">
        <v>217</v>
      </c>
      <c r="C49" s="50" t="str">
        <f>VLOOKUP(B49,'بيانات العمال'!$B$1:$F$56,5,FALSE)</f>
        <v>تشطيبات</v>
      </c>
      <c r="D49" s="71">
        <f>VLOOKUP(Table5[[#This Row],[الاسم]],'بيانات العمال'!$B$2:$G$56,6,FALSE)</f>
        <v>1700</v>
      </c>
      <c r="E49" s="88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49" s="88">
        <f>Table5[[#This Row],[الراتب]]+Table5[[#This Row],[بونص]]</f>
        <v>1700</v>
      </c>
      <c r="G49" s="88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49" s="88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49" s="88">
        <f>Table5[[#This Row],[الراتب بعد البونص]]/30*Table5[[#This Row],[اجمالي أيام الغياب]]</f>
        <v>0</v>
      </c>
      <c r="J49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49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49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49" s="88">
        <f>Table5[[#This Row],[استقطاعات الغياب]]+Table5[[#This Row],[استقطاعات السلف]]+Table5[[#This Row],[الجزاءات]]+Table5[[#This Row],[استقطاعات السلف الكبيره]]</f>
        <v>0</v>
      </c>
      <c r="N49" s="88">
        <f>Table5[[#This Row],[الراتب بعد البونص]]-Table5[[#This Row],[اجمالي المستقطع]]</f>
        <v>1700</v>
      </c>
      <c r="O49" s="92" t="s">
        <v>110</v>
      </c>
      <c r="P49" s="142" t="s">
        <v>87</v>
      </c>
      <c r="Q49" s="87" t="s">
        <v>171</v>
      </c>
    </row>
    <row r="50" spans="1:17" ht="43.8" x14ac:dyDescent="0.4">
      <c r="A50" s="74">
        <v>34</v>
      </c>
      <c r="B50" s="86" t="s">
        <v>218</v>
      </c>
      <c r="C50" s="50" t="str">
        <f>VLOOKUP(B50,'بيانات العمال'!$B$1:$F$56,5,FALSE)</f>
        <v>بناء</v>
      </c>
      <c r="D50" s="71">
        <f>VLOOKUP(Table5[[#This Row],[الاسم]],'بيانات العمال'!$B$2:$G$56,6,FALSE)</f>
        <v>1500</v>
      </c>
      <c r="E50" s="69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50" s="69">
        <f>Table5[[#This Row],[الراتب]]+Table5[[#This Row],[بونص]]</f>
        <v>1500</v>
      </c>
      <c r="G50" s="69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50" s="69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50" s="69">
        <f>Table5[[#This Row],[الراتب بعد البونص]]/30*Table5[[#This Row],[اجمالي أيام الغياب]]</f>
        <v>0</v>
      </c>
      <c r="J50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50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50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50" s="69">
        <f>Table5[[#This Row],[استقطاعات الغياب]]+Table5[[#This Row],[استقطاعات السلف]]+Table5[[#This Row],[الجزاءات]]+Table5[[#This Row],[استقطاعات السلف الكبيره]]</f>
        <v>0</v>
      </c>
      <c r="N50" s="88">
        <f>Table5[[#This Row],[الراتب بعد البونص]]-Table5[[#This Row],[اجمالي المستقطع]]</f>
        <v>1500</v>
      </c>
      <c r="O50" s="71" t="s">
        <v>109</v>
      </c>
      <c r="P50" s="145" t="s">
        <v>87</v>
      </c>
      <c r="Q50" s="148" t="s">
        <v>168</v>
      </c>
    </row>
    <row r="51" spans="1:17" ht="43.8" x14ac:dyDescent="0.4">
      <c r="A51" s="74">
        <v>2</v>
      </c>
      <c r="B51" s="86" t="s">
        <v>219</v>
      </c>
      <c r="C51" s="50" t="str">
        <f>VLOOKUP(B51,'بيانات العمال'!$B$1:$F$56,5,FALSE)</f>
        <v>ورشة حدادة</v>
      </c>
      <c r="D51" s="71">
        <f>VLOOKUP(Table5[[#This Row],[الاسم]],'بيانات العمال'!$B$2:$G$56,6,FALSE)</f>
        <v>2000</v>
      </c>
      <c r="E51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51" s="71">
        <f>Table5[[#This Row],[الراتب]]+Table5[[#This Row],[بونص]]</f>
        <v>2000</v>
      </c>
      <c r="G51" s="71">
        <f>INDEX('الحضور والغياب'!$A$1:$AJ$402,MATCH(Table5[[#This Row],[الاسم]],'الحضور والغياب'!$A$1:$A$402,0),MATCH(Table5[[#Headers],[اجمالي أيام الحضور]],'الحضور والغياب'!$A$1:$AJ$1,0))</f>
        <v>29</v>
      </c>
      <c r="H51" s="71">
        <f>INDEX('الحضور والغياب'!$A$1:$AJ$402,MATCH(Table5[[#This Row],[الاسم]],'الحضور والغياب'!$A$1:$A$402,0),MATCH(Table5[[#Headers],[اجمالي أيام الغياب]],'الحضور والغياب'!$A$1:$AJ$1,0))</f>
        <v>1</v>
      </c>
      <c r="I51" s="71">
        <f>Table5[[#This Row],[الراتب بعد البونص]]/30*Table5[[#This Row],[اجمالي أيام الغياب]]</f>
        <v>66.666666666666671</v>
      </c>
      <c r="J51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51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51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51" s="71">
        <f>Table5[[#This Row],[استقطاعات الغياب]]+Table5[[#This Row],[استقطاعات السلف]]+Table5[[#This Row],[الجزاءات]]+Table5[[#This Row],[استقطاعات السلف الكبيره]]</f>
        <v>66.666666666666671</v>
      </c>
      <c r="N51" s="92">
        <f>Table5[[#This Row],[الراتب بعد البونص]]-Table5[[#This Row],[اجمالي المستقطع]]</f>
        <v>1933.3333333333333</v>
      </c>
      <c r="O51" s="71" t="s">
        <v>109</v>
      </c>
      <c r="P51" s="144" t="s">
        <v>87</v>
      </c>
      <c r="Q51" s="89" t="s">
        <v>168</v>
      </c>
    </row>
    <row r="52" spans="1:17" ht="43.8" x14ac:dyDescent="0.4">
      <c r="A52" s="74">
        <v>23</v>
      </c>
      <c r="B52" s="86" t="s">
        <v>220</v>
      </c>
      <c r="C52" s="50" t="str">
        <f>VLOOKUP(B52,'بيانات العمال'!$B$1:$F$56,5,FALSE)</f>
        <v>بناء</v>
      </c>
      <c r="D52" s="71">
        <f>VLOOKUP(Table5[[#This Row],[الاسم]],'بيانات العمال'!$B$2:$G$56,6,FALSE)</f>
        <v>1700</v>
      </c>
      <c r="E52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52" s="71">
        <f>Table5[[#This Row],[الراتب]]+Table5[[#This Row],[بونص]]</f>
        <v>1700</v>
      </c>
      <c r="G52" s="71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52" s="71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52" s="71">
        <f>Table5[[#This Row],[الراتب بعد البونص]]/30*Table5[[#This Row],[اجمالي أيام الغياب]]</f>
        <v>0</v>
      </c>
      <c r="J52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52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52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52" s="71">
        <f>Table5[[#This Row],[استقطاعات الغياب]]+Table5[[#This Row],[استقطاعات السلف]]+Table5[[#This Row],[الجزاءات]]+Table5[[#This Row],[استقطاعات السلف الكبيره]]</f>
        <v>0</v>
      </c>
      <c r="N52" s="71">
        <f>Table5[[#This Row],[الراتب بعد البونص]]-Table5[[#This Row],[اجمالي المستقطع]]</f>
        <v>1700</v>
      </c>
      <c r="O52" s="71" t="s">
        <v>110</v>
      </c>
      <c r="P52" s="142" t="s">
        <v>87</v>
      </c>
      <c r="Q52" s="87" t="s">
        <v>171</v>
      </c>
    </row>
    <row r="53" spans="1:17" ht="43.8" x14ac:dyDescent="0.4">
      <c r="A53" s="74">
        <v>25</v>
      </c>
      <c r="B53" s="86" t="s">
        <v>221</v>
      </c>
      <c r="C53" s="50" t="str">
        <f>VLOOKUP(B53,'بيانات العمال'!$B$1:$F$56,5,FALSE)</f>
        <v>بناء</v>
      </c>
      <c r="D53" s="71">
        <f>VLOOKUP(Table5[[#This Row],[الاسم]],'بيانات العمال'!$B$2:$G$56,6,FALSE)</f>
        <v>1700</v>
      </c>
      <c r="E53" s="88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53" s="88">
        <f>Table5[[#This Row],[الراتب]]+Table5[[#This Row],[بونص]]</f>
        <v>1700</v>
      </c>
      <c r="G53" s="88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53" s="88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53" s="88">
        <f>Table5[[#This Row],[الراتب بعد البونص]]/30*Table5[[#This Row],[اجمالي أيام الغياب]]</f>
        <v>0</v>
      </c>
      <c r="J53" s="88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53" s="88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53" s="88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53" s="88">
        <f>Table5[[#This Row],[استقطاعات الغياب]]+Table5[[#This Row],[استقطاعات السلف]]+Table5[[#This Row],[الجزاءات]]+Table5[[#This Row],[استقطاعات السلف الكبيره]]</f>
        <v>0</v>
      </c>
      <c r="N53" s="88">
        <f>Table5[[#This Row],[الراتب بعد البونص]]-Table5[[#This Row],[اجمالي المستقطع]]</f>
        <v>1700</v>
      </c>
      <c r="O53" s="92" t="s">
        <v>110</v>
      </c>
      <c r="P53" s="142" t="s">
        <v>87</v>
      </c>
      <c r="Q53" s="87" t="s">
        <v>171</v>
      </c>
    </row>
    <row r="54" spans="1:17" ht="43.8" x14ac:dyDescent="0.4">
      <c r="A54" s="74">
        <v>43</v>
      </c>
      <c r="B54" s="86" t="s">
        <v>222</v>
      </c>
      <c r="C54" s="50">
        <f>VLOOKUP(B54,'بيانات العمال'!$B$1:$F$56,5,FALSE)</f>
        <v>0</v>
      </c>
      <c r="D54" s="71">
        <f>VLOOKUP(Table5[[#This Row],[الاسم]],'بيانات العمال'!$B$2:$G$56,6,FALSE)</f>
        <v>1700</v>
      </c>
      <c r="E54" s="125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54" s="125">
        <f>Table5[[#This Row],[الراتب]]+Table5[[#This Row],[بونص]]</f>
        <v>1700</v>
      </c>
      <c r="G54" s="125">
        <f>INDEX('الحضور والغياب'!$A$1:$AJ$402,MATCH(Table5[[#This Row],[الاسم]],'الحضور والغياب'!$A$1:$A$402,0),MATCH(Table5[[#Headers],[اجمالي أيام الحضور]],'الحضور والغياب'!$A$1:$AJ$1,0))</f>
        <v>24</v>
      </c>
      <c r="H54" s="125">
        <f>INDEX('الحضور والغياب'!$A$1:$AJ$402,MATCH(Table5[[#This Row],[الاسم]],'الحضور والغياب'!$A$1:$A$402,0),MATCH(Table5[[#Headers],[اجمالي أيام الغياب]],'الحضور والغياب'!$A$1:$AJ$1,0))</f>
        <v>6</v>
      </c>
      <c r="I54" s="125">
        <f>Table5[[#This Row],[الراتب بعد البونص]]/30*Table5[[#This Row],[اجمالي أيام الغياب]]</f>
        <v>340</v>
      </c>
      <c r="J54" s="116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54" s="116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54" s="116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54" s="125">
        <f>Table5[[#This Row],[استقطاعات الغياب]]+Table5[[#This Row],[استقطاعات السلف]]+Table5[[#This Row],[الجزاءات]]+Table5[[#This Row],[استقطاعات السلف الكبيره]]</f>
        <v>340</v>
      </c>
      <c r="N54" s="125">
        <f>Table5[[#This Row],[الراتب بعد البونص]]-Table5[[#This Row],[اجمالي المستقطع]]</f>
        <v>1360</v>
      </c>
      <c r="O54" s="71" t="s">
        <v>110</v>
      </c>
      <c r="P54" s="143" t="s">
        <v>87</v>
      </c>
      <c r="Q54" s="87" t="s">
        <v>171</v>
      </c>
    </row>
    <row r="55" spans="1:17" ht="43.8" x14ac:dyDescent="0.4">
      <c r="A55" s="74">
        <v>44</v>
      </c>
      <c r="B55" s="86" t="s">
        <v>223</v>
      </c>
      <c r="C55" s="50">
        <f>VLOOKUP(B55,'بيانات العمال'!$B$1:$F$56,5,FALSE)</f>
        <v>0</v>
      </c>
      <c r="D55" s="71">
        <f>VLOOKUP(Table5[[#This Row],[الاسم]],'بيانات العمال'!$B$2:$G$56,6,FALSE)</f>
        <v>1700</v>
      </c>
      <c r="E55" s="125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55" s="125">
        <f>Table5[[#This Row],[الراتب]]+Table5[[#This Row],[بونص]]</f>
        <v>1700</v>
      </c>
      <c r="G55" s="125">
        <f>INDEX('الحضور والغياب'!$A$1:$AJ$402,MATCH(Table5[[#This Row],[الاسم]],'الحضور والغياب'!$A$1:$A$402,0),MATCH(Table5[[#Headers],[اجمالي أيام الحضور]],'الحضور والغياب'!$A$1:$AJ$1,0))</f>
        <v>23</v>
      </c>
      <c r="H55" s="125">
        <f>INDEX('الحضور والغياب'!$A$1:$AJ$402,MATCH(Table5[[#This Row],[الاسم]],'الحضور والغياب'!$A$1:$A$402,0),MATCH(Table5[[#Headers],[اجمالي أيام الغياب]],'الحضور والغياب'!$A$1:$AJ$1,0))</f>
        <v>7</v>
      </c>
      <c r="I55" s="125">
        <f>Table5[[#This Row],[الراتب بعد البونص]]/30*Table5[[#This Row],[اجمالي أيام الغياب]]</f>
        <v>396.66666666666663</v>
      </c>
      <c r="J55" s="116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55" s="116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55" s="116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55" s="125">
        <f>Table5[[#This Row],[استقطاعات الغياب]]+Table5[[#This Row],[استقطاعات السلف]]+Table5[[#This Row],[الجزاءات]]+Table5[[#This Row],[استقطاعات السلف الكبيره]]</f>
        <v>396.66666666666663</v>
      </c>
      <c r="N55" s="125">
        <f>Table5[[#This Row],[الراتب بعد البونص]]-Table5[[#This Row],[اجمالي المستقطع]]</f>
        <v>1303.3333333333335</v>
      </c>
      <c r="O55" s="71" t="s">
        <v>110</v>
      </c>
      <c r="P55" s="143" t="s">
        <v>87</v>
      </c>
      <c r="Q55" s="87" t="s">
        <v>171</v>
      </c>
    </row>
    <row r="56" spans="1:17" ht="43.8" x14ac:dyDescent="0.4">
      <c r="A56" s="74">
        <v>22</v>
      </c>
      <c r="B56" s="86" t="s">
        <v>224</v>
      </c>
      <c r="C56" s="50">
        <f>VLOOKUP(B56,'بيانات العمال'!$B$1:$F$56,5,FALSE)</f>
        <v>0</v>
      </c>
      <c r="D56" s="71">
        <f>VLOOKUP(Table5[[#This Row],[الاسم]],'بيانات العمال'!$B$2:$G$56,6,FALSE)</f>
        <v>1700</v>
      </c>
      <c r="E56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56" s="71">
        <f>Table5[[#This Row],[الراتب]]+Table5[[#This Row],[بونص]]</f>
        <v>1700</v>
      </c>
      <c r="G56" s="71">
        <f>INDEX('الحضور والغياب'!$A$1:$AJ$402,MATCH(Table5[[#This Row],[الاسم]],'الحضور والغياب'!$A$1:$A$402,0),MATCH(Table5[[#Headers],[اجمالي أيام الحضور]],'الحضور والغياب'!$A$1:$AJ$1,0))</f>
        <v>15</v>
      </c>
      <c r="H56" s="71">
        <f>INDEX('الحضور والغياب'!$A$1:$AJ$402,MATCH(Table5[[#This Row],[الاسم]],'الحضور والغياب'!$A$1:$A$402,0),MATCH(Table5[[#Headers],[اجمالي أيام الغياب]],'الحضور والغياب'!$A$1:$AJ$1,0))</f>
        <v>15</v>
      </c>
      <c r="I56" s="71">
        <f>Table5[[#This Row],[الراتب بعد البونص]]/30*Table5[[#This Row],[اجمالي أيام الغياب]]</f>
        <v>850</v>
      </c>
      <c r="J56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56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56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56" s="71">
        <f>Table5[[#This Row],[استقطاعات الغياب]]+Table5[[#This Row],[استقطاعات السلف]]+Table5[[#This Row],[الجزاءات]]+Table5[[#This Row],[استقطاعات السلف الكبيره]]</f>
        <v>850</v>
      </c>
      <c r="N56" s="92">
        <f>Table5[[#This Row],[الراتب بعد البونص]]-Table5[[#This Row],[اجمالي المستقطع]]</f>
        <v>850</v>
      </c>
      <c r="O56" s="71" t="s">
        <v>109</v>
      </c>
      <c r="P56" s="144" t="s">
        <v>87</v>
      </c>
      <c r="Q56" s="90" t="s">
        <v>168</v>
      </c>
    </row>
    <row r="57" spans="1:17" ht="43.8" x14ac:dyDescent="0.4">
      <c r="A57" s="74">
        <v>20</v>
      </c>
      <c r="B57" s="86" t="s">
        <v>225</v>
      </c>
      <c r="C57" s="50">
        <f>VLOOKUP(B57,'بيانات العمال'!$B$1:$F$56,5,FALSE)</f>
        <v>0</v>
      </c>
      <c r="D57" s="71">
        <f>VLOOKUP(Table5[[#This Row],[الاسم]],'بيانات العمال'!$B$2:$G$56,6,FALSE)</f>
        <v>1700</v>
      </c>
      <c r="E57" s="71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57" s="71">
        <f>Table5[[#This Row],[الراتب]]+Table5[[#This Row],[بونص]]</f>
        <v>1700</v>
      </c>
      <c r="G57" s="71">
        <f>INDEX('الحضور والغياب'!$A$1:$AJ$402,MATCH(Table5[[#This Row],[الاسم]],'الحضور والغياب'!$A$1:$A$402,0),MATCH(Table5[[#Headers],[اجمالي أيام الحضور]],'الحضور والغياب'!$A$1:$AJ$1,0))</f>
        <v>24</v>
      </c>
      <c r="H57" s="71">
        <f>INDEX('الحضور والغياب'!$A$1:$AJ$402,MATCH(Table5[[#This Row],[الاسم]],'الحضور والغياب'!$A$1:$A$402,0),MATCH(Table5[[#Headers],[اجمالي أيام الغياب]],'الحضور والغياب'!$A$1:$AJ$1,0))</f>
        <v>6</v>
      </c>
      <c r="I57" s="71">
        <f>Table5[[#This Row],[الراتب بعد البونص]]/30*Table5[[#This Row],[اجمالي أيام الغياب]]</f>
        <v>340</v>
      </c>
      <c r="J57" s="69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57" s="69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57" s="69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57" s="71">
        <f>Table5[[#This Row],[استقطاعات الغياب]]+Table5[[#This Row],[استقطاعات السلف]]+Table5[[#This Row],[الجزاءات]]+Table5[[#This Row],[استقطاعات السلف الكبيره]]</f>
        <v>340</v>
      </c>
      <c r="N57" s="92">
        <f>Table5[[#This Row],[الراتب بعد البونص]]-Table5[[#This Row],[اجمالي المستقطع]]</f>
        <v>1360</v>
      </c>
      <c r="O57" s="71" t="s">
        <v>109</v>
      </c>
      <c r="P57" s="144" t="s">
        <v>87</v>
      </c>
      <c r="Q57" s="89" t="s">
        <v>168</v>
      </c>
    </row>
    <row r="58" spans="1:17" ht="43.8" x14ac:dyDescent="0.4">
      <c r="A58" s="81">
        <v>3</v>
      </c>
      <c r="B58" s="86" t="s">
        <v>226</v>
      </c>
      <c r="C58" s="146" t="str">
        <f>VLOOKUP(B58,'بيانات العمال'!$B$1:$F$56,5,FALSE)</f>
        <v>تطوير</v>
      </c>
      <c r="D58" s="71">
        <f>VLOOKUP(Table5[[#This Row],[الاسم]],'بيانات العمال'!$B$2:$G$56,6,FALSE)</f>
        <v>2300</v>
      </c>
      <c r="E58" s="125">
        <f>SUMIFS('البونص و الجزاءات'!$E$3:$E$50,'البونص و الجزاءات'!$C$3:$C$50,Table5[[#This Row],[الاسم]],'البونص و الجزاءات'!$D$3:$D$50,Table5[[#Headers],[بونص]],'البونص و الجزاءات'!$B$3:$B$50,"&gt;="&amp;$E$1,'البونص و الجزاءات'!$B$3:$B$50,"&lt;="&amp;$G$1)</f>
        <v>0</v>
      </c>
      <c r="F58" s="125">
        <f>Table5[[#This Row],[الراتب]]+Table5[[#This Row],[بونص]]</f>
        <v>2300</v>
      </c>
      <c r="G58" s="125">
        <f>INDEX('الحضور والغياب'!$A$1:$AJ$402,MATCH(Table5[[#This Row],[الاسم]],'الحضور والغياب'!$A$1:$A$402,0),MATCH(Table5[[#Headers],[اجمالي أيام الحضور]],'الحضور والغياب'!$A$1:$AJ$1,0))</f>
        <v>30</v>
      </c>
      <c r="H58" s="125">
        <f>INDEX('الحضور والغياب'!$A$1:$AJ$402,MATCH(Table5[[#This Row],[الاسم]],'الحضور والغياب'!$A$1:$A$402,0),MATCH(Table5[[#Headers],[اجمالي أيام الغياب]],'الحضور والغياب'!$A$1:$AJ$1,0))</f>
        <v>0</v>
      </c>
      <c r="I58" s="125">
        <f>Table5[[#This Row],[الراتب بعد البونص]]/30*Table5[[#This Row],[اجمالي أيام الغياب]]</f>
        <v>0</v>
      </c>
      <c r="J58" s="116">
        <f>SUMIFS('يومية السلف'!$E$3:$E$500,'يومية السلف'!$C$3:$C$500,Table5[الاسم],'يومية السلف'!$D$3:$D$500,المرتبات!$J$1,'يومية السلف'!$B$3:$B$500,"&gt;="&amp;المرتبات!$E$1,'يومية السلف'!$B$3:$B$500,"&lt;="&amp;المرتبات!$G$1)</f>
        <v>0</v>
      </c>
      <c r="K58" s="116">
        <f>SUMIFS('يومية السلف'!$E$3:$E$500,'يومية السلف'!$C$3:$C$500,Table5[الاسم],'يومية السلف'!$D$3:$D$500,المرتبات!$K$1,'يومية السلف'!$B$3:$B$500,"&gt;="&amp;المرتبات!$E$1,'يومية السلف'!$B$3:$B$500,"&lt;="&amp;المرتبات!$G$1)</f>
        <v>0</v>
      </c>
      <c r="L58" s="116">
        <f>SUMIFS('البونص و الجزاءات'!$E$3:$E$500,'البونص و الجزاءات'!$C$3:$C$500,Table5[[#This Row],[الاسم]],'البونص و الجزاءات'!$D$3:$D$500,Table5[[#Headers],[الجزاءات]],'البونص و الجزاءات'!$B$3:$B$500,"&gt;="&amp;$E$1,'البونص و الجزاءات'!$B$3:$B$500,"&lt;="&amp;$G$1)</f>
        <v>0</v>
      </c>
      <c r="M58" s="125">
        <f>Table5[[#This Row],[استقطاعات الغياب]]+Table5[[#This Row],[استقطاعات السلف]]+Table5[[#This Row],[الجزاءات]]+Table5[[#This Row],[استقطاعات السلف الكبيره]]</f>
        <v>0</v>
      </c>
      <c r="N58" s="147">
        <f>Table5[[#This Row],[الراتب بعد البونص]]-Table5[[#This Row],[اجمالي المستقطع]]</f>
        <v>2300</v>
      </c>
      <c r="O58" s="71" t="s">
        <v>109</v>
      </c>
      <c r="P58" s="149" t="s">
        <v>87</v>
      </c>
      <c r="Q58" s="148" t="s">
        <v>167</v>
      </c>
    </row>
  </sheetData>
  <pageMargins left="0.70866141732283472" right="0.70866141732283472" top="0.74803149606299213" bottom="0.74803149606299213" header="0.31496062992125984" footer="0.31496062992125984"/>
  <pageSetup paperSize="9" scale="22" orientation="landscape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A749FB-1541-4169-AE1C-7FB396266636}">
          <x14:formula1>
            <xm:f>'بيانات العمال'!$B$2:$B$56</xm:f>
          </x14:formula1>
          <xm:sqref>B4:B58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DFFE-8296-4023-8D69-3CBB2730693D}">
  <sheetPr>
    <pageSetUpPr fitToPage="1"/>
  </sheetPr>
  <dimension ref="A1:G22"/>
  <sheetViews>
    <sheetView showGridLines="0" rightToLeft="1" tabSelected="1" zoomScaleNormal="100" zoomScaleSheetLayoutView="100" workbookViewId="0">
      <selection activeCell="B5" sqref="B5"/>
    </sheetView>
  </sheetViews>
  <sheetFormatPr defaultRowHeight="20.399999999999999" x14ac:dyDescent="0.35"/>
  <cols>
    <col min="1" max="1" width="29.19921875" style="140" customWidth="1"/>
    <col min="2" max="2" width="11.09765625" customWidth="1"/>
    <col min="3" max="3" width="38.19921875" style="1" customWidth="1"/>
    <col min="4" max="4" width="15.09765625" style="1" customWidth="1"/>
    <col min="5" max="5" width="13.09765625" style="1" customWidth="1"/>
    <col min="6" max="6" width="13.69921875" style="1" customWidth="1"/>
    <col min="7" max="7" width="28.3984375" customWidth="1"/>
    <col min="8" max="8" width="16.09765625" customWidth="1"/>
    <col min="9" max="9" width="15.19921875" customWidth="1"/>
    <col min="10" max="10" width="15.69921875" customWidth="1"/>
    <col min="11" max="11" width="15.5" customWidth="1"/>
    <col min="12" max="12" width="16.5" customWidth="1"/>
    <col min="13" max="13" width="16.19921875" customWidth="1"/>
  </cols>
  <sheetData>
    <row r="1" spans="3:7" ht="27" customHeight="1" thickBot="1" x14ac:dyDescent="0.3">
      <c r="C1" s="137" t="s">
        <v>158</v>
      </c>
      <c r="D1" s="138" t="s">
        <v>83</v>
      </c>
      <c r="E1" s="138"/>
      <c r="F1" s="139" t="s">
        <v>159</v>
      </c>
    </row>
    <row r="2" spans="3:7" ht="14.25" customHeight="1" thickBot="1" x14ac:dyDescent="0.4">
      <c r="C2" s="33"/>
      <c r="D2" s="33"/>
      <c r="E2" s="33"/>
      <c r="F2" s="33"/>
      <c r="G2" s="32"/>
    </row>
    <row r="3" spans="3:7" ht="42" x14ac:dyDescent="0.25">
      <c r="C3" s="42" t="s">
        <v>0</v>
      </c>
      <c r="D3" s="48" t="s">
        <v>13</v>
      </c>
      <c r="E3" s="48" t="s">
        <v>74</v>
      </c>
      <c r="F3" s="49" t="s">
        <v>75</v>
      </c>
    </row>
    <row r="4" spans="3:7" ht="36.75" customHeight="1" x14ac:dyDescent="0.25">
      <c r="C4" s="136" t="s">
        <v>172</v>
      </c>
      <c r="D4" s="21">
        <f>INDEX(Table5[[#All],[الاسم]:[اجمالي الراتب]],MATCH('كشف حساب المرتبات'!$C$4,Table5[[#All],[الاسم]],0),MATCH('كشف حساب المرتبات'!$D$3,Table5[[#Headers],[الاسم]:[اجمالي الراتب]],0))</f>
        <v>10000</v>
      </c>
      <c r="E4" s="21">
        <f>INDEX(Table5[[#All],[الاسم]:[اجمالي الراتب]],MATCH('كشف حساب المرتبات'!$C$4,Table5[[#All],[الاسم]],0),MATCH('كشف حساب المرتبات'!$E$3,Table5[[#Headers],[الاسم]:[اجمالي الراتب]],0))</f>
        <v>0</v>
      </c>
      <c r="F4" s="36">
        <f>INDEX(Table5[[#All],[الاسم]:[اجمالي الراتب]],MATCH('كشف حساب المرتبات'!$C$4,Table5[[#All],[الاسم]],0),MATCH('كشف حساب المرتبات'!$F$3,Table5[[#Headers],[الاسم]:[اجمالي الراتب]],0))</f>
        <v>10000</v>
      </c>
    </row>
    <row r="5" spans="3:7" ht="42" x14ac:dyDescent="0.25">
      <c r="C5" s="43" t="s">
        <v>79</v>
      </c>
      <c r="D5" s="44" t="s">
        <v>72</v>
      </c>
      <c r="E5" s="44" t="s">
        <v>73</v>
      </c>
      <c r="F5" s="45" t="s">
        <v>76</v>
      </c>
    </row>
    <row r="6" spans="3:7" ht="36.75" customHeight="1" x14ac:dyDescent="0.25">
      <c r="C6" s="35"/>
      <c r="D6" s="22">
        <f>INDEX(Table5[[#All],[الاسم]:[اجمالي الراتب]],MATCH('كشف حساب المرتبات'!$C$4,Table5[[#All],[الاسم]],0),MATCH('كشف حساب المرتبات'!$D$5,Table5[[#Headers],[الاسم]:[اجمالي الراتب]],0))</f>
        <v>30</v>
      </c>
      <c r="E6" s="22">
        <f>INDEX(Table5[[#All],[الاسم]:[اجمالي الراتب]],MATCH('كشف حساب المرتبات'!$C$4,Table5[[#All],[الاسم]],0),MATCH('كشف حساب المرتبات'!$E$5,Table5[[#Headers],[الاسم]:[اجمالي الراتب]],0))</f>
        <v>0</v>
      </c>
      <c r="F6" s="36">
        <f>INDEX(Table5[[#All],[الاسم]:[اجمالي الراتب]],MATCH('كشف حساب المرتبات'!$C$4,Table5[[#All],[الاسم]],0),MATCH('كشف حساب المرتبات'!$F$5,Table5[[#Headers],[الاسم]:[اجمالي الراتب]],0))</f>
        <v>0</v>
      </c>
    </row>
    <row r="7" spans="3:7" ht="45.75" customHeight="1" x14ac:dyDescent="0.25">
      <c r="C7" s="43" t="s">
        <v>80</v>
      </c>
      <c r="D7" s="44" t="s">
        <v>77</v>
      </c>
      <c r="E7" s="44" t="s">
        <v>82</v>
      </c>
      <c r="F7" s="45" t="s">
        <v>84</v>
      </c>
    </row>
    <row r="8" spans="3:7" ht="35.25" customHeight="1" x14ac:dyDescent="0.25">
      <c r="C8" s="150"/>
      <c r="D8" s="21">
        <f>INDEX(Table5[[#All],[الاسم]:[اجمالي الراتب]],MATCH('كشف حساب المرتبات'!$C$4,Table5[[#All],[الاسم]],0),MATCH('كشف حساب المرتبات'!$D$7,Table5[[#Headers],[الاسم]:[اجمالي الراتب]],0))</f>
        <v>0</v>
      </c>
      <c r="E8" s="21">
        <f>INDEX(Table5[[#All],[الاسم]:[اجمالي الراتب]],MATCH('كشف حساب المرتبات'!$C$4,Table5[[#All],[الاسم]],0),MATCH('كشف حساب المرتبات'!$E$7,Table5[[#Headers],[الاسم]:[اجمالي الراتب]],0))</f>
        <v>1000</v>
      </c>
      <c r="F8" s="36">
        <f>INDEX(Table5[[#All],[الاسم]:[اجمالي الراتب]],MATCH('كشف حساب المرتبات'!$C$4,Table5[[#All],[الاسم]],0),MATCH('كشف حساب المرتبات'!$F$7,Table5[[#Headers],[الاسم]:[اجمالي الراتب]],0))</f>
        <v>50</v>
      </c>
    </row>
    <row r="9" spans="3:7" ht="42" x14ac:dyDescent="0.25">
      <c r="C9" s="150"/>
      <c r="D9" s="44" t="s">
        <v>78</v>
      </c>
      <c r="E9" s="46"/>
      <c r="F9" s="47" t="s">
        <v>81</v>
      </c>
    </row>
    <row r="10" spans="3:7" ht="33" customHeight="1" thickBot="1" x14ac:dyDescent="0.3">
      <c r="C10" s="151"/>
      <c r="D10" s="37">
        <f>INDEX(Table5[[#All],[الاسم]:[اجمالي الراتب]],MATCH('كشف حساب المرتبات'!$C$4,Table5[[#All],[الاسم]],0),MATCH('كشف حساب المرتبات'!$D$9,Table5[[#Headers],[الاسم]:[اجمالي الراتب]],0))</f>
        <v>1050</v>
      </c>
      <c r="E10" s="40"/>
      <c r="F10" s="41">
        <f>INDEX(Table5[[#All],[الاسم]:[اجمالي الراتب]],MATCH('كشف حساب المرتبات'!$C$4,Table5[[#All],[الاسم]],0),MATCH('كشف حساب المرتبات'!$F$9,Table5[[#Headers],[الاسم]:[اجمالي الراتب]],0))</f>
        <v>8950</v>
      </c>
    </row>
    <row r="11" spans="3:7" ht="45" customHeight="1" thickBot="1" x14ac:dyDescent="0.4">
      <c r="C11" s="34"/>
      <c r="D11" s="34"/>
      <c r="E11" s="34"/>
      <c r="F11" s="34"/>
    </row>
    <row r="12" spans="3:7" ht="25.5" customHeight="1" thickBot="1" x14ac:dyDescent="0.3">
      <c r="C12" s="137" t="s">
        <v>158</v>
      </c>
      <c r="D12" s="138" t="s">
        <v>83</v>
      </c>
      <c r="E12" s="138"/>
      <c r="F12" s="139" t="s">
        <v>159</v>
      </c>
    </row>
    <row r="13" spans="3:7" ht="21" thickBot="1" x14ac:dyDescent="0.4">
      <c r="C13" s="33"/>
      <c r="D13" s="33"/>
      <c r="E13" s="33"/>
      <c r="F13" s="33"/>
    </row>
    <row r="14" spans="3:7" ht="42" x14ac:dyDescent="0.25">
      <c r="C14" s="42" t="s">
        <v>0</v>
      </c>
      <c r="D14" s="48" t="s">
        <v>13</v>
      </c>
      <c r="E14" s="48" t="s">
        <v>74</v>
      </c>
      <c r="F14" s="49" t="s">
        <v>75</v>
      </c>
    </row>
    <row r="15" spans="3:7" ht="36.75" customHeight="1" x14ac:dyDescent="0.25">
      <c r="C15" s="136" t="s">
        <v>176</v>
      </c>
      <c r="D15" s="21">
        <f>INDEX(Table5[[#All],[الاسم]:[اجمالي الراتب]],MATCH('كشف حساب المرتبات'!$C$15,Table5[[#All],[الاسم]],0),MATCH('كشف حساب المرتبات'!$D$14,Table5[[#Headers],[الاسم]:[اجمالي الراتب]],0))</f>
        <v>2300</v>
      </c>
      <c r="E15" s="21">
        <f>INDEX(Table5[[#All],[الاسم]:[اجمالي الراتب]],MATCH('كشف حساب المرتبات'!$C$15,Table5[[#All],[الاسم]],0),MATCH('كشف حساب المرتبات'!$E$14,Table5[[#Headers],[الاسم]:[اجمالي الراتب]],0))</f>
        <v>0</v>
      </c>
      <c r="F15" s="36">
        <f>INDEX(Table5[[#All],[الاسم]:[اجمالي الراتب]],MATCH('كشف حساب المرتبات'!$C$15,Table5[[#All],[الاسم]],0),MATCH('كشف حساب المرتبات'!$F$14,Table5[[#Headers],[الاسم]:[اجمالي الراتب]],0))</f>
        <v>2300</v>
      </c>
    </row>
    <row r="16" spans="3:7" ht="42" x14ac:dyDescent="0.25">
      <c r="C16" s="43" t="s">
        <v>79</v>
      </c>
      <c r="D16" s="44" t="s">
        <v>72</v>
      </c>
      <c r="E16" s="44" t="s">
        <v>73</v>
      </c>
      <c r="F16" s="45" t="s">
        <v>76</v>
      </c>
    </row>
    <row r="17" spans="3:6" ht="36.75" customHeight="1" x14ac:dyDescent="0.25">
      <c r="C17" s="35"/>
      <c r="D17" s="22">
        <f>INDEX(Table5[[#All],[الاسم]:[اجمالي الراتب]],MATCH('كشف حساب المرتبات'!$C$15,Table5[[#All],[الاسم]],0),MATCH('كشف حساب المرتبات'!$D$16,Table5[[#Headers],[الاسم]:[اجمالي الراتب]],0))</f>
        <v>30</v>
      </c>
      <c r="E17" s="22">
        <f>INDEX(Table5[[#All],[الاسم]:[اجمالي الراتب]],MATCH('كشف حساب المرتبات'!$C$15,Table5[[#All],[الاسم]],0),MATCH('كشف حساب المرتبات'!$E$16,Table5[[#Headers],[الاسم]:[اجمالي الراتب]],0))</f>
        <v>0</v>
      </c>
      <c r="F17" s="36">
        <f>INDEX(Table5[[#All],[الاسم]:[اجمالي الراتب]],MATCH('كشف حساب المرتبات'!$C$15,Table5[[#All],[الاسم]],0),MATCH('كشف حساب المرتبات'!$F$16,Table5[[#Headers],[الاسم]:[اجمالي الراتب]],0))</f>
        <v>0</v>
      </c>
    </row>
    <row r="18" spans="3:6" ht="50.25" customHeight="1" x14ac:dyDescent="0.25">
      <c r="C18" s="43" t="s">
        <v>80</v>
      </c>
      <c r="D18" s="44" t="s">
        <v>77</v>
      </c>
      <c r="E18" s="44" t="s">
        <v>82</v>
      </c>
      <c r="F18" s="45" t="s">
        <v>84</v>
      </c>
    </row>
    <row r="19" spans="3:6" ht="34.5" customHeight="1" x14ac:dyDescent="0.25">
      <c r="C19" s="150"/>
      <c r="D19" s="21">
        <f>INDEX(Table5[[#All],[الاسم]:[اجمالي الراتب]],MATCH('كشف حساب المرتبات'!$C$15,Table5[[#All],[الاسم]],0),MATCH('كشف حساب المرتبات'!$D$18,Table5[[#Headers],[الاسم]:[اجمالي الراتب]],0))</f>
        <v>500</v>
      </c>
      <c r="E19" s="21">
        <f>INDEX(Table5[[#All],[الاسم]:[اجمالي الراتب]],MATCH('كشف حساب المرتبات'!$C$15,Table5[[#All],[الاسم]],0),MATCH('كشف حساب المرتبات'!$E$18,Table5[[#Headers],[الاسم]:[اجمالي الراتب]],0))</f>
        <v>500</v>
      </c>
      <c r="F19" s="36">
        <f>INDEX(Table5[[#All],[الاسم]:[اجمالي الراتب]],MATCH('كشف حساب المرتبات'!$C$15,Table5[[#All],[الاسم]],0),MATCH('كشف حساب المرتبات'!$F$18,Table5[[#Headers],[الاسم]:[اجمالي الراتب]],0))</f>
        <v>0</v>
      </c>
    </row>
    <row r="20" spans="3:6" ht="42" x14ac:dyDescent="0.25">
      <c r="C20" s="150"/>
      <c r="D20" s="44" t="s">
        <v>78</v>
      </c>
      <c r="E20" s="46"/>
      <c r="F20" s="47" t="s">
        <v>81</v>
      </c>
    </row>
    <row r="21" spans="3:6" ht="33" customHeight="1" thickBot="1" x14ac:dyDescent="0.3">
      <c r="C21" s="151"/>
      <c r="D21" s="37">
        <f>INDEX(Table5[[#All],[الاسم]:[اجمالي الراتب]],MATCH('كشف حساب المرتبات'!$C$15,Table5[[#All],[الاسم]],0),MATCH('كشف حساب المرتبات'!$D$20,Table5[[#Headers],[الاسم]:[اجمالي الراتب]],0))</f>
        <v>1000</v>
      </c>
      <c r="E21" s="38"/>
      <c r="F21" s="39">
        <f>INDEX(Table5[[#All],[الاسم]:[اجمالي الراتب]],MATCH('كشف حساب المرتبات'!$C$15,Table5[[#All],[الاسم]],0),MATCH('كشف حساب المرتبات'!$F$20,Table5[[#Headers],[الاسم]:[اجمالي الراتب]],0))</f>
        <v>1300</v>
      </c>
    </row>
    <row r="22" spans="3:6" x14ac:dyDescent="0.35">
      <c r="D22" s="34"/>
    </row>
  </sheetData>
  <mergeCells count="2">
    <mergeCell ref="C8:C10"/>
    <mergeCell ref="C19:C21"/>
  </mergeCells>
  <pageMargins left="0" right="0.70866141732283472" top="0.74803149606299213" bottom="0.74803149606299213" header="0.31496062992125984" footer="0.31496062992125984"/>
  <pageSetup paperSize="9" scale="9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الاسم غير صحيح" error="برجاء التاكد من اسم الموظف" xr:uid="{2D773B8E-F69F-469F-ADC1-90A87678EC22}">
          <x14:formula1>
            <xm:f>المرتبات!$B$4:$B$59</xm:f>
          </x14:formula1>
          <xm:sqref>C4 C15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بيانات العمال</vt:lpstr>
      <vt:lpstr>يومية السلف</vt:lpstr>
      <vt:lpstr>كشف حساب السلف</vt:lpstr>
      <vt:lpstr>البونص و الجزاءات</vt:lpstr>
      <vt:lpstr>الحضور والغياب</vt:lpstr>
      <vt:lpstr>المرتبات</vt:lpstr>
      <vt:lpstr>كشف حساب المرتبات</vt:lpstr>
      <vt:lpstr>المرتبات!Print_Area</vt:lpstr>
      <vt:lpstr>'كشف حساب السلف'!Print_Area</vt:lpstr>
      <vt:lpstr>'كشف حساب المرتبات'!Print_Area</vt:lpstr>
      <vt:lpstr>المرتبات!Print_Titles</vt:lpstr>
      <vt:lpstr>'كشف حساب السلف'!Print_Titles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alashrm</dc:creator>
  <cp:lastModifiedBy>hp</cp:lastModifiedBy>
  <cp:lastPrinted>2022-06-05T15:30:11Z</cp:lastPrinted>
  <dcterms:created xsi:type="dcterms:W3CDTF">2015-06-05T18:17:20Z</dcterms:created>
  <dcterms:modified xsi:type="dcterms:W3CDTF">2022-06-13T16:15:15Z</dcterms:modified>
</cp:coreProperties>
</file>